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Learning-Goals" sheetId="1" r:id="rId4"/>
    <sheet state="visible" name="2.Standard-Selection" sheetId="2" r:id="rId5"/>
    <sheet state="visible" name="3.Alignment-Summary" sheetId="3" r:id="rId6"/>
    <sheet state="visible" name="4.Finalize" sheetId="4" r:id="rId7"/>
    <sheet state="visible" name="ref_dontTouch" sheetId="5" r:id="rId8"/>
  </sheets>
  <definedNames>
    <definedName hidden="1" localSheetId="0" name="_xlnm._FilterDatabase">'1.Learning-Goals'!$A$2:$I$100</definedName>
    <definedName hidden="1" localSheetId="1" name="_xlnm._FilterDatabase">'2.Standard-Selection'!$A$2:$AE$2501</definedName>
    <definedName hidden="1" localSheetId="3" name="_xlnm._FilterDatabase">'4.Finalize'!$A$2:$I$1001</definedName>
  </definedNames>
  <calcPr/>
  <extLst>
    <ext uri="GoogleSheetsCustomDataVersion1">
      <go:sheetsCustomData xmlns:go="http://customooxmlschemas.google.com/" r:id="rId9" roundtripDataSignature="AMtx7mhl6j+wea/mO1duG2CSKeUGktrHKw=="/>
    </ext>
  </extLst>
</workbook>
</file>

<file path=xl/comments1.xml><?xml version="1.0" encoding="utf-8"?>
<comments xmlns:r="http://schemas.openxmlformats.org/officeDocument/2006/relationships" xmlns="http://schemas.openxmlformats.org/spreadsheetml/2006/main">
  <authors>
    <author/>
  </authors>
  <commentList>
    <comment authorId="0" ref="A2">
      <text>
        <t xml:space="preserve">Put a number in the order of our prioritization; Put 'f' to flag if unsure; Put 'x' if excluding from the current lesson. Could explain why in Notes.
======</t>
      </text>
    </comment>
    <comment authorId="0" ref="B2">
      <text>
        <t xml:space="preserve">Write learning goals, aiming at Apply or above levels of Blooms Taxonomy
======</t>
      </text>
    </comment>
    <comment authorId="0" ref="C2">
      <text>
        <t xml:space="preserve">Add 1 Client Goal per row, from the onboarding survey.
======</t>
      </text>
    </comment>
    <comment authorId="0" ref="D2">
      <text>
        <t xml:space="preserve">Was this objective subsumed into another learning objective? Was it left out because it was beyond the scope of this lesson?
======</t>
      </text>
    </comment>
    <comment authorId="0" ref="B7">
      <text>
        <t xml:space="preserve">======
ID#AAAAPMNQ27w
K Callwood    (2021-09-20 12:00:10)
Can't measure "demonstrate understanding". Maybe describe? summarize? explain?</t>
      </text>
    </comment>
  </commentList>
  <extLst>
    <ext uri="GoogleSheetsCustomDataVersion1">
      <go:sheetsCustomData xmlns:go="http://customooxmlschemas.google.com/" r:id="rId1" roundtripDataSignature="AMtx7mjM6oWxfuahnIRJ49G2trU4Jq9k7A=="/>
    </ext>
  </extLst>
</comments>
</file>

<file path=xl/comments2.xml><?xml version="1.0" encoding="utf-8"?>
<comments xmlns:r="http://schemas.openxmlformats.org/officeDocument/2006/relationships" xmlns="http://schemas.openxmlformats.org/spreadsheetml/2006/main">
  <authors>
    <author/>
  </authors>
  <commentList>
    <comment authorId="0" ref="A2">
      <text>
        <t xml:space="preserve">Add LG# to align this standard to a Learning Goal (separating multiple by comma); put 'f' to flag a standard you're not sure about. LG statement is imported from Tab 1 unless you specify multiple.
======</t>
      </text>
    </comment>
    <comment authorId="0" ref="T2">
      <text>
        <t xml:space="preserve">Column used for counting subject alignments on Tab 1
======</t>
      </text>
    </comment>
  </commentList>
</comments>
</file>

<file path=xl/comments3.xml><?xml version="1.0" encoding="utf-8"?>
<comments xmlns:r="http://schemas.openxmlformats.org/officeDocument/2006/relationships" xmlns="http://schemas.openxmlformats.org/spreadsheetml/2006/main">
  <authors>
    <author/>
  </authors>
  <commentList>
    <comment authorId="0" ref="F2">
      <text>
        <t xml:space="preserve">Students Will Be Able To:
======</t>
      </text>
    </comment>
  </commentList>
</comments>
</file>

<file path=xl/comments4.xml><?xml version="1.0" encoding="utf-8"?>
<comments xmlns:r="http://schemas.openxmlformats.org/officeDocument/2006/relationships" xmlns="http://schemas.openxmlformats.org/spreadsheetml/2006/main">
  <authors>
    <author/>
  </authors>
  <commentList>
    <comment authorId="0" ref="A2">
      <text>
        <t xml:space="preserve">Put 'y' if target (we're thoroughly teaching this standard), leave blank if connected standard (just reviewing or partially covering the standard). Put 'f' to flag it if unsure.
======</t>
      </text>
    </comment>
    <comment authorId="0" ref="B2">
      <text>
        <t xml:space="preserve">Markdown-ready. Start with hyphen and a space for bullets '- '; Add multiple bullets by hitting ALT+ENTER
======</t>
      </text>
    </comment>
    <comment authorId="0" ref="H2">
      <text>
        <t xml:space="preserve">Students Will Be Able To:
======</t>
      </text>
    </comment>
  </commentList>
</comments>
</file>

<file path=xl/sharedStrings.xml><?xml version="1.0" encoding="utf-8"?>
<sst xmlns="http://schemas.openxmlformats.org/spreadsheetml/2006/main" count="23394" uniqueCount="7508">
  <si>
    <t>1. Create Learning Goal (LG) Statements from Client Outreach Aims; LG# used in next tab to align to standards.</t>
  </si>
  <si>
    <t>Count of Standards Aligned to each LG on Tab 2</t>
  </si>
  <si>
    <t>LG#</t>
  </si>
  <si>
    <t>Learning Goal (Students Will Be Able To)</t>
  </si>
  <si>
    <t>Client Wording for Goal</t>
  </si>
  <si>
    <t>Notes</t>
  </si>
  <si>
    <t>ELA</t>
  </si>
  <si>
    <t>Math</t>
  </si>
  <si>
    <t>Sci</t>
  </si>
  <si>
    <t>SocStds</t>
  </si>
  <si>
    <t>1</t>
  </si>
  <si>
    <t>Provide examples of variation in genes, traits, and individual survival, and why each is important for a species to persist and evolve.</t>
  </si>
  <si>
    <t>The different levels of variation (genetic, trait, intraspecific, interspecific), and specifically why intraspecific variation matters</t>
  </si>
  <si>
    <t>2</t>
  </si>
  <si>
    <t>Summarize how human activities fragment animal populations and how habitat fragmentation limits gene flow, reducing genetic variation.</t>
  </si>
  <si>
    <t>Many populations today are increasingly small and fragmented AND experiencing rapid environmental change/stress</t>
  </si>
  <si>
    <t>3</t>
  </si>
  <si>
    <t>Predict how increasing genetic variation by introducing new individuals (i.e. by conducting genetic rescue) will impact population size.</t>
  </si>
  <si>
    <t>Genetic variation provides the "raw material" for natural selection to operate.</t>
  </si>
  <si>
    <t>4</t>
  </si>
  <si>
    <t>Create a logic model showing how genetic rescue occurs; i.e. how the introduction of new individuals to a small, inbred population on the verge of extinction provides needed genetic variation for the population to survive and recover.</t>
  </si>
  <si>
    <t>Genetic rescue: increased population growth cause by the infusion of genetic variation; famous examples include the recovery of the Florida panther, bighorn sheep, greater prairie chicken</t>
  </si>
  <si>
    <t>5</t>
  </si>
  <si>
    <t>Demonstrate understanding of how reduction in both population size and genetic variation in endangered species lead to the "extinction vortex"—the increasing likelihood of small populations to blink out due to low population size and recessive genetics from inbreeding.</t>
  </si>
  <si>
    <t>Extinction vortex (ie, positive feedback loop where ecological and evolutionary factors interact to further reduce population size, ultimately leading to extinction</t>
  </si>
  <si>
    <t>6</t>
  </si>
  <si>
    <t>Propose a model organism to use for research on species that are endangered or infeasible to study.</t>
  </si>
  <si>
    <t>What is a model system in biology? Why are model systems useful in conservation?</t>
  </si>
  <si>
    <t>7</t>
  </si>
  <si>
    <t>Interpret scatter plot data from a model organism (Trinidadian guppies) and compare to related data in an endangered species (Florida panthers) to draw broader conclusions about the effectiveness of genetic rescue.</t>
  </si>
  <si>
    <t>Trinidadian guppy system as a model system for studying ecology and evolution in wild populations, and for this study - a model system for studying genetic rescue</t>
  </si>
  <si>
    <t>8</t>
  </si>
  <si>
    <t>Assess the potential risks and benefits of genetic rescue for a particular species, and propose a course of action.</t>
  </si>
  <si>
    <t>Potential risks and benefits of genetic rescue highlighting the complexity of conservation planning and decision-making. Also that deciding NOT to act is a decision nonetheless</t>
  </si>
  <si>
    <t>f</t>
  </si>
  <si>
    <t>Where does variation come from?</t>
  </si>
  <si>
    <t>maybe just allude to this, briefly</t>
  </si>
  <si>
    <t>x</t>
  </si>
  <si>
    <t>How do small and fragmented populations escape extinction vortex? One way is gene flow! What is gene flow?</t>
  </si>
  <si>
    <t>subsumed</t>
  </si>
  <si>
    <t>Human-assisted gene flow through translocations</t>
  </si>
  <si>
    <t>Population genetic consequences of habitat loss and fragmentation.</t>
  </si>
  <si>
    <t>included in another learning goal</t>
  </si>
  <si>
    <t>What is genetic variation? How do we measure it? Why is it important?</t>
  </si>
  <si>
    <t>subsumed, more or less</t>
  </si>
  <si>
    <t>When populations lose genetic variation, they also often lose trait variation, and have reduced ability to adapt to changes in the environment</t>
  </si>
  <si>
    <t>Wildlife corridors to promote natural dispersal and connectivity</t>
  </si>
  <si>
    <t>for a later lesson</t>
  </si>
  <si>
    <t>2. Alignment. In Column A, add a Learning Goal (LG)# from Tab 1 to align it to a standard. LG statement will be imported unless you specify multiple LGs.</t>
  </si>
  <si>
    <t>Hidden Formulas</t>
  </si>
  <si>
    <t>LG Stmt</t>
  </si>
  <si>
    <t>code</t>
  </si>
  <si>
    <t>statement</t>
  </si>
  <si>
    <t>set</t>
  </si>
  <si>
    <t>dim</t>
  </si>
  <si>
    <t>grade</t>
  </si>
  <si>
    <t>subject</t>
  </si>
  <si>
    <t>dimension</t>
  </si>
  <si>
    <t>subcategory</t>
  </si>
  <si>
    <t>PEcode</t>
  </si>
  <si>
    <t>performanceExpectation</t>
  </si>
  <si>
    <t>orig_dimension</t>
  </si>
  <si>
    <t>orig_dim</t>
  </si>
  <si>
    <t>link</t>
  </si>
  <si>
    <t>code2</t>
  </si>
  <si>
    <t>clarifyingStatement</t>
  </si>
  <si>
    <t>assessmentBoundary</t>
  </si>
  <si>
    <t>goal</t>
  </si>
  <si>
    <t>LG-subj</t>
  </si>
  <si>
    <t>LG1</t>
  </si>
  <si>
    <t>LG2</t>
  </si>
  <si>
    <t>LG3</t>
  </si>
  <si>
    <t>LG4</t>
  </si>
  <si>
    <t>Stmt1</t>
  </si>
  <si>
    <t>Stmt2</t>
  </si>
  <si>
    <t>Stmt3</t>
  </si>
  <si>
    <t>Stmt4</t>
  </si>
  <si>
    <t>CCRA.L.1</t>
  </si>
  <si>
    <t>Demonstrate command of the conventions of standard English grammar and usage when writing or speaking.</t>
  </si>
  <si>
    <t>Common Core ELA</t>
  </si>
  <si>
    <t>LS&amp;L</t>
  </si>
  <si>
    <t>K,1,2,3,4,5,6,7,8,9,10,11,12</t>
  </si>
  <si>
    <t>Language, Speaking &amp; Listening</t>
  </si>
  <si>
    <t>Language</t>
  </si>
  <si>
    <t>L</t>
  </si>
  <si>
    <t>http://corestandards.org/ELA-Literacy/CCRA/L/1/</t>
  </si>
  <si>
    <t>CCRA.L.2</t>
  </si>
  <si>
    <t>Demonstrate command of the conventions of standard English capitalization, punctuation, and spelling when writing.</t>
  </si>
  <si>
    <t>http://corestandards.org/ELA-Literacy/CCRA/L/2/</t>
  </si>
  <si>
    <t>CCRA.L.3</t>
  </si>
  <si>
    <t>Apply knowledge of language to understand how language functions in different contexts, to make effective choices for meaning or style, and to comprehend more fully when reading or listening.</t>
  </si>
  <si>
    <t>http://corestandards.org/ELA-Literacy/CCRA/L/3/</t>
  </si>
  <si>
    <t>CCRA.L.4</t>
  </si>
  <si>
    <t>Write opinion pieces on topics or texts, supporting a point of view with reasons and information.</t>
  </si>
  <si>
    <t>http://corestandards.org/ELA-Literacy/CCRA/L/4/</t>
  </si>
  <si>
    <t>CCRA.L.5</t>
  </si>
  <si>
    <t>http://corestandards.org/ELA-Literacy/CCRA/L/5/</t>
  </si>
  <si>
    <t>CCRA.L.6</t>
  </si>
  <si>
    <t>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t>
  </si>
  <si>
    <t>http://corestandards.org/ELA-Literacy/CCRA/L/6/</t>
  </si>
  <si>
    <t>CCRA.R.1</t>
  </si>
  <si>
    <t>Read closely to determine what the text says explicitly and to make logical inferences from it; cite specific textual evidence when writing or speaking to support conclusions drawn from the text.</t>
  </si>
  <si>
    <t>R</t>
  </si>
  <si>
    <t>Reading</t>
  </si>
  <si>
    <t>http://corestandards.org/ELA-Literacy/CCRA/R/1/</t>
  </si>
  <si>
    <t>CCRA.R.2</t>
  </si>
  <si>
    <t>Determine central ideas or themes of a text and analyze their development; summarize the key supporting details and ideas.</t>
  </si>
  <si>
    <t>http://corestandards.org/ELA-Literacy/CCRA/R/2/</t>
  </si>
  <si>
    <t>CCRA.R.3</t>
  </si>
  <si>
    <t>Analyze how and why individuals, events, or ideas develop and interact over the course of a text.</t>
  </si>
  <si>
    <t>http://corestandards.org/ELA-Literacy/CCRA/R/3/</t>
  </si>
  <si>
    <t>CCRA.R.4</t>
  </si>
  <si>
    <t>Interpret words and phrases as they are used in a text, including determining technical, connotative, and figurative meanings, and analyze how specific word choices shape meaning or tone.</t>
  </si>
  <si>
    <t>http://corestandards.org/ELA-Literacy/CCRA/R/4/</t>
  </si>
  <si>
    <t>CCRA.R.5</t>
  </si>
  <si>
    <t>Analyze the structure of texts, including how specific sentences, paragraphs, and larger portions of the text (e.g., a section, chapter, scene, or stanza) relate to each other and the whole.</t>
  </si>
  <si>
    <t>http://corestandards.org/ELA-Literacy/CCRA/R/5/</t>
  </si>
  <si>
    <t>CCRA.R.6</t>
  </si>
  <si>
    <t>Assess how point of view or purpose shapes the content and style of a text.</t>
  </si>
  <si>
    <t>http://corestandards.org/ELA-Literacy/CCRA/R/6/</t>
  </si>
  <si>
    <t>CCRA.R.7</t>
  </si>
  <si>
    <t>Integrate and evaluate content presented in diverse media and formats, including visually and quantitatively, as well as in words.</t>
  </si>
  <si>
    <t>http://corestandards.org/ELA-Literacy/CCRA/R/7/</t>
  </si>
  <si>
    <t>CCRA.R.8</t>
  </si>
  <si>
    <t>Delineate and evaluate the argument and specific claims in a text, including the validity of the reasoning as well as the relevance and sufficiency of the evidence.</t>
  </si>
  <si>
    <t>http://corestandards.org/ELA-Literacy/CCRA/R/8/</t>
  </si>
  <si>
    <t>CCRA.R.9</t>
  </si>
  <si>
    <t>Analyze how two or more texts address similar themes or topics in order to build knowledge or to compare the approaches the authors take.</t>
  </si>
  <si>
    <t>http://corestandards.org/ELA-Literacy/CCRA/R/9/</t>
  </si>
  <si>
    <t>CCRA.R.10</t>
  </si>
  <si>
    <t>Read and comprehend complex literary and informational texts independently and proficiently.</t>
  </si>
  <si>
    <t>http://corestandards.org/ELA-Literacy/CCRA/R/10/</t>
  </si>
  <si>
    <t>CCRA.SL.1</t>
  </si>
  <si>
    <t>Prepare for and participate effectively in a range of conversations and collaborations with diverse partners, building on others' ideas and expressing their own clearly and persuasively.</t>
  </si>
  <si>
    <t>Speaking &amp; Listening</t>
  </si>
  <si>
    <t>SL</t>
  </si>
  <si>
    <t>http://corestandards.org/ELA-Literacy/CCRA/SL/1/</t>
  </si>
  <si>
    <t>CCRA.SL.2</t>
  </si>
  <si>
    <t>Integrate and evaluate information presented in diverse media and formats, including visually, quantitatively, and orally.</t>
  </si>
  <si>
    <t>http://corestandards.org/ELA-Literacy/CCRA/SL/2/</t>
  </si>
  <si>
    <t>CCRA.SL.3</t>
  </si>
  <si>
    <t>Evaluate a speaker's point of view, reasoning, and use of evidence and rhetoric.</t>
  </si>
  <si>
    <t>http://corestandards.org/ELA-Literacy/CCRA/SL/3/</t>
  </si>
  <si>
    <t>CCRA.SL.4</t>
  </si>
  <si>
    <t>Present information, findings, and supporting evidence such that listeners can follow the line of reasoning and the organization, development, and style are appropriate to task, purpose, and audience.</t>
  </si>
  <si>
    <t>http://corestandards.org/ELA-Literacy/CCRA/SL/4/</t>
  </si>
  <si>
    <t>2,3,4</t>
  </si>
  <si>
    <t>CCRA.SL.5</t>
  </si>
  <si>
    <t>Make strategic use of digital media and visual displays of data to express information and enhance understanding of presentations.</t>
  </si>
  <si>
    <t>http://corestandards.org/ELA-Literacy/CCRA/SL/5/</t>
  </si>
  <si>
    <t>CCRA.SL.6</t>
  </si>
  <si>
    <t>Adapt speech to a variety of contexts and communicative tasks, demonstrating command of formal English when indicated or appropriate.</t>
  </si>
  <si>
    <t>http://corestandards.org/ELA-Literacy/CCRA/SL/6/</t>
  </si>
  <si>
    <t>CCRA.W.1</t>
  </si>
  <si>
    <t>Write arguments to support claims in an analysis of substantive topics or texts using valid reasoning and relevant and sufficient evidence.</t>
  </si>
  <si>
    <t>W</t>
  </si>
  <si>
    <t>Writing</t>
  </si>
  <si>
    <t>http://corestandards.org/ELA-Literacy/CCRA/W/1/</t>
  </si>
  <si>
    <t>CCRA.W.2</t>
  </si>
  <si>
    <t>Write informative/explanatory texts to examine and convey complex ideas and information clearly and accurately through the effective selection, organization, and analysis of content.</t>
  </si>
  <si>
    <t>http://corestandards.org/ELA-Literacy/CCRA/W/2/</t>
  </si>
  <si>
    <t>CCRA.W.3</t>
  </si>
  <si>
    <t>Write narratives to develop real or imagined experiences or events using effective technique, well-chosen details and well-structured event sequences.</t>
  </si>
  <si>
    <t>http://corestandards.org/ELA-Literacy/CCRA/W/3/</t>
  </si>
  <si>
    <t>CCRA.W.4</t>
  </si>
  <si>
    <t>Produce clear and coherent writing in which the development, organization, and style are appropriate to task, purpose, and audience.</t>
  </si>
  <si>
    <t>http://corestandards.org/ELA-Literacy/CCRA/W/4/</t>
  </si>
  <si>
    <t>CCRA.W.5</t>
  </si>
  <si>
    <t>Develop and strengthen writing as needed by planning, revising, editing, rewriting, or trying a new approach.</t>
  </si>
  <si>
    <t>http://corestandards.org/ELA-Literacy/CCRA/W/5/</t>
  </si>
  <si>
    <t>CCRA.W.6</t>
  </si>
  <si>
    <t>Use technology, including the Internet, to produce and publish writing and to interact and collaborate with others.</t>
  </si>
  <si>
    <t>http://corestandards.org/ELA-Literacy/CCRA/W/6/</t>
  </si>
  <si>
    <t>CCRA.W.7</t>
  </si>
  <si>
    <t>Conduct short as well as more sustained research projects based on focused questions, demonstrating understanding of the subject under investigation.</t>
  </si>
  <si>
    <t>http://corestandards.org/ELA-Literacy/CCRA/W/7/</t>
  </si>
  <si>
    <t>CCRA.W.8</t>
  </si>
  <si>
    <t>Gather relevant information from multiple print and digital sources, assess the credibility and accuracy of each source, and integrate the information while avoiding plagiarism.</t>
  </si>
  <si>
    <t>http://corestandards.org/ELA-Literacy/CCRA/W/8/</t>
  </si>
  <si>
    <t>CCRA.W.9</t>
  </si>
  <si>
    <t>Draw evidence from literary or informational texts to support analysis, reflection, and research.</t>
  </si>
  <si>
    <t>http://corestandards.org/ELA-Literacy/CCRA/W/9/</t>
  </si>
  <si>
    <t>CCRA.W.10</t>
  </si>
  <si>
    <t>Write routinely over extended time frames (time for research, reflection, and revision) and shorter time frames (a single sitting or a day or two) for a range of tasks, purposes, and audiences.</t>
  </si>
  <si>
    <t>http://corestandards.org/ELA-Literacy/CCRA/W/10/</t>
  </si>
  <si>
    <t>L.K.1</t>
  </si>
  <si>
    <t>K</t>
  </si>
  <si>
    <t>http://corestandards.org/ELA-Literacy/L/K/1/</t>
  </si>
  <si>
    <t>L.K.1a</t>
  </si>
  <si>
    <t>Print many upper- and lowercase letters.</t>
  </si>
  <si>
    <t>http://corestandards.org/ELA-Literacy/L/K/1/a/</t>
  </si>
  <si>
    <t>L.K.1b</t>
  </si>
  <si>
    <t>Use frequently occurring nouns and verbs.</t>
  </si>
  <si>
    <t>http://corestandards.org/ELA-Literacy/L/K/1/b/</t>
  </si>
  <si>
    <t>L.K.1c</t>
  </si>
  <si>
    <t>Form regular plural nouns orally by adding /s/ or /es/ (e.g., *dog, dogs; wish, wishes*).</t>
  </si>
  <si>
    <t>http://corestandards.org/ELA-Literacy/L/K/1/c/</t>
  </si>
  <si>
    <t>L.K.1d</t>
  </si>
  <si>
    <t>Understand and use question words (interrogatives) (e.g., *who, what, where, when, why, how*).</t>
  </si>
  <si>
    <t>http://corestandards.org/ELA-Literacy/L/K/1/d/</t>
  </si>
  <si>
    <t>L.K.1e</t>
  </si>
  <si>
    <t>Use the most frequently occurring prepositions (e.g., *to, from, in, out, on, off, for, of, by, with*).</t>
  </si>
  <si>
    <t>http://corestandards.org/ELA-Literacy/L/K/1/e/</t>
  </si>
  <si>
    <t>L.K.1f</t>
  </si>
  <si>
    <t>Produce and expand complete sentences in shared language activities.</t>
  </si>
  <si>
    <t>http://corestandards.org/ELA-Literacy/L/K/1/f/</t>
  </si>
  <si>
    <t>L.K.2</t>
  </si>
  <si>
    <t>http://corestandards.org/ELA-Literacy/L/K/2/</t>
  </si>
  <si>
    <t>L.K.2a</t>
  </si>
  <si>
    <t>Capitalize the first word in a sentence and the pronoun *I*</t>
  </si>
  <si>
    <t>http://corestandards.org/ELA-Literacy/L/K/2/a/</t>
  </si>
  <si>
    <t>L.K.2b</t>
  </si>
  <si>
    <t>Recognize and name end punctuation.</t>
  </si>
  <si>
    <t>http://corestandards.org/ELA-Literacy/L/K/2/b/</t>
  </si>
  <si>
    <t>L.K.2c</t>
  </si>
  <si>
    <t>Write a letter or letters for most consonant and short-vowel sounds (phonemes).</t>
  </si>
  <si>
    <t>http://corestandards.org/ELA-Literacy/L/K/2/c/</t>
  </si>
  <si>
    <t>L.K.2d</t>
  </si>
  <si>
    <t>Spell simple words phonetically, drawing on knowledge of sound-letter relationships.</t>
  </si>
  <si>
    <t>http://corestandards.org/ELA-Literacy/L/K/2/d/</t>
  </si>
  <si>
    <t>L.K.4</t>
  </si>
  <si>
    <t>Determine or clarify the meaning of unknown and multiple-meaning words and phrases based on kindergarten reading and content.</t>
  </si>
  <si>
    <t>http://corestandards.org/ELA-Literacy/L/K/4/</t>
  </si>
  <si>
    <t>L.K.4a</t>
  </si>
  <si>
    <t>Identify new meanings for familiar words and apply them accurately (e.g., knowing *duck* is a bird and learning the verb to *duck*).</t>
  </si>
  <si>
    <t>http://corestandards.org/ELA-Literacy/L/K/4/a/</t>
  </si>
  <si>
    <t>L.K.4b</t>
  </si>
  <si>
    <t>Use the most frequently occurring inflections and affixes (e.g., *-ed, -s, re-, un-, pre-, -ful, -less*) as a clue to the meaning of an unknown word.</t>
  </si>
  <si>
    <t>http://corestandards.org/ELA-Literacy/L/K/4/b/</t>
  </si>
  <si>
    <t>L.K.5</t>
  </si>
  <si>
    <t>With guidance and support from adults, explore word relationships and nuances in word meanings.</t>
  </si>
  <si>
    <t>http://corestandards.org/ELA-Literacy/L/K/5/</t>
  </si>
  <si>
    <t>L.K.5a</t>
  </si>
  <si>
    <t>Sort common objects into categories (e.g., shapes, foods) to gain a sense of the concepts the categories represent.</t>
  </si>
  <si>
    <t>http://corestandards.org/ELA-Literacy/L/K/5/a/</t>
  </si>
  <si>
    <t>L.K.5b</t>
  </si>
  <si>
    <t>Demonstrate understanding of frequently occurring verbs and adjectives by relating them to their opposites (antonyms).</t>
  </si>
  <si>
    <t>http://corestandards.org/ELA-Literacy/L/K/5/b/</t>
  </si>
  <si>
    <t>L.K.5c</t>
  </si>
  <si>
    <t>Identify real-life connections between words and their use (e.g., note places at school that are colorful).</t>
  </si>
  <si>
    <t>http://corestandards.org/ELA-Literacy/L/K/5/c/</t>
  </si>
  <si>
    <t>L.K.5d</t>
  </si>
  <si>
    <t>Distinguish shades of meaning among verbs describing the same general action (e.g., *walk, march, strut, prance*) by acting out the meanings.</t>
  </si>
  <si>
    <t>http://corestandards.org/ELA-Literacy/L/K/5/d/</t>
  </si>
  <si>
    <t>L.K.6</t>
  </si>
  <si>
    <t>Use words and phrases acquired through conversations, reading and being read to, and responding to texts.</t>
  </si>
  <si>
    <t>http://corestandards.org/ELA-Literacy/L/K/6/</t>
  </si>
  <si>
    <t>L.1.1</t>
  </si>
  <si>
    <t>http://corestandards.org/ELA-Literacy/L/1/1/</t>
  </si>
  <si>
    <t>L.1.1a</t>
  </si>
  <si>
    <t>Print all upper- and lowercase letters.</t>
  </si>
  <si>
    <t>http://corestandards.org/ELA-Literacy/L/1/1/a/</t>
  </si>
  <si>
    <t>L.1.1b</t>
  </si>
  <si>
    <t>Use common, proper, and possessive nouns.</t>
  </si>
  <si>
    <t>http://corestandards.org/ELA-Literacy/L/1/1/b/</t>
  </si>
  <si>
    <t>L.1.1c</t>
  </si>
  <si>
    <t>Use singular and plural nouns with matching verbs in basic sentences (e.g., He hops; We hop).</t>
  </si>
  <si>
    <t>http://corestandards.org/ELA-Literacy/L/1/1/c/</t>
  </si>
  <si>
    <t>L.1.1d</t>
  </si>
  <si>
    <t>Use personal, possessive, and indefinite pronouns (e.g., I, me, my; they, them, their, anyone, everything).</t>
  </si>
  <si>
    <t>http://corestandards.org/ELA-Literacy/L/1/1/d/</t>
  </si>
  <si>
    <t>L.1.1e</t>
  </si>
  <si>
    <t>Use verbs to convey a sense of past, present, and future (e.g., Yesterday I walked home; Today I walk home; Tomorrow I will walk home).</t>
  </si>
  <si>
    <t>http://corestandards.org/ELA-Literacy/L/1/1/e/</t>
  </si>
  <si>
    <t>L.1.1f</t>
  </si>
  <si>
    <t>Use frequently occurring adjectives.</t>
  </si>
  <si>
    <t>http://corestandards.org/ELA-Literacy/L/1/1/f/</t>
  </si>
  <si>
    <t>L.1.1g</t>
  </si>
  <si>
    <t>Use frequently occurring conjunctions (e.g., *and, but, or, so, because*).</t>
  </si>
  <si>
    <t>http://corestandards.org/ELA-Literacy/L/1/1/g/</t>
  </si>
  <si>
    <t>L.1.1h</t>
  </si>
  <si>
    <t>Use determiners (e.g., articles, demonstratives).</t>
  </si>
  <si>
    <t>http://corestandards.org/ELA-Literacy/L/1/1/h/</t>
  </si>
  <si>
    <t>L.1.1i</t>
  </si>
  <si>
    <t>Use frequently occurring prepositions (e.g., *during, beyond, toward*).</t>
  </si>
  <si>
    <t>http://corestandards.org/ELA-Literacy/L/1/1/i/</t>
  </si>
  <si>
    <t>L.1.1j</t>
  </si>
  <si>
    <t>Produce and expand complete simple and compound declarative, interrogative, imperative, and exclamatory sentences in response to prompts.</t>
  </si>
  <si>
    <t>http://corestandards.org/ELA-Literacy/L/1/1/j/</t>
  </si>
  <si>
    <t>L.1.2</t>
  </si>
  <si>
    <t>http://corestandards.org/ELA-Literacy/L/1/2/</t>
  </si>
  <si>
    <t>L.1.2a</t>
  </si>
  <si>
    <t>Capitalize dates and names of people.</t>
  </si>
  <si>
    <t>http://corestandards.org/ELA-Literacy/L/1/2/a/</t>
  </si>
  <si>
    <t>L.1.2b</t>
  </si>
  <si>
    <t>Use end punctuation for sentences.</t>
  </si>
  <si>
    <t>http://corestandards.org/ELA-Literacy/L/1/2/b/</t>
  </si>
  <si>
    <t>L.1.2c</t>
  </si>
  <si>
    <t>Use commas in dates and to separate single words in a series.</t>
  </si>
  <si>
    <t>http://corestandards.org/ELA-Literacy/L/1/2/c/</t>
  </si>
  <si>
    <t>L.1.2d</t>
  </si>
  <si>
    <t>Use conventional spelling for words with common spelling patterns and for frequently occurring irregular words.</t>
  </si>
  <si>
    <t>http://corestandards.org/ELA-Literacy/L/1/2/d/</t>
  </si>
  <si>
    <t>L.1.2e</t>
  </si>
  <si>
    <t>Spell untaught words phonetically, drawing on phonemic awareness and spelling conventions.</t>
  </si>
  <si>
    <t>http://corestandards.org/ELA-Literacy/L/1/2/e/</t>
  </si>
  <si>
    <t>L.1.4</t>
  </si>
  <si>
    <t>Determine or clarify the meaning of unknown and multiple-meaning words and phrases based on *grade 1 reading and content*, choosing flexibly from an array of strategies.</t>
  </si>
  <si>
    <t>http://corestandards.org/ELA-Literacy/L/1/4/</t>
  </si>
  <si>
    <t>L.1.4a</t>
  </si>
  <si>
    <t>Use sentence-level context as a clue to the meaning of a word or phrase.</t>
  </si>
  <si>
    <t>http://corestandards.org/ELA-Literacy/L/1/4/a/</t>
  </si>
  <si>
    <t>L.1.4b</t>
  </si>
  <si>
    <t>Use frequently occurring affixes as a clue to the meaning of a word.</t>
  </si>
  <si>
    <t>http://corestandards.org/ELA-Literacy/L/1/4/b/</t>
  </si>
  <si>
    <t>L.1.4c</t>
  </si>
  <si>
    <t>Identify frequently occurring root words (e.g., *look*) and their inflectional forms (e.g., *looks, looked, looking*).</t>
  </si>
  <si>
    <t>http://corestandards.org/ELA-Literacy/L/1/4/c/</t>
  </si>
  <si>
    <t>L.1.5</t>
  </si>
  <si>
    <t>With guidance and support from adults, demonstrate understanding of word relationships and nuances in word meanings.</t>
  </si>
  <si>
    <t>http://corestandards.org/ELA-Literacy/L/1/5/</t>
  </si>
  <si>
    <t>L.1.5a</t>
  </si>
  <si>
    <t>Sort words into categories (e.g., colors, clothing) to gain a sense of the concepts the categories represent.</t>
  </si>
  <si>
    <t>http://corestandards.org/ELA-Literacy/L/1/5/a/</t>
  </si>
  <si>
    <t>L.1.5b</t>
  </si>
  <si>
    <t>Define words by category and by one or more key attributes (e.g., a *duck* is a bird that swims; a *tiger* is a large cat with stripes).</t>
  </si>
  <si>
    <t>http://corestandards.org/ELA-Literacy/L/1/5/b/</t>
  </si>
  <si>
    <t>L.1.5c</t>
  </si>
  <si>
    <t>Identify real-life connections between words and their use (e.g., note places at home that are *cozy*).</t>
  </si>
  <si>
    <t>http://corestandards.org/ELA-Literacy/L/1/5/c/</t>
  </si>
  <si>
    <t>L.1.5d</t>
  </si>
  <si>
    <t>Distinguish shades of meaning among verbs differing in manner (e.g., *look, peek, glance, stare, glare, scowl*) and adjectives differing in intensity (e.g., large, gigantic) by defining or choosing them or by acting out the meanings.</t>
  </si>
  <si>
    <t>http://corestandards.org/ELA-Literacy/L/1/5/d/</t>
  </si>
  <si>
    <t>L.1.6</t>
  </si>
  <si>
    <t>Use words and phrases acquired through conversations, reading and being read to, and responding to texts, including using frequently occurring conjunctions to signal simple relationships (e.g., *because*).</t>
  </si>
  <si>
    <t>http://corestandards.org/ELA-Literacy/L/1/6/</t>
  </si>
  <si>
    <t>L.2.1</t>
  </si>
  <si>
    <t>http://corestandards.org/ELA-Literacy/L/2/1/</t>
  </si>
  <si>
    <t>L.2.1a</t>
  </si>
  <si>
    <t>Use collective nouns (e.g., *group*).</t>
  </si>
  <si>
    <t>http://corestandards.org/ELA-Literacy/L/2/1/a/</t>
  </si>
  <si>
    <t>L.2.1b</t>
  </si>
  <si>
    <t>Form and use frequently occurring irregular plural nouns (e.g., *feet, children, teeth, mice, fish*).</t>
  </si>
  <si>
    <t>http://corestandards.org/ELA-Literacy/L/2/1/b/</t>
  </si>
  <si>
    <t>L.2.1c</t>
  </si>
  <si>
    <t>Use reflexive pronouns (e.g., *myself, ourselves*).</t>
  </si>
  <si>
    <t>http://corestandards.org/ELA-Literacy/L/2/1/c/</t>
  </si>
  <si>
    <t>L.2.1d</t>
  </si>
  <si>
    <t>Form and use the past tense of frequently occurring irregular verbs (e.g., *sat, hid, told*).</t>
  </si>
  <si>
    <t>http://corestandards.org/ELA-Literacy/L/2/1/d/</t>
  </si>
  <si>
    <t>L.2.1e</t>
  </si>
  <si>
    <t>Use adjectives and adverbs, and choose between them depending on what is to be modified.</t>
  </si>
  <si>
    <t>http://corestandards.org/ELA-Literacy/L/2/1/e/</t>
  </si>
  <si>
    <t>L.2.1f</t>
  </si>
  <si>
    <t>Produce, expand, and rearrange complete simple and compound sentences (e.g., *The boy watched the movie; The little boy watched the movie; The action movie was watched by the little boy*).</t>
  </si>
  <si>
    <t>http://corestandards.org/ELA-Literacy/L/2/1/f/</t>
  </si>
  <si>
    <t>L.2.2</t>
  </si>
  <si>
    <t>http://corestandards.org/ELA-Literacy/L/2/2/</t>
  </si>
  <si>
    <t>L.2.2a</t>
  </si>
  <si>
    <t>Capitalize holidays, product names, and geographic names.</t>
  </si>
  <si>
    <t>http://corestandards.org/ELA-Literacy/L/2/2/a/</t>
  </si>
  <si>
    <t>L.2.2b</t>
  </si>
  <si>
    <t>Use commas in greetings and closings of letters.</t>
  </si>
  <si>
    <t>http://corestandards.org/ELA-Literacy/L/2/2/b/</t>
  </si>
  <si>
    <t>L.2.2c</t>
  </si>
  <si>
    <t>Use an apostrophe to form contractions and frequently occurring possessives.</t>
  </si>
  <si>
    <t>http://corestandards.org/ELA-Literacy/L/2/2/c/</t>
  </si>
  <si>
    <t>L.2.2d</t>
  </si>
  <si>
    <t>Generalize learned spelling patterns when writing words (e.g., *cage → badge; boy → boil*).</t>
  </si>
  <si>
    <t>http://corestandards.org/ELA-Literacy/L/2/2/d/</t>
  </si>
  <si>
    <t>L.2.2e</t>
  </si>
  <si>
    <t>Consult reference materials, including beginning dictionaries, as needed to check and correct spellings.</t>
  </si>
  <si>
    <t>http://corestandards.org/ELA-Literacy/L/2/2/e/</t>
  </si>
  <si>
    <t>L.2.3</t>
  </si>
  <si>
    <t>Use knowledge of language and its conventions when writing, speaking, reading, or listening.</t>
  </si>
  <si>
    <t>http://corestandards.org/ELA-Literacy/L/2/3/</t>
  </si>
  <si>
    <t>L.2.3a</t>
  </si>
  <si>
    <t>Compare formal and informal uses of English</t>
  </si>
  <si>
    <t>http://corestandards.org/ELA-Literacy/L/2/3/a/</t>
  </si>
  <si>
    <t>L.2.4</t>
  </si>
  <si>
    <t>Determine or clarify the meaning of unknown and multiple-meaning words and phrases based on grade 2 reading and content, choosing flexibly from an array of strategies.</t>
  </si>
  <si>
    <t>http://corestandards.org/ELA-Literacy/L/2/4/</t>
  </si>
  <si>
    <t>L.2.4a</t>
  </si>
  <si>
    <t>http://corestandards.org/ELA-Literacy/L/2/4/a/</t>
  </si>
  <si>
    <t>L.2.4b</t>
  </si>
  <si>
    <t>Determine the meaning of the new word formed when a known prefix is added to a known word (e.g., *happy/unhappy, tell/retell*).</t>
  </si>
  <si>
    <t>http://corestandards.org/ELA-Literacy/L/2/4/b/</t>
  </si>
  <si>
    <t>L.2.4c</t>
  </si>
  <si>
    <t>Use a known root word as a clue to the meaning of an unknown word with the same root (e.g., *addition, additional*).</t>
  </si>
  <si>
    <t>http://corestandards.org/ELA-Literacy/L/2/4/c/</t>
  </si>
  <si>
    <t>L.2.4d</t>
  </si>
  <si>
    <t>Use knowledge of the meaning of individual words to predict the meaning of compound words (e.g., *birdhouse, lighthouse, housefly; bookshelf, notebook, bookmark*).</t>
  </si>
  <si>
    <t>http://corestandards.org/ELA-Literacy/L/2/4/d/</t>
  </si>
  <si>
    <t>L.2.4e</t>
  </si>
  <si>
    <t>Use glossaries and beginning dictionaries, both print and digital, to determine or clarify the meaning of words and phrases.</t>
  </si>
  <si>
    <t>http://corestandards.org/ELA-Literacy/L/2/4/e/</t>
  </si>
  <si>
    <t>L.2.5</t>
  </si>
  <si>
    <t>Demonstrate understanding of word relationships and nuances in word meanings.</t>
  </si>
  <si>
    <t>http://corestandards.org/ELA-Literacy/L/2/5/</t>
  </si>
  <si>
    <t>L.2.5a</t>
  </si>
  <si>
    <t>Identify real-life connections between words and their use (e.g., *describe foods that are spicy or juicy*).</t>
  </si>
  <si>
    <t>http://corestandards.org/ELA-Literacy/L/2/5/a/</t>
  </si>
  <si>
    <t>L.2.5b</t>
  </si>
  <si>
    <t>Distinguish shades of meaning among closely related verbs (e.g., *toss, throw, hurl*) and closely related adjectives (e.g., *thin, slender, skinny, scrawny*).</t>
  </si>
  <si>
    <t>http://corestandards.org/ELA-Literacy/L/2/5/b/</t>
  </si>
  <si>
    <t>L.2.6</t>
  </si>
  <si>
    <t>Use words and phrases acquired through conversations, reading and being read to, and responding to texts, including using adjectives and adverbs to describe (e.g., *When other kids are happy that makes me happy*).</t>
  </si>
  <si>
    <t>http://corestandards.org/ELA-Literacy/L/2/6/</t>
  </si>
  <si>
    <t>L.3.1</t>
  </si>
  <si>
    <t>http://corestandards.org/ELA-Literacy/L/3/1/</t>
  </si>
  <si>
    <t>L.3.1a</t>
  </si>
  <si>
    <t>Explain the function of nouns, pronouns, verbs, adjectives, and adverbs in general and their functions in particular sentences.</t>
  </si>
  <si>
    <t>http://corestandards.org/ELA-Literacy/L/3/1/a/</t>
  </si>
  <si>
    <t>L.3.1b</t>
  </si>
  <si>
    <t>Form and use regular and irregular plural nouns.</t>
  </si>
  <si>
    <t>http://corestandards.org/ELA-Literacy/L/3/1/b/</t>
  </si>
  <si>
    <t>L.3.1c</t>
  </si>
  <si>
    <t>Use abstract nouns (e.g., *childhood*).</t>
  </si>
  <si>
    <t>http://corestandards.org/ELA-Literacy/L/3/1/c/</t>
  </si>
  <si>
    <t>L.3.1d</t>
  </si>
  <si>
    <t>Form and use regular and irregular verbs.</t>
  </si>
  <si>
    <t>http://corestandards.org/ELA-Literacy/L/3/1/d/</t>
  </si>
  <si>
    <t>L.3.1e</t>
  </si>
  <si>
    <t>Form and use the simple (e.g., *I walked; I walk; I will walk*) verb tenses.</t>
  </si>
  <si>
    <t>http://corestandards.org/ELA-Literacy/L/3/1/e/</t>
  </si>
  <si>
    <t>L.3.1f</t>
  </si>
  <si>
    <t>Ensure subject-verb and pronoun-antecedent agreement.*</t>
  </si>
  <si>
    <t>http://corestandards.org/ELA-Literacy/L/3/1/f/</t>
  </si>
  <si>
    <t>L.3.1g</t>
  </si>
  <si>
    <t>Form and use comparative and superlative adjectives and adverbs, and choose between them depending on what is to be modified.</t>
  </si>
  <si>
    <t>http://corestandards.org/ELA-Literacy/L/3/1/g/</t>
  </si>
  <si>
    <t>L.3.1h</t>
  </si>
  <si>
    <t>Use coordinating and subordinating conjunctions.</t>
  </si>
  <si>
    <t>http://corestandards.org/ELA-Literacy/L/3/1/h/</t>
  </si>
  <si>
    <t>L.3.1i</t>
  </si>
  <si>
    <t>Produce simple, compound, and complex sentences.</t>
  </si>
  <si>
    <t>http://corestandards.org/ELA-Literacy/L/3/1/i/</t>
  </si>
  <si>
    <t>L.3.2</t>
  </si>
  <si>
    <t>http://corestandards.org/ELA-Literacy/L/3/2/</t>
  </si>
  <si>
    <t>L.3.2a</t>
  </si>
  <si>
    <t>Capitalize appropriate words in titles.</t>
  </si>
  <si>
    <t>http://corestandards.org/ELA-Literacy/L/3/2/a/</t>
  </si>
  <si>
    <t>L.3.2b</t>
  </si>
  <si>
    <t>Use commas in addresses.</t>
  </si>
  <si>
    <t>http://corestandards.org/ELA-Literacy/L/3/2/b/</t>
  </si>
  <si>
    <t>L.3.2c</t>
  </si>
  <si>
    <t>Use commas and quotation marks in dialogue.</t>
  </si>
  <si>
    <t>http://corestandards.org/ELA-Literacy/L/3/2/c/</t>
  </si>
  <si>
    <t>L.3.2d</t>
  </si>
  <si>
    <t>Form and use possessives.</t>
  </si>
  <si>
    <t>http://corestandards.org/ELA-Literacy/L/3/2/d/</t>
  </si>
  <si>
    <t>L.3.2e</t>
  </si>
  <si>
    <t>Use conventional spelling for high-frequency and other studied words and for adding suffixes to base words (e.g., *sitting, smiled, cries, happiness*).</t>
  </si>
  <si>
    <t>http://corestandards.org/ELA-Literacy/L/3/2/e/</t>
  </si>
  <si>
    <t>L.3.2f</t>
  </si>
  <si>
    <t>Use spelling patterns and generalizations (e.g., *word families, position-based spellings, syllable patterns, ending rules, meaningful word parts*) in writing words.</t>
  </si>
  <si>
    <t>http://corestandards.org/ELA-Literacy/L/3/2/f/</t>
  </si>
  <si>
    <t>L.3.2g</t>
  </si>
  <si>
    <t>http://corestandards.org/ELA-Literacy/L/3/2/g/</t>
  </si>
  <si>
    <t>L.3.3</t>
  </si>
  <si>
    <t>http://corestandards.org/ELA-Literacy/L/3/3/</t>
  </si>
  <si>
    <t>L.3.3a</t>
  </si>
  <si>
    <t>Choose words and phrases for effect.*</t>
  </si>
  <si>
    <t>http://corestandards.org/ELA-Literacy/L/3/3/a/</t>
  </si>
  <si>
    <t>L.3.3b</t>
  </si>
  <si>
    <t>Recognize and observe differences between the conventions of spoken and written standard English.</t>
  </si>
  <si>
    <t>http://corestandards.org/ELA-Literacy/L/3/3/b/</t>
  </si>
  <si>
    <t>L.3.4</t>
  </si>
  <si>
    <t>Determine or clarify the meaning of unknown and multiple-meaning word and phrases based on grade 3 reading and content, choosing flexibly from a range of strategies.</t>
  </si>
  <si>
    <t>http://corestandards.org/ELA-Literacy/L/3/4/</t>
  </si>
  <si>
    <t>L.3.4a</t>
  </si>
  <si>
    <t>http://corestandards.org/ELA-Literacy/L/3/4/a/</t>
  </si>
  <si>
    <t>L.3.4b</t>
  </si>
  <si>
    <t>Determine the meaning of the new word formed when a known affix is added to a known word (e.g., *agreeable/disagreeable, comfortable/uncomfortable, care/careless, heat/preheat*).</t>
  </si>
  <si>
    <t>http://corestandards.org/ELA-Literacy/L/3/4/b/</t>
  </si>
  <si>
    <t>L.3.4c</t>
  </si>
  <si>
    <t>Use a known root word as a clue to the meaning of an unknown word with the same root (e.g., *company, companion*).</t>
  </si>
  <si>
    <t>http://corestandards.org/ELA-Literacy/L/3/4/c/</t>
  </si>
  <si>
    <t>L.3.4d</t>
  </si>
  <si>
    <t>Use glossaries or beginning dictionaries, both print and digital, to determine or clarify the precise meaning of key words and phrases.</t>
  </si>
  <si>
    <t>http://corestandards.org/ELA-Literacy/L/3/4/d/</t>
  </si>
  <si>
    <t>L.3.5</t>
  </si>
  <si>
    <t>Demonstrate understanding of figurative language, word relationships and nuances in word meanings.</t>
  </si>
  <si>
    <t>http://corestandards.org/ELA-Literacy/L/3/5/</t>
  </si>
  <si>
    <t>L.3.5a</t>
  </si>
  <si>
    <t>Distinguish the literal and nonliteral meanings of words and phrases in context (e.g., *take steps*).</t>
  </si>
  <si>
    <t>http://corestandards.org/ELA-Literacy/L/3/5/a/</t>
  </si>
  <si>
    <t>L.3.5b</t>
  </si>
  <si>
    <t>Identify real-life connections between words and their use (e.g., describe people who are *friendly* or *helpful*).</t>
  </si>
  <si>
    <t>http://corestandards.org/ELA-Literacy/L/3/5/b/</t>
  </si>
  <si>
    <t>L.3.5c</t>
  </si>
  <si>
    <t>Distinguish shades of meaning among related words that describe states of mind or degrees of certainty (e.g., *knew, believed, suspected, heard, wondered*).</t>
  </si>
  <si>
    <t>http://corestandards.org/ELA-Literacy/L/3/5/c/</t>
  </si>
  <si>
    <t>L.3.6</t>
  </si>
  <si>
    <t>Acquire and use accurately grade-appropriate conversational, general academic, and domain-specific words and phrases, including those that signal spatial and temporal relationships (e.g., *After dinner that night we went looking for them*).</t>
  </si>
  <si>
    <t>http://corestandards.org/ELA-Literacy/L/3/6/</t>
  </si>
  <si>
    <t>L.4.1</t>
  </si>
  <si>
    <t>http://corestandards.org/ELA-Literacy/L/4/1/</t>
  </si>
  <si>
    <t>L.4.1a</t>
  </si>
  <si>
    <t>Use relative pronouns (*who, whose, whom, which, that*) and relative adverbs (*where, when, why*).</t>
  </si>
  <si>
    <t>http://corestandards.org/ELA-Literacy/L/4/1/a/</t>
  </si>
  <si>
    <t>L.4.1b</t>
  </si>
  <si>
    <t>Form and use the progressive (e.g., *I was walking; I am walking; I will be walking*) verb tenses.</t>
  </si>
  <si>
    <t>http://corestandards.org/ELA-Literacy/L/4/1/b/</t>
  </si>
  <si>
    <t>L.4.1c</t>
  </si>
  <si>
    <t>Use modal auxiliaries (e.g., *can, may, must*) to convey various conditions.</t>
  </si>
  <si>
    <t>http://corestandards.org/ELA-Literacy/L/4/1/c/</t>
  </si>
  <si>
    <t>L.4.1d</t>
  </si>
  <si>
    <t>Order adjectives within sentences according to conventional patterns (e.g., *a small red bag* rather than *a red small bag*).</t>
  </si>
  <si>
    <t>http://corestandards.org/ELA-Literacy/L/4/1/d/</t>
  </si>
  <si>
    <t>L.4.1e</t>
  </si>
  <si>
    <t>Form and use prepositional phrases.</t>
  </si>
  <si>
    <t>http://corestandards.org/ELA-Literacy/L/4/1/e/</t>
  </si>
  <si>
    <t>L.4.1f</t>
  </si>
  <si>
    <t>Produce complete sentences, recognizing and correcting inappropriate fragments and run-ons.*</t>
  </si>
  <si>
    <t>http://corestandards.org/ELA-Literacy/L/4/1/f/</t>
  </si>
  <si>
    <t>L.4.1g</t>
  </si>
  <si>
    <t>Correctly use frequently confused words (e.g., *to, too, two; there, their*).*</t>
  </si>
  <si>
    <t>http://corestandards.org/ELA-Literacy/L/4/1/g/</t>
  </si>
  <si>
    <t>L.4.2</t>
  </si>
  <si>
    <t>http://corestandards.org/ELA-Literacy/L/4/2/</t>
  </si>
  <si>
    <t>L.4.2a</t>
  </si>
  <si>
    <t>Use correct capitalization.</t>
  </si>
  <si>
    <t>http://corestandards.org/ELA-Literacy/L/4/2/a/</t>
  </si>
  <si>
    <t>L.4.2b</t>
  </si>
  <si>
    <t>Use commas and quotation marks to mark direct speech and quotations from a text.</t>
  </si>
  <si>
    <t>http://corestandards.org/ELA-Literacy/L/4/2/b/</t>
  </si>
  <si>
    <t>L.4.2c</t>
  </si>
  <si>
    <t>Use a comma before a coordinating conjunction in a compound sentence.</t>
  </si>
  <si>
    <t>http://corestandards.org/ELA-Literacy/L/4/2/c/</t>
  </si>
  <si>
    <t>L.4.2d</t>
  </si>
  <si>
    <t>Spell grade-appropriate words correctly, consulting references as needed.</t>
  </si>
  <si>
    <t>http://corestandards.org/ELA-Literacy/L/4/2/d/</t>
  </si>
  <si>
    <t>L.4.3</t>
  </si>
  <si>
    <t>http://corestandards.org/ELA-Literacy/L/4/3/</t>
  </si>
  <si>
    <t>L.4.3a</t>
  </si>
  <si>
    <t>Choose words and phrases to convey ideas precisely.*</t>
  </si>
  <si>
    <t>http://corestandards.org/ELA-Literacy/L/4/3/a/</t>
  </si>
  <si>
    <t>L.4.3b</t>
  </si>
  <si>
    <t>Choose punctuation for effect.*</t>
  </si>
  <si>
    <t>http://corestandards.org/ELA-Literacy/L/4/3/b/</t>
  </si>
  <si>
    <t>L.4.3c</t>
  </si>
  <si>
    <t>Differentiate between contexts that call for formal English (e.g., presenting ideas) and situations where informal discourse is appropriate (e.g., small-group discussion).</t>
  </si>
  <si>
    <t>http://corestandards.org/ELA-Literacy/L/4/3/c/</t>
  </si>
  <si>
    <t>L.4.4</t>
  </si>
  <si>
    <t>Determine or clarify the meaning of unknown and multiple-meaning words and phrases based on grade 4 reading and content, choosing flexibly from a range of strategies.</t>
  </si>
  <si>
    <t>http://corestandards.org/ELA-Literacy/L/4/4/</t>
  </si>
  <si>
    <t>L.4.4a</t>
  </si>
  <si>
    <t>Use context (e.g., definitions, examples, or restatements in text) as a clue to the meaning of a word or phrase.</t>
  </si>
  <si>
    <t>http://corestandards.org/ELA-Literacy/L/4/4/a/</t>
  </si>
  <si>
    <t>L.4.4b</t>
  </si>
  <si>
    <t>Use common, grade-appropriate Greek and Latin affixes and roots as clues to the meaning of a word (e.g., *telegraph, photograph, autograph*).</t>
  </si>
  <si>
    <t>http://corestandards.org/ELA-Literacy/L/4/4/b/</t>
  </si>
  <si>
    <t>L.4.4c</t>
  </si>
  <si>
    <t>Consult reference materials (e.g., dictionaries, glossaries, thesauruses), both print and digital, to find the pronunciation and determine or clarify the precise meaning of key words and phrases.</t>
  </si>
  <si>
    <t>http://corestandards.org/ELA-Literacy/L/4/4/c/</t>
  </si>
  <si>
    <t>L.4.5</t>
  </si>
  <si>
    <t>Demonstrate understanding of figurative language, word relationships, and nuances in word meanings.</t>
  </si>
  <si>
    <t>http://corestandards.org/ELA-Literacy/L/4/5/</t>
  </si>
  <si>
    <t>L.4.5a</t>
  </si>
  <si>
    <t>Explain the meaning of simple similes and metaphors (e.g., *as pretty as a picture*) in context.</t>
  </si>
  <si>
    <t>http://corestandards.org/ELA-Literacy/L/4/5/a/</t>
  </si>
  <si>
    <t>L.4.5b</t>
  </si>
  <si>
    <t>Recognize and explain the meaning of common idioms, adages, and proverbs.</t>
  </si>
  <si>
    <t>http://corestandards.org/ELA-Literacy/L/4/5/b/</t>
  </si>
  <si>
    <t>L.4.5c</t>
  </si>
  <si>
    <t>Demonstrate understanding of words by relating them to their opposites (antonyms) and to words with similar but not identical meanings (synonyms).</t>
  </si>
  <si>
    <t>http://corestandards.org/ELA-Literacy/L/4/5/c/</t>
  </si>
  <si>
    <t>L.4.6</t>
  </si>
  <si>
    <t>Acquire and use accurately grade-appropriate general academic and domain-specific words and phrases, including those that signal precise actions, emotions, or states of being (e.g., quizzed, whined, stammered) and that are basic to a particular topic (e.g., *wildlife, conservation,* and *endangered* when discussing animal preservation).</t>
  </si>
  <si>
    <t>http://corestandards.org/ELA-Literacy/L/4/6/</t>
  </si>
  <si>
    <t>L.5.1</t>
  </si>
  <si>
    <t>http://corestandards.org/ELA-Literacy/L/5/1/</t>
  </si>
  <si>
    <t>L.5.1a</t>
  </si>
  <si>
    <t>Explain the function of conjunctions, prepositions, and interjections in general and their function in particular sentences.</t>
  </si>
  <si>
    <t>http://corestandards.org/ELA-Literacy/L/5/1/a/</t>
  </si>
  <si>
    <t>L.5.1b</t>
  </si>
  <si>
    <t>Form and use the perfect (e.g., *I had walked; I have walked; I will have walked*) verb tenses.</t>
  </si>
  <si>
    <t>http://corestandards.org/ELA-Literacy/L/5/1/b/</t>
  </si>
  <si>
    <t>L.5.1c</t>
  </si>
  <si>
    <t>Use verb tense to convey various times, sequences, states, and conditions.</t>
  </si>
  <si>
    <t>http://corestandards.org/ELA-Literacy/L/5/1/c/</t>
  </si>
  <si>
    <t>L.5.1d</t>
  </si>
  <si>
    <t>Recognize and correct inappropriate shifts in verb tense.*</t>
  </si>
  <si>
    <t>http://corestandards.org/ELA-Literacy/L/5/1/d/</t>
  </si>
  <si>
    <t>L.5.1e</t>
  </si>
  <si>
    <t>Use correlative conjunctions (e.g., *either/or, neither/nor*).</t>
  </si>
  <si>
    <t>http://corestandards.org/ELA-Literacy/L/5/1/e/</t>
  </si>
  <si>
    <t>L.5.2</t>
  </si>
  <si>
    <t>http://corestandards.org/ELA-Literacy/L/5/2/</t>
  </si>
  <si>
    <t>L.5.2a</t>
  </si>
  <si>
    <t>Use punctuation to separate items in a series.*</t>
  </si>
  <si>
    <t>http://corestandards.org/ELA-Literacy/L/5/2/a/</t>
  </si>
  <si>
    <t>L.5.2b</t>
  </si>
  <si>
    <t>Use a comma to separate an introductory element from the rest of the sentence.</t>
  </si>
  <si>
    <t>http://corestandards.org/ELA-Literacy/L/5/2/b/</t>
  </si>
  <si>
    <t>L.5.2c</t>
  </si>
  <si>
    <t>Use a comma to set off the words *yes* and *no* (e.g., *Yes, thank you*), to set off a tag question from the rest of the sentence (e.g., *It's true, isn't it?*), and to indicate direct address (e.g., *Is that you, Steve?*).</t>
  </si>
  <si>
    <t>http://corestandards.org/ELA-Literacy/L/5/2/c/</t>
  </si>
  <si>
    <t>L.5.2d</t>
  </si>
  <si>
    <t>Use underlining, quotation marks, or italics to indicate titles of works.</t>
  </si>
  <si>
    <t>http://corestandards.org/ELA-Literacy/L/5/2/d/</t>
  </si>
  <si>
    <t>L.5.2e</t>
  </si>
  <si>
    <t>http://corestandards.org/ELA-Literacy/L/5/2/e/</t>
  </si>
  <si>
    <t>L.5.3</t>
  </si>
  <si>
    <t>http://corestandards.org/ELA-Literacy/L/5/3/</t>
  </si>
  <si>
    <t>L.5.3a</t>
  </si>
  <si>
    <t>Expand, combine, and reduce sentences for meaning, reader/listener interest, and style.</t>
  </si>
  <si>
    <t>http://corestandards.org/ELA-Literacy/L/5/3/a/</t>
  </si>
  <si>
    <t>L.5.3b</t>
  </si>
  <si>
    <t>Compare and contrast the varieties of English (e.g., *dialects, registers*) used in stories, dramas, or poems.</t>
  </si>
  <si>
    <t>http://corestandards.org/ELA-Literacy/L/5/3/b/</t>
  </si>
  <si>
    <t>L.5.4</t>
  </si>
  <si>
    <t>Determine or clarify the meaning of unknown and multiple-meaning words and phrases based on grade 5 reading and content, choosing flexibly from a range of strategies.</t>
  </si>
  <si>
    <t>http://corestandards.org/ELA-Literacy/L/5/4/</t>
  </si>
  <si>
    <t>L.5.4a</t>
  </si>
  <si>
    <t>Use context (e.g., cause/effect relationships and comparisons in text) as a clue to the meaning of a word or phrase.</t>
  </si>
  <si>
    <t>http://corestandards.org/ELA-Literacy/L/5/4/a/</t>
  </si>
  <si>
    <t>L.5.4b</t>
  </si>
  <si>
    <t>Use common, grade-appropriate Greek and Latin affixes and roots as clues to the meaning of a word (e.g., *photograph, photosynthesis*).</t>
  </si>
  <si>
    <t>http://corestandards.org/ELA-Literacy/L/5/4/b/</t>
  </si>
  <si>
    <t>L.5.4c</t>
  </si>
  <si>
    <t>http://corestandards.org/ELA-Literacy/L/5/4/c/</t>
  </si>
  <si>
    <t>L.5.5</t>
  </si>
  <si>
    <t>http://corestandards.org/ELA-Literacy/L/5/5/</t>
  </si>
  <si>
    <t>L.5.5a</t>
  </si>
  <si>
    <t>Interpret figurative language, including similes and metaphors, in context.</t>
  </si>
  <si>
    <t>http://corestandards.org/ELA-Literacy/L/5/5/a/</t>
  </si>
  <si>
    <t>L.5.5b</t>
  </si>
  <si>
    <t>http://corestandards.org/ELA-Literacy/L/5/5/b/</t>
  </si>
  <si>
    <t>L.5.5c</t>
  </si>
  <si>
    <t>Use the relationship between particular words (e.g., synonyms, antonyms, homographs) to better understand each of the words.</t>
  </si>
  <si>
    <t>http://corestandards.org/ELA-Literacy/L/5/5/c/</t>
  </si>
  <si>
    <t>L.5.6</t>
  </si>
  <si>
    <t>Acquire and use accurately grade-appropriate general academic and domain-specific words and phrases, including those that signal contrast, addition, and other logical relationships (e.g., *however, although, nevertheless, similarly, moreover, in addition*).</t>
  </si>
  <si>
    <t>http://corestandards.org/ELA-Literacy/L/5/6/</t>
  </si>
  <si>
    <t>L.6.1</t>
  </si>
  <si>
    <t>http://corestandards.org/ELA-Literacy/L/6/1/</t>
  </si>
  <si>
    <t>L.6.1a</t>
  </si>
  <si>
    <t>Ensure that pronouns are in the proper case (subjective, objective, possessive).</t>
  </si>
  <si>
    <t>http://corestandards.org/ELA-Literacy/L/6/1/a/</t>
  </si>
  <si>
    <t>L.6.1b</t>
  </si>
  <si>
    <t>Use intensive pronouns (e.g., *myself, ourselves*).</t>
  </si>
  <si>
    <t>http://corestandards.org/ELA-Literacy/L/6/1/b/</t>
  </si>
  <si>
    <t>L.6.1c</t>
  </si>
  <si>
    <t>Recognize and correct inappropriate shifts in pronoun number and person.*</t>
  </si>
  <si>
    <t>http://corestandards.org/ELA-Literacy/L/6/1/c/</t>
  </si>
  <si>
    <t>L.6.1d</t>
  </si>
  <si>
    <t>Recognize and correct vague pronouns (i.e., ones with unclear or ambiguous antecedents).*</t>
  </si>
  <si>
    <t>http://corestandards.org/ELA-Literacy/L/6/1/d/</t>
  </si>
  <si>
    <t>L.6.1e</t>
  </si>
  <si>
    <t>Recognize variations from standard English in their own and others' writing and speaking, and identify and use strategies to improve expression in conventional language.*</t>
  </si>
  <si>
    <t>http://corestandards.org/ELA-Literacy/L/6/1/e/</t>
  </si>
  <si>
    <t>L.6.2</t>
  </si>
  <si>
    <t>http://corestandards.org/ELA-Literacy/L/6/2/</t>
  </si>
  <si>
    <t>L.6.2a</t>
  </si>
  <si>
    <t>Use punctuation (commas, parentheses, dashes) to set off nonrestrictive/parenthetical elements.*</t>
  </si>
  <si>
    <t>http://corestandards.org/ELA-Literacy/L/6/2/a/</t>
  </si>
  <si>
    <t>L.6.2b</t>
  </si>
  <si>
    <t>Spell correctly.</t>
  </si>
  <si>
    <t>http://corestandards.org/ELA-Literacy/L/6/2/b/</t>
  </si>
  <si>
    <t>L.6.3</t>
  </si>
  <si>
    <t>http://corestandards.org/ELA-Literacy/L/6/3/</t>
  </si>
  <si>
    <t>L.6.3a</t>
  </si>
  <si>
    <t>Vary sentence patterns for meaning, reader/listener interest, and style.*</t>
  </si>
  <si>
    <t>http://corestandards.org/ELA-Literacy/L/6/3/a/</t>
  </si>
  <si>
    <t>L.6.3b</t>
  </si>
  <si>
    <t>Maintain consistency in style and tone.*</t>
  </si>
  <si>
    <t>http://corestandards.org/ELA-Literacy/L/6/3/b/</t>
  </si>
  <si>
    <t>L.6.4</t>
  </si>
  <si>
    <t>Determine or clarify the meaning of unknown and multiple-meaning words and phrases based on grade 6 reading and content, choosing flexibly from a range of strategies.</t>
  </si>
  <si>
    <t>http://corestandards.org/ELA-Literacy/L/6/4/</t>
  </si>
  <si>
    <t>L.6.4a</t>
  </si>
  <si>
    <t>Use context (e.g., the overall meaning of a sentence or paragraph; a word's position or function in a sentence) as a clue to the meaning of a word or phrase.</t>
  </si>
  <si>
    <t>http://corestandards.org/ELA-Literacy/L/6/4/a/</t>
  </si>
  <si>
    <t>L.6.4b</t>
  </si>
  <si>
    <t>Use common, grade-appropriate Greek or Latin affixes and roots as clues to the meaning of a word (e.g., *audience, auditory, audible*).</t>
  </si>
  <si>
    <t>http://corestandards.org/ELA-Literacy/L/6/4/b/</t>
  </si>
  <si>
    <t>L.6.4c</t>
  </si>
  <si>
    <t>Consult reference materials (e.g., dictionaries, glossaries, thesauruses), both print and digital, to find the pronunciation of a word or determine or clarify its precise meaning or its part of speech.</t>
  </si>
  <si>
    <t>http://corestandards.org/ELA-Literacy/L/6/4/c/</t>
  </si>
  <si>
    <t>L.6.4d</t>
  </si>
  <si>
    <t>Verify the preliminary determination of the meaning of a word or phrase (e.g., by checking the inferred meaning in context or in a dictionary).</t>
  </si>
  <si>
    <t>http://corestandards.org/ELA-Literacy/L/6/4/d/</t>
  </si>
  <si>
    <t>L.6.5</t>
  </si>
  <si>
    <t>http://corestandards.org/ELA-Literacy/L/6/5/</t>
  </si>
  <si>
    <t>L.6.5a</t>
  </si>
  <si>
    <t>Interpret figures of speech (e.g., personification) in context.</t>
  </si>
  <si>
    <t>http://corestandards.org/ELA-Literacy/L/6/5/a/</t>
  </si>
  <si>
    <t>L.6.5b</t>
  </si>
  <si>
    <t>Use the relationship between particular words (e.g., cause/effect, part/whole, item/category) to better understand each of the words.</t>
  </si>
  <si>
    <t>http://corestandards.org/ELA-Literacy/L/6/5/b/</t>
  </si>
  <si>
    <t>L.6.5c</t>
  </si>
  <si>
    <t>Distinguish among the connotations (associations) of words with similar denotations (definitions) (e.g., *stingy, scrimping, economical, unwasteful, thrifty*).</t>
  </si>
  <si>
    <t>http://corestandards.org/ELA-Literacy/L/6/5/c/</t>
  </si>
  <si>
    <t>L.6.6</t>
  </si>
  <si>
    <t>Acquire and use accurately grade-appropriate general academic and domain-specific words and phrases; gather vocabulary knowledge when considering a word or phrase important to comprehension or expression.</t>
  </si>
  <si>
    <t>http://corestandards.org/ELA-Literacy/L/6/6/</t>
  </si>
  <si>
    <t>L.7.1</t>
  </si>
  <si>
    <t>http://corestandards.org/ELA-Literacy/L/7/1/</t>
  </si>
  <si>
    <t>L.7.1a</t>
  </si>
  <si>
    <t>Explain the function of phrases and clauses in general and their function in specific sentences.</t>
  </si>
  <si>
    <t>http://corestandards.org/ELA-Literacy/L/7/1/a/</t>
  </si>
  <si>
    <t>L.7.1b</t>
  </si>
  <si>
    <t>Choose among simple, compound, complex, and compound-complex sentences to signal differing relationships among ideas.</t>
  </si>
  <si>
    <t>http://corestandards.org/ELA-Literacy/L/7/1/b/</t>
  </si>
  <si>
    <t>L.7.1c</t>
  </si>
  <si>
    <t>Place phrases and clauses within a sentence, recognizing and correcting misplaced and dangling modifiers.*</t>
  </si>
  <si>
    <t>http://corestandards.org/ELA-Literacy/L/7/1/c/</t>
  </si>
  <si>
    <t>L.7.2</t>
  </si>
  <si>
    <t>http://corestandards.org/ELA-Literacy/L/7/2/</t>
  </si>
  <si>
    <t>L.7.2a</t>
  </si>
  <si>
    <t>Use a comma to separate coordinate adjectives (e.g., *It was a fascinating, enjoyable movie* but not *He wore an old[,] green shirt*).</t>
  </si>
  <si>
    <t>http://corestandards.org/ELA-Literacy/L/7/2/a/</t>
  </si>
  <si>
    <t>L.7.2b</t>
  </si>
  <si>
    <t>http://corestandards.org/ELA-Literacy/L/7/2/b/</t>
  </si>
  <si>
    <t>L.7.3</t>
  </si>
  <si>
    <t>http://corestandards.org/ELA-Literacy/L/7/3/</t>
  </si>
  <si>
    <t>L.7.3a</t>
  </si>
  <si>
    <t>Choose language that expresses ideas precisely and concisely, recognizing and eliminating wordiness and redundancy.*</t>
  </si>
  <si>
    <t>http://corestandards.org/ELA-Literacy/L/7/3/a/</t>
  </si>
  <si>
    <t>L.7.4</t>
  </si>
  <si>
    <t>Determine or clarify the meaning of unknown and multiple-meaning words and phrases based on *grade 7 reading and content*, choosing flexibly from a range of strategies.</t>
  </si>
  <si>
    <t>http://corestandards.org/ELA-Literacy/L/7/4/</t>
  </si>
  <si>
    <t>L.7.4a</t>
  </si>
  <si>
    <t>http://corestandards.org/ELA-Literacy/L/7/4/a/</t>
  </si>
  <si>
    <t>L.7.4b</t>
  </si>
  <si>
    <t>Use common, grade-appropriate Greek or Latin affixes and roots as clues to the meaning of a word (e.g., *belligerent, bellicose, rebel*).</t>
  </si>
  <si>
    <t>http://corestandards.org/ELA-Literacy/L/7/4/b/</t>
  </si>
  <si>
    <t>L.7.4c</t>
  </si>
  <si>
    <t>Consult general and specialized reference materials (e.g., dictionaries, glossaries, thesauruses), both print and digital, to find the pronunciation of a word or determine or clarify its precise meaning or its part of speech.</t>
  </si>
  <si>
    <t>http://corestandards.org/ELA-Literacy/L/7/4/c/</t>
  </si>
  <si>
    <t>L.7.4d</t>
  </si>
  <si>
    <t>http://corestandards.org/ELA-Literacy/L/7/4/d/</t>
  </si>
  <si>
    <t>L.7.5</t>
  </si>
  <si>
    <t>http://corestandards.org/ELA-Literacy/L/7/5/</t>
  </si>
  <si>
    <t>L.7.5a</t>
  </si>
  <si>
    <t>Interpret figures of speech (e.g., literary, biblical, and mythological allusions) in context.</t>
  </si>
  <si>
    <t>http://corestandards.org/ELA-Literacy/L/7/5/a/</t>
  </si>
  <si>
    <t>L.7.5b</t>
  </si>
  <si>
    <t>Use the relationship between particular words (e.g., synonym/antonym, analogy) to better understand each of the words.</t>
  </si>
  <si>
    <t>http://corestandards.org/ELA-Literacy/L/7/5/b/</t>
  </si>
  <si>
    <t>L.7.5c</t>
  </si>
  <si>
    <t>Distinguish among the connotations (associations) of words with similar denotations (definitions) (e.g., *refined, respectful, polite, diplomatic, condescending*).</t>
  </si>
  <si>
    <t>http://corestandards.org/ELA-Literacy/L/7/5/c/</t>
  </si>
  <si>
    <t>L.7.6</t>
  </si>
  <si>
    <t>http://corestandards.org/ELA-Literacy/L/7/6/</t>
  </si>
  <si>
    <t>L.8.1</t>
  </si>
  <si>
    <t>http://corestandards.org/ELA-Literacy/L/8/1/</t>
  </si>
  <si>
    <t>L.8.1a</t>
  </si>
  <si>
    <t>Explain the function of verbals (gerunds, participles, infinitives) in general and their function in particular sentences.</t>
  </si>
  <si>
    <t>http://corestandards.org/ELA-Literacy/L/8/1/a/</t>
  </si>
  <si>
    <t>L.8.1b</t>
  </si>
  <si>
    <t>Form and use verbs in the active and passive voice.</t>
  </si>
  <si>
    <t>http://corestandards.org/ELA-Literacy/L/8/1/b/</t>
  </si>
  <si>
    <t>L.8.1c</t>
  </si>
  <si>
    <t>Form and use verbs in the indicative, imperative, interrogative, conditional, and subjunctive mood.</t>
  </si>
  <si>
    <t>http://corestandards.org/ELA-Literacy/L/8/1/c/</t>
  </si>
  <si>
    <t>L.8.1d</t>
  </si>
  <si>
    <t>Recognize and correct inappropriate shifts in verb voice and mood.*</t>
  </si>
  <si>
    <t>http://corestandards.org/ELA-Literacy/L/8/1/d/</t>
  </si>
  <si>
    <t>L.8.2</t>
  </si>
  <si>
    <t>http://corestandards.org/ELA-Literacy/L/8/2/</t>
  </si>
  <si>
    <t>L.8.2a</t>
  </si>
  <si>
    <t>Use punctuation (comma, ellipsis, dash) to indicate a pause or break.</t>
  </si>
  <si>
    <t>http://corestandards.org/ELA-Literacy/L/8/2/a/</t>
  </si>
  <si>
    <t>L.8.2b</t>
  </si>
  <si>
    <t>Use an ellipsis to indicate an omission.</t>
  </si>
  <si>
    <t>http://corestandards.org/ELA-Literacy/L/8/2/b/</t>
  </si>
  <si>
    <t>L.8.2c</t>
  </si>
  <si>
    <t>http://corestandards.org/ELA-Literacy/L/8/2/c/</t>
  </si>
  <si>
    <t>L.8.3</t>
  </si>
  <si>
    <t>http://corestandards.org/ELA-Literacy/L/8/3/</t>
  </si>
  <si>
    <t>L.8.3a</t>
  </si>
  <si>
    <t>Use verbs in the active and passive voice and in the conditional and subjunctive mood to achieve particular effects (e.g., emphasizing the actor or the action; expressing uncertainty or describing a state contrary to fact).</t>
  </si>
  <si>
    <t>http://corestandards.org/ELA-Literacy/L/8/3/a/</t>
  </si>
  <si>
    <t>L.8.4</t>
  </si>
  <si>
    <t>Determine or clarify the meaning of unknown and multiple-meaning words or phrases based on *grade 8 reading and content*, choosing flexibly from a range of strategies.</t>
  </si>
  <si>
    <t>http://corestandards.org/ELA-Literacy/L/8/4/</t>
  </si>
  <si>
    <t>L.8.4a</t>
  </si>
  <si>
    <t>http://corestandards.org/ELA-Literacy/L/8/4/a/</t>
  </si>
  <si>
    <t>L.8.4b</t>
  </si>
  <si>
    <t>Use common, grade-appropriate Greek or Latin affixes and roots as clues to the meaning of a word (e.g., *precede, recede, secede*).</t>
  </si>
  <si>
    <t>http://corestandards.org/ELA-Literacy/L/8/4/b/</t>
  </si>
  <si>
    <t>L.8.4c</t>
  </si>
  <si>
    <t>http://corestandards.org/ELA-Literacy/L/8/4/c/</t>
  </si>
  <si>
    <t>L.8.4d</t>
  </si>
  <si>
    <t>http://corestandards.org/ELA-Literacy/L/8/4/d/</t>
  </si>
  <si>
    <t>L.8.5</t>
  </si>
  <si>
    <t>http://corestandards.org/ELA-Literacy/L/8/5/</t>
  </si>
  <si>
    <t>L.8.5a</t>
  </si>
  <si>
    <t>Interpret figures of speech (e.g. verbal irony, puns) in context.</t>
  </si>
  <si>
    <t>http://corestandards.org/ELA-Literacy/L/8/5/a/</t>
  </si>
  <si>
    <t>L.8.5b</t>
  </si>
  <si>
    <t>Use the relationship between particular words to better understand each of the words.</t>
  </si>
  <si>
    <t>http://corestandards.org/ELA-Literacy/L/8/5/b/</t>
  </si>
  <si>
    <t>L.8.5c</t>
  </si>
  <si>
    <t>Distinguish among the connotations (associations) of words with similar denotations (definitions) (e.g., *bullheaded, willful, firm, persistent, resolute*).</t>
  </si>
  <si>
    <t>http://corestandards.org/ELA-Literacy/L/8/5/c/</t>
  </si>
  <si>
    <t>L.8.6</t>
  </si>
  <si>
    <t>http://corestandards.org/ELA-Literacy/L/8/6/</t>
  </si>
  <si>
    <t>L.9-10.1</t>
  </si>
  <si>
    <t>9,10</t>
  </si>
  <si>
    <t>http://corestandards.org/ELA-Literacy/L/9-10/1/</t>
  </si>
  <si>
    <t>L.9-10.1a</t>
  </si>
  <si>
    <t>Use parallel structure.*</t>
  </si>
  <si>
    <t>http://corestandards.org/ELA-Literacy/L/9-10/1/a/</t>
  </si>
  <si>
    <t>L.9-10.1b</t>
  </si>
  <si>
    <t>Use various types of phrases (noun, verb, adjectival, adverbial, participial, prepositional, absolute) and clauses (independent, dependent; noun, relative, adverbial) to convey specific meanings and add variety and interest to writing or presentations.</t>
  </si>
  <si>
    <t>http://corestandards.org/ELA-Literacy/L/9-10/1/b/</t>
  </si>
  <si>
    <t>L.9-10.2</t>
  </si>
  <si>
    <t>http://corestandards.org/ELA-Literacy/L/9-10/2/</t>
  </si>
  <si>
    <t>L.9-10.2a</t>
  </si>
  <si>
    <t>Use a semicolon (and perhaps a conjunctive adverb) to link two or more closely related independent clauses.</t>
  </si>
  <si>
    <t>http://corestandards.org/ELA-Literacy/L/9-10/2/a/</t>
  </si>
  <si>
    <t>L.9-10.2b</t>
  </si>
  <si>
    <t>Use a colon to introduce a list or quotation.</t>
  </si>
  <si>
    <t>http://corestandards.org/ELA-Literacy/L/9-10/2/b/</t>
  </si>
  <si>
    <t>L.9-10.2c</t>
  </si>
  <si>
    <t>http://corestandards.org/ELA-Literacy/L/9-10/2/c/</t>
  </si>
  <si>
    <t>L.9-10.3</t>
  </si>
  <si>
    <t>http://corestandards.org/ELA-Literacy/L/9-10/3/</t>
  </si>
  <si>
    <t>L.9-10.3a</t>
  </si>
  <si>
    <t>Write and edit work so that it conforms to the guidelines in a style manual (e.g., *MLA Handbook*, Turabian's *Manual for Writers*) appropriate for the discipline and writing type.</t>
  </si>
  <si>
    <t>http://corestandards.org/ELA-Literacy/L/9-10/3/a/</t>
  </si>
  <si>
    <t>L.9-10.4</t>
  </si>
  <si>
    <t>Determine or clarify the meaning of unknown and multiple-meaning words and phrases based on *grades 9-10 reading and content*, choosing flexibly from a range of strategies.</t>
  </si>
  <si>
    <t>http://corestandards.org/ELA-Literacy/L/9-10/4/</t>
  </si>
  <si>
    <t>L.9-10.4a</t>
  </si>
  <si>
    <t>Use context (e.g., the overall meaning of a sentence, paragraph, or text; a word's position or function in a sentence) as a clue to the meaning of a word or phrase.</t>
  </si>
  <si>
    <t>http://corestandards.org/ELA-Literacy/L/9-10/4/a/</t>
  </si>
  <si>
    <t>L.9-10.4b</t>
  </si>
  <si>
    <t>Identify and correctly use patterns of word changes that indicate different meanings or parts of speech (e.g., *analyze, analysis, analytical; advocate, advocacy*).</t>
  </si>
  <si>
    <t>http://corestandards.org/ELA-Literacy/L/9-10/4/b/</t>
  </si>
  <si>
    <t>L.9-10.4c</t>
  </si>
  <si>
    <t>Consult general and specialized reference materials (e.g., dictionaries, glossaries, thesauruses), both print and digital, to find the pronunciation of a word or determine or clarify its precise meaning, its part of speech, or its etymology.</t>
  </si>
  <si>
    <t>http://corestandards.org/ELA-Literacy/L/9-10/4/c/</t>
  </si>
  <si>
    <t>L.9-10.4d</t>
  </si>
  <si>
    <t>http://corestandards.org/ELA-Literacy/L/9-10/4/d/</t>
  </si>
  <si>
    <t>L.9-10.5</t>
  </si>
  <si>
    <t>http://corestandards.org/ELA-Literacy/L/9-10/5/</t>
  </si>
  <si>
    <t>L.9-10.5a</t>
  </si>
  <si>
    <t>Interpret figures of speech (e.g., euphemism, oxymoron) in context and analyze their role in the text.</t>
  </si>
  <si>
    <t>http://corestandards.org/ELA-Literacy/L/9-10/5/a/</t>
  </si>
  <si>
    <t>L.9-10.5b</t>
  </si>
  <si>
    <t>Analyze nuances in the meaning of words with similar denotations.</t>
  </si>
  <si>
    <t>http://corestandards.org/ELA-Literacy/L/9-10/5/b/</t>
  </si>
  <si>
    <t>L.9-10.6</t>
  </si>
  <si>
    <t>Acquire and use accurately general academic and domain-specific words and phrases, sufficient for reading, writing, speaking, and listening at the college and career readiness level; demonstrate independence in gathering vocabulary knowledge when considering a word or phrase important to comprehension or expression.</t>
  </si>
  <si>
    <t>http://corestandards.org/ELA-Literacy/L/9-10/6/</t>
  </si>
  <si>
    <t>L.11-12.1</t>
  </si>
  <si>
    <t>11,12</t>
  </si>
  <si>
    <t>http://corestandards.org/ELA-Literacy/L/11-12/1/</t>
  </si>
  <si>
    <t>L.11-12.1a</t>
  </si>
  <si>
    <t>Apply the understanding that usage is a matter of convention, can change over time, and is sometimes contested.</t>
  </si>
  <si>
    <t>http://corestandards.org/ELA-Literacy/L/11-12/1/a/</t>
  </si>
  <si>
    <t>L.11-12.1b</t>
  </si>
  <si>
    <t>Resolve issues of complex or contested usage, consulting references (e.g., *Merriam-Webster's Dictionary of English Usage, Garner's Modern American Usage*) as needed.</t>
  </si>
  <si>
    <t>http://corestandards.org/ELA-Literacy/L/11-12/1/b/</t>
  </si>
  <si>
    <t>L.11-12.2</t>
  </si>
  <si>
    <t>http://corestandards.org/ELA-Literacy/L/11-12/2/</t>
  </si>
  <si>
    <t>L.11-12.2a</t>
  </si>
  <si>
    <t>Observe hyphenation conventions.</t>
  </si>
  <si>
    <t>http://corestandards.org/ELA-Literacy/L/11-12/2/a/</t>
  </si>
  <si>
    <t>L.11-12.2b</t>
  </si>
  <si>
    <t>http://corestandards.org/ELA-Literacy/L/11-12/2/b/</t>
  </si>
  <si>
    <t>L.11-12.3</t>
  </si>
  <si>
    <t>http://corestandards.org/ELA-Literacy/L/11-12/3/</t>
  </si>
  <si>
    <t>L.11-12.3a</t>
  </si>
  <si>
    <t>Vary syntax for effect, consulting references (e.g., Tufte's *Artful Sentences*) for guidance as needed; apply an understanding of syntax to the study of complex texts when reading.</t>
  </si>
  <si>
    <t>http://corestandards.org/ELA-Literacy/L/11-12/3/a/</t>
  </si>
  <si>
    <t>L.11-12.4</t>
  </si>
  <si>
    <t>Determine or clarify the meaning of unknown and multiple-meaning words and phrases based on *grades 11-12 reading and content*, choosing flexibly from a range of strategies.</t>
  </si>
  <si>
    <t>http://corestandards.org/ELA-Literacy/L/11-12/4/</t>
  </si>
  <si>
    <t>L.11-12.4a</t>
  </si>
  <si>
    <t>http://corestandards.org/ELA-Literacy/L/11-12/4/a/</t>
  </si>
  <si>
    <t>L.11-12.4b</t>
  </si>
  <si>
    <t>Identify and correctly use patterns of word changes that indicate different meanings or parts of speech (e.g., *conceive, conception, conceivable*).</t>
  </si>
  <si>
    <t>http://corestandards.org/ELA-Literacy/L/11-12/4/b/</t>
  </si>
  <si>
    <t>L.11-12.4c</t>
  </si>
  <si>
    <t>Consult general and specialized reference materials (e.g., dictionaries, glossaries, thesauruses), both print and digital, to find the pronunciation of a word or determine or clarify its precise meaning, its part of speech, its etymology, or its standard usage.</t>
  </si>
  <si>
    <t>http://corestandards.org/ELA-Literacy/L/11-12/4/c/</t>
  </si>
  <si>
    <t>L.11-12.4d</t>
  </si>
  <si>
    <t>http://corestandards.org/ELA-Literacy/L/11-12/4/d/</t>
  </si>
  <si>
    <t>L.11-12.5</t>
  </si>
  <si>
    <t>http://corestandards.org/ELA-Literacy/L/11-12/5/</t>
  </si>
  <si>
    <t>L.11-12.5a</t>
  </si>
  <si>
    <t>Interpret figures of speech (e.g., hyperbole, paradox) in context and analyze their role in the text.</t>
  </si>
  <si>
    <t>http://corestandards.org/ELA-Literacy/L/11-12/5/a/</t>
  </si>
  <si>
    <t>L.11-12.5b</t>
  </si>
  <si>
    <t>http://corestandards.org/ELA-Literacy/L/11-12/5/b/</t>
  </si>
  <si>
    <t>L.11-12.6</t>
  </si>
  <si>
    <t>http://corestandards.org/ELA-Literacy/L/11-12/6/</t>
  </si>
  <si>
    <t>RF.K.1</t>
  </si>
  <si>
    <t>Demonstrate understanding of the organization and basic features of print.</t>
  </si>
  <si>
    <t>Reading: Foundational Skills</t>
  </si>
  <si>
    <t>RF</t>
  </si>
  <si>
    <t>http://corestandards.org/ELA-Literacy/RF/K/1/</t>
  </si>
  <si>
    <t>RF.K.1a</t>
  </si>
  <si>
    <t>Follow words from left to right, top to bottom, and page by page.</t>
  </si>
  <si>
    <t>http://corestandards.org/ELA-Literacy/RF/K/1/a/</t>
  </si>
  <si>
    <t>RF.K.1b</t>
  </si>
  <si>
    <t>Recognize that spoken words are represented in written language by specific sequences of letters.</t>
  </si>
  <si>
    <t>http://corestandards.org/ELA-Literacy/RF/K/1/b/</t>
  </si>
  <si>
    <t>RF.K.1c</t>
  </si>
  <si>
    <t>Understand that words are separated by spaces in print.</t>
  </si>
  <si>
    <t>http://corestandards.org/ELA-Literacy/RF/K/1/c/</t>
  </si>
  <si>
    <t>RF.K.1d</t>
  </si>
  <si>
    <t>Recognize and name all upper- and lowercase letters of the alphabet.</t>
  </si>
  <si>
    <t>http://corestandards.org/ELA-Literacy/RF/K/1/d/</t>
  </si>
  <si>
    <t>RF.K.2</t>
  </si>
  <si>
    <t>Demonstrate understanding of spoken words, syllables, and sounds (phonemes).</t>
  </si>
  <si>
    <t>http://corestandards.org/ELA-Literacy/RF/K/2/</t>
  </si>
  <si>
    <t>RF.K.2a</t>
  </si>
  <si>
    <t>Recognize and produce rhyming words.</t>
  </si>
  <si>
    <t>http://corestandards.org/ELA-Literacy/RF/K/2/a/</t>
  </si>
  <si>
    <t>RF.K.2b</t>
  </si>
  <si>
    <t>Count, pronounce, blend, and segment syllables in spoken words.</t>
  </si>
  <si>
    <t>http://corestandards.org/ELA-Literacy/RF/K/2/b/</t>
  </si>
  <si>
    <t>RF.K.2c</t>
  </si>
  <si>
    <t>Blend and segment onsets and rimes of single-syllable spoken words.</t>
  </si>
  <si>
    <t>http://corestandards.org/ELA-Literacy/RF/K/2/c/</t>
  </si>
  <si>
    <t>RF.K.2d</t>
  </si>
  <si>
    <t>Isolate and pronounce the initial, medial vowel, and final sounds (phonemes) in three-phoneme (consonant-vowel-consonant, or CVC) words. (This does not include CVCs ending with /l/, /r/, or /x/.)</t>
  </si>
  <si>
    <t>http://corestandards.org/ELA-Literacy/RF/K/2/d/</t>
  </si>
  <si>
    <t>RF.K.2e</t>
  </si>
  <si>
    <t>Add or substitute individual sounds (phonemes) in simple, one-syllable words to make new words.</t>
  </si>
  <si>
    <t>http://corestandards.org/ELA-Literacy/RF/K/2/e/</t>
  </si>
  <si>
    <t>RF.K.3</t>
  </si>
  <si>
    <t>Know and apply grade-level phonics and word analysis skills in decoding words.</t>
  </si>
  <si>
    <t>http://corestandards.org/ELA-Literacy/RF/K/3/</t>
  </si>
  <si>
    <t>RF.K.3a</t>
  </si>
  <si>
    <t>Demonstrate basic knowledge of one-to-one letter-sound correspondences by producing the primary sound or many of the most frequent sounds for each consonant.</t>
  </si>
  <si>
    <t>http://corestandards.org/ELA-Literacy/RF/K/3/a/</t>
  </si>
  <si>
    <t>RF.K.3b</t>
  </si>
  <si>
    <t>Associate the long and short sounds with the common spellings (graphemes) for the five major vowels.</t>
  </si>
  <si>
    <t>http://corestandards.org/ELA-Literacy/RF/K/3/b/</t>
  </si>
  <si>
    <t>RF.K.3c</t>
  </si>
  <si>
    <t>Read common high-frequency words by sight (e.g., *the*, *of*, *to*, *you*, *she*, *my*, *is*, *are*, *do*, *does*).</t>
  </si>
  <si>
    <t>http://corestandards.org/ELA-Literacy/RF/K/3/c/</t>
  </si>
  <si>
    <t>RF.K.3d</t>
  </si>
  <si>
    <t>Distinguish between similarly spelled words by identifying the sounds of the letters that differ.</t>
  </si>
  <si>
    <t>http://corestandards.org/ELA-Literacy/RF/K/3/d/</t>
  </si>
  <si>
    <t>RF.K.4</t>
  </si>
  <si>
    <t>Read emergent-reader texts with purpose and understanding.</t>
  </si>
  <si>
    <t>http://corestandards.org/ELA-Literacy/RF/K/4/</t>
  </si>
  <si>
    <t>RF.1.1</t>
  </si>
  <si>
    <t>http://corestandards.org/ELA-Literacy/RF/1/1/</t>
  </si>
  <si>
    <t>RF.1.1a</t>
  </si>
  <si>
    <t>Recognize the distinguishing features of a sentence (e.g., first word, capitalization, ending punctuation).</t>
  </si>
  <si>
    <t>http://corestandards.org/ELA-Literacy/RF/1/1/a/</t>
  </si>
  <si>
    <t>RF.1.2</t>
  </si>
  <si>
    <t>http://corestandards.org/ELA-Literacy/RF/1/2/</t>
  </si>
  <si>
    <t>RF.1.2a</t>
  </si>
  <si>
    <t>Distinguish long from short vowel sounds in spoken single-syllable words.</t>
  </si>
  <si>
    <t>http://corestandards.org/ELA-Literacy/RF/1/2/a/</t>
  </si>
  <si>
    <t>RF.1.2b</t>
  </si>
  <si>
    <t>Orally produce single-syllable words by blending sounds (phonemes), including consonant blends.</t>
  </si>
  <si>
    <t>http://corestandards.org/ELA-Literacy/RF/1/2/b/</t>
  </si>
  <si>
    <t>RF.1.2c</t>
  </si>
  <si>
    <t>Isolate and pronounce initial, medial vowel, and final sounds (phonemes) in spoken single-syllable words.</t>
  </si>
  <si>
    <t>http://corestandards.org/ELA-Literacy/RF/1/2/c/</t>
  </si>
  <si>
    <t>RF.1.2d</t>
  </si>
  <si>
    <t>Segment spoken single-syllable words into their complete sequence of individual sounds (phonemes).</t>
  </si>
  <si>
    <t>http://corestandards.org/ELA-Literacy/RF/1/2/d/</t>
  </si>
  <si>
    <t>RF.1.3</t>
  </si>
  <si>
    <t>http://corestandards.org/ELA-Literacy/RF/1/3/</t>
  </si>
  <si>
    <t>RF.1.3a</t>
  </si>
  <si>
    <t>Know the spelling-sound correspondences for common consonant digraphs.</t>
  </si>
  <si>
    <t>http://corestandards.org/ELA-Literacy/RF/1/3/a/</t>
  </si>
  <si>
    <t>RF.1.3b</t>
  </si>
  <si>
    <t>Decode regularly spelled one-syllable words.</t>
  </si>
  <si>
    <t>http://corestandards.org/ELA-Literacy/RF/1/3/b/</t>
  </si>
  <si>
    <t>RF.1.3c</t>
  </si>
  <si>
    <t>Know final -e and common vowel team conventions for representing long vowel sounds.</t>
  </si>
  <si>
    <t>http://corestandards.org/ELA-Literacy/RF/1/3/c/</t>
  </si>
  <si>
    <t>RF.1.3d</t>
  </si>
  <si>
    <t>Use knowledge that every syllable must have a vowel sound to determine the number of syllables in a printed word.</t>
  </si>
  <si>
    <t>http://corestandards.org/ELA-Literacy/RF/1/3/d/</t>
  </si>
  <si>
    <t>RF.1.3e</t>
  </si>
  <si>
    <t>Decode two-syllable words following basic patterns by breaking the words into syllables.</t>
  </si>
  <si>
    <t>http://corestandards.org/ELA-Literacy/RF/1/3/e/</t>
  </si>
  <si>
    <t>RF.1.3f</t>
  </si>
  <si>
    <t>Read words with inflectional endings.</t>
  </si>
  <si>
    <t>http://corestandards.org/ELA-Literacy/RF/1/3/f/</t>
  </si>
  <si>
    <t>RF.1.3g</t>
  </si>
  <si>
    <t>Recognize and read grade-appropriate irregularly spelled words.</t>
  </si>
  <si>
    <t>http://corestandards.org/ELA-Literacy/RF/1/3/g/</t>
  </si>
  <si>
    <t>RF.1.4</t>
  </si>
  <si>
    <t>Read with sufficient accuracy and fluency to support comprehension.</t>
  </si>
  <si>
    <t>http://corestandards.org/ELA-Literacy/RF/1/4/</t>
  </si>
  <si>
    <t>RF.1.4a</t>
  </si>
  <si>
    <t>Read grade-level text with purpose and understanding.</t>
  </si>
  <si>
    <t>http://corestandards.org/ELA-Literacy/RF/1/4/a/</t>
  </si>
  <si>
    <t>RF.1.4b</t>
  </si>
  <si>
    <t>Read grade-level text orally with accuracy, appropriate rate, and expression on successive readings.</t>
  </si>
  <si>
    <t>http://corestandards.org/ELA-Literacy/RF/1/4/b/</t>
  </si>
  <si>
    <t>RF.1.4c</t>
  </si>
  <si>
    <t>Use context to confirm or self-correct word recognition and understanding, rereading as necessary.</t>
  </si>
  <si>
    <t>http://corestandards.org/ELA-Literacy/RF/1/4/c/</t>
  </si>
  <si>
    <t>RF.2.3</t>
  </si>
  <si>
    <t>http://corestandards.org/ELA-Literacy/RF/2/3/</t>
  </si>
  <si>
    <t>RF.2.3a</t>
  </si>
  <si>
    <t>Distinguish long and short vowels when reading regularly spelled one-syllable words.</t>
  </si>
  <si>
    <t>http://corestandards.org/ELA-Literacy/RF/2/3/a/</t>
  </si>
  <si>
    <t>RF.2.3b</t>
  </si>
  <si>
    <t>Know spelling-sound correspondences for additional common vowel teams.</t>
  </si>
  <si>
    <t>http://corestandards.org/ELA-Literacy/RF/2/3/b/</t>
  </si>
  <si>
    <t>RF.2.3c</t>
  </si>
  <si>
    <t>Decode regularly spelled two-syllable words with long vowels.</t>
  </si>
  <si>
    <t>http://corestandards.org/ELA-Literacy/RF/2/3/c/</t>
  </si>
  <si>
    <t>RF.2.3d</t>
  </si>
  <si>
    <t>Decode words with common prefixes and suffixes.</t>
  </si>
  <si>
    <t>http://corestandards.org/ELA-Literacy/RF/2/3/d/</t>
  </si>
  <si>
    <t>RF.2.3e</t>
  </si>
  <si>
    <t>Identify words with inconsistent but common spelling-sound correspondences.</t>
  </si>
  <si>
    <t>http://corestandards.org/ELA-Literacy/RF/2/3/e/</t>
  </si>
  <si>
    <t>RF.2.3f</t>
  </si>
  <si>
    <t>http://corestandards.org/ELA-Literacy/RF/2/3/f/</t>
  </si>
  <si>
    <t>RF.2.4</t>
  </si>
  <si>
    <t>http://corestandards.org/ELA-Literacy/RF/2/4/</t>
  </si>
  <si>
    <t>RF.2.4a</t>
  </si>
  <si>
    <t>http://corestandards.org/ELA-Literacy/RF/2/4/a/</t>
  </si>
  <si>
    <t>RF.2.4b</t>
  </si>
  <si>
    <t>http://corestandards.org/ELA-Literacy/RF/2/4/b/</t>
  </si>
  <si>
    <t>RF.2.4c</t>
  </si>
  <si>
    <t>http://corestandards.org/ELA-Literacy/RF/2/4/c/</t>
  </si>
  <si>
    <t>RF.3.3</t>
  </si>
  <si>
    <t>http://corestandards.org/ELA-Literacy/RF/3/3/</t>
  </si>
  <si>
    <t>RF.3.3a</t>
  </si>
  <si>
    <t>Identify and know the meaning of the most common prefixes and derivational suffixes.</t>
  </si>
  <si>
    <t>http://corestandards.org/ELA-Literacy/RF/3/3/a/</t>
  </si>
  <si>
    <t>RF.3.3b</t>
  </si>
  <si>
    <t>Decode words with common Latin suffixes.</t>
  </si>
  <si>
    <t>http://corestandards.org/ELA-Literacy/RF/3/3/b/</t>
  </si>
  <si>
    <t>RF.3.3c</t>
  </si>
  <si>
    <t>Decode multisyllable words.</t>
  </si>
  <si>
    <t>http://corestandards.org/ELA-Literacy/RF/3/3/c/</t>
  </si>
  <si>
    <t>RF.3.3d</t>
  </si>
  <si>
    <t>Read grade-appropriate irregularly spelled words.</t>
  </si>
  <si>
    <t>http://corestandards.org/ELA-Literacy/RF/3/3/d/</t>
  </si>
  <si>
    <t>RF.3.4</t>
  </si>
  <si>
    <t>http://corestandards.org/ELA-Literacy/RF/3/4/</t>
  </si>
  <si>
    <t>RF.3.4a</t>
  </si>
  <si>
    <t>http://corestandards.org/ELA-Literacy/RF/3/4/a/</t>
  </si>
  <si>
    <t>RF.3.4b</t>
  </si>
  <si>
    <t>Read grade-level prose and poetry orally with accuracy, appropriate rate, and expression on successive readings.</t>
  </si>
  <si>
    <t>http://corestandards.org/ELA-Literacy/RF/3/4/b/</t>
  </si>
  <si>
    <t>RF.3.4c</t>
  </si>
  <si>
    <t>http://corestandards.org/ELA-Literacy/RF/3/4/c/</t>
  </si>
  <si>
    <t>RF.4.3</t>
  </si>
  <si>
    <t>http://corestandards.org/ELA-Literacy/RF/4/3/</t>
  </si>
  <si>
    <t>RF.4.3a</t>
  </si>
  <si>
    <t>Use combined knowledge of all letter-sound correspondences, syllabication patterns, and morphology (e.g., roots and affixes) to read accurately unfamiliar multisyllabic words in context and out of context.</t>
  </si>
  <si>
    <t>http://corestandards.org/ELA-Literacy/RF/4/3/a/</t>
  </si>
  <si>
    <t>RF.4.4</t>
  </si>
  <si>
    <t>http://corestandards.org/ELA-Literacy/RF/4/4/</t>
  </si>
  <si>
    <t>RF.4.4a</t>
  </si>
  <si>
    <t>http://corestandards.org/ELA-Literacy/RF/4/4/a/</t>
  </si>
  <si>
    <t>RF.4.4b</t>
  </si>
  <si>
    <t>http://corestandards.org/ELA-Literacy/RF/4/4/b/</t>
  </si>
  <si>
    <t>RF.4.4c</t>
  </si>
  <si>
    <t>http://corestandards.org/ELA-Literacy/RF/4/4/c/</t>
  </si>
  <si>
    <t>RF.5.3</t>
  </si>
  <si>
    <t>http://corestandards.org/ELA-Literacy/RF/5/3/</t>
  </si>
  <si>
    <t>RF.5.3a</t>
  </si>
  <si>
    <t>http://corestandards.org/ELA-Literacy/RF/5/3/a/</t>
  </si>
  <si>
    <t>RF.5.4</t>
  </si>
  <si>
    <t>http://corestandards.org/ELA-Literacy/RF/5/4/</t>
  </si>
  <si>
    <t>RF.5.4a</t>
  </si>
  <si>
    <t>http://corestandards.org/ELA-Literacy/RF/5/4/a/</t>
  </si>
  <si>
    <t>RF.5.4b</t>
  </si>
  <si>
    <t>http://corestandards.org/ELA-Literacy/RF/5/4/b/</t>
  </si>
  <si>
    <t>RF.5.4c</t>
  </si>
  <si>
    <t>http://corestandards.org/ELA-Literacy/RF/5/4/c/</t>
  </si>
  <si>
    <t>RH.6-8.1</t>
  </si>
  <si>
    <t>Cite specific textual evidence to support analysis of primary and secondary sources.</t>
  </si>
  <si>
    <t>6,7,8</t>
  </si>
  <si>
    <t>Reading: History/Social Studies</t>
  </si>
  <si>
    <t>RH</t>
  </si>
  <si>
    <t>http://corestandards.org/ELA-Literacy/RH/6-8/1/</t>
  </si>
  <si>
    <t>RH.6-8.2</t>
  </si>
  <si>
    <t>Determine the central ideas or information of a primary or secondary source; provide an accurate summary of the source distinct from prior knowledge or opinions.</t>
  </si>
  <si>
    <t>http://corestandards.org/ELA-Literacy/RH/6-8/2/</t>
  </si>
  <si>
    <t>RH.6-8.3</t>
  </si>
  <si>
    <t>Identify key steps in a text's description of a process related to history/social studies (e.g., how a bill becomes law, how interest rates are raised or lowered).</t>
  </si>
  <si>
    <t>http://corestandards.org/ELA-Literacy/RH/6-8/3/</t>
  </si>
  <si>
    <t>RH.6-8.4</t>
  </si>
  <si>
    <t>Determine the meaning of words and phrases as they are used in a text, including vocabulary specific to domains related to history/social studies.</t>
  </si>
  <si>
    <t>http://corestandards.org/ELA-Literacy/RH/6-8/4/</t>
  </si>
  <si>
    <t>RH.6-8.5</t>
  </si>
  <si>
    <t>Describe how a text presents information (e.g., sequentially, comparatively, causally).</t>
  </si>
  <si>
    <t>http://corestandards.org/ELA-Literacy/RH/6-8/5/</t>
  </si>
  <si>
    <t>RH.6-8.6</t>
  </si>
  <si>
    <t>Identify aspects of a text that reveal an author's point of view or purpose (e.g., loaded language, inclusion or avoidance of particular facts).</t>
  </si>
  <si>
    <t>http://corestandards.org/ELA-Literacy/RH/6-8/6/</t>
  </si>
  <si>
    <t>RH.6-8.7</t>
  </si>
  <si>
    <t>Integrate visual information (e.g., in charts, graphs, photographs, videos, or maps) with other information in print and digital texts.</t>
  </si>
  <si>
    <t>http://corestandards.org/ELA-Literacy/RH/6-8/7/</t>
  </si>
  <si>
    <t>RH.6-8.8</t>
  </si>
  <si>
    <t>Distinguish among fact, opinion, and reasoned judgment in a text.</t>
  </si>
  <si>
    <t>http://corestandards.org/ELA-Literacy/RH/6-8/8/</t>
  </si>
  <si>
    <t>RH.6-8.9</t>
  </si>
  <si>
    <t>Analyze the relationship between a primary and secondary source on the same topic.</t>
  </si>
  <si>
    <t>http://corestandards.org/ELA-Literacy/RH/6-8/9/</t>
  </si>
  <si>
    <t>RH.6-8.10</t>
  </si>
  <si>
    <t>By the end of grade 8, read and comprehend history/social studies texts in the grades 6-8 text complexity band independently and proficiently.</t>
  </si>
  <si>
    <t>http://corestandards.org/ELA-Literacy/RH/6-8/10/</t>
  </si>
  <si>
    <t>RH.9-10.1</t>
  </si>
  <si>
    <t>Cite specific textual evidence to support analysis of primary and secondary sources, attending to such features as the date and origin of the information.</t>
  </si>
  <si>
    <t>http://corestandards.org/ELA-Literacy/RH/9-10/1/</t>
  </si>
  <si>
    <t>RH.9-10.2</t>
  </si>
  <si>
    <t>Determine the central ideas or information of a primary or secondary source; provide an accurate summary of how key events or ideas develop over the course of the text.</t>
  </si>
  <si>
    <t>http://corestandards.org/ELA-Literacy/RH/9-10/2/</t>
  </si>
  <si>
    <t>RH.9-10.3</t>
  </si>
  <si>
    <t>Analyze in detail a series of events described in a text; determine whether earlier events caused later ones or simply preceded them.</t>
  </si>
  <si>
    <t>http://corestandards.org/ELA-Literacy/RH/9-10/3/</t>
  </si>
  <si>
    <t>RH.9-10.4</t>
  </si>
  <si>
    <t>Determine the meaning of words and phrases as they are used in a text, including vocabulary describing political, social, or economic aspects of history/social science.</t>
  </si>
  <si>
    <t>http://corestandards.org/ELA-Literacy/RH/9-10/4/</t>
  </si>
  <si>
    <t>RH.9-10.5</t>
  </si>
  <si>
    <t>Analyze how a text uses structure to emphasize key points or advance an explanation or analysis.</t>
  </si>
  <si>
    <t>http://corestandards.org/ELA-Literacy/RH/9-10/5/</t>
  </si>
  <si>
    <t>RH.9-10.6</t>
  </si>
  <si>
    <t>Compare the point of view of two or more authors for how they treat the same or similar topics, including which details they include and emphasize in their respective accounts.</t>
  </si>
  <si>
    <t>http://corestandards.org/ELA-Literacy/RH/9-10/6/</t>
  </si>
  <si>
    <t>RH.9-10.7</t>
  </si>
  <si>
    <t>Integrate quantitative or technical analysis (e.g., charts, research data) with qualitative analysis in print or digital text.</t>
  </si>
  <si>
    <t>http://corestandards.org/ELA-Literacy/RH/9-10/7/</t>
  </si>
  <si>
    <t>RH.9-10.8</t>
  </si>
  <si>
    <t>Assess the extent to which the reasoning and evidence in a text support the author's claims.</t>
  </si>
  <si>
    <t>http://corestandards.org/ELA-Literacy/RH/9-10/8/</t>
  </si>
  <si>
    <t>RH.9-10.9</t>
  </si>
  <si>
    <t>Compare and contrast treatments of the same topic in several primary and secondary sources.</t>
  </si>
  <si>
    <t>http://corestandards.org/ELA-Literacy/RH/9-10/9/</t>
  </si>
  <si>
    <t>RH.9-10.10</t>
  </si>
  <si>
    <t>By the end of grade 10, read and comprehend history/social studies texts in the grades 9-10 text complexity band independently and proficiently.</t>
  </si>
  <si>
    <t>http://corestandards.org/ELA-Literacy/RH/9-10/10/</t>
  </si>
  <si>
    <t>RH.11-12.1</t>
  </si>
  <si>
    <t>Cite specific textual evidence to support analysis of primary and secondary sources, connecting insights gained from specific details to an understanding of the text as a whole.</t>
  </si>
  <si>
    <t>http://corestandards.org/ELA-Literacy/RH/11-12/1/</t>
  </si>
  <si>
    <t>RH.11-12.2</t>
  </si>
  <si>
    <t>Determine the central ideas or information of a primary or secondary source; provide an accurate summary that makes clear the relationships among the key details and ideas.</t>
  </si>
  <si>
    <t>http://corestandards.org/ELA-Literacy/RH/11-12/2/</t>
  </si>
  <si>
    <t>RH.11-12.3</t>
  </si>
  <si>
    <t>Evaluate various explanations for actions or events and determine which explanation best accords with textual evidence, acknowledging where the text leaves matters uncertain.</t>
  </si>
  <si>
    <t>http://corestandards.org/ELA-Literacy/RH/11-12/3/</t>
  </si>
  <si>
    <t>RH.11-12.4</t>
  </si>
  <si>
    <t>Determine the meaning of words and phrases as they are used in a text, including analyzing how an author uses and refines the meaning of a key term over the course of a text (e.g., how Madison defines *faction* in *Federalist* No. 10).</t>
  </si>
  <si>
    <t>http://corestandards.org/ELA-Literacy/RH/11-12/4/</t>
  </si>
  <si>
    <t>RH.11-12.5</t>
  </si>
  <si>
    <t>Analyze in detail how a complex primary source is structured, including how key sentences, paragraphs, and larger portions of the text contribute to the whole.</t>
  </si>
  <si>
    <t>http://corestandards.org/ELA-Literacy/RH/11-12/5/</t>
  </si>
  <si>
    <t>RH.11-12.6</t>
  </si>
  <si>
    <t>Evaluate authors' differing points of view on the same historical event or issue by assessing the authors' claims, reasoning, and evidence.</t>
  </si>
  <si>
    <t>http://corestandards.org/ELA-Literacy/RH/11-12/6/</t>
  </si>
  <si>
    <t>RH.11-12.7</t>
  </si>
  <si>
    <t>Integrate and evaluate multiple sources of information presented in diverse formats and media (e.g., visually, quantitatively, as well as in words) in order to address a question or solve a problem.</t>
  </si>
  <si>
    <t>http://corestandards.org/ELA-Literacy/RH/11-12/7/</t>
  </si>
  <si>
    <t>RH.11-12.8</t>
  </si>
  <si>
    <t>Evaluate an author's premises, claims, and evidence by corroborating or challenging them with other information.</t>
  </si>
  <si>
    <t>http://corestandards.org/ELA-Literacy/RH/11-12/8/</t>
  </si>
  <si>
    <t>RH.11-12.9</t>
  </si>
  <si>
    <t>Integrate information from diverse sources, both primary and secondary, into a coherent understanding of an idea or event, noting discrepancies among sources.</t>
  </si>
  <si>
    <t>http://corestandards.org/ELA-Literacy/RH/11-12/9/</t>
  </si>
  <si>
    <t>RH.11-12.10</t>
  </si>
  <si>
    <t>By the end of grade 12, read and comprehend history/social studies texts in the grades 11-CCR text complexity band independently and proficiently.</t>
  </si>
  <si>
    <t>http://corestandards.org/ELA-Literacy/RH/11-12/10/</t>
  </si>
  <si>
    <t>RI.K.1</t>
  </si>
  <si>
    <t>With prompting and support, ask and answer questions about key details in a text.</t>
  </si>
  <si>
    <t>Reading: Informational Text</t>
  </si>
  <si>
    <t>RI</t>
  </si>
  <si>
    <t>http://corestandards.org/ELA-Literacy/RI/K/1/</t>
  </si>
  <si>
    <t>RI.K.2</t>
  </si>
  <si>
    <t>With prompting and support, identify the main topic and retell key details of a text.</t>
  </si>
  <si>
    <t>http://corestandards.org/ELA-Literacy/RI/K/2/</t>
  </si>
  <si>
    <t>RI.K.3</t>
  </si>
  <si>
    <t>With prompting and support, describe the connection between two individuals, events, ideas, or pieces of information in a text.</t>
  </si>
  <si>
    <t>http://corestandards.org/ELA-Literacy/RI/K/3/</t>
  </si>
  <si>
    <t>RI.K.4</t>
  </si>
  <si>
    <t>With prompting and support, ask and answer questions about unknown words in a text.</t>
  </si>
  <si>
    <t>http://corestandards.org/ELA-Literacy/RI/K/4/</t>
  </si>
  <si>
    <t>RI.K.5</t>
  </si>
  <si>
    <t>Identify the front cover, back cover, and title page of a book.</t>
  </si>
  <si>
    <t>http://corestandards.org/ELA-Literacy/RI/K/5/</t>
  </si>
  <si>
    <t>RI.K.6</t>
  </si>
  <si>
    <t>Name the author and illustrator of a text and define the role of each in presenting the ideas or information in a text.</t>
  </si>
  <si>
    <t>http://corestandards.org/ELA-Literacy/RI/K/6/</t>
  </si>
  <si>
    <t>RI.K.7</t>
  </si>
  <si>
    <t>With prompting and support, describe the relationship between illustrations and the text in which they appear (e.g., what person, place, thing, or idea in the text an illustration depicts).</t>
  </si>
  <si>
    <t>http://corestandards.org/ELA-Literacy/RI/K/7/</t>
  </si>
  <si>
    <t>RI.K.8</t>
  </si>
  <si>
    <t>With prompting and support, identify the reasons an author gives to support points in a text.</t>
  </si>
  <si>
    <t>http://corestandards.org/ELA-Literacy/RI/K/8/</t>
  </si>
  <si>
    <t>RI.K.9</t>
  </si>
  <si>
    <t>With prompting and support, identify basic similarities in and differences between two texts on the same topic (e.g., in illustrations, descriptions, or procedures).</t>
  </si>
  <si>
    <t>http://corestandards.org/ELA-Literacy/RI/K/9/</t>
  </si>
  <si>
    <t>RI.K.10</t>
  </si>
  <si>
    <t>Actively engage in group reading activities with purpose and understanding.</t>
  </si>
  <si>
    <t>http://corestandards.org/ELA-Literacy/RI/K/10/</t>
  </si>
  <si>
    <t>RI.1.1</t>
  </si>
  <si>
    <t>Ask and answer questions about key details in a text.</t>
  </si>
  <si>
    <t>http://corestandards.org/ELA-Literacy/RI/1/1/</t>
  </si>
  <si>
    <t>RI.1.2</t>
  </si>
  <si>
    <t>Identify the main topic and retell key details of a text.</t>
  </si>
  <si>
    <t>http://corestandards.org/ELA-Literacy/RI/1/2/</t>
  </si>
  <si>
    <t>RI.1.3</t>
  </si>
  <si>
    <t>Describe the connection between two individuals, events, ideas, or pieces of information in a text.</t>
  </si>
  <si>
    <t>http://corestandards.org/ELA-Literacy/RI/1/3/</t>
  </si>
  <si>
    <t>RI.1.4</t>
  </si>
  <si>
    <t>Ask and answer questions to help determine or clarify the meaning of words and phrases in a text.</t>
  </si>
  <si>
    <t>http://corestandards.org/ELA-Literacy/RI/1/4/</t>
  </si>
  <si>
    <t>RI.1.5</t>
  </si>
  <si>
    <t>Know and use various text features (e.g., headings, tables of contents, glossaries, electronic menus, icons) to locate key facts or information in a text.</t>
  </si>
  <si>
    <t>http://corestandards.org/ELA-Literacy/RI/1/5/</t>
  </si>
  <si>
    <t>RI.1.6</t>
  </si>
  <si>
    <t>Distinguish between information provided by pictures or other illustrations and information provided by the words in a text.</t>
  </si>
  <si>
    <t>http://corestandards.org/ELA-Literacy/RI/1/6/</t>
  </si>
  <si>
    <t>RI.1.7</t>
  </si>
  <si>
    <t>Use the illustrations and details in a text to describe its key ideas.</t>
  </si>
  <si>
    <t>http://corestandards.org/ELA-Literacy/RI/1/7/</t>
  </si>
  <si>
    <t>RI.1.8</t>
  </si>
  <si>
    <t>Identify the reasons an author gives to support points in a text.</t>
  </si>
  <si>
    <t>http://corestandards.org/ELA-Literacy/RI/1/8/</t>
  </si>
  <si>
    <t>RI.1.9</t>
  </si>
  <si>
    <t>Identify basic similarities in and differences between two texts on the same topic (e.g., in illustrations, descriptions, or procedures).</t>
  </si>
  <si>
    <t>http://corestandards.org/ELA-Literacy/RI/1/9/</t>
  </si>
  <si>
    <t>RI.1.10</t>
  </si>
  <si>
    <t>With prompting and support, read informational texts appropriately complex for grade 1.</t>
  </si>
  <si>
    <t>http://corestandards.org/ELA-Literacy/RI/1/10/</t>
  </si>
  <si>
    <t>RI.2.1</t>
  </si>
  <si>
    <t>Ask and answer such questions as *who, what, where, when, why*, and *how* to demonstrate understanding of key details in a text.</t>
  </si>
  <si>
    <t>http://corestandards.org/ELA-Literacy/RI/2/1/</t>
  </si>
  <si>
    <t>RI.2.2</t>
  </si>
  <si>
    <t>Identify the main topic of a multiparagraph text as well as the focus of specific paragraphs within the text.</t>
  </si>
  <si>
    <t>http://corestandards.org/ELA-Literacy/RI/2/2/</t>
  </si>
  <si>
    <t>RI.2.3</t>
  </si>
  <si>
    <t>Describe the connection between a series of historical events, scientific ideas or concepts, or steps in technical procedures in a text.</t>
  </si>
  <si>
    <t>http://corestandards.org/ELA-Literacy/RI/2/3/</t>
  </si>
  <si>
    <t>RI.2.4</t>
  </si>
  <si>
    <t>Determine the meaning of words and phrases in a text relevant to a *grade 2 topic or subject area.*</t>
  </si>
  <si>
    <t>http://corestandards.org/ELA-Literacy/RI/2/4/</t>
  </si>
  <si>
    <t>RI.2.5</t>
  </si>
  <si>
    <t>Know and use various text features (e.g., captions, bold print, subheadings, glossaries, indexes, electronic menus, icons) to locate key facts or information in a text efficiently.</t>
  </si>
  <si>
    <t>http://corestandards.org/ELA-Literacy/RI/2/5/</t>
  </si>
  <si>
    <t>RI.2.6</t>
  </si>
  <si>
    <t>Identify the main purpose of a text, including what the author wants to answer, explain, or describe.</t>
  </si>
  <si>
    <t>http://corestandards.org/ELA-Literacy/RI/2/6/</t>
  </si>
  <si>
    <t>RI.3.1</t>
  </si>
  <si>
    <t>Ask and answer questions to demonstrate understanding of a text, referring explicitly to the text as the basis for the answers.</t>
  </si>
  <si>
    <t>http://corestandards.org/ELA-Literacy/RI/3/1/</t>
  </si>
  <si>
    <t>RI.4.4</t>
  </si>
  <si>
    <t>Determine the meaning of general academic and domain-specific words or phrases in a text relevant to a *grade 4 topic or subject area*.</t>
  </si>
  <si>
    <t>http://corestandards.org/ELA-Literacy/RI/4/4/</t>
  </si>
  <si>
    <t>RI.5.1</t>
  </si>
  <si>
    <t>Quote accurately from a text when explaining what the text says explicitly and when drawing inferences from the text.</t>
  </si>
  <si>
    <t>http://corestandards.org/ELA-Literacy/RI/5/1/</t>
  </si>
  <si>
    <t>RI.5.3</t>
  </si>
  <si>
    <t>Explain the relationships or interactions between two or more individuals, events, ideas, or concepts in a historical, scientific, or technical text based on specific information in the text.</t>
  </si>
  <si>
    <t>http://corestandards.org/ELA-Literacy/RI/5/3/</t>
  </si>
  <si>
    <t>RI.6.1</t>
  </si>
  <si>
    <t>Cite textual evidence to support analysis of what the text says explicitly as well as inferences drawn from the text.</t>
  </si>
  <si>
    <t>http://corestandards.org/ELA-Literacy/RI/6/1/</t>
  </si>
  <si>
    <t>RI.6.2</t>
  </si>
  <si>
    <t>Determine a central idea of a text and how it is conveyed through particular details; provide a summary of the text distinct from personal opinions or judgments.</t>
  </si>
  <si>
    <t>http://corestandards.org/ELA-Literacy/RI/6/2/</t>
  </si>
  <si>
    <t>RI.6.3</t>
  </si>
  <si>
    <t>Analyze in detail how a key individual, event, or idea is introduced, illustrated, and elaborated in a text (e.g., through examples or anecdotes).</t>
  </si>
  <si>
    <t>http://corestandards.org/ELA-Literacy/RI/6/3/</t>
  </si>
  <si>
    <t>RI.6.4</t>
  </si>
  <si>
    <t>Determine the meaning of words and phrases as they are used in a text, including figurative, connotative, and technical meanings.</t>
  </si>
  <si>
    <t>http://corestandards.org/ELA-Literacy/RI/6/4/</t>
  </si>
  <si>
    <t>RI.6.5</t>
  </si>
  <si>
    <t>Analyze how a particular sentence, paragraph, chapter, or section fits into the overall structure of a text and contributes to the development of the ideas.</t>
  </si>
  <si>
    <t>http://corestandards.org/ELA-Literacy/RI/6/5/</t>
  </si>
  <si>
    <t>RI.6.6</t>
  </si>
  <si>
    <t>Determine an author's point of view or purpose in a text and explain how it is conveyed in the text.</t>
  </si>
  <si>
    <t>http://corestandards.org/ELA-Literacy/RI/6/6/</t>
  </si>
  <si>
    <t>RI.6.7</t>
  </si>
  <si>
    <t>Integrate information presented in different media or formats (e.g., visually, quantitatively) as well as in words to develop a coherent understanding of a topic or issue.</t>
  </si>
  <si>
    <t>http://corestandards.org/ELA-Literacy/RI/6/7/</t>
  </si>
  <si>
    <t>RI.6.8</t>
  </si>
  <si>
    <t>Trace and evaluate the argument and specific claims in a text, distinguishing claims that are supported by reasons and evidence from claims that are not.</t>
  </si>
  <si>
    <t>http://corestandards.org/ELA-Literacy/RI/6/8/</t>
  </si>
  <si>
    <t>RI.6.9</t>
  </si>
  <si>
    <t>Compare and contrast one author's presentation of events with that of another (e.g., a memoir written by and a biography on the same person).</t>
  </si>
  <si>
    <t>http://corestandards.org/ELA-Literacy/RI/6/9/</t>
  </si>
  <si>
    <t>RI.6.10</t>
  </si>
  <si>
    <t>By the end of the year, read and comprehend literary nonfiction in the grades 6-8 text complexity band proficiently, with scaffolding as needed at the high end of the range.</t>
  </si>
  <si>
    <t>http://corestandards.org/ELA-Literacy/RI/6/10/</t>
  </si>
  <si>
    <t>RI.7.1</t>
  </si>
  <si>
    <t>Cite several pieces of textual evidence to support analysis of what the text says explicitly as well as inferences drawn from the text.</t>
  </si>
  <si>
    <t>http://corestandards.org/ELA-Literacy/RI/7/1/</t>
  </si>
  <si>
    <t>RI.7.2</t>
  </si>
  <si>
    <t>Determine two or more central ideas in a text and analyze their development over the course of the text; provide an objective summary of the text.</t>
  </si>
  <si>
    <t>http://corestandards.org/ELA-Literacy/RI/7/2/</t>
  </si>
  <si>
    <t>RI.7.3</t>
  </si>
  <si>
    <t>Analyze the interactions between individuals, events, and ideas in a text (e.g., how ideas influence individuals or events, or how individuals influence ideas or events).</t>
  </si>
  <si>
    <t>http://corestandards.org/ELA-Literacy/RI/7/3/</t>
  </si>
  <si>
    <t>RI.7.4</t>
  </si>
  <si>
    <t>Determine the meaning of words and phrases as they are used in a text, including figurative, connotative, and technical meanings; analyze the impact of a specific word choice on meaning and tone.</t>
  </si>
  <si>
    <t>http://corestandards.org/ELA-Literacy/RI/7/4/</t>
  </si>
  <si>
    <t>RI.7.5</t>
  </si>
  <si>
    <t>Analyze the structure an author uses to organize a text, including how the major sections contribute to the whole and to the development of the ideas.</t>
  </si>
  <si>
    <t>http://corestandards.org/ELA-Literacy/RI/7/5/</t>
  </si>
  <si>
    <t>RI.7.6</t>
  </si>
  <si>
    <t>Determine an author's point of view or purpose in a text and analyze how the author distinguishes his or her position from that of others.</t>
  </si>
  <si>
    <t>http://corestandards.org/ELA-Literacy/RI/7/6/</t>
  </si>
  <si>
    <t>RI.7.7</t>
  </si>
  <si>
    <t>Compare and contrast a text to an audio, video, or multimedia version of the text, analyzing each medium's portrayal of the subject (e.g., how the delivery of a speech affects the impact of the words).</t>
  </si>
  <si>
    <t>http://corestandards.org/ELA-Literacy/RI/7/7/</t>
  </si>
  <si>
    <t>RI.7.8</t>
  </si>
  <si>
    <t>Trace and evaluate the argument and specific claims in a text, assessing whether the reasoning is sound and the evidence is relevant and sufficient to support the claims.</t>
  </si>
  <si>
    <t>http://corestandards.org/ELA-Literacy/RI/7/8/</t>
  </si>
  <si>
    <t>RI.7.9</t>
  </si>
  <si>
    <t>Analyze how two or more authors writing about the same topic shape their presentations of key information by emphasizing different evidence or advancing different interpretations of facts.</t>
  </si>
  <si>
    <t>http://corestandards.org/ELA-Literacy/RI/7/9/</t>
  </si>
  <si>
    <t>RI.7.10</t>
  </si>
  <si>
    <t>http://corestandards.org/ELA-Literacy/RI/7/10/</t>
  </si>
  <si>
    <t>RI.8.1</t>
  </si>
  <si>
    <t>Cite the textual evidence that most strongly supports an analysis of what the text says explicitly as well as inferences drawn from the text.</t>
  </si>
  <si>
    <t>http://corestandards.org/ELA-Literacy/RI/8/1/</t>
  </si>
  <si>
    <t>RI.8.2</t>
  </si>
  <si>
    <t>Determine a central idea of a text and analyze its development over the course of the text, including its relationship to supporting ideas; provide an objective summary of the text.</t>
  </si>
  <si>
    <t>http://corestandards.org/ELA-Literacy/RI/8/2/</t>
  </si>
  <si>
    <t>RI.8.3</t>
  </si>
  <si>
    <t>Analyze how a text makes connections among and distinctions between individuals, ideas, or events (e.g., through comparisons, analogies, or categories).</t>
  </si>
  <si>
    <t>http://corestandards.org/ELA-Literacy/RI/8/3/</t>
  </si>
  <si>
    <t>RI.8.4</t>
  </si>
  <si>
    <t>Determine the meaning of words and phrases as they are used in a text, including figurative, connotative, and technical meanings; analyze the impact of specific word choices on meaning and tone, including analogies or allusions to other texts.</t>
  </si>
  <si>
    <t>http://corestandards.org/ELA-Literacy/RI/8/4/</t>
  </si>
  <si>
    <t>RI.8.5</t>
  </si>
  <si>
    <t>Analyze in detail the structure of a specific paragraph in a text, including the role of particular sentences in developing and refining a key concept.</t>
  </si>
  <si>
    <t>http://corestandards.org/ELA-Literacy/RI/8/5/</t>
  </si>
  <si>
    <t>RI.8.6</t>
  </si>
  <si>
    <t>Determine an author's point of view or purpose in a text and analyze how the author acknowledges and responds to conflicting evidence or viewpoints.</t>
  </si>
  <si>
    <t>http://corestandards.org/ELA-Literacy/RI/8/6/</t>
  </si>
  <si>
    <t>RI.8.7</t>
  </si>
  <si>
    <t>Evaluate the advantages and disadvantages of using different mediums (e.g., print or digital text, video, multimedia) to present a particular topic or idea.</t>
  </si>
  <si>
    <t>http://corestandards.org/ELA-Literacy/RI/8/7/</t>
  </si>
  <si>
    <t>RI.8.8</t>
  </si>
  <si>
    <t>Delineate and evaluate the argument and specific claims in a text, assessing whether the reasoning is sound and the evidence is relevant and sufficient; recognize when irrelevant evidence is introduced.</t>
  </si>
  <si>
    <t>http://corestandards.org/ELA-Literacy/RI/8/8/</t>
  </si>
  <si>
    <t>RI.8.9</t>
  </si>
  <si>
    <t>Analyze a case in which two or more texts provide conflicting information on the same topic and identify where the texts disagree on matters of fact or interpretation.</t>
  </si>
  <si>
    <t>http://corestandards.org/ELA-Literacy/RI/8/9/</t>
  </si>
  <si>
    <t>RI.8.10</t>
  </si>
  <si>
    <t>By the end of the year, read and comprehend literary nonfiction at the high end of the grades 6-8 text complexity band independently and proficiently.</t>
  </si>
  <si>
    <t>http://corestandards.org/ELA-Literacy/RI/8/10/</t>
  </si>
  <si>
    <t>RI.9-10.1</t>
  </si>
  <si>
    <t>Cite strong and thorough textual evidence to support analysis of what the text says explicitly as well as inferences drawn from the text.</t>
  </si>
  <si>
    <t>http://corestandards.org/ELA-Literacy/RI/9-10/1/</t>
  </si>
  <si>
    <t>RI.9-10.2</t>
  </si>
  <si>
    <t>Determine a central idea of a text and analyze its development over the course of the text, including how it emerges and is shaped and refined by specific details; provide an objective summary of the text.</t>
  </si>
  <si>
    <t>http://corestandards.org/ELA-Literacy/RI/9-10/2/</t>
  </si>
  <si>
    <t>RI.9-10.3</t>
  </si>
  <si>
    <t>Analyze how the author unfolds an analysis or series of ideas or events, including the order in which the points are made, how they are introduced and developed, and the connections that are drawn between them.</t>
  </si>
  <si>
    <t>http://corestandards.org/ELA-Literacy/RI/9-10/3/</t>
  </si>
  <si>
    <t>RI.9-10.4</t>
  </si>
  <si>
    <t>Determine the meaning of words and phrases as they are used in a text, including figurative, connotative, and technical meanings; analyze the cumulative impact of specific word choices on meaning and tone (e.g., how the language of a court opinion differs from that of a newspaper).</t>
  </si>
  <si>
    <t>http://corestandards.org/ELA-Literacy/RI/9-10/4/</t>
  </si>
  <si>
    <t>RI.9-10.5</t>
  </si>
  <si>
    <t>Analyze in detail how an author's ideas or claims are developed and refined by particular sentences, paragraphs, or larger portions of a text (e.g., a section or chapter).</t>
  </si>
  <si>
    <t>http://corestandards.org/ELA-Literacy/RI/9-10/5/</t>
  </si>
  <si>
    <t>RI.9-10.6</t>
  </si>
  <si>
    <t>Determine an author's point of view or purpose in a text and analyze how an author uses rhetoric to advance that point of view or purpose.</t>
  </si>
  <si>
    <t>http://corestandards.org/ELA-Literacy/RI/9-10/6/</t>
  </si>
  <si>
    <t>RI.9-10.7</t>
  </si>
  <si>
    <t>Analyze various accounts of a subject told in different mediums (e.g., a person's life story in both print and multimedia), determining which details are emphasized in each account.</t>
  </si>
  <si>
    <t>http://corestandards.org/ELA-Literacy/RI/9-10/7/</t>
  </si>
  <si>
    <t>RI.9-10.8</t>
  </si>
  <si>
    <t>Delineate and evaluate the argument and specific claims in a text, assessing whether the reasoning is valid and the evidence is relevant and sufficient; identify false statements and fallacious reasoning.</t>
  </si>
  <si>
    <t>http://corestandards.org/ELA-Literacy/RI/9-10/8/</t>
  </si>
  <si>
    <t>RI.9-10.9</t>
  </si>
  <si>
    <t>Analyze seminal U.S. documents of historical and literary significance (e.g., Washington's Farewell Address, the Gettysburg Address, Roosevelt's Four Freedoms speech, King's "Letter from Birmingham Jail"), including how they address related themes and concepts.</t>
  </si>
  <si>
    <t>http://corestandards.org/ELA-Literacy/RI/9-10/9/</t>
  </si>
  <si>
    <t>RI.9-10.10</t>
  </si>
  <si>
    <t>By the end of grade 9, read and comprehend literary nonfiction in the grades 9-10 text complexity band proficiently, with scaffolding as needed at the high end of the range.
 By the end of grade 10, read and comprehend literary nonfiction at the high end of the grades 9-10 text complexity band independently and proficiently.</t>
  </si>
  <si>
    <t>http://corestandards.org/ELA-Literacy/RI/9-10/10/</t>
  </si>
  <si>
    <t>RI.11-12.1</t>
  </si>
  <si>
    <t>Cite strong and thorough textual evidence to support analysis of what the text says explicitly as well as inferences drawn from the text, including determining where the text leaves matters uncertain.</t>
  </si>
  <si>
    <t>http://corestandards.org/ELA-Literacy/RI/11-12/1/</t>
  </si>
  <si>
    <t>RI.11-12.2</t>
  </si>
  <si>
    <t>Determine two or more central ideas of a text and analyze their development over the course of the text, including how they interact and build on one another to provide a complex analysis; provide an objective summary of the text.</t>
  </si>
  <si>
    <t>http://corestandards.org/ELA-Literacy/RI/11-12/2/</t>
  </si>
  <si>
    <t>RI.11-12.3</t>
  </si>
  <si>
    <t>Analyze a complex set of ideas or sequence of events and explain how specific individuals, ideas, or events interact and develop over the course of the text.</t>
  </si>
  <si>
    <t>http://corestandards.org/ELA-Literacy/RI/11-12/3/</t>
  </si>
  <si>
    <t>RI.11-12.4</t>
  </si>
  <si>
    <t>Determine the meaning of words and phrases as they are used in a text, including figurative, connotative, and technical meanings; analyze how an author uses and refines the meaning of a key term or terms over the course of a text (e.g., how Madison defines faction in Federalist No. 10).</t>
  </si>
  <si>
    <t>http://corestandards.org/ELA-Literacy/RI/11-12/4/</t>
  </si>
  <si>
    <t>RI.11-12.5</t>
  </si>
  <si>
    <t>Analyze and evaluate the effectiveness of the structure an author uses in his or her exposition or argument, including whether the structure makes points clear, convincing, and engaging.</t>
  </si>
  <si>
    <t>http://corestandards.org/ELA-Literacy/RI/11-12/5/</t>
  </si>
  <si>
    <t>RI.11-12.6</t>
  </si>
  <si>
    <t>Determine an author's point of view or purpose in a text in which the rhetoric is particularly effective, analyzing how style and content contribute to the power, persuasiveness or beauty of the text.</t>
  </si>
  <si>
    <t>http://corestandards.org/ELA-Literacy/RI/11-12/6/</t>
  </si>
  <si>
    <t>RI.11-12.7</t>
  </si>
  <si>
    <t>Integrate and evaluate multiple sources of information presented in different media or formats (e.g., visually, quantitatively) as well as in words in order to address a question or solve a problem.</t>
  </si>
  <si>
    <t>http://corestandards.org/ELA-Literacy/RI/11-12/7/</t>
  </si>
  <si>
    <t>RI.11-12.8</t>
  </si>
  <si>
    <t>Delineate and evaluate the reasoning in seminal U.S. texts, including the application of constitutional principles and use of legal reasoning (e.g., in U.S. Supreme Court majority opinions and dissents) and the premises, purposes, and arguments in works of public advocacy (e.g., *The Federalist*, presidential addresses).</t>
  </si>
  <si>
    <t>http://corestandards.org/ELA-Literacy/RI/11-12/8/</t>
  </si>
  <si>
    <t>RI.11-12.9</t>
  </si>
  <si>
    <t>Analyze seventeenth-, eighteenth-, and nineteenth-century foundational U.S. documents of historical and literary significance (including The Declaration of Independence, the Preamble to the Constitution, the Bill of Rights, and Lincoln's Second Inaugural Address) for their themes, purposes, and rhetorical features.</t>
  </si>
  <si>
    <t>http://corestandards.org/ELA-Literacy/RI/11-12/9/</t>
  </si>
  <si>
    <t>RI.11-12.10</t>
  </si>
  <si>
    <t>By the end of grade 11, read and comprehend literary nonfiction in the grades 11-CCR text complexity band proficiently, with scaffolding as needed at the high end of the range.
 By the end of grade 12, read and comprehend literary nonfiction at the high end of the grades 11-CCR text complexity band independently and proficiently.</t>
  </si>
  <si>
    <t>http://corestandards.org/ELA-Literacy/RI/11-12/10/</t>
  </si>
  <si>
    <t>RL.K.1</t>
  </si>
  <si>
    <t>Reading: Literature</t>
  </si>
  <si>
    <t>RL</t>
  </si>
  <si>
    <t>http://corestandards.org/ELA-Literacy/RL/K/1/</t>
  </si>
  <si>
    <t>RL.K.2</t>
  </si>
  <si>
    <t>With prompting and support, retell familiar stories, including key details.</t>
  </si>
  <si>
    <t>http://corestandards.org/ELA-Literacy/RL/K/2/</t>
  </si>
  <si>
    <t>RL.K.3</t>
  </si>
  <si>
    <t>With prompting and support, identify characters, settings, and major events in a story.</t>
  </si>
  <si>
    <t>http://corestandards.org/ELA-Literacy/RL/K/3/</t>
  </si>
  <si>
    <t>RL.K.4</t>
  </si>
  <si>
    <t>Ask and answer questions about unknown words in a text.</t>
  </si>
  <si>
    <t>http://corestandards.org/ELA-Literacy/RL/K/4/</t>
  </si>
  <si>
    <t>RL.K.5</t>
  </si>
  <si>
    <t>Recognize common types of texts (e.g., storybooks, poems).</t>
  </si>
  <si>
    <t>http://corestandards.org/ELA-Literacy/RL/K/5/</t>
  </si>
  <si>
    <t>RL.K.6</t>
  </si>
  <si>
    <t>With prompting and support, name the author and illustrator of a story and define the role of each in telling the story.</t>
  </si>
  <si>
    <t>http://corestandards.org/ELA-Literacy/RL/K/6/</t>
  </si>
  <si>
    <t>RL.K.7</t>
  </si>
  <si>
    <t>With prompting and support, describe the relationship between illustrations and the story in which they appear (e.g., what moment in a story an illustration depicts).</t>
  </si>
  <si>
    <t>http://corestandards.org/ELA-Literacy/RL/K/7/</t>
  </si>
  <si>
    <t>RL.K.9</t>
  </si>
  <si>
    <t>With prompting and support, compare and contrast the adventures and experiences of characters in familiar stories.</t>
  </si>
  <si>
    <t>http://corestandards.org/ELA-Literacy/RL/K/9/</t>
  </si>
  <si>
    <t>RL.K.10</t>
  </si>
  <si>
    <t>http://corestandards.org/ELA-Literacy/RL/K/10/</t>
  </si>
  <si>
    <t>RL.1.1</t>
  </si>
  <si>
    <t>http://corestandards.org/ELA-Literacy/RL/1/1/</t>
  </si>
  <si>
    <t>RL.1.2</t>
  </si>
  <si>
    <t>Retell stories, including key details, and demonstrate understanding of their central message or lesson.</t>
  </si>
  <si>
    <t>http://corestandards.org/ELA-Literacy/RL/1/2/</t>
  </si>
  <si>
    <t>RL.1.3</t>
  </si>
  <si>
    <t>Describe characters, settings, and major events in a story, using key details.</t>
  </si>
  <si>
    <t>http://corestandards.org/ELA-Literacy/RL/1/3/</t>
  </si>
  <si>
    <t>RL.1.4</t>
  </si>
  <si>
    <t>Identify words and phrases in stories or poems that suggest feelings or appeal to the senses.</t>
  </si>
  <si>
    <t>http://corestandards.org/ELA-Literacy/RL/1/4/</t>
  </si>
  <si>
    <t>RL.1.5</t>
  </si>
  <si>
    <t>Explain major differences between books that tell stories and books that give information, drawing on a wide reading of a range of text types.</t>
  </si>
  <si>
    <t>http://corestandards.org/ELA-Literacy/RL/1/5/</t>
  </si>
  <si>
    <t>RL.1.6</t>
  </si>
  <si>
    <t>Identify who is telling the story at various points in a text.</t>
  </si>
  <si>
    <t>http://corestandards.org/ELA-Literacy/RL/1/6/</t>
  </si>
  <si>
    <t>RL.1.7</t>
  </si>
  <si>
    <t>Use illustrations and details in a story to describe its characters, setting, or events.</t>
  </si>
  <si>
    <t>http://corestandards.org/ELA-Literacy/RL/1/7/</t>
  </si>
  <si>
    <t>RL.1.9</t>
  </si>
  <si>
    <t>Compare and contrast the adventures and experiences of characters in stories.</t>
  </si>
  <si>
    <t>http://corestandards.org/ELA-Literacy/RL/1/9/</t>
  </si>
  <si>
    <t>RL.1.10</t>
  </si>
  <si>
    <t>With prompting and support, read prose and poetry of appropriate complexity for grade 1.</t>
  </si>
  <si>
    <t>http://corestandards.org/ELA-Literacy/RL/1/10/</t>
  </si>
  <si>
    <t>RL.2.1</t>
  </si>
  <si>
    <t>http://corestandards.org/ELA-Literacy/RL/2/1/</t>
  </si>
  <si>
    <t>RL.2.2</t>
  </si>
  <si>
    <t>Recount stories, including fables and folktales from diverse cultures, and determine their central message, lesson, or moral.</t>
  </si>
  <si>
    <t>http://corestandards.org/ELA-Literacy/RL/2/2/</t>
  </si>
  <si>
    <t>RL.2.3</t>
  </si>
  <si>
    <t>Describe how characters in a story respond to major events and challenges.</t>
  </si>
  <si>
    <t>http://corestandards.org/ELA-Literacy/RL/2/3/</t>
  </si>
  <si>
    <t>RL.2.4</t>
  </si>
  <si>
    <t>Describe how words and phrases (e.g., regular beats, alliteration, rhymes, repeated lines) supply rhythm and meaning in a story, poem, or song.</t>
  </si>
  <si>
    <t>http://corestandards.org/ELA-Literacy/RL/2/4/</t>
  </si>
  <si>
    <t>RL.2.5</t>
  </si>
  <si>
    <t>Describe the overall structure of a story, including describing how the beginning introduces the story and the ending concludes the action.</t>
  </si>
  <si>
    <t>http://corestandards.org/ELA-Literacy/RL/2/5/</t>
  </si>
  <si>
    <t>RL.2.6</t>
  </si>
  <si>
    <t>Acknowledge differences in the points of view of characters, including by speaking in a different voice for each character when reading dialogue aloud.</t>
  </si>
  <si>
    <t>http://corestandards.org/ELA-Literacy/RL/2/6/</t>
  </si>
  <si>
    <t>RL.2.7</t>
  </si>
  <si>
    <t>Use information gained from the illustrations and words in a print or digital text to demonstrate understanding of its characters, setting, or plot.</t>
  </si>
  <si>
    <t>http://corestandards.org/ELA-Literacy/RL/2/7/</t>
  </si>
  <si>
    <t>RL.2.9</t>
  </si>
  <si>
    <t>Compare and contrast two or more versions of the same story (e.g., Cinderella stories) by different authors or from different cultures.</t>
  </si>
  <si>
    <t>http://corestandards.org/ELA-Literacy/RL/2/9/</t>
  </si>
  <si>
    <t>RL.2.10</t>
  </si>
  <si>
    <t>By the end of the year, read and comprehend literature, including stories and poetry, in the grades 2-3 text complexity band proficiently, with scaffolding as needed at the high end of the range.</t>
  </si>
  <si>
    <t>http://corestandards.org/ELA-Literacy/RL/2/10/</t>
  </si>
  <si>
    <t>RL.3.1</t>
  </si>
  <si>
    <t>http://corestandards.org/ELA-Literacy/RL/3/1/</t>
  </si>
  <si>
    <t>RL.3.2</t>
  </si>
  <si>
    <t>Recount stories, including fables, folktales, and myths from diverse cultures; determine the central message, lesson, or moral and explain how it is conveyed through key details in the text.</t>
  </si>
  <si>
    <t>http://corestandards.org/ELA-Literacy/RL/3/2/</t>
  </si>
  <si>
    <t>RL.3.3</t>
  </si>
  <si>
    <t>Describe characters in a story (e.g., their traits, motivations, or feelings) and explain how their actions contribute to the sequence of events</t>
  </si>
  <si>
    <t>http://corestandards.org/ELA-Literacy/RL/3/3/</t>
  </si>
  <si>
    <t>RL.3.4</t>
  </si>
  <si>
    <t>Determine the meaning of words and phrases as they are used in a text, distinguishing literal from nonliteral language.</t>
  </si>
  <si>
    <t>http://corestandards.org/ELA-Literacy/RL/3/4/</t>
  </si>
  <si>
    <t>RL.3.5</t>
  </si>
  <si>
    <t>Refer to parts of stories, dramas, and poems when writing or speaking about a text, using terms such as chapter, scene, and stanza; describe how each successive part builds on earlier sections.</t>
  </si>
  <si>
    <t>http://corestandards.org/ELA-Literacy/RL/3/5/</t>
  </si>
  <si>
    <t>RL.3.6</t>
  </si>
  <si>
    <t>Distinguish their own point of view from that of the narrator or those of the characters.</t>
  </si>
  <si>
    <t>http://corestandards.org/ELA-Literacy/RL/3/6/</t>
  </si>
  <si>
    <t>RL.3.7</t>
  </si>
  <si>
    <t>Explain how specific aspects of a text's illustrations contribute to what is conveyed by the words in a story (e.g., create mood, emphasize aspects of a character or setting)</t>
  </si>
  <si>
    <t>http://corestandards.org/ELA-Literacy/RL/3/7/</t>
  </si>
  <si>
    <t>RL.3.9</t>
  </si>
  <si>
    <t>Compare and contrast the themes, settings, and plots of stories written by the same author about the same or similar characters (e.g., in books from a series)</t>
  </si>
  <si>
    <t>http://corestandards.org/ELA-Literacy/RL/3/9/</t>
  </si>
  <si>
    <t>RL.3.10</t>
  </si>
  <si>
    <t>By the end of the year, read and comprehend literature, including stories, dramas, and poetry, at the high end of the grades 2-3 text complexity band independently and proficiently.</t>
  </si>
  <si>
    <t>http://corestandards.org/ELA-Literacy/RL/3/10/</t>
  </si>
  <si>
    <t>RL.4.1</t>
  </si>
  <si>
    <t>Refer to details and examples in a text when explaining what the text says explicitly and when drawing inferences from the text.</t>
  </si>
  <si>
    <t>http://corestandards.org/ELA-Literacy/RL/4/1/</t>
  </si>
  <si>
    <t>RL.4.2</t>
  </si>
  <si>
    <t>Determine a theme of a story, drama, or poem from details in the text; summarize the text.</t>
  </si>
  <si>
    <t>http://corestandards.org/ELA-Literacy/RL/4/2/</t>
  </si>
  <si>
    <t>RL.4.3</t>
  </si>
  <si>
    <t>Describe in depth a character, setting, or event in a story or drama, drawing on specific details in the text (e.g., a character's thoughts, words, or actions).</t>
  </si>
  <si>
    <t>http://corestandards.org/ELA-Literacy/RL/4/3/</t>
  </si>
  <si>
    <t>RL.4.4</t>
  </si>
  <si>
    <t>Determine the meaning of words and phrases as they are used in a text, including those that allude to significant characters found in mythology (e.g., Herculean).</t>
  </si>
  <si>
    <t>http://corestandards.org/ELA-Literacy/RL/4/4/</t>
  </si>
  <si>
    <t>RL.4.5</t>
  </si>
  <si>
    <t>Explain major differences between poems, drama, and prose, and refer to the structural elements of poems (e.g., verse, rhythm, meter) and drama (e.g., casts of characters, settings, descriptions, dialogue, stage directions) when writing or speaking about a text.</t>
  </si>
  <si>
    <t>http://corestandards.org/ELA-Literacy/RL/4/5/</t>
  </si>
  <si>
    <t>RL.4.6</t>
  </si>
  <si>
    <t>Compare and contrast the point of view from which different stories are narrated, including the difference between first- and third-person narrations.</t>
  </si>
  <si>
    <t>http://corestandards.org/ELA-Literacy/RL/4/6/</t>
  </si>
  <si>
    <t>RL.4.7</t>
  </si>
  <si>
    <t>Make connections between the text of a story or drama and a visual or oral presentation of the text, identifying where each version reflects specific descriptions and directions in the text.</t>
  </si>
  <si>
    <t>http://corestandards.org/ELA-Literacy/RL/4/7/</t>
  </si>
  <si>
    <t>RL.4.9</t>
  </si>
  <si>
    <t>Compare and contrast the treatment of similar themes and topics (e.g., opposition of good and evil) and patterns of events (e.g., the quest) in stories, myths, and traditional literature from different cultures.</t>
  </si>
  <si>
    <t>http://corestandards.org/ELA-Literacy/RL/4/9/</t>
  </si>
  <si>
    <t>RL.4.10</t>
  </si>
  <si>
    <t>By the end of the year, read and comprehend literature, including stories, dramas, and poetry, in the grades 4-5 text complexity band proficiently, with scaffolding as needed at the high end of the range.</t>
  </si>
  <si>
    <t>http://corestandards.org/ELA-Literacy/RL/4/10/</t>
  </si>
  <si>
    <t>RL.5.1</t>
  </si>
  <si>
    <t>http://corestandards.org/ELA-Literacy/RL/5/1/</t>
  </si>
  <si>
    <t>RL.5.2</t>
  </si>
  <si>
    <t>Determine a theme of a story, drama, or poem from details in the text, including how characters in a story or drama respond to challenges or how the speaker in a poem reflects upon a topic; summarize the text.</t>
  </si>
  <si>
    <t>http://corestandards.org/ELA-Literacy/RL/5/2/</t>
  </si>
  <si>
    <t>RL.5.3</t>
  </si>
  <si>
    <t>Compare and contrast two or more characters, settings, or events in a story or drama, drawing on specific details in the text (e.g., how characters interact).</t>
  </si>
  <si>
    <t>http://corestandards.org/ELA-Literacy/RL/5/3/</t>
  </si>
  <si>
    <t>RL.5.4</t>
  </si>
  <si>
    <t>Determine the meaning of words and phrases as they are used in a text, including figurative language such as metaphors and similes.</t>
  </si>
  <si>
    <t>http://corestandards.org/ELA-Literacy/RL/5/4/</t>
  </si>
  <si>
    <t>RL.5.5</t>
  </si>
  <si>
    <t>Explain how a series of chapters, scenes, or stanzas fits together to provide the overall structure of a particular story, drama, or poem.</t>
  </si>
  <si>
    <t>http://corestandards.org/ELA-Literacy/RL/5/5/</t>
  </si>
  <si>
    <t>RL.5.6</t>
  </si>
  <si>
    <t>Describe how a narrator's or speaker's point of view influences how events are described.</t>
  </si>
  <si>
    <t>http://corestandards.org/ELA-Literacy/RL/5/6/</t>
  </si>
  <si>
    <t>RL.5.7</t>
  </si>
  <si>
    <t>Analyze how visual and multimedia elements contribute to the meaning, tone, or beauty of a text (e.g., graphic novel, multimedia presentation of fiction, folktale, myth, poem).</t>
  </si>
  <si>
    <t>http://corestandards.org/ELA-Literacy/RL/5/7/</t>
  </si>
  <si>
    <t>RL.5.9</t>
  </si>
  <si>
    <t>Compare and contrast stories in the same genre (e.g., mysteries and adventure stories) on their approaches to similar themes and topics.</t>
  </si>
  <si>
    <t>http://corestandards.org/ELA-Literacy/RL/5/9/</t>
  </si>
  <si>
    <t>RL.5.10</t>
  </si>
  <si>
    <t>By the end of the year, read and comprehend literature, including stories, dramas, and poetry, at the high end of the grades 4-5 text complexity band independently and proficiently.</t>
  </si>
  <si>
    <t>http://corestandards.org/ELA-Literacy/RL/5/10/</t>
  </si>
  <si>
    <t>RL.6.1</t>
  </si>
  <si>
    <t>http://corestandards.org/ELA-Literacy/RL/6/1/</t>
  </si>
  <si>
    <t>RL.6.2</t>
  </si>
  <si>
    <t>Determine a theme or central idea of a text and how it is conveyed through particular details; provide a summary of the text distinct from personal opinions or judgments.</t>
  </si>
  <si>
    <t>http://corestandards.org/ELA-Literacy/RL/6/2/</t>
  </si>
  <si>
    <t>RL.6.3</t>
  </si>
  <si>
    <t>Describe how a particular story's or drama's plot unfolds in a series of episodes as well as how the characters respond or change as the plot moves toward a resolution.</t>
  </si>
  <si>
    <t>http://corestandards.org/ELA-Literacy/RL/6/3/</t>
  </si>
  <si>
    <t>RL.6.4</t>
  </si>
  <si>
    <t>Determine the meaning of words and phrases as they are used in a text, including figurative and connotative meanings; analyze the impact of a specific word choice on meaning and tone</t>
  </si>
  <si>
    <t>http://corestandards.org/ELA-Literacy/RL/6/4/</t>
  </si>
  <si>
    <t>RL.6.5</t>
  </si>
  <si>
    <t>Analyze how a particular sentence, chapter, scene, or stanza fits into the overall structure of a text and contributes to the development of the theme, setting, or plot.</t>
  </si>
  <si>
    <t>http://corestandards.org/ELA-Literacy/RL/6/5/</t>
  </si>
  <si>
    <t>RL.6.6</t>
  </si>
  <si>
    <t>Explain how an author develops the point of view of the narrator or speaker in a text.</t>
  </si>
  <si>
    <t>http://corestandards.org/ELA-Literacy/RL/6/6/</t>
  </si>
  <si>
    <t>RL.6.7</t>
  </si>
  <si>
    <t>Compare and contrast the experience of reading a story, drama, or poem to listening to or viewing an audio, video, or live version of the text, including contrasting what they "see" and "hear" when reading the text to what they perceive when they listen or watch.</t>
  </si>
  <si>
    <t>http://corestandards.org/ELA-Literacy/RL/6/7/</t>
  </si>
  <si>
    <t>RL.6.9</t>
  </si>
  <si>
    <t>Compare and contrast texts in different forms or genres (e.g., stories and poems; historical novels and fantasy stories) in terms of their approaches to similar themes and topics.</t>
  </si>
  <si>
    <t>http://corestandards.org/ELA-Literacy/RL/6/9/</t>
  </si>
  <si>
    <t>RL.6.10</t>
  </si>
  <si>
    <t>By the end of the year, read and comprehend literature, including stories, dramas, and poems, in the grades 6-8 text complexity band proficiently, with scaffolding as needed at the high end of the range.</t>
  </si>
  <si>
    <t>http://corestandards.org/ELA-Literacy/RL/6/10/</t>
  </si>
  <si>
    <t>RL.7.1</t>
  </si>
  <si>
    <t>http://corestandards.org/ELA-Literacy/RL/7/1/</t>
  </si>
  <si>
    <t>RL.7.2</t>
  </si>
  <si>
    <t>Determine a theme or central idea of a text and analyze its development over the course of the text; provide an objective summary of the text.</t>
  </si>
  <si>
    <t>http://corestandards.org/ELA-Literacy/RL/7/2/</t>
  </si>
  <si>
    <t>RL.7.3</t>
  </si>
  <si>
    <t>Analyze how particular elements of a story or drama interact (e.g., how setting shapes the characters or plot).</t>
  </si>
  <si>
    <t>http://corestandards.org/ELA-Literacy/RL/7/3/</t>
  </si>
  <si>
    <t>RL.7.4</t>
  </si>
  <si>
    <t>Determine the meaning of words and phrases as they are used in a text, including figurative and connotative meanings; analyze the impact of rhymes and other repetitions of sounds (e.g., alliteration) on a specific verse or stanza of a poem or section of a story or drama.</t>
  </si>
  <si>
    <t>http://corestandards.org/ELA-Literacy/RL/7/4/</t>
  </si>
  <si>
    <t>RL.7.5</t>
  </si>
  <si>
    <t>Analyze how a drama's or poem's form or structure (e.g., soliloquy, sonnet) contributes to its meaning</t>
  </si>
  <si>
    <t>http://corestandards.org/ELA-Literacy/RL/7/5/</t>
  </si>
  <si>
    <t>RL.7.6</t>
  </si>
  <si>
    <t>Analyze how an author develops and contrasts the points of view of different characters or narrators in a text.</t>
  </si>
  <si>
    <t>http://corestandards.org/ELA-Literacy/RL/7/6/</t>
  </si>
  <si>
    <t>RL.7.7</t>
  </si>
  <si>
    <t>Compare and contrast a written story, drama, or poem to its audio, filmed, staged, or multimedia version, analyzing the effects of techniques unique to each medium (e.g., lighting, sound, color, or camera focus and angles in a film).</t>
  </si>
  <si>
    <t>http://corestandards.org/ELA-Literacy/RL/7/7/</t>
  </si>
  <si>
    <t>RL.7.9</t>
  </si>
  <si>
    <t>Compare and contrast a fictional portrayal of a time, place, or character and a historical account of the same period as a means of understanding how authors of fiction use or alter history.</t>
  </si>
  <si>
    <t>http://corestandards.org/ELA-Literacy/RL/7/9/</t>
  </si>
  <si>
    <t>RL.7.10</t>
  </si>
  <si>
    <t>http://corestandards.org/ELA-Literacy/RL/7/10/</t>
  </si>
  <si>
    <t>RL.8.1</t>
  </si>
  <si>
    <t>http://corestandards.org/ELA-Literacy/RL/8/1/</t>
  </si>
  <si>
    <t>RL.8.2</t>
  </si>
  <si>
    <t>Determine a theme or central idea of a text and analyze its development over the course of the text, including its relationship to the characters, setting, and plot; provide an objective summary of the text.</t>
  </si>
  <si>
    <t>http://corestandards.org/ELA-Literacy/RL/8/2/</t>
  </si>
  <si>
    <t>RL.8.3</t>
  </si>
  <si>
    <t>Analyze how particular lines of dialogue or incidents in a story or drama propel the action, reveal aspects of a character, or provoke a decision.</t>
  </si>
  <si>
    <t>http://corestandards.org/ELA-Literacy/RL/8/3/</t>
  </si>
  <si>
    <t>RL.8.4</t>
  </si>
  <si>
    <t>Determine the meaning of words and phrases as they are used in a text, including figurative and connotative meanings; analyze the impact of specific word choices on meaning and tone, including analogies or allusions to other texts.</t>
  </si>
  <si>
    <t>http://corestandards.org/ELA-Literacy/RL/8/4/</t>
  </si>
  <si>
    <t>RL.8.5</t>
  </si>
  <si>
    <t>Compare and contrast the structure of two or more texts and analyze how the differing structure of each text contributes to its meaning and style.</t>
  </si>
  <si>
    <t>http://corestandards.org/ELA-Literacy/RL/8/5/</t>
  </si>
  <si>
    <t>RL.8.6</t>
  </si>
  <si>
    <t>Analyze how differences in the points of view of the characters and the audience or reader (e.g., created through the use of dramatic irony) create such effects as suspense or humor.</t>
  </si>
  <si>
    <t>http://corestandards.org/ELA-Literacy/RL/8/6/</t>
  </si>
  <si>
    <t>RL.8.7</t>
  </si>
  <si>
    <t>Analyze the extent to which a filmed or live production of a story or drama stays faithful to or departs from the text or script, evaluating the choices made by the director or actors.</t>
  </si>
  <si>
    <t>http://corestandards.org/ELA-Literacy/RL/8/7/</t>
  </si>
  <si>
    <t>RL.8.9</t>
  </si>
  <si>
    <t>Analyze how a modern work of fiction draws on themes, patterns of events, or character types from myths, traditional stories, or religious works such as the Bible, including describing how the material is rendered new.</t>
  </si>
  <si>
    <t>http://corestandards.org/ELA-Literacy/RL/8/9/</t>
  </si>
  <si>
    <t>RL.8.10</t>
  </si>
  <si>
    <t>By the end of the year, read and comprehend literature, including stories, dramas, and poems, at the high end of grades 6-8 text complexity band independently and proficiently.</t>
  </si>
  <si>
    <t>http://corestandards.org/ELA-Literacy/RL/8/10/</t>
  </si>
  <si>
    <t>RL.9-10.1</t>
  </si>
  <si>
    <t>http://corestandards.org/ELA-Literacy/RL/9-10/1/</t>
  </si>
  <si>
    <t>RL.9-10.2</t>
  </si>
  <si>
    <t>Determine a theme or central idea of a text and analyze in detail its development over the course of the text, including how it emerges and is shaped and refined by specific details; provide an objective summary of the text.</t>
  </si>
  <si>
    <t>http://corestandards.org/ELA-Literacy/RL/9-10/2/</t>
  </si>
  <si>
    <t>RL.9-10.3</t>
  </si>
  <si>
    <t>Analyze how complex characters (e.g., those with multiple or conflicting motivations) develop over the course of a text, interact with other characters, and advance the plot or develop the theme.</t>
  </si>
  <si>
    <t>http://corestandards.org/ELA-Literacy/RL/9-10/3/</t>
  </si>
  <si>
    <t>RL.9-10.4</t>
  </si>
  <si>
    <t>Determine the meaning of words and phrases as they are used in the text, including figurative and connotative meanings; analyze the cumulative impact of specific word choices on meaning and tone (e.g., how the language evokes a sense of time and place; how it sets a formal or informal tone).</t>
  </si>
  <si>
    <t>http://corestandards.org/ELA-Literacy/RL/9-10/4/</t>
  </si>
  <si>
    <t>RL.9-10.5</t>
  </si>
  <si>
    <t>Analyze how an author's choices concerning how to structure a text, order events within it (e.g., parallel plots), and manipulate time (e.g., pacing, flashbacks) create such effects as mystery, tension, or surprise.</t>
  </si>
  <si>
    <t>http://corestandards.org/ELA-Literacy/RL/9-10/5/</t>
  </si>
  <si>
    <t>RL.9-10.6</t>
  </si>
  <si>
    <t>Analyze a particular point of view or cultural experience reflected in a work of literature from outside the United States, drawing on a wide reading of world literature.</t>
  </si>
  <si>
    <t>http://corestandards.org/ELA-Literacy/RL/9-10/6/</t>
  </si>
  <si>
    <t>RL.9-10.7</t>
  </si>
  <si>
    <t>Analyze the representation of a subject or a key scene in two different artistic mediums, including what is emphasized or absent in each treatment (e.g., Auden's "Musée des Beaux Arts" and Breughel's Landscape with the Fall of Icarus).</t>
  </si>
  <si>
    <t>http://corestandards.org/ELA-Literacy/RL/9-10/7/</t>
  </si>
  <si>
    <t>RL.9-10.9</t>
  </si>
  <si>
    <t>Analyze how an author draws on and transforms source material in a specific work (e.g., how Shakespeare treats a theme or topic from Ovid or the Bible or how a later author draws on a play by Shakespeare).</t>
  </si>
  <si>
    <t>http://corestandards.org/ELA-Literacy/RL/9-10/9/</t>
  </si>
  <si>
    <t>RL.9-10.10</t>
  </si>
  <si>
    <t>By the end of grade 9, read and comprehend literature, including stories, dramas, and poems, in the grades 9-10 text complexity band proficiently, with scaffolding as needed at the high end of the range.
 By the end of grade 10, read and comprehend literature, including stories, dramas, and poems, at the high end of the grades 9-10 text complexity band independently and proficiently.</t>
  </si>
  <si>
    <t>http://corestandards.org/ELA-Literacy/RL/9-10/10/</t>
  </si>
  <si>
    <t>RL.11-12.1</t>
  </si>
  <si>
    <t>http://corestandards.org/ELA-Literacy/RL/11-12/1/</t>
  </si>
  <si>
    <t>RL.11-12.2</t>
  </si>
  <si>
    <t>Determine two or more themes or central ideas of a text and analyze their development over the course of the text, including how they interact and build on one another to produce a complex account; provide an objective summary of the text.</t>
  </si>
  <si>
    <t>http://corestandards.org/ELA-Literacy/RL/11-12/2/</t>
  </si>
  <si>
    <t>RL.11-12.3</t>
  </si>
  <si>
    <t>Analyze the impact of the author's choices regarding how to develop and relate elements of a story or drama (e.g., where a story is set, how the action is ordered, how the characters are introduced and developed).</t>
  </si>
  <si>
    <t>http://corestandards.org/ELA-Literacy/RL/11-12/3/</t>
  </si>
  <si>
    <t>RL.11-12.4</t>
  </si>
  <si>
    <t>Determine the meaning of words and phrases as they are used in the text, including figurative and connotative meanings; analyze the impact of specific word choices on meaning and tone, including words with multiple meanings or language that is particularly fresh, engaging, or beautiful. (Include Shakespeare as well as other authors.)</t>
  </si>
  <si>
    <t>http://corestandards.org/ELA-Literacy/RL/11-12/4/</t>
  </si>
  <si>
    <t>RL.11-12.5</t>
  </si>
  <si>
    <t>Analyze how an author's choices concerning how to structure specific parts of a text (e.g., the choice of where to begin or end a story, the choice to provide a comedic or tragic resolution) contribute to its overall structure and meaning as well as its aesthetic impact.</t>
  </si>
  <si>
    <t>http://corestandards.org/ELA-Literacy/RL/11-12/5/</t>
  </si>
  <si>
    <t>RL.11-12.6</t>
  </si>
  <si>
    <t>Analyze a case in which grasping a point of view requires distinguishing what is directly stated in a text from what is really meant (e.g., satire, sarcasm, irony, or understatement).</t>
  </si>
  <si>
    <t>http://corestandards.org/ELA-Literacy/RL/11-12/6/</t>
  </si>
  <si>
    <t>RL.11-12.7</t>
  </si>
  <si>
    <t>Analyze multiple interpretations of a story, drama, or poem (e.g., recorded or live production of a play or recorded novel or poetry), evaluating how each version interprets the source text. (Include at least one play by Shakespeare and one play by an American dramatist.)</t>
  </si>
  <si>
    <t>http://corestandards.org/ELA-Literacy/RL/11-12/7/</t>
  </si>
  <si>
    <t>RL.11-12.9</t>
  </si>
  <si>
    <t>Demonstrate knowledge of eighteenth-, nineteenth- and early-twentieth-century foundational works of American literature, including how two or more texts from the same period treat similar themes or topics.</t>
  </si>
  <si>
    <t>http://corestandards.org/ELA-Literacy/RL/11-12/9/</t>
  </si>
  <si>
    <t>RL.11-12.10</t>
  </si>
  <si>
    <t>By the end of grade 11, read and comprehend literature, including stories, dramas, and poems, in the grades 11-CCR text complexity band proficiently, with scaffolding as needed at the high end of the range.
 By the end of grade 12, read and comprehend literature, including stories, dramas, and poems, at the high end of the grades 11-CCR text complexity band independently and proficiently.</t>
  </si>
  <si>
    <t>http://corestandards.org/ELA-Literacy/RL/11-12/10/</t>
  </si>
  <si>
    <t>RST.6-8.1</t>
  </si>
  <si>
    <t>Cite specific textual evidence to support analysis of science and technical texts.</t>
  </si>
  <si>
    <t>Reading: Science &amp; Technical Subjects</t>
  </si>
  <si>
    <t>RST</t>
  </si>
  <si>
    <t>http://corestandards.org/ELA-Literacy/RST/6-8/1/</t>
  </si>
  <si>
    <t>RST.6-8.2</t>
  </si>
  <si>
    <t>Determine the central ideas or conclusions of a text; provide an accurate summary of the text distinct from prior knowledge or opinions.</t>
  </si>
  <si>
    <t>http://corestandards.org/ELA-Literacy/RST/6-8/2/</t>
  </si>
  <si>
    <t>RST.6-8.3</t>
  </si>
  <si>
    <t>Follow precisely a multistep procedure when carrying out experiments, taking measurements, or performing technical tasks.</t>
  </si>
  <si>
    <t>http://corestandards.org/ELA-Literacy/RST/6-8/3/</t>
  </si>
  <si>
    <t>RST.6-8.4</t>
  </si>
  <si>
    <t>Determine the meaning of symbols, key terms, and other domain-specific words and phrases as they are used in a specific scientific or technical context relevant to *grades 6-8 texts and topics*.</t>
  </si>
  <si>
    <t>http://corestandards.org/ELA-Literacy/RST/6-8/4/</t>
  </si>
  <si>
    <t>RST.6-8.5</t>
  </si>
  <si>
    <t>Analyze the structure an author uses to organize a text, including how the major sections contribute to the whole and to an understanding of the topic.</t>
  </si>
  <si>
    <t>http://corestandards.org/ELA-Literacy/RST/6-8/5/</t>
  </si>
  <si>
    <t>RST.6-8.6</t>
  </si>
  <si>
    <t>Analyze the author's purpose in providing an explanation, describing a procedure, or discussing an experiment in a text.</t>
  </si>
  <si>
    <t>http://corestandards.org/ELA-Literacy/RST/6-8/6/</t>
  </si>
  <si>
    <t>RST.6-8.7</t>
  </si>
  <si>
    <t>Integrate quantitative or technical information expressed in words in a text with a version of that information expressed visually (e.g., in a flowchart, diagram, model, graph, or table).</t>
  </si>
  <si>
    <t>http://corestandards.org/ELA-Literacy/RST/6-8/7/</t>
  </si>
  <si>
    <t>RST.6-8.8</t>
  </si>
  <si>
    <t>Distinguish among facts, reasoned judgment based on research findings, and speculation in a text.</t>
  </si>
  <si>
    <t>http://corestandards.org/ELA-Literacy/RST/6-8/8/</t>
  </si>
  <si>
    <t>RST.6-8.9</t>
  </si>
  <si>
    <t>Compare and contrast the information gained from experiments, simulations, video, or multimedia sources with that gained from reading a text on the same topic.</t>
  </si>
  <si>
    <t>http://corestandards.org/ELA-Literacy/RST/6-8/9/</t>
  </si>
  <si>
    <t>RST.6-8.10</t>
  </si>
  <si>
    <t>By the end of grade 8, read and comprehend science/technical texts in the grades 6-8 text complexity band independently and proficiently.</t>
  </si>
  <si>
    <t>http://corestandards.org/ELA-Literacy/RST/6-8/10/</t>
  </si>
  <si>
    <t>RST.9-10.1</t>
  </si>
  <si>
    <t>Cite specific textual evidence to support analysis of science and technical texts, attending to the precise details of explanations or descriptions.</t>
  </si>
  <si>
    <t>http://corestandards.org/ELA-Literacy/RST/9-10/1/</t>
  </si>
  <si>
    <t>RST.9-10.2</t>
  </si>
  <si>
    <t>Determine the central ideas or conclusions of a text; trace the text's explanation or depiction of a complex process, phenomenon, or concept; provide an accurate summary of the text.</t>
  </si>
  <si>
    <t>http://corestandards.org/ELA-Literacy/RST/9-10/2/</t>
  </si>
  <si>
    <t>RST.9-10.3</t>
  </si>
  <si>
    <t>Follow precisely a complex multistep procedure when carrying out experiments, taking measurements, or performing technical tasks, attending to special cases or exceptions defined in the text.</t>
  </si>
  <si>
    <t>http://corestandards.org/ELA-Literacy/RST/9-10/3/</t>
  </si>
  <si>
    <t>RST.9-10.4</t>
  </si>
  <si>
    <t>Determine the meaning of symbols, key terms, and other domain-specific words and phrases as they are used in a specific scientific or technical context relevant to *grades 9-10 texts and topics*.</t>
  </si>
  <si>
    <t>http://corestandards.org/ELA-Literacy/RST/9-10/4/</t>
  </si>
  <si>
    <t>RST.9-10.5</t>
  </si>
  <si>
    <t>Analyze the structure of the relationships among concepts in a text, including relationships among key terms (e.g., *force, friction, reaction force, energy*).</t>
  </si>
  <si>
    <t>http://corestandards.org/ELA-Literacy/RST/9-10/5/</t>
  </si>
  <si>
    <t>RST.9-10.6</t>
  </si>
  <si>
    <t>Analyze the author's purpose in providing an explanation, describing a procedure, or discussing an experiment in a text, defining the question the author seeks to address.</t>
  </si>
  <si>
    <t>http://corestandards.org/ELA-Literacy/RST/9-10/6/</t>
  </si>
  <si>
    <t>RST.9-10.7</t>
  </si>
  <si>
    <t>Translate quantitative or technical information expressed in words in a text into visual form (e.g., a table or chart) and translate information expressed visually or mathematically (e.g., in an equation) into words.</t>
  </si>
  <si>
    <t>http://corestandards.org/ELA-Literacy/RST/9-10/7/</t>
  </si>
  <si>
    <t>RST.9-10.8</t>
  </si>
  <si>
    <t>Assess the extent to which the reasoning and evidence in a text support the author's claim or a recommendation for solving a scientific or technical problem.</t>
  </si>
  <si>
    <t>http://corestandards.org/ELA-Literacy/RST/9-10/8/</t>
  </si>
  <si>
    <t>RST.9-10.9</t>
  </si>
  <si>
    <t>Compare and contrast findings presented in a text to those from other sources (including their own experiments), noting when the findings support or contradict previous explanations or accounts.</t>
  </si>
  <si>
    <t>http://corestandards.org/ELA-Literacy/RST/9-10/9/</t>
  </si>
  <si>
    <t>RST.9-10.10</t>
  </si>
  <si>
    <t>By the end of grade 10, read and comprehend science/technical texts in the grades 9-10 text complexity band independently and proficiently.</t>
  </si>
  <si>
    <t>http://corestandards.org/ELA-Literacy/RST/9-10/10/</t>
  </si>
  <si>
    <t>RST.11-12.1</t>
  </si>
  <si>
    <t>Cite specific textual evidence to support analysis of science and technical texts, attending to important distinctions the author makes and to any gaps or inconsistencies in the account.</t>
  </si>
  <si>
    <t>http://corestandards.org/ELA-Literacy/RST/11-12/1/</t>
  </si>
  <si>
    <t>RST.11-12.2</t>
  </si>
  <si>
    <t>Determine the central ideas or conclusions of a text; summarize complex concepts, processes, or information presented in a text by paraphrasing them in simpler but still accurate terms.</t>
  </si>
  <si>
    <t>http://corestandards.org/ELA-Literacy/RST/11-12/2/</t>
  </si>
  <si>
    <t>RST.11-12.3</t>
  </si>
  <si>
    <t>Follow precisely a complex multistep procedure when carrying out experiments, taking measurements, or performing technical tasks; analyze the specific results based on explanations in the text.</t>
  </si>
  <si>
    <t>http://corestandards.org/ELA-Literacy/RST/11-12/3/</t>
  </si>
  <si>
    <t>RST.11-12.4</t>
  </si>
  <si>
    <t>Determine the meaning of symbols, key terms, and other domain-specific words and phrases as they are used in a specific scientific or technical context relevant to *grades 11-12 texts and topics*.</t>
  </si>
  <si>
    <t>http://corestandards.org/ELA-Literacy/RST/11-12/4/</t>
  </si>
  <si>
    <t>RST.11-12.5</t>
  </si>
  <si>
    <t>Analyze how the text structures information or ideas into categories or hierarchies, demonstrating understanding of the information or ideas.</t>
  </si>
  <si>
    <t>http://corestandards.org/ELA-Literacy/RST/11-12/5/</t>
  </si>
  <si>
    <t>RST.11-12.6</t>
  </si>
  <si>
    <t>Analyze the author's purpose in providing an explanation, describing a procedure, or discussing an experiment in a text, identifying important issues that remain unresolved.</t>
  </si>
  <si>
    <t>http://corestandards.org/ELA-Literacy/RST/11-12/6/</t>
  </si>
  <si>
    <t>RST.11-12.7</t>
  </si>
  <si>
    <t>Integrate and evaluate multiple sources of information presented in diverse formats and media (e.g., quantitative data, video, multimedia) in order to address a question or solve a problem.</t>
  </si>
  <si>
    <t>http://corestandards.org/ELA-Literacy/RST/11-12/7/</t>
  </si>
  <si>
    <t>RST.11-12.8</t>
  </si>
  <si>
    <t>Evaluate the hypotheses, data, analysis, and conclusions in a science or technical text, verifying the data when possible and corroborating or challenging conclusions with other sources of information.</t>
  </si>
  <si>
    <t>http://corestandards.org/ELA-Literacy/RST/11-12/8/</t>
  </si>
  <si>
    <t>RST.11-12.9</t>
  </si>
  <si>
    <t>Synthesize information from a range of sources (e.g., texts, experiments, simulations) into a coherent understanding of a process, phenomenon, or concept, resolving conflicting information when possible.</t>
  </si>
  <si>
    <t>http://corestandards.org/ELA-Literacy/RST/11-12/9/</t>
  </si>
  <si>
    <t>RST.11-12.10</t>
  </si>
  <si>
    <t>By the end of grade 12, read and comprehend science/technical texts in the grades 11-CCR text complexity band independently and proficiently.</t>
  </si>
  <si>
    <t>http://corestandards.org/ELA-Literacy/RST/11-12/10/</t>
  </si>
  <si>
    <t>SL.K.1</t>
  </si>
  <si>
    <t>Participate in collaborative conversations with diverse partners about *kindergarten topics and texts* with peers and adults in small and larger groups.</t>
  </si>
  <si>
    <t>http://corestandards.org/ELA-Literacy/SL/K/1/</t>
  </si>
  <si>
    <t>SL.K.1a</t>
  </si>
  <si>
    <t>Follow agreed-upon rules for discussions (e.g., listening to others and taking turns speaking about the topics and texts under discussion).</t>
  </si>
  <si>
    <t>http://corestandards.org/ELA-Literacy/SL/K/1/a/</t>
  </si>
  <si>
    <t>SL.K.1b</t>
  </si>
  <si>
    <t>Continue a conversation through multiple exchanges.</t>
  </si>
  <si>
    <t>http://corestandards.org/ELA-Literacy/SL/K/1/b/</t>
  </si>
  <si>
    <t>SL.K.2</t>
  </si>
  <si>
    <t>Confirm understanding of a text read aloud or information presented orally or through other media by asking and answering questions about key details and requesting clarification if something is not understood.</t>
  </si>
  <si>
    <t>http://corestandards.org/ELA-Literacy/SL/K/2/</t>
  </si>
  <si>
    <t>SL.K.3</t>
  </si>
  <si>
    <t>Ask and answer questions in order to seek help, get information, or clarify something that is not understood.</t>
  </si>
  <si>
    <t>http://corestandards.org/ELA-Literacy/SL/K/3/</t>
  </si>
  <si>
    <t>SL.K.4</t>
  </si>
  <si>
    <t>Describe familiar people, places, things, and events and, with prompting and support, provide additional detail.</t>
  </si>
  <si>
    <t>http://corestandards.org/ELA-Literacy/SL/K/4/</t>
  </si>
  <si>
    <t>SL.K.5</t>
  </si>
  <si>
    <t>Add drawings or other visual displays to descriptions as desired to provide additional detail.</t>
  </si>
  <si>
    <t>http://corestandards.org/ELA-Literacy/SL/K/5/</t>
  </si>
  <si>
    <t>SL.K.6</t>
  </si>
  <si>
    <t>Speak audibly and express thoughts, feelings, and ideas clearly.</t>
  </si>
  <si>
    <t>http://corestandards.org/ELA-Literacy/SL/K/6/</t>
  </si>
  <si>
    <t>SL.1.1</t>
  </si>
  <si>
    <t>Participate in collaborative conversations with diverse partners about *grade 1 topics and texts* with peers and adults in small and larger groups.</t>
  </si>
  <si>
    <t>http://corestandards.org/ELA-Literacy/SL/1/1/</t>
  </si>
  <si>
    <t>SL.1.1a</t>
  </si>
  <si>
    <t>Follow agreed-upon rules for discussions (e.g., listening to others with care, speaking one at a time about the topics and texts under discussion).</t>
  </si>
  <si>
    <t>http://corestandards.org/ELA-Literacy/SL/1/1/a/</t>
  </si>
  <si>
    <t>SL.1.1b</t>
  </si>
  <si>
    <t>Build on others' talk in conversations by responding to the comments of others through multiple exchanges.</t>
  </si>
  <si>
    <t>http://corestandards.org/ELA-Literacy/SL/1/1/b/</t>
  </si>
  <si>
    <t>SL.1.1c</t>
  </si>
  <si>
    <t>Ask questions to clear up any confusion about the topics and texts under discussion.</t>
  </si>
  <si>
    <t>http://corestandards.org/ELA-Literacy/SL/1/1/c/</t>
  </si>
  <si>
    <t>SL.1.2</t>
  </si>
  <si>
    <t>Ask and answer questions about key details in a text read aloud or information presented orally or through other media.</t>
  </si>
  <si>
    <t>http://corestandards.org/ELA-Literacy/SL/1/2/</t>
  </si>
  <si>
    <t>SL.1.3</t>
  </si>
  <si>
    <t>Ask and answer questions about what a speaker says in order to gather additional information or clarify something that is not understood.</t>
  </si>
  <si>
    <t>http://corestandards.org/ELA-Literacy/SL/1/3/</t>
  </si>
  <si>
    <t>SL.1.4</t>
  </si>
  <si>
    <t>Describe people, places, things, and events with relevant details, expressing ideas and feelings clearly.</t>
  </si>
  <si>
    <t>http://corestandards.org/ELA-Literacy/SL/1/4/</t>
  </si>
  <si>
    <t>SL.1.5</t>
  </si>
  <si>
    <t>Add drawings or other visual displays to descriptions when appropriate to clarify ideas, thoughts, and feelings.</t>
  </si>
  <si>
    <t>http://corestandards.org/ELA-Literacy/SL/1/5/</t>
  </si>
  <si>
    <t>SL.1.6</t>
  </si>
  <si>
    <t>Produce complete sentences when appropriate to task and situation. (See grade 1 Language standards 1 and 3 [link to="CCSS.ELA-Literacy.L.1"]here[/link] for specific expectations.)</t>
  </si>
  <si>
    <t>http://corestandards.org/ELA-Literacy/SL/1/6/</t>
  </si>
  <si>
    <t>SL.2.1</t>
  </si>
  <si>
    <t>Participate in collaborative conversations with diverse partners about *grade 2 topics and texts* with peers and adults in small and larger groups.</t>
  </si>
  <si>
    <t>http://corestandards.org/ELA-Literacy/SL/2/1/</t>
  </si>
  <si>
    <t>SL.2.1a</t>
  </si>
  <si>
    <t>Follow agreed-upon rules for discussions (e.g., gaining the floor in respectful ways, listening to others with care, speaking one at a time about the topics and texts under discussion).</t>
  </si>
  <si>
    <t>http://corestandards.org/ELA-Literacy/SL/2/1/a/</t>
  </si>
  <si>
    <t>SL.2.1b</t>
  </si>
  <si>
    <t>Build on others' talk in conversations by linking their comments to the remarks of others.</t>
  </si>
  <si>
    <t>http://corestandards.org/ELA-Literacy/SL/2/1/b/</t>
  </si>
  <si>
    <t>SL.2.1c</t>
  </si>
  <si>
    <t>Ask for clarification and further explanation as needed about the topics and texts under discussion.</t>
  </si>
  <si>
    <t>http://corestandards.org/ELA-Literacy/SL/2/1/c/</t>
  </si>
  <si>
    <t>SL.2.2</t>
  </si>
  <si>
    <t>Recount or describe key ideas or details from a text read aloud or information presented orally or through other media.</t>
  </si>
  <si>
    <t>http://corestandards.org/ELA-Literacy/SL/2/2/</t>
  </si>
  <si>
    <t>SL.2.3</t>
  </si>
  <si>
    <t>Ask and answer questions about what a speaker says in order to clarify comprehension, gather additional information, or deepen understanding of a topic or issue.</t>
  </si>
  <si>
    <t>http://corestandards.org/ELA-Literacy/SL/2/3/</t>
  </si>
  <si>
    <t>SL.2.4</t>
  </si>
  <si>
    <t>Tell a story or recount an experience with appropriate facts and relevant, descriptive details, speaking audibly in coherent sentences.</t>
  </si>
  <si>
    <t>http://corestandards.org/ELA-Literacy/SL/2/4/</t>
  </si>
  <si>
    <t>SL.2.5</t>
  </si>
  <si>
    <t>Create audio recordings of stories or poems; add drawings or other visual displays to stories or recounts of experiences when appropriate to clarify ideas, thoughts, and feelings.</t>
  </si>
  <si>
    <t>http://corestandards.org/ELA-Literacy/SL/2/5/</t>
  </si>
  <si>
    <t>SL.2.6</t>
  </si>
  <si>
    <t>Produce complete sentences when appropriate to task and situation in order to provide requested detail or clarification. (See grade 2 Language standards 1 and 3 [link to="CCSS.ELA-Literacy.L.2"]here[/link] for specific expectations.)</t>
  </si>
  <si>
    <t>http://corestandards.org/ELA-Literacy/SL/2/6/</t>
  </si>
  <si>
    <t>SL.3.1</t>
  </si>
  <si>
    <t>Engage effectively in a range of collaborative discussions (one-on-one, in groups, and teacher-led) with diverse partners on *grade 3 topics and texts*, building on others' ideas and expressing their own clearly.</t>
  </si>
  <si>
    <t>http://corestandards.org/ELA-Literacy/SL/3/1/</t>
  </si>
  <si>
    <t>SL.3.1a</t>
  </si>
  <si>
    <t>Come to discussions prepared, having read or studied required material; explicitly draw on that preparation and other information known about the topic to explore ideas under discussion.</t>
  </si>
  <si>
    <t>http://corestandards.org/ELA-Literacy/SL/3/1/a/</t>
  </si>
  <si>
    <t>SL.3.1b</t>
  </si>
  <si>
    <t>http://corestandards.org/ELA-Literacy/SL/3/1/b/</t>
  </si>
  <si>
    <t>SL.3.1c</t>
  </si>
  <si>
    <t>Ask questions to check understanding of information presented, stay on topic, and link their comments to the remarks of others.</t>
  </si>
  <si>
    <t>http://corestandards.org/ELA-Literacy/SL/3/1/c/</t>
  </si>
  <si>
    <t>SL.3.1d</t>
  </si>
  <si>
    <t>Explain their own ideas and understanding in light of the discussion.</t>
  </si>
  <si>
    <t>http://corestandards.org/ELA-Literacy/SL/3/1/d/</t>
  </si>
  <si>
    <t>SL.3.2</t>
  </si>
  <si>
    <t>Determine the main ideas and supporting details of a text read aloud or information presented in diverse media and formats, including visually, quantitatively, and orally.</t>
  </si>
  <si>
    <t>http://corestandards.org/ELA-Literacy/SL/3/2/</t>
  </si>
  <si>
    <t>SL.3.3</t>
  </si>
  <si>
    <t>Ask and answer questions about information from a speaker, offering appropriate elaboration and detail.</t>
  </si>
  <si>
    <t>http://corestandards.org/ELA-Literacy/SL/3/3/</t>
  </si>
  <si>
    <t>SL.3.4</t>
  </si>
  <si>
    <t>Report on a topic or text, tell a story, or recount an experience with appropriate facts and relevant, descriptive details, speaking clearly at an understandable pace.</t>
  </si>
  <si>
    <t>http://corestandards.org/ELA-Literacy/SL/3/4/</t>
  </si>
  <si>
    <t>SL.3.5</t>
  </si>
  <si>
    <t>Create engaging audio recordings of stories or poems that demonstrate fluid reading at an understandable pace; add visual displays when appropriate to emphasize or enhance certain facts or details.</t>
  </si>
  <si>
    <t>http://corestandards.org/ELA-Literacy/SL/3/5/</t>
  </si>
  <si>
    <t>SL.3.6</t>
  </si>
  <si>
    <t>Speak in complete sentences when appropriate to task and situation in order to provide requested detail or clarification. (See grade 3 Language standards 1 and 3 [link to="CCSS.ELA-Literacy.L.3"]here[/link] for specific expectations.)</t>
  </si>
  <si>
    <t>http://corestandards.org/ELA-Literacy/SL/3/6/</t>
  </si>
  <si>
    <t>SL.4.1</t>
  </si>
  <si>
    <t>Engage effectively in a range of collaborative discussions (one-on-one, in groups, and teacher-led) with diverse partners on *grade 4 topics and texts*, building on others' ideas and expressing their own clearly.</t>
  </si>
  <si>
    <t>http://corestandards.org/ELA-Literacy/SL/4/1/</t>
  </si>
  <si>
    <t>SL.4.1a</t>
  </si>
  <si>
    <t>http://corestandards.org/ELA-Literacy/SL/4/1/a/</t>
  </si>
  <si>
    <t>SL.4.1b</t>
  </si>
  <si>
    <t>Follow agreed-upon rules for discussions and carry out assigned roles.</t>
  </si>
  <si>
    <t>http://corestandards.org/ELA-Literacy/SL/4/1/b/</t>
  </si>
  <si>
    <t>SL.4.1c</t>
  </si>
  <si>
    <t>Pose and respond to specific questions to clarify or follow up on information, and make comments that contribute to the discussion and link to the remarks of others.</t>
  </si>
  <si>
    <t>http://corestandards.org/ELA-Literacy/SL/4/1/c/</t>
  </si>
  <si>
    <t>SL.4.1d</t>
  </si>
  <si>
    <t>Review the key ideas expressed and explain their own ideas and understanding in light of the discussion.</t>
  </si>
  <si>
    <t>http://corestandards.org/ELA-Literacy/SL/4/1/d/</t>
  </si>
  <si>
    <t>SL.4.2</t>
  </si>
  <si>
    <t>Paraphrase portions of a text read aloud or information presented in diverse media and formats, including visually, quantitatively, and orally.</t>
  </si>
  <si>
    <t>http://corestandards.org/ELA-Literacy/SL/4/2/</t>
  </si>
  <si>
    <t>SL.4.3</t>
  </si>
  <si>
    <t>Identify the reasons and evidence a speaker provides to support particular points.</t>
  </si>
  <si>
    <t>http://corestandards.org/ELA-Literacy/SL/4/3/</t>
  </si>
  <si>
    <t>SL.4.4</t>
  </si>
  <si>
    <t>Report on a topic or text, tell a story, or recount an experience in an organized manner, using appropriate facts and relevant, descriptive details to support main ideas or themes; speak clearly at an understandable pace.</t>
  </si>
  <si>
    <t>http://corestandards.org/ELA-Literacy/SL/4/4/</t>
  </si>
  <si>
    <t>SL.4.5</t>
  </si>
  <si>
    <t>Add audio recordings and visual displays to presentations when appropriate to enhance the development of main ideas or themes.</t>
  </si>
  <si>
    <t>http://corestandards.org/ELA-Literacy/SL/4/5/</t>
  </si>
  <si>
    <t>SL.4.6</t>
  </si>
  <si>
    <t>Differentiate between contexts that call for formal English (e.g., presenting ideas) and situations where informal discourse is appropriate (e.g., small-group discussion); use formal English when appropriate to task and situation. (See grade 4 Language standards 1 [link to="CCSS.ELA-Literacy.L.4"]here[/link] for specific expectations.)</t>
  </si>
  <si>
    <t>http://corestandards.org/ELA-Literacy/SL/4/6/</t>
  </si>
  <si>
    <t>SL.5.1</t>
  </si>
  <si>
    <t>Engage effectively in a range of collaborative discussions (one-on-one, in groups, and teacher-led) with diverse partners on *grade 5 topics and texts*, building on others' ideas and expressing their own clearly.</t>
  </si>
  <si>
    <t>http://corestandards.org/ELA-Literacy/SL/5/1/</t>
  </si>
  <si>
    <t>SL.5.1a</t>
  </si>
  <si>
    <t>http://corestandards.org/ELA-Literacy/SL/5/1/a/</t>
  </si>
  <si>
    <t>SL.5.1b</t>
  </si>
  <si>
    <t>http://corestandards.org/ELA-Literacy/SL/5/1/b/</t>
  </si>
  <si>
    <t>SL.5.1c</t>
  </si>
  <si>
    <t>Pose and respond to specific questions by making comments that contribute to the discussion and elaborate on the remarks of others.</t>
  </si>
  <si>
    <t>http://corestandards.org/ELA-Literacy/SL/5/1/c/</t>
  </si>
  <si>
    <t>SL.5.1d</t>
  </si>
  <si>
    <t>Review the key ideas expressed and draw conclusions in light of information and knowledge gained from the discussions.</t>
  </si>
  <si>
    <t>http://corestandards.org/ELA-Literacy/SL/5/1/d/</t>
  </si>
  <si>
    <t>SL.5.2</t>
  </si>
  <si>
    <t>Summarize a written text read aloud or information presented in diverse media and formats, including visually, quantitatively, and orally.</t>
  </si>
  <si>
    <t>http://corestandards.org/ELA-Literacy/SL/5/2/</t>
  </si>
  <si>
    <t>SL.5.3</t>
  </si>
  <si>
    <t>Summarize the points a speaker makes and explain how each claim is supported by reasons and evidence.</t>
  </si>
  <si>
    <t>http://corestandards.org/ELA-Literacy/SL/5/3/</t>
  </si>
  <si>
    <t>SL.5.4</t>
  </si>
  <si>
    <t>Report on a topic or text or present an opinion, sequencing ideas logically and using appropriate facts and relevant, descriptive details to support main ideas or themes; speak clearly at an understandable pace.</t>
  </si>
  <si>
    <t>http://corestandards.org/ELA-Literacy/SL/5/4/</t>
  </si>
  <si>
    <t>SL.5.5</t>
  </si>
  <si>
    <t>Include multimedia components (e.g., graphics, sound) and visual displays in presentations when appropriate to enhance the development of main ideas or themes.</t>
  </si>
  <si>
    <t>http://corestandards.org/ELA-Literacy/SL/5/5/</t>
  </si>
  <si>
    <t>SL.5.6</t>
  </si>
  <si>
    <t>Adapt speech to a variety of contexts and tasks, using formal English when appropriate to task and situation. (See grade 5 Language standards 1 and
 3 [link to="CCSS.ELA-Literacy.L.5"]here[/link] for specific expectations.)</t>
  </si>
  <si>
    <t>http://corestandards.org/ELA-Literacy/SL/5/6/</t>
  </si>
  <si>
    <t>SL.6.1</t>
  </si>
  <si>
    <t>Engage effectively in a range of collaborative discussions (one-on-one, in groups, and teacher-led) with diverse partners on grade 6 topics, texts, and issues, building on others' ideas and expressing their own clearly.</t>
  </si>
  <si>
    <t>http://corestandards.org/ELA-Literacy/SL/6/1/</t>
  </si>
  <si>
    <t>SL.6.1a</t>
  </si>
  <si>
    <t>Come to discussions prepared, having read or studied required material; explicitly draw on that preparation by referring to evidence on the topic, text, or issue to probe and reflect on ideas under discussion.</t>
  </si>
  <si>
    <t>http://corestandards.org/ELA-Literacy/SL/6/1/a/</t>
  </si>
  <si>
    <t>SL.6.1b</t>
  </si>
  <si>
    <t>Follow rules for collegial discussions, set specific goals and deadlines, and define individual roles as needed.</t>
  </si>
  <si>
    <t>http://corestandards.org/ELA-Literacy/SL/6/1/b/</t>
  </si>
  <si>
    <t>SL.6.1c</t>
  </si>
  <si>
    <t>Pose and respond to specific questions with elaboration and detail by making comments that contribute to the topic, text, or issue under discussion.</t>
  </si>
  <si>
    <t>http://corestandards.org/ELA-Literacy/SL/6/1/c/</t>
  </si>
  <si>
    <t>SL.6.1d</t>
  </si>
  <si>
    <t>Review the key ideas expressed and demonstrate understanding of multiple perspectives through reflection and paraphrasing.</t>
  </si>
  <si>
    <t>http://corestandards.org/ELA-Literacy/SL/6/1/d/</t>
  </si>
  <si>
    <t>SL.6.2</t>
  </si>
  <si>
    <t>Interpret information presented in diverse media and formats (e.g., visually, quantitatively, orally) and explain how it contributes to a topic, text, or issue under study.</t>
  </si>
  <si>
    <t>http://corestandards.org/ELA-Literacy/SL/6/2/</t>
  </si>
  <si>
    <t>SL.6.3</t>
  </si>
  <si>
    <t>Delineate a speaker's argument and specific claims, distinguishing claims that are supported by reasons and evidence from claims that are not.</t>
  </si>
  <si>
    <t>http://corestandards.org/ELA-Literacy/SL/6/3/</t>
  </si>
  <si>
    <t>SL.6.4</t>
  </si>
  <si>
    <t>Present claims and findings, sequencing ideas logically and using pertinent descriptions, facts, and details to accentuate main ideas or themes; use appropriate eye contact, adequate volume, and clear pronunciation.</t>
  </si>
  <si>
    <t>http://corestandards.org/ELA-Literacy/SL/6/4/</t>
  </si>
  <si>
    <t>SL.6.5</t>
  </si>
  <si>
    <t>Include multimedia components (e.g., graphics, images, music, sound) and visual displays in presentations to clarify information.</t>
  </si>
  <si>
    <t>http://corestandards.org/ELA-Literacy/SL/6/5/</t>
  </si>
  <si>
    <t>SL.6.6</t>
  </si>
  <si>
    <t>Adapt speech to a variety of contexts and tasks, demonstrating command of formal English when indicated or appropriate. (See grade 6 Language standards 1 and 3 [link to="CCSS.ELA-Literacy.L.6"&gt;here[/link] for specific expectations.)</t>
  </si>
  <si>
    <t>http://corestandards.org/ELA-Literacy/SL/6/6/</t>
  </si>
  <si>
    <t>SL.7.1</t>
  </si>
  <si>
    <t>Engage effectively in a range of collaborative discussions (one-on-one, in groups, and teacher-led) with diverse partners on grade 7 topics, texts, and issues, building on others' ideas and expressing their own clearly.</t>
  </si>
  <si>
    <t>http://corestandards.org/ELA-Literacy/SL/7/1/</t>
  </si>
  <si>
    <t>SL.7.1a</t>
  </si>
  <si>
    <t>Come to discussions prepared, having read or researched material under study; explicitly draw on that preparation by referring to evidence on the topic, text, or issue to probe and reflect on ideas under discussion.</t>
  </si>
  <si>
    <t>http://corestandards.org/ELA-Literacy/SL/7/1/a/</t>
  </si>
  <si>
    <t>SL.7.1b</t>
  </si>
  <si>
    <t>Follow rules for collegial discussions, track progress toward specific goals and deadlines, and define individual roles as needed.</t>
  </si>
  <si>
    <t>http://corestandards.org/ELA-Literacy/SL/7/1/b/</t>
  </si>
  <si>
    <t>SL.7.1c</t>
  </si>
  <si>
    <t>Pose questions that elicit elaboration and respond to others' questions and comments with relevant observations and ideas that bring the discussion back on topic as needed.</t>
  </si>
  <si>
    <t>http://corestandards.org/ELA-Literacy/SL/7/1/c/</t>
  </si>
  <si>
    <t>SL.7.1d</t>
  </si>
  <si>
    <t>Acknowledge new information expressed by others and, when warranted, modify their own views.</t>
  </si>
  <si>
    <t>http://corestandards.org/ELA-Literacy/SL/7/1/d/</t>
  </si>
  <si>
    <t>SL.7.2</t>
  </si>
  <si>
    <t>Analyze the main ideas and supporting details presented in diverse media and formats (e.g., visually, quantitatively, orally) and explain how the ideas clarify a topic, text, or issue under study.</t>
  </si>
  <si>
    <t>http://corestandards.org/ELA-Literacy/SL/7/2/</t>
  </si>
  <si>
    <t>SL.7.3</t>
  </si>
  <si>
    <t>Delineate a speaker's argument and specific claims, evaluating the soundness of the reasoning and the relevance and sufficiency of the evidence.</t>
  </si>
  <si>
    <t>http://corestandards.org/ELA-Literacy/SL/7/3/</t>
  </si>
  <si>
    <t>SL.7.4</t>
  </si>
  <si>
    <t>Present claims and findings, emphasizing salient points in a focused, coherent manner with pertinent descriptions, facts, details, and examples; use appropriate eye contact, adequate volume, and clear pronunciation.</t>
  </si>
  <si>
    <t>http://corestandards.org/ELA-Literacy/SL/7/4/</t>
  </si>
  <si>
    <t>SL.7.5</t>
  </si>
  <si>
    <t>Include multimedia components and visual displays in presentations to clarify claims and findings and emphasize salient points.</t>
  </si>
  <si>
    <t>http://corestandards.org/ELA-Literacy/SL/7/5/</t>
  </si>
  <si>
    <t>SL.7.6</t>
  </si>
  <si>
    <t>Adapt speech to a variety of contexts and tasks, demonstrating command of formal English when indicated or appropriate. (See grade 7 Language standards 1 and 3 [link to="CCSS.ELA-Literacy.L.7"]here[/link] for specific expectations.)</t>
  </si>
  <si>
    <t>http://corestandards.org/ELA-Literacy/SL/7/6/</t>
  </si>
  <si>
    <t>SL.8.1</t>
  </si>
  <si>
    <t>Engage effectively in a range of collaborative discussions (one-on-one, in groups, and teacher-led) with diverse partners on grade 8 topics, texts, and issues, building on others' ideas and expressing their own clearly.</t>
  </si>
  <si>
    <t>http://corestandards.org/ELA-Literacy/SL/8/1/</t>
  </si>
  <si>
    <t>SL.8.1a</t>
  </si>
  <si>
    <t>http://corestandards.org/ELA-Literacy/SL/8/1/a/</t>
  </si>
  <si>
    <t>SL.8.1b</t>
  </si>
  <si>
    <t>Follow rules for collegial discussions and decision-making, track progress toward specific goals and deadlines, and define individual roles as needed.</t>
  </si>
  <si>
    <t>http://corestandards.org/ELA-Literacy/SL/8/1/b/</t>
  </si>
  <si>
    <t>SL.8.1c</t>
  </si>
  <si>
    <t>Pose questions that connect the ideas of several speakers and respond to others' questions and comments with relevant evidence, observations, and ideas.</t>
  </si>
  <si>
    <t>http://corestandards.org/ELA-Literacy/SL/8/1/c/</t>
  </si>
  <si>
    <t>SL.8.1d</t>
  </si>
  <si>
    <t>Acknowledge new information expressed by others, and, when warranted, qualify or justify their own views in light of the evidence presented.</t>
  </si>
  <si>
    <t>http://corestandards.org/ELA-Literacy/SL/8/1/d/</t>
  </si>
  <si>
    <t>SL.8.2</t>
  </si>
  <si>
    <t>Analyze the purpose of information presented in diverse media and formats (e.g., visually, quantitatively, orally) and evaluate the motives (e.g., social, commercial, political) behind its presentation.</t>
  </si>
  <si>
    <t>http://corestandards.org/ELA-Literacy/SL/8/2/</t>
  </si>
  <si>
    <t>SL.8.3</t>
  </si>
  <si>
    <t>Delineate a speaker's argument and specific claims, evaluating the soundness of the reasoning and relevance and sufficiency of the evidence and identifying when irrelevant evidence is introduced.</t>
  </si>
  <si>
    <t>http://corestandards.org/ELA-Literacy/SL/8/3/</t>
  </si>
  <si>
    <t>SL.8.4</t>
  </si>
  <si>
    <t>Present claims and findings, emphasizing salient points in a focused, coherent manner with relevant evidence, sound valid reasoning, and well-chosen details; use appropriate eye contact, adequate volume, and clear pronunciation.</t>
  </si>
  <si>
    <t>http://corestandards.org/ELA-Literacy/SL/8/4/</t>
  </si>
  <si>
    <t>SL.8.5</t>
  </si>
  <si>
    <t>Integrate multimedia and visual displays into presentations to clarify information, strengthen claims and evidence, and add interest.</t>
  </si>
  <si>
    <t>http://corestandards.org/ELA-Literacy/SL/8/5/</t>
  </si>
  <si>
    <t>SL.8.6</t>
  </si>
  <si>
    <t>Adapt speech to a variety of contexts and tasks, demonstrating command of formal English when indicated or appropriate. (See grade 8 Language standards 1 and 3 [link to="CCSS.ELA-Literacy.L.8"]here[/link] for specific expectations.)</t>
  </si>
  <si>
    <t>http://corestandards.org/ELA-Literacy/SL/8/6/</t>
  </si>
  <si>
    <t>SL.9-10.1</t>
  </si>
  <si>
    <t>Initiate and participate effectively in a range of collaborative discussions (one-on-one, in groups, and teacher-led) with diverse partners on grades 9-10 topics, texts, and issues, building on others' ideas and expressing their own clearly and persuasively.</t>
  </si>
  <si>
    <t>http://corestandards.org/ELA-Literacy/SL/9-10/1/</t>
  </si>
  <si>
    <t>SL.9-10.1a</t>
  </si>
  <si>
    <t>Come to discussions prepared, having read and researched material under study; explicitly draw on that preparation by referring to evidence from texts and other research on the topic or issue to stimulate a thoughtful, well-reasoned exchange of ideas.</t>
  </si>
  <si>
    <t>http://corestandards.org/ELA-Literacy/SL/9-10/1/a/</t>
  </si>
  <si>
    <t>SL.9-10.1b</t>
  </si>
  <si>
    <t>Work with peers to set rules for collegial discussions and decision-making (e.g., informal consensus, taking votes on key issues, presentation of alternate views), clear goals and deadlines, and individual roles as needed.</t>
  </si>
  <si>
    <t>http://corestandards.org/ELA-Literacy/SL/9-10/1/b/</t>
  </si>
  <si>
    <t>SL.9-10.1c</t>
  </si>
  <si>
    <t>Propel conversations by posing and responding to questions that relate the current discussion to broader themes or larger ideas; actively incorporate others into the discussion; and clarify, verify, or challenge ideas and conclusions.</t>
  </si>
  <si>
    <t>http://corestandards.org/ELA-Literacy/SL/9-10/1/c/</t>
  </si>
  <si>
    <t>SL.9-10.1d</t>
  </si>
  <si>
    <t>Respond thoughtfully to diverse perspectives, summarize points of agreement and disagreement, and, when warranted, qualify or justify their own views and understanding and make new connections in light of the evidence and reasoning presented.</t>
  </si>
  <si>
    <t>http://corestandards.org/ELA-Literacy/SL/9-10/1/d/</t>
  </si>
  <si>
    <t>SL.9-10.2</t>
  </si>
  <si>
    <t>Integrate multiple sources of information presented in diverse media or formats (e.g., visually, quantitatively, orally) evaluating the credibility and accuracy of each source.</t>
  </si>
  <si>
    <t>http://corestandards.org/ELA-Literacy/SL/9-10/2/</t>
  </si>
  <si>
    <t>SL.9-10.3</t>
  </si>
  <si>
    <t>Evaluate a speaker's point of view, reasoning, and use of evidence and rhetoric, identifying any fallacious reasoning or exaggerated or distorted evidence.</t>
  </si>
  <si>
    <t>http://corestandards.org/ELA-Literacy/SL/9-10/3/</t>
  </si>
  <si>
    <t>SL.9-10.4</t>
  </si>
  <si>
    <t>Present information, findings, and supporting evidence clearly, concisely, and logically such that listeners can follow the line of reasoning and the organization, development, substance, and style are appropriate to purpose, audience, and task.</t>
  </si>
  <si>
    <t>http://corestandards.org/ELA-Literacy/SL/9-10/4/</t>
  </si>
  <si>
    <t>SL.9-10.5</t>
  </si>
  <si>
    <t>Make strategic use of digital media (e.g., textual, graphical, audio, visual, and interactive elements) in presentations to enhance understanding of findings, reasoning, and evidence and to add interest.</t>
  </si>
  <si>
    <t>http://corestandards.org/ELA-Literacy/SL/9-10/5/</t>
  </si>
  <si>
    <t>SL.9-10.6</t>
  </si>
  <si>
    <t>Adapt speech to a variety of contexts and tasks, demonstrating command of formal English when indicated or appropriate. (See grades 9-10 Language standards 1 and 3 [link to="CCSS.ELA-Literacy.L.9-10"]here[/link] for specific expectations.)</t>
  </si>
  <si>
    <t>http://corestandards.org/ELA-Literacy/SL/9-10/6/</t>
  </si>
  <si>
    <t>SL.11-12.1</t>
  </si>
  <si>
    <t>Initiate and participate effectively in a range of collaborative discussions (one-on-one, in groups, and teacher-led) with diverse partners on grades 11-12 topics, texts, and issues, building on others' ideas and expressing their own clearly and persuasively.</t>
  </si>
  <si>
    <t>http://corestandards.org/ELA-Literacy/SL/11-12/1/</t>
  </si>
  <si>
    <t>SL.11-12.1a</t>
  </si>
  <si>
    <t>http://corestandards.org/ELA-Literacy/SL/11-12/1/a/</t>
  </si>
  <si>
    <t>SL.11-12.1b</t>
  </si>
  <si>
    <t>Work with peers to promote civil, democratic discussions and decision-making, set clear goals and deadlines, and establish individual roles as needed.</t>
  </si>
  <si>
    <t>http://corestandards.org/ELA-Literacy/SL/11-12/1/b/</t>
  </si>
  <si>
    <t>SL.11-12.1c</t>
  </si>
  <si>
    <t>Propel conversations by posing and responding to questions that probe reasoning and evidence; ensure a hearing for a full range of positions on a topic or issue; clarify, verify, or challenge ideas and conclusions; and promote divergent and creative perspectives.</t>
  </si>
  <si>
    <t>http://corestandards.org/ELA-Literacy/SL/11-12/1/c/</t>
  </si>
  <si>
    <t>SL.11-12.1d</t>
  </si>
  <si>
    <t>Respond thoughtfully to diverse perspectives; synthesize comments, claims, and evidence made on all sides of an issue; resolve contradictions when possible; and determine what additional information or research is required to deepen the investigation or complete the task.</t>
  </si>
  <si>
    <t>http://corestandards.org/ELA-Literacy/SL/11-12/1/d/</t>
  </si>
  <si>
    <t>SL.11-12.2</t>
  </si>
  <si>
    <t>Integrate multiple sources of information presented in diverse formats and media (e.g., visually, quantitatively, orally) in order to make informed decisions and solve problems, evaluating the credibility and accuracy of each source and noting any discrepancies among the data.</t>
  </si>
  <si>
    <t>http://corestandards.org/ELA-Literacy/SL/11-12/2/</t>
  </si>
  <si>
    <t>SL.11-12.3</t>
  </si>
  <si>
    <t>Evaluate a speaker's point of view, reasoning, and use of evidence and rhetoric, assessing the stance, premises, links among ideas, word choice, points of emphasis, and tone used.</t>
  </si>
  <si>
    <t>http://corestandards.org/ELA-Literacy/SL/11-12/3/</t>
  </si>
  <si>
    <t>SL.11-12.4</t>
  </si>
  <si>
    <t>Present information, findings, and supporting evidence, conveying a clear and distinct perspective, such that listeners can follow the line of reasoning, alternative or opposing perspectives are addressed, and the organization, development, substance, and style are appropriate to purpose, audience, and a range of formal and informal tasks.</t>
  </si>
  <si>
    <t>http://corestandards.org/ELA-Literacy/SL/11-12/4/</t>
  </si>
  <si>
    <t>SL.11-12.5</t>
  </si>
  <si>
    <t>http://corestandards.org/ELA-Literacy/SL/11-12/5/</t>
  </si>
  <si>
    <t>SL.11-12.6</t>
  </si>
  <si>
    <t>Adapt speech to a variety of contexts and tasks, demonstrating a command of formal English when indicated or appropriate. (See grades 11-12 Language standards 1 and 3 [link to="CCSS.ELA-Literacy.L.11-12"]here[/link] for specific expectations.)</t>
  </si>
  <si>
    <t>http://corestandards.org/ELA-Literacy/SL/11-12/6/</t>
  </si>
  <si>
    <t>W.K.1</t>
  </si>
  <si>
    <t>Use a combination of drawing, dictating, and writing to compose opinion pieces in which they tell a reader the topic or the name of the book they are writing about and state an opinion or preference about the topic or book (e.g., *My favorite book is...*).</t>
  </si>
  <si>
    <t>http://corestandards.org/ELA-Literacy/W/K/1/</t>
  </si>
  <si>
    <t>W.K.2</t>
  </si>
  <si>
    <t>Use a combination of drawing, dictating, and writing to compose informative/explanatory texts in which they name what they are writing about and supply some information about the topic.</t>
  </si>
  <si>
    <t>http://corestandards.org/ELA-Literacy/W/K/2/</t>
  </si>
  <si>
    <t>W.K.3</t>
  </si>
  <si>
    <t>Use a combination of drawing, dictating, and writing to narrate a single event or several loosely linked events, tell about the events in the order in which they occurred, and provide a reaction to what happened.</t>
  </si>
  <si>
    <t>http://corestandards.org/ELA-Literacy/W/K/3/</t>
  </si>
  <si>
    <t>W.K.5</t>
  </si>
  <si>
    <t>With guidance and support from adults, respond to questions and suggestions from peers and add details to strengthen writing as needed.</t>
  </si>
  <si>
    <t>http://corestandards.org/ELA-Literacy/W/K/5/</t>
  </si>
  <si>
    <t>W.K.6</t>
  </si>
  <si>
    <t>With guidance and support from adults, explore a variety of digital tools to produce and publish writing, including in collaboration with peers.</t>
  </si>
  <si>
    <t>http://corestandards.org/ELA-Literacy/W/K/6/</t>
  </si>
  <si>
    <t>W.K.7</t>
  </si>
  <si>
    <t>Participate in shared research and writing projects (e.g., explore a number of books by a favorite author and express opinions about them).</t>
  </si>
  <si>
    <t>http://corestandards.org/ELA-Literacy/W/K/7/</t>
  </si>
  <si>
    <t>W.K.8</t>
  </si>
  <si>
    <t>With guidance and support from adults, recall information from experiences or gather information from provided sources to answer a question.</t>
  </si>
  <si>
    <t>http://corestandards.org/ELA-Literacy/W/K/8/</t>
  </si>
  <si>
    <t>W.1.1</t>
  </si>
  <si>
    <t>Write opinion pieces in which they introduce the topic or name the book they are writing about, state an opinion, supply a reason for the opinion, and provide some sense of closure.</t>
  </si>
  <si>
    <t>http://corestandards.org/ELA-Literacy/W/1/1/</t>
  </si>
  <si>
    <t>W.1.2</t>
  </si>
  <si>
    <t>Write informative/explanatory texts in which they name a topic, supply some facts about the topic, and provide some sense of closure.</t>
  </si>
  <si>
    <t>http://corestandards.org/ELA-Literacy/W/1/2/</t>
  </si>
  <si>
    <t>W.1.3</t>
  </si>
  <si>
    <t>Write narratives in which they recount two or more appropriately sequenced events, include some details regarding what happened, use temporal words to signal event order, and provide some sense of closure.</t>
  </si>
  <si>
    <t>http://corestandards.org/ELA-Literacy/W/1/3/</t>
  </si>
  <si>
    <t>W.1.5</t>
  </si>
  <si>
    <t>With guidance and support from adults, focus on a topic, respond to questions and suggestions from peers, and add details to strengthen writing as needed.</t>
  </si>
  <si>
    <t>http://corestandards.org/ELA-Literacy/W/1/5/</t>
  </si>
  <si>
    <t>W.1.6</t>
  </si>
  <si>
    <t>With guidance and support from adults, use a variety of digital tools to produce and publish writing, including in collaboration with peers.</t>
  </si>
  <si>
    <t>http://corestandards.org/ELA-Literacy/W/1/6/</t>
  </si>
  <si>
    <t>W.1.7</t>
  </si>
  <si>
    <t>Participate in shared research and writing projects (e.g., explore a number of "how-to" books on a given topic and use them to write a sequence of instructions).</t>
  </si>
  <si>
    <t>http://corestandards.org/ELA-Literacy/W/1/7/</t>
  </si>
  <si>
    <t>W.1.8</t>
  </si>
  <si>
    <t>http://corestandards.org/ELA-Literacy/W/1/8/</t>
  </si>
  <si>
    <t>W.2.1</t>
  </si>
  <si>
    <t>Write opinion pieces in which they introduce the topic or book they are writing about, state an opinion, supply reasons that support the opinion, use linking words (e.g., *because*,* and*,* also*) to connect opinion and reasons, and provide a concluding statement or section.</t>
  </si>
  <si>
    <t>http://corestandards.org/ELA-Literacy/W/2/1/</t>
  </si>
  <si>
    <t>W.2.2</t>
  </si>
  <si>
    <t>Write informative/explanatory texts in which they introduce a topic, use facts and definitions to develop points, and provide a concluding statement or section.</t>
  </si>
  <si>
    <t>http://corestandards.org/ELA-Literacy/W/2/2/</t>
  </si>
  <si>
    <t>W.2.3</t>
  </si>
  <si>
    <t>Write narratives in which they recount a well-elaborated event or short sequence of events, include details to describe actions, thoughts, and feelings, use temporal words to signal event order, and provide a sense of closure.</t>
  </si>
  <si>
    <t>http://corestandards.org/ELA-Literacy/W/2/3/</t>
  </si>
  <si>
    <t>W.2.5</t>
  </si>
  <si>
    <t>With guidance and support from adults and peers, focus on a topic and strengthen writing as needed by revising and editing.</t>
  </si>
  <si>
    <t>http://corestandards.org/ELA-Literacy/W/2/5/</t>
  </si>
  <si>
    <t>W.2.6</t>
  </si>
  <si>
    <t>http://corestandards.org/ELA-Literacy/W/2/6/</t>
  </si>
  <si>
    <t>W.2.7</t>
  </si>
  <si>
    <t>Participate in shared research and writing projects (e.g., read a number of books on a single topic to produce a report; record science observations).</t>
  </si>
  <si>
    <t>http://corestandards.org/ELA-Literacy/W/2/7/</t>
  </si>
  <si>
    <t>W.2.8</t>
  </si>
  <si>
    <t>Recall information from experiences or gather information from provided sources to answer a question.</t>
  </si>
  <si>
    <t>http://corestandards.org/ELA-Literacy/W/2/8/</t>
  </si>
  <si>
    <t>W.3.1</t>
  </si>
  <si>
    <t>Write opinion pieces on topics or texts, supporting a point of view with reasons.</t>
  </si>
  <si>
    <t>http://corestandards.org/ELA-Literacy/W/3/1/</t>
  </si>
  <si>
    <t>W.3.1a</t>
  </si>
  <si>
    <t>Introduce the topic or text they are writing about, state an opinion, and create an organizational structure that lists reasons.</t>
  </si>
  <si>
    <t>http://corestandards.org/ELA-Literacy/W/3/1/a/</t>
  </si>
  <si>
    <t>W.3.1b</t>
  </si>
  <si>
    <t>Provide reasons that support the opinion.</t>
  </si>
  <si>
    <t>http://corestandards.org/ELA-Literacy/W/3/1/b/</t>
  </si>
  <si>
    <t>W.3.1c</t>
  </si>
  <si>
    <t>Use linking words and phrases (e.g., *because*, *therefore*, *since*, *for* *example*) to connect opinion and reasons.</t>
  </si>
  <si>
    <t>http://corestandards.org/ELA-Literacy/W/3/1/c/</t>
  </si>
  <si>
    <t>W.3.1d</t>
  </si>
  <si>
    <t>Provide a concluding statement or section.</t>
  </si>
  <si>
    <t>http://corestandards.org/ELA-Literacy/W/3/1/d/</t>
  </si>
  <si>
    <t>W.3.2</t>
  </si>
  <si>
    <t>Write informative/explanatory texts to examine a topic and convey ideas and information clearly.</t>
  </si>
  <si>
    <t>http://corestandards.org/ELA-Literacy/W/3/2/</t>
  </si>
  <si>
    <t>W.3.2a</t>
  </si>
  <si>
    <t>Introduce a topic and group related information together; include illustrations when useful to aiding comprehension.</t>
  </si>
  <si>
    <t>http://corestandards.org/ELA-Literacy/W/3/2/a/</t>
  </si>
  <si>
    <t>W.3.2b</t>
  </si>
  <si>
    <t>Develop the topic with facts, definitions, and details.</t>
  </si>
  <si>
    <t>http://corestandards.org/ELA-Literacy/W/3/2/b/</t>
  </si>
  <si>
    <t>W.3.2c</t>
  </si>
  <si>
    <t>Use linking words and phrases (e.g., *also*, *another*, *and*, *more*, *but*) to connect ideas within categories of information.</t>
  </si>
  <si>
    <t>http://corestandards.org/ELA-Literacy/W/3/2/c/</t>
  </si>
  <si>
    <t>W.3.2d</t>
  </si>
  <si>
    <t>http://corestandards.org/ELA-Literacy/W/3/2/d/</t>
  </si>
  <si>
    <t>W.3.3</t>
  </si>
  <si>
    <t>Write narratives to develop real or imagined experiences or events using effective technique, descriptive details, and clear event sequences.</t>
  </si>
  <si>
    <t>http://corestandards.org/ELA-Literacy/W/3/3/</t>
  </si>
  <si>
    <t>W.3.3a</t>
  </si>
  <si>
    <t>Establish a situation and introduce a narrator and/or characters; organize an event sequence that unfolds naturally.</t>
  </si>
  <si>
    <t>http://corestandards.org/ELA-Literacy/W/3/3/a/</t>
  </si>
  <si>
    <t>W.3.3b</t>
  </si>
  <si>
    <t>Use dialogue and descriptions of actions, thoughts, and feelings to develop experiences and events or show the response of characters to situations.</t>
  </si>
  <si>
    <t>http://corestandards.org/ELA-Literacy/W/3/3/b/</t>
  </si>
  <si>
    <t>W.3.3c</t>
  </si>
  <si>
    <t>Use temporal words and phrases to signal event order.</t>
  </si>
  <si>
    <t>http://corestandards.org/ELA-Literacy/W/3/3/c/</t>
  </si>
  <si>
    <t>W.3.3d</t>
  </si>
  <si>
    <t>Provide a sense of closure.</t>
  </si>
  <si>
    <t>http://corestandards.org/ELA-Literacy/W/3/3/d/</t>
  </si>
  <si>
    <t>W.3.4</t>
  </si>
  <si>
    <t>With guidance and support from adults, produce writing in which the development and organization are appropriate to task and purpose. (Grade-specific expectations for writing types are defined in standards 1-3 above.)</t>
  </si>
  <si>
    <t>http://corestandards.org/ELA-Literacy/W/3/4/</t>
  </si>
  <si>
    <t>W.3.5</t>
  </si>
  <si>
    <t>With guidance and support from peers and adults, develop and strengthen writing as needed by planning, revising, and editing. (Editing for conventions should demonstrate command of Language standards 1-3 up to and including grade 3 [link to="CCSS.ELA-Literacy.L.3"]here[/link].)</t>
  </si>
  <si>
    <t>http://corestandards.org/ELA-Literacy/W/3/5/</t>
  </si>
  <si>
    <t>W.3.6</t>
  </si>
  <si>
    <t>With guidance and support from adults, use technology to produce and publish writing (using keyboarding skills) as well as to interact and collaborate with others.</t>
  </si>
  <si>
    <t>http://corestandards.org/ELA-Literacy/W/3/6/</t>
  </si>
  <si>
    <t>W.3.7</t>
  </si>
  <si>
    <t>Conduct short research projects that build knowledge about a topic.</t>
  </si>
  <si>
    <t>http://corestandards.org/ELA-Literacy/W/3/7/</t>
  </si>
  <si>
    <t>W.3.8</t>
  </si>
  <si>
    <t>Recall information from experiences or gather information from print and digital sources; take brief notes on sources and sort evidence into provided categories.</t>
  </si>
  <si>
    <t>http://corestandards.org/ELA-Literacy/W/3/8/</t>
  </si>
  <si>
    <t>W.3.10</t>
  </si>
  <si>
    <t>Write routinely over extended time frames (time for research, reflection, and revision) and shorter time frames (a single sitting or a day or two) for a range of discipline-specific tasks, purposes, and audiences.</t>
  </si>
  <si>
    <t>http://corestandards.org/ELA-Literacy/W/3/10/</t>
  </si>
  <si>
    <t>W.4.1</t>
  </si>
  <si>
    <t>http://corestandards.org/ELA-Literacy/W/4/1/</t>
  </si>
  <si>
    <t>W.4.1a</t>
  </si>
  <si>
    <t>Introduce a topic or text clearly, state an opinion, and create an organizational structure in which related ideas are grouped to support the writer's purpose.</t>
  </si>
  <si>
    <t>http://corestandards.org/ELA-Literacy/W/4/1/a/</t>
  </si>
  <si>
    <t>W.4.1b</t>
  </si>
  <si>
    <t>Provide reasons that are supported by facts and details.</t>
  </si>
  <si>
    <t>http://corestandards.org/ELA-Literacy/W/4/1/b/</t>
  </si>
  <si>
    <t>W.4.1c</t>
  </si>
  <si>
    <t>Link opinion and reasons using words and phrases (e.g., *for instance*, *in order to*, *in addition*).</t>
  </si>
  <si>
    <t>http://corestandards.org/ELA-Literacy/W/4/1/c/</t>
  </si>
  <si>
    <t>W.4.1d</t>
  </si>
  <si>
    <t>Provide a concluding statement or section related to the opinion presented.</t>
  </si>
  <si>
    <t>http://corestandards.org/ELA-Literacy/W/4/1/d/</t>
  </si>
  <si>
    <t>W.4.2</t>
  </si>
  <si>
    <t>http://corestandards.org/ELA-Literacy/W/4/2/</t>
  </si>
  <si>
    <t>W.4.2a</t>
  </si>
  <si>
    <t>Introduce a topic clearly and group related information in paragraphs and sections; include formatting (e.g., headings), illustrations, and multimedia when useful to aiding comprehension.</t>
  </si>
  <si>
    <t>http://corestandards.org/ELA-Literacy/W/4/2/a/</t>
  </si>
  <si>
    <t>W.4.2b</t>
  </si>
  <si>
    <t>Develop the topic with facts, definitions, concrete details, quotations, or other information and examples related to the topic.</t>
  </si>
  <si>
    <t>http://corestandards.org/ELA-Literacy/W/4/2/b/</t>
  </si>
  <si>
    <t>W.4.2c</t>
  </si>
  <si>
    <t>Link ideas within categories of information using words and phrases (e.g., *another*, *for example*, *also*, *because*).</t>
  </si>
  <si>
    <t>http://corestandards.org/ELA-Literacy/W/4/2/c/</t>
  </si>
  <si>
    <t>W.4.2d</t>
  </si>
  <si>
    <t>Use precise language and domain-specific vocabulary to inform about or explain the topic.</t>
  </si>
  <si>
    <t>http://corestandards.org/ELA-Literacy/W/4/2/d/</t>
  </si>
  <si>
    <t>W.4.2e</t>
  </si>
  <si>
    <t>Provide a concluding statement or section related to the information or explanation presented.</t>
  </si>
  <si>
    <t>http://corestandards.org/ELA-Literacy/W/4/2/e/</t>
  </si>
  <si>
    <t>W.4.3</t>
  </si>
  <si>
    <t>http://corestandards.org/ELA-Literacy/W/4/3/</t>
  </si>
  <si>
    <t>W.4.3a</t>
  </si>
  <si>
    <t>Orient the reader by establishing a situation and introducing a narrator and/or characters; organize an event sequence that unfolds naturally.</t>
  </si>
  <si>
    <t>http://corestandards.org/ELA-Literacy/W/4/3/a/</t>
  </si>
  <si>
    <t>W.4.3b</t>
  </si>
  <si>
    <t>Use dialogue and description to develop experiences and events or show the responses of characters to situations.</t>
  </si>
  <si>
    <t>http://corestandards.org/ELA-Literacy/W/4/3/b/</t>
  </si>
  <si>
    <t>W.4.3c</t>
  </si>
  <si>
    <t>Use a variety of transitional words and phrases to manage the sequence of events.</t>
  </si>
  <si>
    <t>http://corestandards.org/ELA-Literacy/W/4/3/c/</t>
  </si>
  <si>
    <t>W.4.3d</t>
  </si>
  <si>
    <t>Use concrete words and phrases and sensory details to convey experiences and events precisely.</t>
  </si>
  <si>
    <t>http://corestandards.org/ELA-Literacy/W/4/3/d/</t>
  </si>
  <si>
    <t>W.4.3e</t>
  </si>
  <si>
    <t>Provide a conclusion that follows from the narrated experiences or events.</t>
  </si>
  <si>
    <t>http://corestandards.org/ELA-Literacy/W/4/3/e/</t>
  </si>
  <si>
    <t>W.4.4</t>
  </si>
  <si>
    <t>Produce clear and coherent writing in which the development and organization are appropriate to task, purpose, and audience. (Grade-specific expectations for writing types are defined in standards 1-3 above.)</t>
  </si>
  <si>
    <t>http://corestandards.org/ELA-Literacy/W/4/4/</t>
  </si>
  <si>
    <t>W.4.5</t>
  </si>
  <si>
    <t>With guidance and support from peers and adults, develop and strengthen writing as needed by planning, revising, and editing. (Editing for conventions should demonstrate command of Language standards 1-3 up to and including grade 4 [link to="CCSS.ELA-Literacy.L.4"]here[/link].)</t>
  </si>
  <si>
    <t>http://corestandards.org/ELA-Literacy/W/4/5/</t>
  </si>
  <si>
    <t>W.4.6</t>
  </si>
  <si>
    <t>With some guidance and support from adults, use technology, including the Internet, to produce and publish writing as well as to interact and collaborate with others; demonstrate sufficient command of keyboarding skills to type a minimum of one page in a single sitting.</t>
  </si>
  <si>
    <t>http://corestandards.org/ELA-Literacy/W/4/6/</t>
  </si>
  <si>
    <t>W.4.7</t>
  </si>
  <si>
    <t>Conduct short research projects that build knowledge through investigation of different aspects of a topic.</t>
  </si>
  <si>
    <t>http://corestandards.org/ELA-Literacy/W/4/7/</t>
  </si>
  <si>
    <t>W.4.8</t>
  </si>
  <si>
    <t>Recall relevant information from experiences or gather relevant information from print and digital sources; take notes and categorize information, and provide a list of sources.</t>
  </si>
  <si>
    <t>http://corestandards.org/ELA-Literacy/W/4/8/</t>
  </si>
  <si>
    <t>W.4.9</t>
  </si>
  <si>
    <t>http://corestandards.org/ELA-Literacy/W/4/9/</t>
  </si>
  <si>
    <t>W.4.9a</t>
  </si>
  <si>
    <t>Apply *grade 4 Reading standards* to literature (e.g., "Describe in depth a character, setting, or event in a story or drama, drawing on specific details in the text [e.g., a character's thoughts, words, or actions].").</t>
  </si>
  <si>
    <t>http://corestandards.org/ELA-Literacy/W/4/9/a/</t>
  </si>
  <si>
    <t>W.4.9b</t>
  </si>
  <si>
    <t>Apply *grade 4 Reading standards* to informational texts (e.g., "Explain how an author uses reasons and evidence to support particular points in a text").</t>
  </si>
  <si>
    <t>http://corestandards.org/ELA-Literacy/W/4/9/b/</t>
  </si>
  <si>
    <t>W.4.10</t>
  </si>
  <si>
    <t>http://corestandards.org/ELA-Literacy/W/4/10/</t>
  </si>
  <si>
    <t>W.5.1</t>
  </si>
  <si>
    <t>http://corestandards.org/ELA-Literacy/W/5/1/</t>
  </si>
  <si>
    <t>W.5.1a</t>
  </si>
  <si>
    <t>Introduce a topic or text clearly, state an opinion, and create an organizational structure in which ideas are logically grouped to support the writer's purpose.</t>
  </si>
  <si>
    <t>http://corestandards.org/ELA-Literacy/W/5/1/a/</t>
  </si>
  <si>
    <t>W.5.1b</t>
  </si>
  <si>
    <t>Provide logically ordered reasons that are supported by facts and details.</t>
  </si>
  <si>
    <t>http://corestandards.org/ELA-Literacy/W/5/1/b/</t>
  </si>
  <si>
    <t>W.5.1c</t>
  </si>
  <si>
    <t>Link opinion and reasons using words, phrases, and clauses (e.g., *consequently*, *specifically*).</t>
  </si>
  <si>
    <t>http://corestandards.org/ELA-Literacy/W/5/1/c/</t>
  </si>
  <si>
    <t>W.5.1d</t>
  </si>
  <si>
    <t>http://corestandards.org/ELA-Literacy/W/5/1/d/</t>
  </si>
  <si>
    <t>W.5.2</t>
  </si>
  <si>
    <t>http://corestandards.org/ELA-Literacy/W/5/2/</t>
  </si>
  <si>
    <t>W.5.2a</t>
  </si>
  <si>
    <t>Introduce a topic clearly, provide a general observation and focus, and group related information logically; include formatting (e.g., headings), illustrations, and multimedia when useful to aiding comprehension.</t>
  </si>
  <si>
    <t>http://corestandards.org/ELA-Literacy/W/5/2/a/</t>
  </si>
  <si>
    <t>W.5.2b</t>
  </si>
  <si>
    <t>http://corestandards.org/ELA-Literacy/W/5/2/b/</t>
  </si>
  <si>
    <t>W.5.2c</t>
  </si>
  <si>
    <t>Link ideas within and across categories of information using words, phrases, and clauses (e.g., *in* *contrast*, *especially*).</t>
  </si>
  <si>
    <t>http://corestandards.org/ELA-Literacy/W/5/2/c/</t>
  </si>
  <si>
    <t>W.5.2d</t>
  </si>
  <si>
    <t>http://corestandards.org/ELA-Literacy/W/5/2/d/</t>
  </si>
  <si>
    <t>W.5.2e</t>
  </si>
  <si>
    <t>http://corestandards.org/ELA-Literacy/W/5/2/e/</t>
  </si>
  <si>
    <t>W.5.3</t>
  </si>
  <si>
    <t>http://corestandards.org/ELA-Literacy/W/5/3/</t>
  </si>
  <si>
    <t>W.5.3a</t>
  </si>
  <si>
    <t>http://corestandards.org/ELA-Literacy/W/5/3/a/</t>
  </si>
  <si>
    <t>W.5.3b</t>
  </si>
  <si>
    <t>Use narrative techniques, such as dialogue, description, and pacing, to develop experiences and events or show the responses of characters to situations.</t>
  </si>
  <si>
    <t>http://corestandards.org/ELA-Literacy/W/5/3/b/</t>
  </si>
  <si>
    <t>W.5.3c</t>
  </si>
  <si>
    <t>Use a variety of transitional words, phrases, and clauses to manage the sequence of events.</t>
  </si>
  <si>
    <t>http://corestandards.org/ELA-Literacy/W/5/3/c/</t>
  </si>
  <si>
    <t>W.5.3d</t>
  </si>
  <si>
    <t>http://corestandards.org/ELA-Literacy/W/5/3/d/</t>
  </si>
  <si>
    <t>W.5.3e</t>
  </si>
  <si>
    <t>http://corestandards.org/ELA-Literacy/W/5/3/e/</t>
  </si>
  <si>
    <t>W.5.4</t>
  </si>
  <si>
    <t>http://corestandards.org/ELA-Literacy/W/5/4/</t>
  </si>
  <si>
    <t>W.5.5</t>
  </si>
  <si>
    <t>With guidance and support from peers and adults, develop and strengthen writing as needed by planning, revising, editing, rewriting, or trying a new approach. (Editing for conventions should demonstrate command of Language standards 1-3 up to and including grade 5 [link to="CCSS.ELA-Literacy.L.5"]here[/link].)</t>
  </si>
  <si>
    <t>http://corestandards.org/ELA-Literacy/W/5/5/</t>
  </si>
  <si>
    <t>W.5.6</t>
  </si>
  <si>
    <t>With some guidance and support from adults, use technology, including the Internet, to produce and publish writing as well as to interact and collaborate with others; demonstrate sufficient command of keyboarding skills to type a minimum of two pages in a single sitting.</t>
  </si>
  <si>
    <t>http://corestandards.org/ELA-Literacy/W/5/6/</t>
  </si>
  <si>
    <t>W.5.7</t>
  </si>
  <si>
    <t>Conduct short research projects that use several sources to build knowledge through investigation of different aspects of a topic.</t>
  </si>
  <si>
    <t>http://corestandards.org/ELA-Literacy/W/5/7/</t>
  </si>
  <si>
    <t>W.5.8</t>
  </si>
  <si>
    <t>Recall relevant information from experiences or gather relevant information from print and digital sources; summarize or paraphrase information in notes and finished work, and provide a list of sources.</t>
  </si>
  <si>
    <t>http://corestandards.org/ELA-Literacy/W/5/8/</t>
  </si>
  <si>
    <t>W.5.9</t>
  </si>
  <si>
    <t>http://corestandards.org/ELA-Literacy/W/5/9/</t>
  </si>
  <si>
    <t>W.5.9a</t>
  </si>
  <si>
    <t>Apply *grade 5 Reading standards* to literature (e.g., "Compare and contrast two or more characters, settings, or events in a story or a drama, drawing on specific details in the text [e.g., how characters interact]").</t>
  </si>
  <si>
    <t>http://corestandards.org/ELA-Literacy/W/5/9/a/</t>
  </si>
  <si>
    <t>W.5.9b</t>
  </si>
  <si>
    <t>Apply *grade 5 Reading standards* to informational texts (e.g., "Explain how an author uses reasons and evidence to support particular points in a text, identifying which reasons and evidence support which point[s]"").</t>
  </si>
  <si>
    <t>http://corestandards.org/ELA-Literacy/W/5/9/b/</t>
  </si>
  <si>
    <t>W.5.10</t>
  </si>
  <si>
    <t>http://corestandards.org/ELA-Literacy/W/5/10/</t>
  </si>
  <si>
    <t>W.6.1</t>
  </si>
  <si>
    <t>Write arguments to support claims with clear reasons and relevant evidence.</t>
  </si>
  <si>
    <t>http://corestandards.org/ELA-Literacy/W/6/1/</t>
  </si>
  <si>
    <t>W.6.1a</t>
  </si>
  <si>
    <t>Introduce claim(s) and organize the reasons and evidence clearly.</t>
  </si>
  <si>
    <t>http://corestandards.org/ELA-Literacy/W/6/1/a/</t>
  </si>
  <si>
    <t>W.6.1b</t>
  </si>
  <si>
    <t>Support claim(s) with clear reasons and relevant evidence, using credible sources and demonstrating an understanding of the topic or text.</t>
  </si>
  <si>
    <t>http://corestandards.org/ELA-Literacy/W/6/1/b/</t>
  </si>
  <si>
    <t>W.6.1c</t>
  </si>
  <si>
    <t>Use words, phrases, and clauses to clarify the relationships among claim(s) and reasons.</t>
  </si>
  <si>
    <t>http://corestandards.org/ELA-Literacy/W/6/1/c/</t>
  </si>
  <si>
    <t>W.6.1d</t>
  </si>
  <si>
    <t>Establish and maintain a formal style.</t>
  </si>
  <si>
    <t>http://corestandards.org/ELA-Literacy/W/6/1/d/</t>
  </si>
  <si>
    <t>W.6.1e</t>
  </si>
  <si>
    <t>Provide a concluding statement or section that follows from the argument presented.</t>
  </si>
  <si>
    <t>http://corestandards.org/ELA-Literacy/W/6/1/e/</t>
  </si>
  <si>
    <t>W.6.2</t>
  </si>
  <si>
    <t>Write informative/explanatory texts to examine a topic and convey ideas, concepts, and information through the selection, organization, and analysis of relevant content.</t>
  </si>
  <si>
    <t>http://corestandards.org/ELA-Literacy/W/6/2/</t>
  </si>
  <si>
    <t>W.6.2a</t>
  </si>
  <si>
    <t>Introduce a topic; organize ideas, concepts, and information, using strategies such as definition, classification, comparison/contrast, and cause/effect; include formatting (e.g., headings), graphics (e.g., charts, tables), and multimedia when useful to aiding comprehension.</t>
  </si>
  <si>
    <t>http://corestandards.org/ELA-Literacy/W/6/2/a/</t>
  </si>
  <si>
    <t>W.6.2b</t>
  </si>
  <si>
    <t>Develop the topic with relevant facts, definitions, concrete details, quotations, or other information and examples.</t>
  </si>
  <si>
    <t>http://corestandards.org/ELA-Literacy/W/6/2/b/</t>
  </si>
  <si>
    <t>W.6.2c</t>
  </si>
  <si>
    <t>Use appropriate transitions to clarify the relationships among ideas and concepts.</t>
  </si>
  <si>
    <t>http://corestandards.org/ELA-Literacy/W/6/2/c/</t>
  </si>
  <si>
    <t>W.6.2d</t>
  </si>
  <si>
    <t>http://corestandards.org/ELA-Literacy/W/6/2/d/</t>
  </si>
  <si>
    <t>W.6.2e</t>
  </si>
  <si>
    <t>http://corestandards.org/ELA-Literacy/W/6/2/e/</t>
  </si>
  <si>
    <t>W.6.2f</t>
  </si>
  <si>
    <t>Provide a concluding statement or section that follows from the information or explanation presented.</t>
  </si>
  <si>
    <t>http://corestandards.org/ELA-Literacy/W/6/2/f/</t>
  </si>
  <si>
    <t>W.6.3</t>
  </si>
  <si>
    <t>Write narratives to develop real or imagined experiences or events using effective technique, relevant descriptive details, and well-structured event sequences.</t>
  </si>
  <si>
    <t>http://corestandards.org/ELA-Literacy/W/6/3/</t>
  </si>
  <si>
    <t>W.6.3a</t>
  </si>
  <si>
    <t>Engage and orient the reader by establishing a context and introducing a narrator and/or characters; organize an event sequence that unfolds naturally and logically.</t>
  </si>
  <si>
    <t>http://corestandards.org/ELA-Literacy/W/6/3/a/</t>
  </si>
  <si>
    <t>W.6.3b</t>
  </si>
  <si>
    <t>Use narrative techniques, such as dialogue, pacing, and description, to develop experiences, events, and/or characters.</t>
  </si>
  <si>
    <t>http://corestandards.org/ELA-Literacy/W/6/3/b/</t>
  </si>
  <si>
    <t>W.6.3c</t>
  </si>
  <si>
    <t>Use a variety of transition words, phrases, and clauses to convey sequence and signal shifts from one time frame or setting to another.</t>
  </si>
  <si>
    <t>http://corestandards.org/ELA-Literacy/W/6/3/c/</t>
  </si>
  <si>
    <t>W.6.3d</t>
  </si>
  <si>
    <t>Use precise words and phrases, relevant descriptive details, and sensory language to convey experiences and events.</t>
  </si>
  <si>
    <t>http://corestandards.org/ELA-Literacy/W/6/3/d/</t>
  </si>
  <si>
    <t>W.6.3e</t>
  </si>
  <si>
    <t>http://corestandards.org/ELA-Literacy/W/6/3/e/</t>
  </si>
  <si>
    <t>W.6.4</t>
  </si>
  <si>
    <t>Produce clear and coherent writing in which the development, organization, and style are appropriate to task, purpose, and audience. (Grade-specific expectations for writing types are defined in standards 1-3 above.)</t>
  </si>
  <si>
    <t>http://corestandards.org/ELA-Literacy/W/6/4/</t>
  </si>
  <si>
    <t>W.6.5</t>
  </si>
  <si>
    <t>With some guidance and support from peers and adults, develop and strengthen writing as needed by planning, revising, editing, rewriting, or trying a new approach. (Editing for conventions should demonstrate command of Language standards 1-3 up to and including grade 6 [link to="CCSS.ELA-Literacy.L.6"]here[/link].)</t>
  </si>
  <si>
    <t>http://corestandards.org/ELA-Literacy/W/6/5/</t>
  </si>
  <si>
    <t>W.6.6</t>
  </si>
  <si>
    <t>Use technology, including the Internet, to produce and publish writing as well as to interact and collaborate with others; demonstrate sufficient command of keyboarding skills to type a minimum of three pages in a single sitting.</t>
  </si>
  <si>
    <t>http://corestandards.org/ELA-Literacy/W/6/6/</t>
  </si>
  <si>
    <t>W.6.7</t>
  </si>
  <si>
    <t>Conduct short research projects to answer a question, drawing on several sources and refocusing the inquiry when appropriate.</t>
  </si>
  <si>
    <t>http://corestandards.org/ELA-Literacy/W/6/7/</t>
  </si>
  <si>
    <t>W.6.8</t>
  </si>
  <si>
    <t>Gather relevant information from multiple print and digital sources; assess the credibility of each source; and quote or paraphrase the data and conclusions of others while avoiding plagiarism and providing basic bibliographic information for sources.</t>
  </si>
  <si>
    <t>http://corestandards.org/ELA-Literacy/W/6/8/</t>
  </si>
  <si>
    <t>W.6.9</t>
  </si>
  <si>
    <t>http://corestandards.org/ELA-Literacy/W/6/9/</t>
  </si>
  <si>
    <t>W.6.9a</t>
  </si>
  <si>
    <t>Apply *grade 6 Reading standards* to literature (e.g., "Compare and contrast texts in different forms or genres [e.g., stories and poems; historical novels and fantasy stories] in terms of their approaches to similar themes and topics").</t>
  </si>
  <si>
    <t>http://corestandards.org/ELA-Literacy/W/6/9/a/</t>
  </si>
  <si>
    <t>W.6.9b</t>
  </si>
  <si>
    <t>Apply *grade 6 Reading standards* to literary nonfiction (e.g., "Trace and evaluate the argument and specific claims in a text, distinguishing claims that are supported by reasons and evidence from claims that are not").</t>
  </si>
  <si>
    <t>http://corestandards.org/ELA-Literacy/W/6/9/b/</t>
  </si>
  <si>
    <t>W.6.10</t>
  </si>
  <si>
    <t>http://corestandards.org/ELA-Literacy/W/6/10/</t>
  </si>
  <si>
    <t>W.7.1</t>
  </si>
  <si>
    <t>http://corestandards.org/ELA-Literacy/W/7/1/</t>
  </si>
  <si>
    <t>W.7.1a</t>
  </si>
  <si>
    <t>Introduce claim(s), acknowledge alternate or opposing claims, and organize the reasons and evidence logically.</t>
  </si>
  <si>
    <t>http://corestandards.org/ELA-Literacy/W/7/1/a/</t>
  </si>
  <si>
    <t>W.7.1b</t>
  </si>
  <si>
    <t>Support claim(s) with logical reasoning and relevant evidence, using accurate, credible sources and demonstrating an understanding of the topic or text.</t>
  </si>
  <si>
    <t>http://corestandards.org/ELA-Literacy/W/7/1/b/</t>
  </si>
  <si>
    <t>W.7.1c</t>
  </si>
  <si>
    <t>Use words, phrases, and clauses to create cohesion and clarify the relationships among claim(s), reasons, and evidence.</t>
  </si>
  <si>
    <t>http://corestandards.org/ELA-Literacy/W/7/1/c/</t>
  </si>
  <si>
    <t>W.7.1d</t>
  </si>
  <si>
    <t>http://corestandards.org/ELA-Literacy/W/7/1/d/</t>
  </si>
  <si>
    <t>W.7.1e</t>
  </si>
  <si>
    <t>Provide a concluding statement or section that follows from and supports the argument presented.</t>
  </si>
  <si>
    <t>http://corestandards.org/ELA-Literacy/W/7/1/e/</t>
  </si>
  <si>
    <t>W.7.2</t>
  </si>
  <si>
    <t>http://corestandards.org/ELA-Literacy/W/7/2/</t>
  </si>
  <si>
    <t>W.7.2a</t>
  </si>
  <si>
    <t>Introduce a topic clearly, previewing what is to follow; organize ideas, concepts, and information, using strategies such as definition, classification, comparison/contrast, and cause/effect; include formatting (e.g., headings), graphics (e.g., charts, tables), and multimedia when useful to aiding comprehension.</t>
  </si>
  <si>
    <t>http://corestandards.org/ELA-Literacy/W/7/2/a/</t>
  </si>
  <si>
    <t>W.7.2b</t>
  </si>
  <si>
    <t>http://corestandards.org/ELA-Literacy/W/7/2/b/</t>
  </si>
  <si>
    <t>W.7.2c</t>
  </si>
  <si>
    <t>Use appropriate transitions to create cohesion and clarify the relationships among ideas and concepts.</t>
  </si>
  <si>
    <t>http://corestandards.org/ELA-Literacy/W/7/2/c/</t>
  </si>
  <si>
    <t>W.7.2d</t>
  </si>
  <si>
    <t>http://corestandards.org/ELA-Literacy/W/7/2/d/</t>
  </si>
  <si>
    <t>W.7.2e</t>
  </si>
  <si>
    <t>http://corestandards.org/ELA-Literacy/W/7/2/e/</t>
  </si>
  <si>
    <t>W.7.2f</t>
  </si>
  <si>
    <t>Provide a concluding statement or section that follows from and supports the information or explanation presented.</t>
  </si>
  <si>
    <t>http://corestandards.org/ELA-Literacy/W/7/2/f/</t>
  </si>
  <si>
    <t>W.7.3</t>
  </si>
  <si>
    <t>http://corestandards.org/ELA-Literacy/W/7/3/</t>
  </si>
  <si>
    <t>W.7.3a</t>
  </si>
  <si>
    <t>Engage and orient the reader by establishing a context and point of view and introducing a narrator and/or characters; organize an event sequence that unfolds naturally and logically.</t>
  </si>
  <si>
    <t>http://corestandards.org/ELA-Literacy/W/7/3/a/</t>
  </si>
  <si>
    <t>W.7.3b</t>
  </si>
  <si>
    <t>http://corestandards.org/ELA-Literacy/W/7/3/b/</t>
  </si>
  <si>
    <t>W.7.3c</t>
  </si>
  <si>
    <t>http://corestandards.org/ELA-Literacy/W/7/3/c/</t>
  </si>
  <si>
    <t>W.7.3d</t>
  </si>
  <si>
    <t>Use precise words and phrases, relevant descriptive details, and sensory language to capture the action and convey experiences and events.</t>
  </si>
  <si>
    <t>http://corestandards.org/ELA-Literacy/W/7/3/d/</t>
  </si>
  <si>
    <t>W.7.3e</t>
  </si>
  <si>
    <t>Provide a conclusion that follows from and reflects on the narrated experiences or events.</t>
  </si>
  <si>
    <t>http://corestandards.org/ELA-Literacy/W/7/3/e/</t>
  </si>
  <si>
    <t>W.7.4</t>
  </si>
  <si>
    <t>http://corestandards.org/ELA-Literacy/W/7/4/</t>
  </si>
  <si>
    <t>W.7.5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</si>
  <si>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7 [link to="CCSS.ELA-Literacy.L.7"]here[/link].)</t>
  </si>
  <si>
    <t>http://corestandards.org/ELA-Literacy/W/7/5/</t>
  </si>
  <si>
    <t>W.7.6</t>
  </si>
  <si>
    <t>Use technology, including the Internet, to produce and publish writing and link to and cite sources as well as to interact and collaborate with others, including linking to and citing sources.</t>
  </si>
  <si>
    <t>http://corestandards.org/ELA-Literacy/W/7/6/</t>
  </si>
  <si>
    <t>W.7.7</t>
  </si>
  <si>
    <t>Conduct short research projects to answer a question, drawing on several sources and generating additional related, focused questions for further research and investigation.</t>
  </si>
  <si>
    <t>http://corestandards.org/ELA-Literacy/W/7/7/</t>
  </si>
  <si>
    <t>W.7.8</t>
  </si>
  <si>
    <t>Gather relevant information from multiple print and digital sources, using search terms effectively; assess the credibility and accuracy of each source; and quote or paraphrase the data and conclusions of others while avoiding plagiarism and following a standard format for citation.</t>
  </si>
  <si>
    <t>http://corestandards.org/ELA-Literacy/W/7/8/</t>
  </si>
  <si>
    <t>W.7.9</t>
  </si>
  <si>
    <t>http://corestandards.org/ELA-Literacy/W/7/9/</t>
  </si>
  <si>
    <t>W.7.9a</t>
  </si>
  <si>
    <t>Apply *grade 7 Reading standards* to literature (e.g., "Compare and contrast a fictional portrayal of a time, place, or character and a historical account of the same period as a means of understanding how authors of fiction use or alter history").</t>
  </si>
  <si>
    <t>http://corestandards.org/ELA-Literacy/W/7/9/a/</t>
  </si>
  <si>
    <t>W.7.9b</t>
  </si>
  <si>
    <t>Apply *grade 7 Reading standards* to literary nonfiction (e.g. "Trace and evaluate the argument and specific claims in a text, assessing whether the reasoning is sound and the evidence is relevant and sufficient to support the claims").</t>
  </si>
  <si>
    <t>http://corestandards.org/ELA-Literacy/W/7/9/b/</t>
  </si>
  <si>
    <t>W.7.10</t>
  </si>
  <si>
    <t>http://corestandards.org/ELA-Literacy/W/7/10/</t>
  </si>
  <si>
    <t>W.8.1</t>
  </si>
  <si>
    <t>Write arguments to support claims with clear reasons and relevant evidence</t>
  </si>
  <si>
    <t>http://corestandards.org/ELA-Literacy/W/8/1/</t>
  </si>
  <si>
    <t>W.8.1a</t>
  </si>
  <si>
    <t>Introduce claim(s), acknowledge and distinguish the claim(s) from alternate or opposing claims, and organize the reasons and evidence logically.</t>
  </si>
  <si>
    <t>http://corestandards.org/ELA-Literacy/W/8/1/a/</t>
  </si>
  <si>
    <t>W.8.1b</t>
  </si>
  <si>
    <t>http://corestandards.org/ELA-Literacy/W/8/1/b/</t>
  </si>
  <si>
    <t>W.8.1c</t>
  </si>
  <si>
    <t>Use words, phrases, and clauses to create cohesion and clarify the relationships among claim(s), counterclaims, reasons, and evidence.</t>
  </si>
  <si>
    <t>http://corestandards.org/ELA-Literacy/W/8/1/c/</t>
  </si>
  <si>
    <t>W.8.1d</t>
  </si>
  <si>
    <t>http://corestandards.org/ELA-Literacy/W/8/1/d/</t>
  </si>
  <si>
    <t>W.8.1e</t>
  </si>
  <si>
    <t>http://corestandards.org/ELA-Literacy/W/8/1/e/</t>
  </si>
  <si>
    <t>W.8.2</t>
  </si>
  <si>
    <t>http://corestandards.org/ELA-Literacy/W/8/2/</t>
  </si>
  <si>
    <t>W.8.2a</t>
  </si>
  <si>
    <t>Introduce a topic clearly, previewing what is to follow; organize ideas, concepts, and information into broader categories; include formatting (e.g., headings), graphics (e.g., charts, tables), and multimedia when useful to aiding comprehension.</t>
  </si>
  <si>
    <t>http://corestandards.org/ELA-Literacy/W/8/2/a/</t>
  </si>
  <si>
    <t>W.8.2b</t>
  </si>
  <si>
    <t>Develop the topic with relevant, well-chosen facts, definitions, concrete details, quotations, or other information and examples.</t>
  </si>
  <si>
    <t>http://corestandards.org/ELA-Literacy/W/8/2/b/</t>
  </si>
  <si>
    <t>W.8.2c</t>
  </si>
  <si>
    <t>Use appropriate and varied transitions to create cohesion and clarify the relationships among ideas and concepts.</t>
  </si>
  <si>
    <t>http://corestandards.org/ELA-Literacy/W/8/2/c/</t>
  </si>
  <si>
    <t>W.8.2d</t>
  </si>
  <si>
    <t>http://corestandards.org/ELA-Literacy/W/8/2/d/</t>
  </si>
  <si>
    <t>W.8.2e</t>
  </si>
  <si>
    <t>http://corestandards.org/ELA-Literacy/W/8/2/e/</t>
  </si>
  <si>
    <t>W.8.2f</t>
  </si>
  <si>
    <t>http://corestandards.org/ELA-Literacy/W/8/2/f/</t>
  </si>
  <si>
    <t>W.8.3</t>
  </si>
  <si>
    <t>http://corestandards.org/ELA-Literacy/W/8/3/</t>
  </si>
  <si>
    <t>W.8.3a</t>
  </si>
  <si>
    <t>http://corestandards.org/ELA-Literacy/W/8/3/a/</t>
  </si>
  <si>
    <t>W.8.3b</t>
  </si>
  <si>
    <t>Use narrative techniques, such as dialogue, pacing, description, and reflection, to develop experiences, events, and/or characters.</t>
  </si>
  <si>
    <t>http://corestandards.org/ELA-Literacy/W/8/3/b/</t>
  </si>
  <si>
    <t>W.8.3c</t>
  </si>
  <si>
    <t>Use a variety of transition words, phrases, and clauses to convey sequence, signal shifts from one time frame or setting to another, and show the relationships among experiences and events.</t>
  </si>
  <si>
    <t>http://corestandards.org/ELA-Literacy/W/8/3/c/</t>
  </si>
  <si>
    <t>W.8.3d</t>
  </si>
  <si>
    <t>http://corestandards.org/ELA-Literacy/W/8/3/d/</t>
  </si>
  <si>
    <t>W.8.3e</t>
  </si>
  <si>
    <t>http://corestandards.org/ELA-Literacy/W/8/3/e/</t>
  </si>
  <si>
    <t>W.8.4</t>
  </si>
  <si>
    <t>http://corestandards.org/ELA-Literacy/W/8/4/</t>
  </si>
  <si>
    <t>W.8.5</t>
  </si>
  <si>
    <t>With some guidance and support from peers and adults, develop and strengthen writing as needed by planning, revising, editing, rewriting, or trying a new approach, focusing on how well purpose and audience have been addressed. (Editing for conventions should demonstrate command of Language standards 1-3 up to and including grade 8 [link to="CCSS.ELA-Literacy.L.8"]here[/link].)</t>
  </si>
  <si>
    <t>http://corestandards.org/ELA-Literacy/W/8/5/</t>
  </si>
  <si>
    <t>W.8.6</t>
  </si>
  <si>
    <t>Use technology, including the Internet, to produce and publish writing and present the relationships between information and ideas efficiently as well as to interact and collaborate with others.</t>
  </si>
  <si>
    <t>http://corestandards.org/ELA-Literacy/W/8/6/</t>
  </si>
  <si>
    <t>W.8.7</t>
  </si>
  <si>
    <t>Conduct short research projects to answer a question (including a self-generated question), drawing on several sources and generating additional related, focused questions that allow for multiple avenues of exploration.</t>
  </si>
  <si>
    <t>http://corestandards.org/ELA-Literacy/W/8/7/</t>
  </si>
  <si>
    <t>W.8.8</t>
  </si>
  <si>
    <t>http://corestandards.org/ELA-Literacy/W/8/8/</t>
  </si>
  <si>
    <t>W.8.9</t>
  </si>
  <si>
    <t>http://corestandards.org/ELA-Literacy/W/8/9/</t>
  </si>
  <si>
    <t>W.8.9a</t>
  </si>
  <si>
    <t>Apply *grade 8 Reading standards* to literature (e.g., "Analyze how a modern work of fiction draws on themes, patterns of events, or character types from myths, traditional stories, or religious works such as the Bible, including describing how the material is rendered new").</t>
  </si>
  <si>
    <t>http://corestandards.org/ELA-Literacy/W/8/9/a/</t>
  </si>
  <si>
    <t>W.8.9b</t>
  </si>
  <si>
    <t>Apply *grade 8 Reading standards* to literary nonfiction (e.g., "Delineate and evaluate the argument and specific claims in a text, assessing whether the reasoning is sound and the evidence is relevant and sufficient; recognize when irrelevant evidence is introduced").</t>
  </si>
  <si>
    <t>http://corestandards.org/ELA-Literacy/W/8/9/b/</t>
  </si>
  <si>
    <t>W.8.10</t>
  </si>
  <si>
    <t>http://corestandards.org/ELA-Literacy/W/8/10/</t>
  </si>
  <si>
    <t>W.9-10.1</t>
  </si>
  <si>
    <t>Write arguments to support claims in an analysis of substantive topics or texts, using valid reasoning and relevant and sufficient evidence.</t>
  </si>
  <si>
    <t>http://corestandards.org/ELA-Literacy/W/9-10/1/</t>
  </si>
  <si>
    <t>W.9-10.1a</t>
  </si>
  <si>
    <t>Introduce precise claim(s), distinguish the claim(s) from alternate or opposing claims, and create an organization that establishes clear relationships among claim(s), counterclaims, reasons, and evidence.</t>
  </si>
  <si>
    <t>http://corestandards.org/ELA-Literacy/W/9-10/1/a/</t>
  </si>
  <si>
    <t>W.9-10.1b</t>
  </si>
  <si>
    <t>Develop claim(s) and counterclaims fairly, supplying evidence for each while pointing out the strengths and limitations of both in a manner that anticipates the audience's knowledge level and concerns.</t>
  </si>
  <si>
    <t>http://corestandards.org/ELA-Literacy/W/9-10/1/b/</t>
  </si>
  <si>
    <t>W.9-10.1c</t>
  </si>
  <si>
    <t>Use words, phrases, and clauses to link the major sections of the text, create cohesion, and clarify the relationships between claim(s) and reasons, between reasons and evidence, and between claim(s) and counterclaims.</t>
  </si>
  <si>
    <t>http://corestandards.org/ELA-Literacy/W/9-10/1/c/</t>
  </si>
  <si>
    <t>W.9-10.1d</t>
  </si>
  <si>
    <t>Establish and maintain a formal style and objective tone while attending to the norms and conventions of the discipline in which they are writing.</t>
  </si>
  <si>
    <t>http://corestandards.org/ELA-Literacy/W/9-10/1/d/</t>
  </si>
  <si>
    <t>W.9-10.1e</t>
  </si>
  <si>
    <t>http://corestandards.org/ELA-Literacy/W/9-10/1/e/</t>
  </si>
  <si>
    <t>W.9-10.2</t>
  </si>
  <si>
    <t>Write informative/explanatory texts to examine and convey complex ideas, concepts, and information clearly and accurately through the effective selection, organization, and analysis of content.</t>
  </si>
  <si>
    <t>http://corestandards.org/ELA-Literacy/W/9-10/2/</t>
  </si>
  <si>
    <t>W.9-10.2a</t>
  </si>
  <si>
    <t>Introduce a topic; organize complex ideas, concepts, and information to make important connections and distinctions; include formatting (e.g., headings), graphics (e.g., figures, tables), and multimedia when useful to aiding comprehension.</t>
  </si>
  <si>
    <t>http://corestandards.org/ELA-Literacy/W/9-10/2/a/</t>
  </si>
  <si>
    <t>W.9-10.2b</t>
  </si>
  <si>
    <t>Develop the topic with well-chosen, relevant, and sufficient facts, extended definitions, concrete details, quotations, or other information and examples appropriate to the audience's knowledge of the topic.</t>
  </si>
  <si>
    <t>http://corestandards.org/ELA-Literacy/W/9-10/2/b/</t>
  </si>
  <si>
    <t>W.9-10.2c</t>
  </si>
  <si>
    <t>Use appropriate and varied transitions to link the major sections of the text, create cohesion, and clarify the relationships among complex ideas and concepts.</t>
  </si>
  <si>
    <t>http://corestandards.org/ELA-Literacy/W/9-10/2/c/</t>
  </si>
  <si>
    <t>W.9-10.2d</t>
  </si>
  <si>
    <t>Use precise language and domain-specific vocabulary to manage the complexity of the topic.</t>
  </si>
  <si>
    <t>http://corestandards.org/ELA-Literacy/W/9-10/2/d/</t>
  </si>
  <si>
    <t>W.9-10.2e</t>
  </si>
  <si>
    <t>http://corestandards.org/ELA-Literacy/W/9-10/2/e/</t>
  </si>
  <si>
    <t>W.9-10.2f</t>
  </si>
  <si>
    <t>Provide a concluding statement or section that follows from and supports the information or explanation presented (e.g., articulating implications or the significance of the topic).</t>
  </si>
  <si>
    <t>http://corestandards.org/ELA-Literacy/W/9-10/2/f/</t>
  </si>
  <si>
    <t>W.9-10.3</t>
  </si>
  <si>
    <t>Write narratives to develop real or imagined experiences or events using effective technique, well-chosen details, and well-structured event sequences.</t>
  </si>
  <si>
    <t>http://corestandards.org/ELA-Literacy/W/9-10/3/</t>
  </si>
  <si>
    <t>W.9-10.3a</t>
  </si>
  <si>
    <t>Engage and orient the reader by setting out a problem, situation, or observation, establishing one or multiple point(s) of view, and introducing a narrator and/or characters; create a smooth progression of experiences or events.</t>
  </si>
  <si>
    <t>http://corestandards.org/ELA-Literacy/W/9-10/3/a/</t>
  </si>
  <si>
    <t>W.9-10.3b</t>
  </si>
  <si>
    <t>Use narrative techniques, such as dialogue, pacing, description, reflection, and multiple plot lines, to develop experiences, events, and/or characters.</t>
  </si>
  <si>
    <t>http://corestandards.org/ELA-Literacy/W/9-10/3/b/</t>
  </si>
  <si>
    <t>W.9-10.3c</t>
  </si>
  <si>
    <t>Use a variety of techniques to sequence events so that they build on one another to create a coherent whole.</t>
  </si>
  <si>
    <t>http://corestandards.org/ELA-Literacy/W/9-10/3/c/</t>
  </si>
  <si>
    <t>W.9-10.3d</t>
  </si>
  <si>
    <t>Use precise words and phrases, telling details, and sensory language to convey a vivid picture of the experiences, events, setting, and/or characters.</t>
  </si>
  <si>
    <t>http://corestandards.org/ELA-Literacy/W/9-10/3/d/</t>
  </si>
  <si>
    <t>W.9-10.3e</t>
  </si>
  <si>
    <t>Provide a conclusion that follows from and reflects on what is experienced, observed, or resolved over the course of the narrative.</t>
  </si>
  <si>
    <t>http://corestandards.org/ELA-Literacy/W/9-10/3/e/</t>
  </si>
  <si>
    <t>W.9-10.4</t>
  </si>
  <si>
    <t>http://corestandards.org/ELA-Literacy/W/9-10/4/</t>
  </si>
  <si>
    <t>W.9-10.5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</si>
  <si>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9-10 [link to="CCSS.ELA-Literacy.L.9-10"]here[/link].)</t>
  </si>
  <si>
    <t>http://corestandards.org/ELA-Literacy/W/9-10/5/</t>
  </si>
  <si>
    <t>W.9-10.6</t>
  </si>
  <si>
    <t>Use technology, including the Internet, to produce, publish, and update individual or shared writing products, taking advantage of technology's capacity to link to other information and to display information flexibly and dynamically.</t>
  </si>
  <si>
    <t>http://corestandards.org/ELA-Literacy/W/9-10/6/</t>
  </si>
  <si>
    <t>W.9-10.7</t>
  </si>
  <si>
    <t>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t>
  </si>
  <si>
    <t>http://corestandards.org/ELA-Literacy/W/9-10/7/</t>
  </si>
  <si>
    <t>W.9-10.8</t>
  </si>
  <si>
    <t>Gather relevant information from multiple authoritative print and digital sources, using advanced searches effectively; assess the usefulness of each source in answering the research question; integrate information into the text selectively to maintain the flow of ideas, avoiding plagiarism and following a standard format for citation.</t>
  </si>
  <si>
    <t>http://corestandards.org/ELA-Literacy/W/9-10/8/</t>
  </si>
  <si>
    <t>W.9-10.9</t>
  </si>
  <si>
    <t>http://corestandards.org/ELA-Literacy/W/9-10/9/</t>
  </si>
  <si>
    <t>W.9-10.9a</t>
  </si>
  <si>
    <t>Apply *grades 9-10 Reading standards* to literature (e.g., "Analyze how an author draws on and transforms source material in a specific work [e.g., how Shakespeare treats a theme or topic from Ovid or the Bible or how a later author draws on a play by Shakespeare]").</t>
  </si>
  <si>
    <t>http://corestandards.org/ELA-Literacy/W/9-10/9/a/</t>
  </si>
  <si>
    <t>W.9-10.9b</t>
  </si>
  <si>
    <t>Apply *grades 9-10 Reading standards* to literary nonfiction (e.g., "Delineate and evaluate the argument and specific claims in a text, assessing whether the reasoning is valid and the evidence is relevant and sufficient; identify false statements and fallacious reasoning").</t>
  </si>
  <si>
    <t>http://corestandards.org/ELA-Literacy/W/9-10/9/b/</t>
  </si>
  <si>
    <t>W.9-10.10</t>
  </si>
  <si>
    <t>http://corestandards.org/ELA-Literacy/W/9-10/10/</t>
  </si>
  <si>
    <t>W.11-12.1</t>
  </si>
  <si>
    <t>http://corestandards.org/ELA-Literacy/W/11-12/1/</t>
  </si>
  <si>
    <t>W.11-12.1a</t>
  </si>
  <si>
    <t>Introduce precise, knowledgeable claim(s), establish the significance of the claim(s), distinguish the claim(s) from alternate or opposing claims, and create an organization that logically sequences claim(s), counterclaims, reasons, and evidence.</t>
  </si>
  <si>
    <t>http://corestandards.org/ELA-Literacy/W/11-12/1/a/</t>
  </si>
  <si>
    <t>W.11-12.1b</t>
  </si>
  <si>
    <t>Develop claim(s) and counterclaims fairly and thoroughly, supplying the most relevant evidence for each while pointing out the strengths and limitations of both in a manner that anticipates the audience's knowledge level, concerns, values, and possible biases.</t>
  </si>
  <si>
    <t>http://corestandards.org/ELA-Literacy/W/11-12/1/b/</t>
  </si>
  <si>
    <t>W.11-12.1c</t>
  </si>
  <si>
    <t>Use words, phrases, and clauses as well as varied syntax to link the major sections of the text, create cohesion, and clarify the relationships between claim(s) and reasons, between reasons and evidence, and between claim(s) and counterclaims.</t>
  </si>
  <si>
    <t>http://corestandards.org/ELA-Literacy/W/11-12/1/c/</t>
  </si>
  <si>
    <t>W.11-12.1d</t>
  </si>
  <si>
    <t>http://corestandards.org/ELA-Literacy/W/11-12/1/d/</t>
  </si>
  <si>
    <t>W.11-12.1e</t>
  </si>
  <si>
    <t>http://corestandards.org/ELA-Literacy/W/11-12/1/e/</t>
  </si>
  <si>
    <t>W.11-12.2</t>
  </si>
  <si>
    <t>http://corestandards.org/ELA-Literacy/W/11-12/2/</t>
  </si>
  <si>
    <t>W.11-12.2a</t>
  </si>
  <si>
    <t>Introduce a topic;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</si>
  <si>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http://corestandards.org/ELA-Literacy/W/11-12/2/a/</t>
  </si>
  <si>
    <t>W.11-12.2b</t>
  </si>
  <si>
    <t>Develop the topic thoroughly by selecting the most significant and relevant facts, extended definitions, concrete details, quotations, or other information and examples appropriate to the audience's knowledge of the topic.</t>
  </si>
  <si>
    <t>http://corestandards.org/ELA-Literacy/W/11-12/2/b/</t>
  </si>
  <si>
    <t>W.11-12.2c</t>
  </si>
  <si>
    <t>Use appropriate and varied transitions and syntax to link the major sections of the text, create cohesion, and clarify the relationships among complex ideas and concepts.</t>
  </si>
  <si>
    <t>http://corestandards.org/ELA-Literacy/W/11-12/2/c/</t>
  </si>
  <si>
    <t>W.11-12.2d</t>
  </si>
  <si>
    <t>Use precise language, domain-specific vocabulary, and techniques such as metaphor, simile, and analogy to manage the complexity of the topic.</t>
  </si>
  <si>
    <t>http://corestandards.org/ELA-Literacy/W/11-12/2/d/</t>
  </si>
  <si>
    <t>W.11-12.2e</t>
  </si>
  <si>
    <t>http://corestandards.org/ELA-Literacy/W/11-12/2/e/</t>
  </si>
  <si>
    <t>W.11-12.2f</t>
  </si>
  <si>
    <t>http://corestandards.org/ELA-Literacy/W/11-12/2/f/</t>
  </si>
  <si>
    <t>W.11-12.3</t>
  </si>
  <si>
    <t>http://corestandards.org/ELA-Literacy/W/11-12/3/</t>
  </si>
  <si>
    <t>W.11-12.3a</t>
  </si>
  <si>
    <t>Engage and orient the reader by setting out a problem, situation, or observation and its significance, establishing one or multiple point(s) of view, and introducing a narrator and/or characters; create a smooth progression of experiences or events.</t>
  </si>
  <si>
    <t>http://corestandards.org/ELA-Literacy/W/11-12/3/a/</t>
  </si>
  <si>
    <t>W.11-12.3b</t>
  </si>
  <si>
    <t>http://corestandards.org/ELA-Literacy/W/11-12/3/b/</t>
  </si>
  <si>
    <t>W.11-12.3c</t>
  </si>
  <si>
    <t>Use a variety of techniques to sequence events so that they build on one another to create a coherent whole and build toward a particular tone and outcome (e.g., a sense of mystery, suspense, growth, or resolution).</t>
  </si>
  <si>
    <t>http://corestandards.org/ELA-Literacy/W/11-12/3/c/</t>
  </si>
  <si>
    <t>W.11-12.3d</t>
  </si>
  <si>
    <t>http://corestandards.org/ELA-Literacy/W/11-12/3/d/</t>
  </si>
  <si>
    <t>W.11-12.3e</t>
  </si>
  <si>
    <t>http://corestandards.org/ELA-Literacy/W/11-12/3/e/</t>
  </si>
  <si>
    <t>W.11-12.4</t>
  </si>
  <si>
    <t>http://corestandards.org/ELA-Literacy/W/11-12/4/</t>
  </si>
  <si>
    <t>W.11-12.5</t>
  </si>
  <si>
    <t>Develop and strengthen writing as needed by planning, revising, editing, rewriting, or trying a new approach, focusing on addressing what is most significant for a specific purpose and audience. (Editing for conventions should demonstrate command of Language standards 1-3 up to and including grades 11-12 [link to="CCSS.ELA-Literacy.L.11-12"]here[/link].)</t>
  </si>
  <si>
    <t>http://corestandards.org/ELA-Literacy/W/11-12/5/</t>
  </si>
  <si>
    <t>W.11-12.6</t>
  </si>
  <si>
    <t>Use technology, including the Internet, to produce, publish, and update individual or shared writing products in response to ongoing feedback, including new arguments or information.</t>
  </si>
  <si>
    <t>http://corestandards.org/ELA-Literacy/W/11-12/6/</t>
  </si>
  <si>
    <t>W.11-12.7</t>
  </si>
  <si>
    <t>http://corestandards.org/ELA-Literacy/W/11-12/7/</t>
  </si>
  <si>
    <t>W.11-12.8</t>
  </si>
  <si>
    <t>Gather relevant information from multiple authoritative print and digital sources, using advanced searches effectively; assess the strengths and limitations of each source in terms of the task, purpose, and audience; integrate information into the text selectively to maintain the flow of ideas, avoiding plagiarism and overreliance on any one source and following a standard format for citation.</t>
  </si>
  <si>
    <t>http://corestandards.org/ELA-Literacy/W/11-12/8/</t>
  </si>
  <si>
    <t>W.11-12.9</t>
  </si>
  <si>
    <t>http://corestandards.org/ELA-Literacy/W/11-12/9/</t>
  </si>
  <si>
    <t>W.11-12.9a</t>
  </si>
  <si>
    <t>Apply *grades 11-12 Reading standards* to literature (e.g., "Demonstrate knowledge of eighteenth-, nineteenth- and early-twentieth-century foundational works of American literature, including how two or more texts from the same period treat similar themes or topics").</t>
  </si>
  <si>
    <t>http://corestandards.org/ELA-Literacy/W/11-12/9/a/</t>
  </si>
  <si>
    <t>W.11-12.9b</t>
  </si>
  <si>
    <t>Apply *grades 11-12 Reading standards* to literary nonfiction (e.g., "Delineate and evaluate the reasoning in seminal U.S. texts, including the application of constitutional principles and use of legal reasoning [e.g., in U.S. Supreme Court Case majority opinions and dissents] and the premises, purposes, and arguments in works of public advocacy [e.g., *The Federalist*, presidential addresses]").</t>
  </si>
  <si>
    <t>http://corestandards.org/ELA-Literacy/W/11-12/9/b/</t>
  </si>
  <si>
    <t>W.11-12.10</t>
  </si>
  <si>
    <t>http://corestandards.org/ELA-Literacy/W/11-12/10/</t>
  </si>
  <si>
    <t>WHST.6-8.1</t>
  </si>
  <si>
    <t>Write arguments focused on *discipline-specific content*.</t>
  </si>
  <si>
    <t>Writing in History, Science &amp; Technical Subjects</t>
  </si>
  <si>
    <t>WHST</t>
  </si>
  <si>
    <t>http://corestandards.org/ELA-Literacy/WHST/6-8/1/</t>
  </si>
  <si>
    <t>WHST.6-8.1a</t>
  </si>
  <si>
    <t>Introduce claim(s) about a topic or issue, acknowledge and distinguish the claim(s) from alternate or opposing claims, and organize the reasons and evidence logically.</t>
  </si>
  <si>
    <t>http://corestandards.org/ELA-Literacy/WHST/6-8/1/a/</t>
  </si>
  <si>
    <t>WHST.6-8.1b</t>
  </si>
  <si>
    <t>Support claim(s) with logical reasoning and relevant, accurate data and evidence that demonstrate an understanding of the topic or text, using credible sources.</t>
  </si>
  <si>
    <t>http://corestandards.org/ELA-Literacy/WHST/6-8/1/b/</t>
  </si>
  <si>
    <t>WHST.6-8.1c</t>
  </si>
  <si>
    <t>http://corestandards.org/ELA-Literacy/WHST/6-8/1/c/</t>
  </si>
  <si>
    <t>WHST.6-8.1d</t>
  </si>
  <si>
    <t>http://corestandards.org/ELA-Literacy/WHST/6-8/1/d/</t>
  </si>
  <si>
    <t>WHST.6-8.1e</t>
  </si>
  <si>
    <t>http://corestandards.org/ELA-Literacy/WHST/6-8/1/e/</t>
  </si>
  <si>
    <t>WHST.6-8.2</t>
  </si>
  <si>
    <t>Write informative/explanatory texts, including the narration of historical events, scientific procedures/ experiments, or technical processes.</t>
  </si>
  <si>
    <t>http://corestandards.org/ELA-Literacy/WHST/6-8/2/</t>
  </si>
  <si>
    <t>WHST.6-8.2a</t>
  </si>
  <si>
    <t>Introduce a topic clearly, previewing what is to follow; organize ideas, concepts, and information into broader categories as appropriate to achieving purpose; include formatting (e.g., headings), graphics (e.g., charts, tables), and multimedia when useful to aiding comprehension.</t>
  </si>
  <si>
    <t>http://corestandards.org/ELA-Literacy/WHST/6-8/2/a/</t>
  </si>
  <si>
    <t>WHST.6-8.2b</t>
  </si>
  <si>
    <t>http://corestandards.org/ELA-Literacy/WHST/6-8/2/b/</t>
  </si>
  <si>
    <t>WHST.6-8.2c</t>
  </si>
  <si>
    <t>http://corestandards.org/ELA-Literacy/WHST/6-8/2/c/</t>
  </si>
  <si>
    <t>WHST.6-8.2d</t>
  </si>
  <si>
    <t>http://corestandards.org/ELA-Literacy/WHST/6-8/2/d/</t>
  </si>
  <si>
    <t>WHST.6-8.2e</t>
  </si>
  <si>
    <t>Establish and maintain a formal style and objective tone.</t>
  </si>
  <si>
    <t>http://corestandards.org/ELA-Literacy/WHST/6-8/2/e/</t>
  </si>
  <si>
    <t>WHST.6-8.2f</t>
  </si>
  <si>
    <t>http://corestandards.org/ELA-Literacy/WHST/6-8/2/f/</t>
  </si>
  <si>
    <t>WHST.6-8.4</t>
  </si>
  <si>
    <t>http://corestandards.org/ELA-Literacy/WHST/6-8/4/</t>
  </si>
  <si>
    <t>WHST.6-8.5</t>
  </si>
  <si>
    <t>With some guidance and support from peers and adults, develop and strengthen writing as needed by planning, revising, editing, rewriting, or trying a new approach, focusing on how well purpose and audience have been addressed.</t>
  </si>
  <si>
    <t>http://corestandards.org/ELA-Literacy/WHST/6-8/5/</t>
  </si>
  <si>
    <t>WHST.6-8.6</t>
  </si>
  <si>
    <t>Use technology, including the Internet, to produce and publish writing and present the relationships between information and ideas clearly and efficiently.</t>
  </si>
  <si>
    <t>http://corestandards.org/ELA-Literacy/WHST/6-8/6/</t>
  </si>
  <si>
    <t>WHST.6-8.7</t>
  </si>
  <si>
    <t>http://corestandards.org/ELA-Literacy/WHST/6-8/7/</t>
  </si>
  <si>
    <t>WHST.6-8.8</t>
  </si>
  <si>
    <t>http://corestandards.org/ELA-Literacy/WHST/6-8/8/</t>
  </si>
  <si>
    <t>WHST.6-8.9</t>
  </si>
  <si>
    <t>Draw evidence from informational texts to support analysis, reflection, and research.</t>
  </si>
  <si>
    <t>http://corestandards.org/ELA-Literacy/WHST/6-8/9/</t>
  </si>
  <si>
    <t>WHST.6-8.10</t>
  </si>
  <si>
    <t>Write routinely over extended time frames (time for reflection and revision) and shorter time frames (a single sitting or a day or two) for a range of discipline-specific tasks, purposes, and audiences.</t>
  </si>
  <si>
    <t>http://corestandards.org/ELA-Literacy/WHST/6-8/10/</t>
  </si>
  <si>
    <t>WHST.9-10.1</t>
  </si>
  <si>
    <t>http://corestandards.org/ELA-Literacy/WHST/9-10/1/</t>
  </si>
  <si>
    <t>WHST.9-10.1a</t>
  </si>
  <si>
    <t>Introduce precise claim(s), distinguish the claim(s) from alternate or opposing claims, and create an organization that establishes clear relationships among the claim(s), counterclaims, reasons, and evidence.</t>
  </si>
  <si>
    <t>http://corestandards.org/ELA-Literacy/WHST/9-10/1/a/</t>
  </si>
  <si>
    <t>WHST.9-10.1b</t>
  </si>
  <si>
    <t>Develop claim(s) and counterclaims fairly, supplying data and evidence for each while pointing out the strengths and limitations of both claim(s) and counterclaims in a discipline-appropriate form and in a manner that anticipates the audience's knowledge level and concerns.</t>
  </si>
  <si>
    <t>http://corestandards.org/ELA-Literacy/WHST/9-10/1/b/</t>
  </si>
  <si>
    <t>WHST.9-10.1c</t>
  </si>
  <si>
    <t>http://corestandards.org/ELA-Literacy/WHST/9-10/1/c/</t>
  </si>
  <si>
    <t>WHST.9-10.1d</t>
  </si>
  <si>
    <t>http://corestandards.org/ELA-Literacy/WHST/9-10/1/d/</t>
  </si>
  <si>
    <t>WHST.9-10.1e</t>
  </si>
  <si>
    <t>Provide a concluding statement or section that follows from or supports the argument presented.</t>
  </si>
  <si>
    <t>http://corestandards.org/ELA-Literacy/WHST/9-10/1/e/</t>
  </si>
  <si>
    <t>WHST.9-10.2</t>
  </si>
  <si>
    <t>http://corestandards.org/ELA-Literacy/WHST/9-10/2/</t>
  </si>
  <si>
    <t>WHST.9-10.2a</t>
  </si>
  <si>
    <t>Introduce a topic and organize ideas, concepts, and information to make important connections and distinctions; include formatting (e.g., headings), graphics (e.g., figures, tables), and multimedia when useful to aiding comprehension.</t>
  </si>
  <si>
    <t>http://corestandards.org/ELA-Literacy/WHST/9-10/2/a/</t>
  </si>
  <si>
    <t>WHST.9-10.2b</t>
  </si>
  <si>
    <t>http://corestandards.org/ELA-Literacy/WHST/9-10/2/b/</t>
  </si>
  <si>
    <t>WHST.9-10.2c</t>
  </si>
  <si>
    <t>Use varied transitions and sentence structures to link the major sections of the text, create cohesion, and clarify the relationships among ideas and concepts.</t>
  </si>
  <si>
    <t>http://corestandards.org/ELA-Literacy/WHST/9-10/2/c/</t>
  </si>
  <si>
    <t>WHST.9-10.2d</t>
  </si>
  <si>
    <t>Use precise language and domain-specific vocabulary to manage the complexity of the topic and convey a style appropriate to the discipline and context as well as to the expertise of likely readers.</t>
  </si>
  <si>
    <t>http://corestandards.org/ELA-Literacy/WHST/9-10/2/d/</t>
  </si>
  <si>
    <t>WHST.9-10.2e</t>
  </si>
  <si>
    <t>http://corestandards.org/ELA-Literacy/WHST/9-10/2/e/</t>
  </si>
  <si>
    <t>WHST.9-10.2f</t>
  </si>
  <si>
    <t>http://corestandards.org/ELA-Literacy/WHST/9-10/2/f/</t>
  </si>
  <si>
    <t>WHST.9-10.4</t>
  </si>
  <si>
    <t>http://corestandards.org/ELA-Literacy/WHST/9-10/4/</t>
  </si>
  <si>
    <t>WHST.9-10.5</t>
  </si>
  <si>
    <t>Develop and strengthen writing as needed by planning, revising, editing, rewriting, or trying a new approach, focusing on addressing what is most significant for a specific purpose and audience.</t>
  </si>
  <si>
    <t>http://corestandards.org/ELA-Literacy/WHST/9-10/5/</t>
  </si>
  <si>
    <t>WHST.9-10.6</t>
  </si>
  <si>
    <t>http://corestandards.org/ELA-Literacy/WHST/9-10/6/</t>
  </si>
  <si>
    <t>WHST.9-10.7</t>
  </si>
  <si>
    <t>http://corestandards.org/ELA-Literacy/WHST/9-10/7/</t>
  </si>
  <si>
    <t>WHST.9-10.8</t>
  </si>
  <si>
    <t>http://corestandards.org/ELA-Literacy/WHST/9-10/8/</t>
  </si>
  <si>
    <t>WHST.9-10.9</t>
  </si>
  <si>
    <t>http://corestandards.org/ELA-Literacy/WHST/9-10/9/</t>
  </si>
  <si>
    <t>WHST.9-10.10</t>
  </si>
  <si>
    <t>http://corestandards.org/ELA-Literacy/WHST/9-10/10/</t>
  </si>
  <si>
    <t>WHST.11-12.1</t>
  </si>
  <si>
    <t>http://corestandards.org/ELA-Literacy/WHST/11-12/1/</t>
  </si>
  <si>
    <t>WHST.11-12.1a</t>
  </si>
  <si>
    <t>Introduce precise, knowledgeable claim(s), establish the significance of the claim(s), distinguish the claim(s) from alternate or opposing claims, and create an organization that logically sequences the claim(s), counterclaims, reasons, and evidence.</t>
  </si>
  <si>
    <t>http://corestandards.org/ELA-Literacy/WHST/11-12/1/a/</t>
  </si>
  <si>
    <t>WHST.11-12.1b</t>
  </si>
  <si>
    <t>Develop claim(s) and counterclaims fairly and thoroughly, supplying the most relevant data and evidence for each while pointing out the strengths and limitations of both claim(s) and counterclaims in a discipline-appropriate form that anticipates the audience's knowledge level, concerns, values, and possible biases.</t>
  </si>
  <si>
    <t>http://corestandards.org/ELA-Literacy/WHST/11-12/1/b/</t>
  </si>
  <si>
    <t>WHST.11-12.1c</t>
  </si>
  <si>
    <t>http://corestandards.org/ELA-Literacy/WHST/11-12/1/c/</t>
  </si>
  <si>
    <t>WHST.11-12.1d</t>
  </si>
  <si>
    <t>http://corestandards.org/ELA-Literacy/WHST/11-12/1/d/</t>
  </si>
  <si>
    <t>WHST.11-12.1e</t>
  </si>
  <si>
    <t>http://corestandards.org/ELA-Literacy/WHST/11-12/1/e/</t>
  </si>
  <si>
    <t>WHST.11-12.2</t>
  </si>
  <si>
    <t>Write informative/explanatory texts, including the narration of historical events, scientific procedures/experiments, or technical processes.</t>
  </si>
  <si>
    <t>http://corestandards.org/ELA-Literacy/WHST/11-12/2/</t>
  </si>
  <si>
    <t>WHST.11-12.2a</t>
  </si>
  <si>
    <t>Introduce a topic and organize complex ideas, concepts, and information so that each new element builds on that which precedes it to create a unified whole; include formatting (e.g., headings), graphics (e.g., figures, tables), and multimedia when useful to aiding comprehension.</t>
  </si>
  <si>
    <t>http://corestandards.org/ELA-Literacy/WHST/11-12/2/a/</t>
  </si>
  <si>
    <t>WHST.11-12.2b</t>
  </si>
  <si>
    <t>http://corestandards.org/ELA-Literacy/WHST/11-12/2/b/</t>
  </si>
  <si>
    <t>WHST.11-12.2c</t>
  </si>
  <si>
    <t>Use varied transitions and sentence structures to link the major sections of the text, create cohesion, and clarify the relationships among complex ideas and concepts.</t>
  </si>
  <si>
    <t>http://corestandards.org/ELA-Literacy/WHST/11-12/2/c/</t>
  </si>
  <si>
    <t>WHST.11-12.2d</t>
  </si>
  <si>
    <t>Use precise language, domain-specific vocabulary and techniques such as metaphor, simile, and analogy to manage the complexity of the topic; convey a knowledgeable stance in a style that responds to the discipline and context as well as to the expertise of likely readers.</t>
  </si>
  <si>
    <t>http://corestandards.org/ELA-Literacy/WHST/11-12/2/d/</t>
  </si>
  <si>
    <t>WHST.11-12.2e</t>
  </si>
  <si>
    <t>Provide a concluding statement or section that follows from and supports the information or explanation provided (e.g., articulating implications or the significance of the topic).</t>
  </si>
  <si>
    <t>http://corestandards.org/ELA-Literacy/WHST/11-12/2/e/</t>
  </si>
  <si>
    <t>WHST.11-12.4</t>
  </si>
  <si>
    <t>http://corestandards.org/ELA-Literacy/WHST/11-12/4/</t>
  </si>
  <si>
    <t>WHST.11-12.5</t>
  </si>
  <si>
    <t>http://corestandards.org/ELA-Literacy/WHST/11-12/5/</t>
  </si>
  <si>
    <t>WHST.11-12.6</t>
  </si>
  <si>
    <t>http://corestandards.org/ELA-Literacy/WHST/11-12/6/</t>
  </si>
  <si>
    <t>WHST.11-12.7</t>
  </si>
  <si>
    <t>http://corestandards.org/ELA-Literacy/WHST/11-12/7/</t>
  </si>
  <si>
    <t>WHST.11-12.8</t>
  </si>
  <si>
    <t>Gather relevant information from multiple authoritative print and digital sources, using advanced searches effectively; assess the strengths and limitations of each source in terms of the specific task, purpose, and audience; integrate information into the text selectively to maintain the flow of ideas, avoiding plagiarism and overreliance on any one source and following a standard format for citation.</t>
  </si>
  <si>
    <t>http://corestandards.org/ELA-Literacy/WHST/11-12/8/</t>
  </si>
  <si>
    <t>WHST.11-12.9</t>
  </si>
  <si>
    <t>http://corestandards.org/ELA-Literacy/WHST/11-12/9/</t>
  </si>
  <si>
    <t>WHST.11-12.10</t>
  </si>
  <si>
    <t>http://corestandards.org/ELA-Literacy/WHST/11-12/10/</t>
  </si>
  <si>
    <t>K.CC.A.1</t>
  </si>
  <si>
    <t>Count to 100 by ones and by tens.</t>
  </si>
  <si>
    <t>Common Core Math</t>
  </si>
  <si>
    <t>NSO&amp;AR</t>
  </si>
  <si>
    <t>Number Systems, Operations &amp; Abstract Representation</t>
  </si>
  <si>
    <t>Counting &amp; Cardinality</t>
  </si>
  <si>
    <t>CC</t>
  </si>
  <si>
    <t>http://corestandards.org/Math/Content/K/CC/A/1/</t>
  </si>
  <si>
    <t>CC.A.1</t>
  </si>
  <si>
    <t>K.CC.A.2</t>
  </si>
  <si>
    <t>Count forward beginning from a given number within the known sequence (instead of having to begin at 1).</t>
  </si>
  <si>
    <t>http://corestandards.org/Math/Content/K/CC/A/2/</t>
  </si>
  <si>
    <t>CC.A.2</t>
  </si>
  <si>
    <t>K.CC.A.3</t>
  </si>
  <si>
    <t>Write numbers from 0 to 20. Represent a number of objects with a written numeral 0-20 (with 0 representing a count of no objects).</t>
  </si>
  <si>
    <t>http://corestandards.org/Math/Content/K/CC/A/3/</t>
  </si>
  <si>
    <t>CC.A.3</t>
  </si>
  <si>
    <t>K.CC.B.4</t>
  </si>
  <si>
    <t>Understand the relationship between numbers and quantities; connect counting to cardinality.</t>
  </si>
  <si>
    <t>http://corestandards.org/Math/Content/K/CC/B/4/</t>
  </si>
  <si>
    <t>CC.B.4</t>
  </si>
  <si>
    <t>K.CC.B.4a</t>
  </si>
  <si>
    <t>When counting objects, say the number names in the standard order, pairing each object with one and only one number name and each number name with one and only one object.</t>
  </si>
  <si>
    <t>http://corestandards.org/Math/Content/K/CC/B/4/a/</t>
  </si>
  <si>
    <t>CC.B.4a</t>
  </si>
  <si>
    <t>K.CC.B.4b</t>
  </si>
  <si>
    <t>Understand that the last number name said tells the number of objects counted. The number of objects is the same regardless of their arrangement or the order in which they were counted.</t>
  </si>
  <si>
    <t>http://corestandards.org/Math/Content/K/CC/B/4/b/</t>
  </si>
  <si>
    <t>CC.B.4b</t>
  </si>
  <si>
    <t>K.CC.B.4c</t>
  </si>
  <si>
    <t>Understand that each successive number name refers to a quantity that is one larger.</t>
  </si>
  <si>
    <t>http://corestandards.org/Math/Content/K/CC/B/4/c/</t>
  </si>
  <si>
    <t>CC.B.4c</t>
  </si>
  <si>
    <t>K.CC.B.5</t>
  </si>
  <si>
    <t>Count to answer "how many?" questions about as many as 20 things arranged in a line, a rectangular array, or a circle, or as many as 10 things in a scattered configuration; given a number from 1-20, count out that many objects.</t>
  </si>
  <si>
    <t>http://corestandards.org/Math/Content/K/CC/B/5/</t>
  </si>
  <si>
    <t>CC.B.5</t>
  </si>
  <si>
    <t>K.CC.C.6</t>
  </si>
  <si>
    <t>Identify whether the number of objects in one group is greater than, less than, or equal to the number of objects in another group, e.g., by using matching and counting strategies.</t>
  </si>
  <si>
    <t>http://corestandards.org/Math/Content/K/CC/C/6/</t>
  </si>
  <si>
    <t>CC.C.6</t>
  </si>
  <si>
    <t>K.CC.C.7</t>
  </si>
  <si>
    <t>Compare two numbers between 1 and 10 presented as written numerals.</t>
  </si>
  <si>
    <t>http://corestandards.org/Math/Content/K/CC/C/7/</t>
  </si>
  <si>
    <t>CC.C.7</t>
  </si>
  <si>
    <t>K.G.A.1</t>
  </si>
  <si>
    <t>Describe objects in the environment using names of shapes, and describe the relative positions of these objects using terms such as *above*, *below*, *beside*, *in front of*, *behind*, and *next to*.</t>
  </si>
  <si>
    <t>AGTC&amp;HLT</t>
  </si>
  <si>
    <t>Algebra, Geometry, Trig, Calculus &amp; Higher Level Thinking</t>
  </si>
  <si>
    <t>Geometry</t>
  </si>
  <si>
    <t>G</t>
  </si>
  <si>
    <t>http://corestandards.org/Math/Content/K/G/A/1/</t>
  </si>
  <si>
    <t>G.A.1</t>
  </si>
  <si>
    <t>K.G.A.2</t>
  </si>
  <si>
    <t>Correctly name shapes regardless of their orientations or overall size.</t>
  </si>
  <si>
    <t>http://corestandards.org/Math/Content/K/G/A/2/</t>
  </si>
  <si>
    <t>G.A.2</t>
  </si>
  <si>
    <t>K.G.A.3</t>
  </si>
  <si>
    <t>Identify shapes as two-dimensional (lying in a plane, "flat") or three-dimensional ("solid").</t>
  </si>
  <si>
    <t>http://corestandards.org/Math/Content/K/G/A/3/</t>
  </si>
  <si>
    <t>G.A.3</t>
  </si>
  <si>
    <t>K.G.B.4</t>
  </si>
  <si>
    <t>Analyze and compare two- and three-dimensional shapes, in different sizes and orientations, using informal language to describe their similarities, differences, parts (e.g., number of sides and vertices/"corners") and other attributes (e.g., having sides of equal length).</t>
  </si>
  <si>
    <t>http://corestandards.org/Math/Content/K/G/B/4/</t>
  </si>
  <si>
    <t>G.B.4</t>
  </si>
  <si>
    <t>K.G.B.5</t>
  </si>
  <si>
    <t>Model shapes in the world by building shapes from components (e.g., sticks and clay balls) and drawing shapes.</t>
  </si>
  <si>
    <t>http://corestandards.org/Math/Content/K/G/B/5/</t>
  </si>
  <si>
    <t>G.B.5</t>
  </si>
  <si>
    <t>K.G.B.6</t>
  </si>
  <si>
    <t>Compose simple shapes to form larger shapes. *For example, "Can you join these two triangles with full sides touching to make a rectangle*?"</t>
  </si>
  <si>
    <t>http://corestandards.org/Math/Content/K/G/B/6/</t>
  </si>
  <si>
    <t>G.B.6</t>
  </si>
  <si>
    <t>K.MD.A.1</t>
  </si>
  <si>
    <t>Describe measurable attributes of objects, such as length or weight. Describe several measurable attributes of a single object.</t>
  </si>
  <si>
    <t>MDP&amp;S</t>
  </si>
  <si>
    <t>Measurement, Data, Probability &amp; Statistics</t>
  </si>
  <si>
    <t>Measurement &amp; Data</t>
  </si>
  <si>
    <t>MD</t>
  </si>
  <si>
    <t>http://corestandards.org/Math/Content/K/MD/A/1/</t>
  </si>
  <si>
    <t>MD.A.1</t>
  </si>
  <si>
    <t>K.MD.A.2</t>
  </si>
  <si>
    <t>Directly compare two objects with a measurable attribute in common, to see which object has "more of"/"less of" the attribute, and describe the difference. *For example, directly compare the heights of two children and describe one child as taller/shorter*.</t>
  </si>
  <si>
    <t>http://corestandards.org/Math/Content/K/MD/A/2/</t>
  </si>
  <si>
    <t>MD.A.2</t>
  </si>
  <si>
    <t>K.MD.B.3</t>
  </si>
  <si>
    <t>Classify objects into given categories; count the numbers of objects in each category and sort the categories by count.</t>
  </si>
  <si>
    <t>http://corestandards.org/Math/Content/K/MD/B/3/</t>
  </si>
  <si>
    <t>MD.B.3</t>
  </si>
  <si>
    <t>K.NBT.A.1</t>
  </si>
  <si>
    <t>Compose and decompose numbers from 11 to 19 into ten ones and some further ones, e.g., by using objects or drawings, and record each composition or decomposition by a drawing or equation (such as 18 = 10 + 8); understand that these numbers are composed of ten ones and one, two, three, four, five, six, seven, eight, or nine ones.</t>
  </si>
  <si>
    <t>Numbers &amp; Operations Base 10</t>
  </si>
  <si>
    <t>NBT</t>
  </si>
  <si>
    <t>http://corestandards.org/Math/Content/K/NBT/A/1/</t>
  </si>
  <si>
    <t>NBT.A.1</t>
  </si>
  <si>
    <t>K.OA.A.1</t>
  </si>
  <si>
    <t>Represent addition and subtraction with objects, fingers, mental images, drawings, sounds (e.g., claps), acting out situations, verbal explanations, expressions, or equations.</t>
  </si>
  <si>
    <t>Operations &amp; Algebraic Thinking</t>
  </si>
  <si>
    <t>OA</t>
  </si>
  <si>
    <t>http://corestandards.org/Math/Content/K/OA/A/1/</t>
  </si>
  <si>
    <t>OA.A.1</t>
  </si>
  <si>
    <t>K.OA.A.2</t>
  </si>
  <si>
    <t>Solve addition and subtraction word problems, and add and subtract within 10, e.g., by using objects or drawings to represent the problem.</t>
  </si>
  <si>
    <t>http://corestandards.org/Math/Content/K/OA/A/2/</t>
  </si>
  <si>
    <t>OA.A.2</t>
  </si>
  <si>
    <t>K.OA.A.3</t>
  </si>
  <si>
    <t>Decompose numbers less than or equal to 10 into pairs in more than one way, e.g., by using objects or drawings, and record each decomposition by a drawing or equation (e.g., 5 = 2 + 3 and 5 = 4 + 1).</t>
  </si>
  <si>
    <t>http://corestandards.org/Math/Content/K/OA/A/3/</t>
  </si>
  <si>
    <t>OA.A.3</t>
  </si>
  <si>
    <t>K.OA.A.4</t>
  </si>
  <si>
    <t>For any number from 1 to 9, find the number that makes 10 when added to the given number, e.g., by using objects or drawings, and record the answer with a drawing or equation.</t>
  </si>
  <si>
    <t>http://corestandards.org/Math/Content/K/OA/A/4/</t>
  </si>
  <si>
    <t>OA.A.4</t>
  </si>
  <si>
    <t>K.OA.A.5</t>
  </si>
  <si>
    <t>Fluently add and subtract within 5.</t>
  </si>
  <si>
    <t>http://corestandards.org/Math/Content/K/OA/A/5/</t>
  </si>
  <si>
    <t>OA.A.5</t>
  </si>
  <si>
    <t>1.G.A.1</t>
  </si>
  <si>
    <t>Distinguish between defining attributes (e.g., triangles are closed and three-sided) versus non-defining attributes (e.g., color, orientation, overall size); build and draw shapes to possess defining attributes.</t>
  </si>
  <si>
    <t>http://corestandards.org/Math/Content/1/G/A/1/</t>
  </si>
  <si>
    <t>1.G.A.2</t>
  </si>
  <si>
    <t>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t>
  </si>
  <si>
    <t>http://corestandards.org/Math/Content/1/G/A/2/</t>
  </si>
  <si>
    <t>1.G.A.3</t>
  </si>
  <si>
    <t>Partition circles and rectangles into two and four equal shares, describe the shares using the words *halves*, *fourths*, and *quarters*, and use the phrases *half of*, *fourth of*, and *quarter of*. Describe the whole as two of, or four of the shares. Understand for these examples that decomposing into more equal shares creates smaller shares.</t>
  </si>
  <si>
    <t>http://corestandards.org/Math/Content/1/G/A/3/</t>
  </si>
  <si>
    <t>1.MD.A.1</t>
  </si>
  <si>
    <t>Order three objects by length; compare the lengths of two objects indirectly by using a third object.</t>
  </si>
  <si>
    <t>http://corestandards.org/Math/Content/1/MD/A/1/</t>
  </si>
  <si>
    <t>1.MD.A.2</t>
  </si>
  <si>
    <t>Express the length of an object as a whole number of length units, by laying multiple copies of a shorter object (the length unit) end to end; understand that the length measurement of an object is the number of same-size length units that span it with no gaps or overlaps. *Limit to contexts where the object being measured is spanned by a whole number of length units with no gaps or overlaps*.</t>
  </si>
  <si>
    <t>http://corestandards.org/Math/Content/1/MD/A/2/</t>
  </si>
  <si>
    <t>1.MD.B.3</t>
  </si>
  <si>
    <t>Tell and write time in hours and half-hours using analog and digital clocks.</t>
  </si>
  <si>
    <t>http://corestandards.org/Math/Content/1/MD/B/3/</t>
  </si>
  <si>
    <t>1.MD.C.4</t>
  </si>
  <si>
    <t>Organize, represent, and interpret data with up to three categories; ask and answer questions about the total number of data points, how many in each category, and how many more or less are in one category than in another.</t>
  </si>
  <si>
    <t>http://corestandards.org/Math/Content/1/MD/C/4/</t>
  </si>
  <si>
    <t>MD.C.4</t>
  </si>
  <si>
    <t>1.NBT.A.1</t>
  </si>
  <si>
    <t>Count to 120, starting at any number less than 120. In this range, read and write numerals and represent a number of objects with a written numeral.</t>
  </si>
  <si>
    <t>http://corestandards.org/Math/Content/1/NBT/A/1/</t>
  </si>
  <si>
    <t>1.NBT.B.2</t>
  </si>
  <si>
    <t>Understand that the two digits of a two-digit number represent amounts of tens and ones. Understand the following as special cases:</t>
  </si>
  <si>
    <t>http://corestandards.org/Math/Content/1/NBT/B/2/</t>
  </si>
  <si>
    <t>NBT.B.2</t>
  </si>
  <si>
    <t>1.NBT.B.2a</t>
  </si>
  <si>
    <t>10 can be thought of as a bundle of ten ones &amp;mdash; called a "ten."</t>
  </si>
  <si>
    <t>http://corestandards.org/Math/Content/1/NBT/B/2/a/</t>
  </si>
  <si>
    <t>NBT.B.2a</t>
  </si>
  <si>
    <t>1.NBT.B.2b</t>
  </si>
  <si>
    <t>The numbers from 11 to 19 are composed of a ten and one, two, three, four, five, six, seven, eight, or nine ones.</t>
  </si>
  <si>
    <t>http://corestandards.org/Math/Content/1/NBT/B/2/b/</t>
  </si>
  <si>
    <t>NBT.B.2b</t>
  </si>
  <si>
    <t>1.NBT.B.2c</t>
  </si>
  <si>
    <t>The numbers 10, 20, 30, 40, 50, 60, 70, 80, 90 refer to one, two, three, four, five, six, seven, eight, or nine tens (and 0 ones).</t>
  </si>
  <si>
    <t>http://corestandards.org/Math/Content/1/NBT/B/2/c/</t>
  </si>
  <si>
    <t>NBT.B.2c</t>
  </si>
  <si>
    <t>1.NBT.B.3</t>
  </si>
  <si>
    <t>Compare two two-digit numbers based on meanings of the tens and ones digits, recording the results of comparisons with the symbols &amp;gt;, =, and &amp;lt;.</t>
  </si>
  <si>
    <t>http://corestandards.org/Math/Content/1/NBT/B/3/</t>
  </si>
  <si>
    <t>NBT.B.3</t>
  </si>
  <si>
    <t>1.NBT.C.4</t>
  </si>
  <si>
    <t>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</si>
  <si>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http://corestandards.org/Math/Content/1/NBT/C/4/</t>
  </si>
  <si>
    <t>NBT.C.4</t>
  </si>
  <si>
    <t>1.NBT.C.5</t>
  </si>
  <si>
    <t>Given a two-digit number, mentally find 10 more or 10 less than the number, without having to count; explain the reasoning used.</t>
  </si>
  <si>
    <t>http://corestandards.org/Math/Content/1/NBT/C/5/</t>
  </si>
  <si>
    <t>NBT.C.5</t>
  </si>
  <si>
    <t>1.NBT.C.6</t>
  </si>
  <si>
    <t>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</si>
  <si>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http://corestandards.org/Math/Content/1/NBT/C/6/</t>
  </si>
  <si>
    <t>NBT.C.6</t>
  </si>
  <si>
    <t>1.OA.A.1</t>
  </si>
  <si>
    <t>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t>
  </si>
  <si>
    <t>http://corestandards.org/Math/Content/1/OA/A/1/</t>
  </si>
  <si>
    <t>1.OA.A.2</t>
  </si>
  <si>
    <t>Solve word problems that call for addition of three whole numbers whose sum is less than or equal to 20, e.g., by using objects, drawings, and equations with a symbol for the unknown number to represent the problem.</t>
  </si>
  <si>
    <t>http://corestandards.org/Math/Content/1/OA/A/2/</t>
  </si>
  <si>
    <t>1.OA.B.3</t>
  </si>
  <si>
    <t>Apply properties of operations as strategies to add and subtract. *Examples: If 8 + 3 = 11 is known, then 3 + 8 = 11 is also known. (Commutative property of addition.) To add 2 + 6 + 4, the second two numbers can be added to make a ten, so 2 + 6 + 4 = 2 + 10 = 12. (Associative property of addition.) *</t>
  </si>
  <si>
    <t>http://corestandards.org/Math/Content/1/OA/B/3/</t>
  </si>
  <si>
    <t>OA.B.3</t>
  </si>
  <si>
    <t>1.OA.B.4</t>
  </si>
  <si>
    <t>Understand subtraction as an unknown-addend problem. *For example, subtract 10 - 8 by finding the number that makes 10 when added to 8.*</t>
  </si>
  <si>
    <t>http://corestandards.org/Math/Content/1/OA/B/4/</t>
  </si>
  <si>
    <t>OA.B.4</t>
  </si>
  <si>
    <t>1.OA.C.5</t>
  </si>
  <si>
    <t>Relate counting to addition and subtraction (e.g., by counting on 2 to add 2).</t>
  </si>
  <si>
    <t>http://corestandards.org/Math/Content/1/OA/C/5/</t>
  </si>
  <si>
    <t>OA.C.5</t>
  </si>
  <si>
    <t>1.OA.C.6</t>
  </si>
  <si>
    <t>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</si>
  <si>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http://corestandards.org/Math/Content/1/OA/C/6/</t>
  </si>
  <si>
    <t>OA.C.6</t>
  </si>
  <si>
    <t>1.OA.D.7</t>
  </si>
  <si>
    <t>Understand the meaning of the equal sign, and determine if equations involving addition and subtraction are true or false. For example, which of the following equations are true and which are false? 6 = 6, 7 = 8 - 1, 5 + 2 = 2 + 5, 4 + 1 = 5 + 2.</t>
  </si>
  <si>
    <t>http://corestandards.org/Math/Content/1/OA/D/7/</t>
  </si>
  <si>
    <t>OA.D.7</t>
  </si>
  <si>
    <t>1.OA.D.8</t>
  </si>
  <si>
    <t>Determine the unknown whole number in an addition or subtraction equation relating three whole numbers. *For example, determine the unknown number that makes the equation true in each of the equations 8 + ? = 11, 5 = _ - 3, 6 + 6 = _*.</t>
  </si>
  <si>
    <t>http://corestandards.org/Math/Content/1/OA/D/8/</t>
  </si>
  <si>
    <t>OA.D.8</t>
  </si>
  <si>
    <t>2.G.A.1</t>
  </si>
  <si>
    <t>Recognize and draw shapes having specified attributes, such as a given number of angles or a given number of equal faces. Identify triangles, quadrilaterals, pentagons, hexagons, and cubes.</t>
  </si>
  <si>
    <t>http://corestandards.org/Math/Content/2/G/A/1/</t>
  </si>
  <si>
    <t>2.G.A.2</t>
  </si>
  <si>
    <t>Partition a rectangle into rows and columns of same-size squares and count to find the total number of them.</t>
  </si>
  <si>
    <t>http://corestandards.org/Math/Content/2/G/A/2/</t>
  </si>
  <si>
    <t>2.G.A.3</t>
  </si>
  <si>
    <t>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</si>
  <si>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http://corestandards.org/Math/Content/2/G/A/3/</t>
  </si>
  <si>
    <t>2.MD.A.1</t>
  </si>
  <si>
    <t>Measure the length of an object by selecting and using appropriate tools such as rulers, yardsticks, meter sticks, and measuring tapes.</t>
  </si>
  <si>
    <t>http://corestandards.org/Math/Content/2/MD/A/1/</t>
  </si>
  <si>
    <t>2.MD.A.2</t>
  </si>
  <si>
    <t>Measure the length of an object twice, using length units of different lengths for the two measurements; describe how the two measurements relate to the size of the unit chosen.</t>
  </si>
  <si>
    <t>http://corestandards.org/Math/Content/2/MD/A/2/</t>
  </si>
  <si>
    <t>2.MD.A.3</t>
  </si>
  <si>
    <t>Estimate lengths using units of inches, feet, centimeters, and meters.</t>
  </si>
  <si>
    <t>http://corestandards.org/Math/Content/2/MD/A/3/</t>
  </si>
  <si>
    <t>MD.A.3</t>
  </si>
  <si>
    <t>2.MD.A.4</t>
  </si>
  <si>
    <t>Measure to determine how much longer one object is than another, expressing the length difference in terms of a standard length unit.</t>
  </si>
  <si>
    <t>http://corestandards.org/Math/Content/2/MD/A/4/</t>
  </si>
  <si>
    <t>MD.A.4</t>
  </si>
  <si>
    <t>2.MD.B.5</t>
  </si>
  <si>
    <t>Use addition and subtraction within 100 to solve word problems involving lengths that are given in the same units, e.g., by using drawings (such as drawings of rulers) and equations with a symbol for the unknown number to represent the problem.</t>
  </si>
  <si>
    <t>http://corestandards.org/Math/Content/2/MD/B/5/</t>
  </si>
  <si>
    <t>MD.B.5</t>
  </si>
  <si>
    <t>2.MD.B.6</t>
  </si>
  <si>
    <t>Represent whole numbers as lengths from 0 on a number line diagram with equally spaced points corresponding to the numbers 0, 1, 2, ..., and represent whole-number sums and differences within 100 on a number line diagram.</t>
  </si>
  <si>
    <t>http://corestandards.org/Math/Content/2/MD/B/6/</t>
  </si>
  <si>
    <t>MD.B.6</t>
  </si>
  <si>
    <t>2.MD.C.7</t>
  </si>
  <si>
    <t>Tell and write time from analog and digital clocks to the nearest five minutes, using a.m. and p.m.</t>
  </si>
  <si>
    <t>http://corestandards.org/Math/Content/2/MD/C/7/</t>
  </si>
  <si>
    <t>MD.C.7</t>
  </si>
  <si>
    <t>2.MD.C.8</t>
  </si>
  <si>
    <t>Solve word problems involving dollar bills, quarters, dimes, nickels, and pennies, using $ and &amp;cent; symbols appropriately. Example: If you have 2 dimes and 3 pennies, how many cents do you have?</t>
  </si>
  <si>
    <t>http://corestandards.org/Math/Content/2/MD/C/8/</t>
  </si>
  <si>
    <t>MD.C.8</t>
  </si>
  <si>
    <t>2.MD.D.9</t>
  </si>
  <si>
    <t>Generate measurement data by measuring lengths of several objects to the nearest whole unit, or by making repeated measurements of the same object. Show the measurements by making a line plot, where the horizontal scale is marked off in whole-number units.</t>
  </si>
  <si>
    <t>http://corestandards.org/Math/Content/2/MD/D/9/</t>
  </si>
  <si>
    <t>MD.D.9</t>
  </si>
  <si>
    <t>2.MD.D.10</t>
  </si>
  <si>
    <t>Draw a picture graph and a bar graph (with single-unit scale) to represent a data set with up to four categories. Solve simple put-together, take-apart, and compare problems using information presented in a bar graph.</t>
  </si>
  <si>
    <t>http://corestandards.org/Math/Content/2/MD/D/10/</t>
  </si>
  <si>
    <t>MD.D.10</t>
  </si>
  <si>
    <t>2.NBT.A.1</t>
  </si>
  <si>
    <t>Understand that the three digits of a three-digit number represent amounts of hundreds, tens, and ones; e.g., 706 equals 7 hundreds, 0 tens, and 6 ones. Understand the following as special cases:</t>
  </si>
  <si>
    <t>http://corestandards.org/Math/Content/2/NBT/A/1/</t>
  </si>
  <si>
    <t>2.NBT.A.1a</t>
  </si>
  <si>
    <t>100 can be thought of as a bundle of ten tens &amp;mdash; called a "hundred."</t>
  </si>
  <si>
    <t>http://corestandards.org/Math/Content/2/NBT/A/1/a/</t>
  </si>
  <si>
    <t>NBT.A.1a</t>
  </si>
  <si>
    <t>2.NBT.A.1b</t>
  </si>
  <si>
    <t>The numbers 100, 200, 300, 400, 500, 600, 700, 800, 900 refer to one, two, three, four, five, six, seven, eight, or nine hundreds (and 0 tens and 0 ones).</t>
  </si>
  <si>
    <t>http://corestandards.org/Math/Content/2/NBT/A/1/b/</t>
  </si>
  <si>
    <t>NBT.A.1b</t>
  </si>
  <si>
    <t>2.NBT.A.2</t>
  </si>
  <si>
    <t>Count within 1000; skip-count by 5s, 10s, and 100s.</t>
  </si>
  <si>
    <t>http://corestandards.org/Math/Content/2/NBT/A/2/</t>
  </si>
  <si>
    <t>NBT.A.2</t>
  </si>
  <si>
    <t>2.NBT.A.3</t>
  </si>
  <si>
    <t>Read and write numbers to 1000 using base-ten numerals, number names, and expanded form.</t>
  </si>
  <si>
    <t>http://corestandards.org/Math/Content/2/NBT/A/3/</t>
  </si>
  <si>
    <t>NBT.A.3</t>
  </si>
  <si>
    <t>2.NBT.A.4</t>
  </si>
  <si>
    <t>Compare two three-digit numbers based on meanings of the hundreds, tens, and ones digits, using &amp;gt;, =, and &amp;lt; symbols to record the results of comparisons.</t>
  </si>
  <si>
    <t>http://corestandards.org/Math/Content/2/NBT/A/4/</t>
  </si>
  <si>
    <t>NBT.A.4</t>
  </si>
  <si>
    <t>2.NBT.B.5</t>
  </si>
  <si>
    <t>Fluently add and subtract within 100 using strategies based on place value, properties of operations, and/or the relationship between addition and subtraction.</t>
  </si>
  <si>
    <t>http://corestandards.org/Math/Content/2/NBT/B/5/</t>
  </si>
  <si>
    <t>NBT.B.5</t>
  </si>
  <si>
    <t>2.NBT.B.6</t>
  </si>
  <si>
    <t>Add up to four two-digit numbers using strategies based on place value and properties of operations.</t>
  </si>
  <si>
    <t>http://corestandards.org/Math/Content/2/NBT/B/6/</t>
  </si>
  <si>
    <t>NBT.B.6</t>
  </si>
  <si>
    <t>2.NBT.B.7</t>
  </si>
  <si>
    <t>Add and subtract within 1000, using concrete models or drawings and strategies based on place value, properties of operations, and/or the relationship between addition and subtraction; relate the strategy to a written method. Understand that in adding or subtracting three-digit numbers, one adds or subtracts hundreds and hundreds, tens and tens, ones and ones; and sometimes it is necessary to compose or decompose tens or hundreds.</t>
  </si>
  <si>
    <t>http://corestandards.org/Math/Content/2/NBT/B/7/</t>
  </si>
  <si>
    <t>NBT.B.7</t>
  </si>
  <si>
    <t>2.NBT.B.8</t>
  </si>
  <si>
    <t>Mentally add 10 or 100 to a given number 100-900, and mentally subtract 10 or 100 from a given number 100-900.</t>
  </si>
  <si>
    <t>http://corestandards.org/Math/Content/2/NBT/B/8/</t>
  </si>
  <si>
    <t>NBT.B.8</t>
  </si>
  <si>
    <t>2.NBT.B.9</t>
  </si>
  <si>
    <t>Explain why addition and subtraction strategies work, using place value and the properties of operations.</t>
  </si>
  <si>
    <t>http://corestandards.org/Math/Content/2/NBT/B/9/</t>
  </si>
  <si>
    <t>NBT.B.9</t>
  </si>
  <si>
    <t>2.OA.A.1</t>
  </si>
  <si>
    <t>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t>
  </si>
  <si>
    <t>http://corestandards.org/Math/Content/2/OA/A/1/</t>
  </si>
  <si>
    <t>2.OA.B.2</t>
  </si>
  <si>
    <t>Fluently add and subtract within 20 using mental strategies. By end of Grade 2, know from memory all sums of two one-digit numbers.</t>
  </si>
  <si>
    <t>http://corestandards.org/Math/Content/2/OA/B/2/</t>
  </si>
  <si>
    <t>OA.B.2</t>
  </si>
  <si>
    <t>2.OA.C.3</t>
  </si>
  <si>
    <t>Determine whether a group of objects (up to 20) has an odd or even number of members, e.g., by pairing objects or counting them by 2s; write an equation to express an even number as a sum of two equal addends.</t>
  </si>
  <si>
    <t>http://corestandards.org/Math/Content/2/OA/C/3/</t>
  </si>
  <si>
    <t>OA.C.3</t>
  </si>
  <si>
    <t>2.OA.C.4</t>
  </si>
  <si>
    <t>Use addition to find the total number of objects arranged in rectangular arrays with up to 5 rows and up to 5 columns; write an equation to express the total as a sum of equal addends.</t>
  </si>
  <si>
    <t>http://corestandards.org/Math/Content/2/OA/C/4/</t>
  </si>
  <si>
    <t>OA.C.4</t>
  </si>
  <si>
    <t>3.G.A.1</t>
  </si>
  <si>
    <t>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</si>
  <si>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http://corestandards.org/Math/Content/3/G/A/1/</t>
  </si>
  <si>
    <t>3.G.A.2</t>
  </si>
  <si>
    <t>Partition shapes into parts with equal areas. Express the area of each part as a unit fraction of the whole. *For example, partition a shape into 4 parts with equal area, and describe the area of each part as 1/4 of the area of the shape*.</t>
  </si>
  <si>
    <t>http://corestandards.org/Math/Content/3/G/A/2/</t>
  </si>
  <si>
    <t>3.MD.A.1</t>
  </si>
  <si>
    <t>Tell and write time to the nearest minute and measure time intervals in minutes. Solve word problems involving addition and subtraction of time intervals in minutes, e.g., by representing the problem on a number line diagram.</t>
  </si>
  <si>
    <t>http://corestandards.org/Math/Content/3/MD/A/1/</t>
  </si>
  <si>
    <t>3.MD.A.2</t>
  </si>
  <si>
    <t>Measure and estimate liquid volumes and masses of objects using standard units of grams (g), kilograms (kg), and liters (l). Add, subtract, multiply, or divide to solve one-step word problems involving masses or volumes that are given in the same units, e.g., by using drawings (such as a beaker with a measurement scale) to represent the problem.</t>
  </si>
  <si>
    <t>http://corestandards.org/Math/Content/3/MD/A/2/</t>
  </si>
  <si>
    <t>3.MD.B.3</t>
  </si>
  <si>
    <t>Draw a scaled picture graph and a scaled bar graph to represent a data set with several categories. Solve one- and two-step "how many more" and "how many less" problems using information presented in scaled bar graphs. *For example, draw a bar graph in which each square in the bar graph might represent 5 pets*.</t>
  </si>
  <si>
    <t>http://corestandards.org/Math/Content/3/MD/B/3/</t>
  </si>
  <si>
    <t>3.MD.B.4</t>
  </si>
  <si>
    <t>Generate measurement data by measuring lengths using rulers marked with halves and fourths of an inch. Show the data by making a line plot, where the horizontal scale is marked off in appropriate units&amp;mdash; whole numbers, halves, or quarters.</t>
  </si>
  <si>
    <t>http://corestandards.org/Math/Content/3/MD/B/4/</t>
  </si>
  <si>
    <t>MD.B.4</t>
  </si>
  <si>
    <t>3.MD.C.5</t>
  </si>
  <si>
    <t>Recognize area as an attribute of plane figures and understand concepts of area measurement.</t>
  </si>
  <si>
    <t>http://corestandards.org/Math/Content/3/MD/C/5/</t>
  </si>
  <si>
    <t>MD.C.5</t>
  </si>
  <si>
    <t>3.MD.C.5a</t>
  </si>
  <si>
    <t>A square with side length 1 unit, called "a unit square," is said to have "one square unit" of area, and can be used to measure area.</t>
  </si>
  <si>
    <t>http://corestandards.org/Math/Content/3/MD/C/5/a/</t>
  </si>
  <si>
    <t>MD.C.5a</t>
  </si>
  <si>
    <t>3.MD.C.5b</t>
  </si>
  <si>
    <t>A plane figure which can be covered without gaps or overlaps by *n* unit squares is said to have an area of *n* square units.</t>
  </si>
  <si>
    <t>http://corestandards.org/Math/Content/3/MD/C/5/b/</t>
  </si>
  <si>
    <t>MD.C.5b</t>
  </si>
  <si>
    <t>3.MD.C.6</t>
  </si>
  <si>
    <t>Measure areas by counting unit squares (square cm, square m, square in, square ft, and improvised units).</t>
  </si>
  <si>
    <t>http://corestandards.org/Math/Content/3/MD/C/6/</t>
  </si>
  <si>
    <t>MD.C.6</t>
  </si>
  <si>
    <t>3.MD.C.7</t>
  </si>
  <si>
    <t>Relate area to the operations of multiplication and addition.</t>
  </si>
  <si>
    <t>http://corestandards.org/Math/Content/3/MD/C/7/</t>
  </si>
  <si>
    <t>3.MD.C.7a</t>
  </si>
  <si>
    <t>Find the area of a rectangle with whole-number side lengths by tiling it, and show that the area is the same as would be found by multiplying the side lengths.</t>
  </si>
  <si>
    <t>http://corestandards.org/Math/Content/3/MD/C/7/a/</t>
  </si>
  <si>
    <t>MD.C.7a</t>
  </si>
  <si>
    <t>3.MD.C.7b</t>
  </si>
  <si>
    <t>Multiply side lengths to find areas of rectangles with whole-number side lengths in the context of solving real world and mathematical problems, and represent whole-number products as rectangular areas in mathematical reasoning.</t>
  </si>
  <si>
    <t>http://corestandards.org/Math/Content/3/MD/C/7/b/</t>
  </si>
  <si>
    <t>MD.C.7b</t>
  </si>
  <si>
    <t>3.MD.C.7c</t>
  </si>
  <si>
    <t>Use tiling to show in a concrete case that the area of a rectangle with whole-number side lengths *a* and *b* + *c* is the sum of *a* &amp;times; *b* and *a* &amp;times; *c*. Use area models to represent the distributive property in mathematical reasoning.</t>
  </si>
  <si>
    <t>http://corestandards.org/Math/Content/3/MD/C/7/c/</t>
  </si>
  <si>
    <t>MD.C.7c</t>
  </si>
  <si>
    <t>3.MD.C.7d</t>
  </si>
  <si>
    <t>Recognize area as additive. Find areas of rectilinear figures by decomposing them into non-overlapping rectangles and adding the areas of the non-overlapping parts, applying this technique to solve real world problems.</t>
  </si>
  <si>
    <t>http://corestandards.org/Math/Content/3/MD/C/7/d/</t>
  </si>
  <si>
    <t>MD.C.7d</t>
  </si>
  <si>
    <t>3.MD.D.8</t>
  </si>
  <si>
    <t>Solve real world and mathematical problems involving perimeters of polygons, including finding the perimeter given the side lengths, finding an unknown side length, and exhibiting rectangles with the same perimeter and different areas or with the same area and different perimeters.</t>
  </si>
  <si>
    <t>http://corestandards.org/Math/Content/3/MD/D/8/</t>
  </si>
  <si>
    <t>MD.D.8</t>
  </si>
  <si>
    <t>3.NBT.A.1</t>
  </si>
  <si>
    <t>Use place value understanding to round whole numbers to the nearest 10 or 100.</t>
  </si>
  <si>
    <t>http://corestandards.org/Math/Content/3/NBT/A/1/</t>
  </si>
  <si>
    <t>3.NBT.A.2</t>
  </si>
  <si>
    <t>Fluently add and subtract within 1000 using strategies and algorithms based on place value, properties of operations, and/or the relationship between addition and subtraction.</t>
  </si>
  <si>
    <t>http://corestandards.org/Math/Content/3/NBT/A/2/</t>
  </si>
  <si>
    <t>3.NBT.A.3</t>
  </si>
  <si>
    <t>Multiply one-digit whole numbers by multiples of 10 in the range 10-90 (e.g., 9 &amp;times; 80, 5 &amp;times; 60) using strategies based on place value and properties of operations.</t>
  </si>
  <si>
    <t>http://corestandards.org/Math/Content/3/NBT/A/3/</t>
  </si>
  <si>
    <t>3.NF.A.1</t>
  </si>
  <si>
    <t>Understand a fraction 1/*b* as the quantity formed by 1 part when a whole is partitioned into *b* equal parts; understand a fraction *a*/*b* as the quantity formed by *a* parts of size 1/*b*.</t>
  </si>
  <si>
    <t>Number &amp; Operations_Fractions</t>
  </si>
  <si>
    <t>NF</t>
  </si>
  <si>
    <t>http://corestandards.org/Math/Content/3/NF/A/1/</t>
  </si>
  <si>
    <t>NF.A.1</t>
  </si>
  <si>
    <t>3.NF.A.2</t>
  </si>
  <si>
    <t>Understand a fraction as a number on the number line; represent fractions on a number line diagram.</t>
  </si>
  <si>
    <t>http://corestandards.org/Math/Content/3/NF/A/2/</t>
  </si>
  <si>
    <t>NF.A.2</t>
  </si>
  <si>
    <t>3.NF.A.2a</t>
  </si>
  <si>
    <t>Represent a fraction 1/*b* on a number line diagram by defining the interval from 0 to 1 as the whole and partitioning it into *b* equal parts. Recognize that each part has size 1/*b* and that the endpoint of the part based at 0 locates the number 1/*b* on the number line.</t>
  </si>
  <si>
    <t>http://corestandards.org/Math/Content/3/NF/A/2/a/</t>
  </si>
  <si>
    <t>NF.A.2a</t>
  </si>
  <si>
    <t>3.NF.A.2b</t>
  </si>
  <si>
    <t>Represent a fraction *a*/*b* on a number line diagram by marking off a lengths 1/*b* from 0. Recognize that the resulting interval has size *a*/*b* and that its endpoint locates the number *a*/*b* on the number line.</t>
  </si>
  <si>
    <t>http://corestandards.org/Math/Content/3/NF/A/2/b/</t>
  </si>
  <si>
    <t>NF.A.2b</t>
  </si>
  <si>
    <t>3.NF.A.3</t>
  </si>
  <si>
    <t>Explain equivalence of fractions in special cases, and compare fractions by reasoning about their size.</t>
  </si>
  <si>
    <t>http://corestandards.org/Math/Content/3/NF/A/3/</t>
  </si>
  <si>
    <t>NF.A.3</t>
  </si>
  <si>
    <t>3.NF.A.3a</t>
  </si>
  <si>
    <t>Understand two fractions as equivalent (equal) if they are the same size, or the same point on a number line.</t>
  </si>
  <si>
    <t>http://corestandards.org/Math/Content/3/NF/A/3/a/</t>
  </si>
  <si>
    <t>NF.A.3a</t>
  </si>
  <si>
    <t>3.NF.A.3b</t>
  </si>
  <si>
    <t>Recognize and generate simple equivalent fractions, e.g., 1/2 = 2/4, 4/6 = 2/3. Explain why the fractions are equivalent, e.g., by using a visual fraction model.</t>
  </si>
  <si>
    <t>http://corestandards.org/Math/Content/3/NF/A/3/b/</t>
  </si>
  <si>
    <t>NF.A.3b</t>
  </si>
  <si>
    <t>3.NF.A.3c</t>
  </si>
  <si>
    <t>Express whole numbers as fractions, and recognize fractions that are equivalent to whole numbers. *Examples: Express 3 in the form 3 = 3/1; recognize that 6/1 = 6; locate 4/4 and 1 at the same point of a number line diagram*.</t>
  </si>
  <si>
    <t>http://corestandards.org/Math/Content/3/NF/A/3/c/</t>
  </si>
  <si>
    <t>NF.A.3c</t>
  </si>
  <si>
    <t>3.NF.A.3d</t>
  </si>
  <si>
    <t>Compare two fractions with the same numerator or the same denominator by reasoning about their size. Recognize that comparisons are valid only when the two fractions refer to the same whole. Record the results of comparisons with the symbols &amp;gt;, =, or &amp;lt;, and justify the conclusions, e.g., by using a visual fraction model.</t>
  </si>
  <si>
    <t>http://corestandards.org/Math/Content/3/NF/A/3/d/</t>
  </si>
  <si>
    <t>NF.A.3d</t>
  </si>
  <si>
    <t>3.OA.A.1</t>
  </si>
  <si>
    <t>Interpret products of whole numbers, e.g., interpret 5 &amp;times; 7 as the total number of objects in 5 groups of 7 objects each. *For example, describe a context in which a total number of objects can be expressed as 5 &amp;times; 7*.</t>
  </si>
  <si>
    <t>http://corestandards.org/Math/Content/3/OA/A/1/</t>
  </si>
  <si>
    <t>3.OA.A.2</t>
  </si>
  <si>
    <t>Interpret whole-number quotients of whole numbers, e.g., interpret 56 &amp;divide; 8 as the number of objects in each share when 56 objects are partitioned equally into 8 shares, or as a number of shares when 56 objects are partitioned into equal shares of 8 objects each. *For example, describe a context in which a number of shares or a number of groups can be expressed as 56 &amp;divide; 8*.</t>
  </si>
  <si>
    <t>http://corestandards.org/Math/Content/3/OA/A/2/</t>
  </si>
  <si>
    <t>3.OA.A.3</t>
  </si>
  <si>
    <t>Use multiplication and division within 100 to solve word problems in situations involving equal groups, arrays, and measurement quantities, e.g., by using drawings and equations with a symbol for the unknown number to represent the problem.</t>
  </si>
  <si>
    <t>http://corestandards.org/Math/Content/3/OA/A/3/</t>
  </si>
  <si>
    <t>3.OA.A.4</t>
  </si>
  <si>
    <t>Determine the unknown whole number in a multiplication or division equation relating three whole numbers. *For example, determine the unknown number that makes the equation true in each of the equations 8 &amp;times; ? = 48, 5 = _ &amp;divide; 3, 6 &amp;times; 6 = ?*</t>
  </si>
  <si>
    <t>http://corestandards.org/Math/Content/3/OA/A/4/</t>
  </si>
  <si>
    <t>3.OA.B.5</t>
  </si>
  <si>
    <t>Apply properties of operations as strategies to multiply and divide. *Examples: If 6 &amp;times; 4 = 24 is known, then 4 &amp;times; 6 = 24 is also known. (Commutative property of multiplication.) 3 &amp;times; 5 &amp;times; 2 can be found by 3 &amp;times; 5 = 15, then 15 &amp;times; 2 = 30, or by 5 &amp;times; 2 = 10, then 3 &amp;times; 10 = 30. (Associative property of multiplication.) Knowing that 8 &amp;times; 5 = 40 and 8 &amp;times; 2 = 16, one can find 8 &amp;times; 7 as 8 &amp;times; (5 + 2) = (8 &amp;times; 5) + (8 &amp;times; 2) = 40 + 16 = 56. (Distributive property.)*</t>
  </si>
  <si>
    <t>http://corestandards.org/Math/Content/3/OA/B/5/</t>
  </si>
  <si>
    <t>OA.B.5</t>
  </si>
  <si>
    <t>3.OA.B.6</t>
  </si>
  <si>
    <t>Understand division as an unknown-factor problem. *For example, find 32 &amp;divide; 8 by finding the number that makes 32 when multiplied by 8*.</t>
  </si>
  <si>
    <t>http://corestandards.org/Math/Content/3/OA/B/6/</t>
  </si>
  <si>
    <t>OA.B.6</t>
  </si>
  <si>
    <t>3.OA.C.7</t>
  </si>
  <si>
    <t>Fluently multiply and divide within 100, using strategies such as the relationship between multiplication and division (e.g., knowing that 8 &amp;times; 5 = 40, one knows 40 &amp;divide; 5 = 8) or properties of operations. By the end of Grade 3, know from memory all products of two one-digit numbers.</t>
  </si>
  <si>
    <t>http://corestandards.org/Math/Content/3/OA/C/7/</t>
  </si>
  <si>
    <t>OA.C.7</t>
  </si>
  <si>
    <t>3.OA.D.8</t>
  </si>
  <si>
    <t>Solve two-step word problems using the four operations. Represent these problems using equations with a letter standing for the unknown quantity. Assess the reasonableness of answers using mental computation and estimation strategies including rounding.</t>
  </si>
  <si>
    <t>http://corestandards.org/Math/Content/3/OA/D/8/</t>
  </si>
  <si>
    <t>3.OA.D.9</t>
  </si>
  <si>
    <t>Identify arithmetic patterns (including patterns in the addition table or multiplication table), and explain them using properties of operations. *For example, observe that 4 times a number is always even, and explain why 4 times a number can be decomposed into two equal addends*.</t>
  </si>
  <si>
    <t>http://corestandards.org/Math/Content/3/OA/D/9/</t>
  </si>
  <si>
    <t>OA.D.9</t>
  </si>
  <si>
    <t>4.G.A.1</t>
  </si>
  <si>
    <t>Draw points, lines, line segments, rays, angles (right, acute, obtuse), and perpendicular and parallel lines. Identify these in two-dimensional figures.</t>
  </si>
  <si>
    <t>http://corestandards.org/Math/Content/4/G/A/1/</t>
  </si>
  <si>
    <t>4.G.A.2</t>
  </si>
  <si>
    <t>Classify two-dimensional figures based on the presence or absence of parallel or perpendicular lines, or the presence or absence of angles of a specified size. Recognize right triangles as a category, and identify right triangles.</t>
  </si>
  <si>
    <t>http://corestandards.org/Math/Content/4/G/A/2/</t>
  </si>
  <si>
    <t>4.G.A.3</t>
  </si>
  <si>
    <t>Recognize a line of symmetry for a two-dimensional figure as a line across the figure such that the figure can be folded along the line into matching parts. Identify line-symmetric figures and draw lines of symmetry.</t>
  </si>
  <si>
    <t>http://corestandards.org/Math/Content/4/G/A/3/</t>
  </si>
  <si>
    <t>4.MD.A.1</t>
  </si>
  <si>
    <t>Know relative sizes of measurement units within one system of units including km, m, cm; kg, g; lb, oz.; l, ml; hr, min, sec. Within a single system of measurement, express measurements in a larger unit in terms of a smaller unit. Record measurement equivalents in a two-column table. *For example, know that 1 ft is 12 times as long as 1 in. Express the length of a 4 ft snake as 48 in. Generate a conversion table for feet and inches listing the number pairs (1, 12), (2, 24), (3, 36), ...*</t>
  </si>
  <si>
    <t>http://corestandards.org/Math/Content/4/MD/A/1/</t>
  </si>
  <si>
    <t>4.MD.A.2</t>
  </si>
  <si>
    <t>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</si>
  <si>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http://corestandards.org/Math/Content/4/MD/A/2/</t>
  </si>
  <si>
    <t>4.MD.A.3</t>
  </si>
  <si>
    <t>Apply the area and perimeter formulas for rectangles in real world and mathematical problems. *For example, find the width of a rectangular room given the area of the flooring and the length, by viewing the area formula as a multiplication equation with an unknown factor*.</t>
  </si>
  <si>
    <t>http://corestandards.org/Math/Content/4/MD/A/3/</t>
  </si>
  <si>
    <t>4.MD.B.4</t>
  </si>
  <si>
    <t>Make a line plot to display a data set of measurements in fractions of a unit (1/2, 1/4, 1/8). Solve problems involving addition and subtraction of fractions by using information presented in line plots. *For example, from a line plot find and interpret the difference in length between the longest and shortest specimens in an insect collection*.</t>
  </si>
  <si>
    <t>http://corestandards.org/Math/Content/4/MD/B/4/</t>
  </si>
  <si>
    <t>4.MD.C.5</t>
  </si>
  <si>
    <t>Recognize angles as geometric shapes that are formed wherever two rays share a common endpoint, and understand concepts of angle measurement:</t>
  </si>
  <si>
    <t>http://corestandards.org/Math/Content/4/MD/C/5/</t>
  </si>
  <si>
    <t>4.MD.C.5a</t>
  </si>
  <si>
    <t>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</si>
  <si>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http://corestandards.org/Math/Content/4/MD/C/5/a/</t>
  </si>
  <si>
    <t>4.MD.C.5b</t>
  </si>
  <si>
    <t>An angle that turns through *n* one-degree angles is said to have an angle measure of *n* degrees.</t>
  </si>
  <si>
    <t>http://corestandards.org/Math/Content/4/MD/C/5/b/</t>
  </si>
  <si>
    <t>4.MD.C.6</t>
  </si>
  <si>
    <t>Measure angles in whole-number degrees using a protractor. Sketch angles of specified measure.</t>
  </si>
  <si>
    <t>http://corestandards.org/Math/Content/4/MD/C/6/</t>
  </si>
  <si>
    <t>4.MD.C.7</t>
  </si>
  <si>
    <t>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</si>
  <si>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http://corestandards.org/Math/Content/4/MD/C/7/</t>
  </si>
  <si>
    <t>4.NBT.A.1</t>
  </si>
  <si>
    <t>Recognize that in a multi-digit whole number, a digit in one place represents ten times what it represents in the place to its right.* For example, recognize that 700 &amp;divide; 70 = 10 by applying concepts of place value and division*.</t>
  </si>
  <si>
    <t>http://corestandards.org/Math/Content/4/NBT/A/1/</t>
  </si>
  <si>
    <t>4.NBT.A.2</t>
  </si>
  <si>
    <t>Read and write multi-digit whole numbers using base-ten numerals, number names, and expanded form. Compare two multi-digit numbers based on meanings of the digits in each place, using &amp;gt;, =, and &amp;lt; symbols to record the results of comparisons.</t>
  </si>
  <si>
    <t>http://corestandards.org/Math/Content/4/NBT/A/2/</t>
  </si>
  <si>
    <t>4.NBT.A.3</t>
  </si>
  <si>
    <t>Use place value understanding to round multi-digit whole numbers to any place.</t>
  </si>
  <si>
    <t>http://corestandards.org/Math/Content/4/NBT/A/3/</t>
  </si>
  <si>
    <t>4.NBT.B.4</t>
  </si>
  <si>
    <t>Fluently add and subtract multi-digit whole numbers using the standard algorithm.</t>
  </si>
  <si>
    <t>http://corestandards.org/Math/Content/4/NBT/B/4/</t>
  </si>
  <si>
    <t>NBT.B.4</t>
  </si>
  <si>
    <t>4.NBT.B.5</t>
  </si>
  <si>
    <t>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</si>
  <si>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http://corestandards.org/Math/Content/4/NBT/B/5/</t>
  </si>
  <si>
    <t>4.NBT.B.6</t>
  </si>
  <si>
    <t>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</si>
  <si>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http://corestandards.org/Math/Content/4/NBT/B/6/</t>
  </si>
  <si>
    <t>4.NF.A.1</t>
  </si>
  <si>
    <t>Explain why a fraction *a*/*b* is equivalent to a fraction (*n* &amp;times; *a*)/(*n* &amp;times; *b*) by using visual fraction models, with attention to how the number and size of the parts differ even though the two fractions themselves are the same size. Use this principle to recognize and generate equivalent fractions.</t>
  </si>
  <si>
    <t>http://corestandards.org/Math/Content/4/NF/A/1/</t>
  </si>
  <si>
    <t>4.NF.A.2</t>
  </si>
  <si>
    <t>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&amp;gt;, =, or &amp;lt;, and justify the conclusions, e.g., by using a visual fraction model.</t>
  </si>
  <si>
    <t>http://corestandards.org/Math/Content/4/NF/A/2/</t>
  </si>
  <si>
    <t>4.NF.B.3</t>
  </si>
  <si>
    <t>Understand a fraction *a*/*b* with *a* &amp;gt; 1 as a sum of fractions 1/*b*.</t>
  </si>
  <si>
    <t>http://corestandards.org/Math/Content/4/NF/B/3/</t>
  </si>
  <si>
    <t>NF.B.3</t>
  </si>
  <si>
    <t>4.NF.B.3a</t>
  </si>
  <si>
    <t>Understand addition and subtraction of fractions as joining and separating parts referring to the same whole.</t>
  </si>
  <si>
    <t>http://corestandards.org/Math/Content/4/NF/B/3/a/</t>
  </si>
  <si>
    <t>NF.B.3a</t>
  </si>
  <si>
    <t>4.NF.B.3b</t>
  </si>
  <si>
    <t>Decompose a fraction into a sum of fractions with the same denominator in more than one way, recording each decomposition by an equation. Justify decompositions, e.g., by using a visual fraction model. *Examples: 3/8 = 1/8 + 1/8 + 1/8 ; 3/8 = 1/8 + 2/8 ; 2 1/8 = 1 + 1 + 1/8 = 8/8 + 8/8 + 1/8*.</t>
  </si>
  <si>
    <t>http://corestandards.org/Math/Content/4/NF/B/3/b/</t>
  </si>
  <si>
    <t>NF.B.3b</t>
  </si>
  <si>
    <t>4.NF.B.3c</t>
  </si>
  <si>
    <t>Add and subtract mixed numbers with like denominators, e.g., by replacing each mixed number with an equivalent fraction, and/or by using properties of operations and the relationship between addition and subtraction.</t>
  </si>
  <si>
    <t>http://corestandards.org/Math/Content/4/NF/B/3/c/</t>
  </si>
  <si>
    <t>NF.B.3c</t>
  </si>
  <si>
    <t>4.NF.B.3d</t>
  </si>
  <si>
    <t>Solve word problems involving addition and subtraction of fractions referring to the same whole and having like denominators, e.g., by using visual fraction models and equations to represent the problem.</t>
  </si>
  <si>
    <t>http://corestandards.org/Math/Content/4/NF/B/3/d/</t>
  </si>
  <si>
    <t>NF.B.3d</t>
  </si>
  <si>
    <t>4.NF.B.4</t>
  </si>
  <si>
    <t>Apply and extend previous understandings of multiplication to multiply a fraction by a whole number.</t>
  </si>
  <si>
    <t>http://corestandards.org/Math/Content/4/NF/B/4/</t>
  </si>
  <si>
    <t>NF.B.4</t>
  </si>
  <si>
    <t>4.NF.B.4a</t>
  </si>
  <si>
    <t>Understand a fraction *a*/*b* as a multiple of 1/*b*. *For example, use a visual fraction model to represent 5/4 as the product 5 &amp;times; (1/4), recording the conclusion by the equation 5/4 = 5 &amp;times; (1/4)*.</t>
  </si>
  <si>
    <t>http://corestandards.org/Math/Content/4/NF/B/4/a/</t>
  </si>
  <si>
    <t>NF.B.4a</t>
  </si>
  <si>
    <t>4.NF.B.4b</t>
  </si>
  <si>
    <t>Understand a multiple of a/b as a multiple of 1/b, and use this understanding to multiply a fraction by a whole number. *For example, use a visual fraction model to express 3 &amp;times; (2/5) as 6 &amp;times; (1/5), recognizing this product as 6/5. (In general, n &amp;times; (a/b) = (n &amp;times; a)/b.)*</t>
  </si>
  <si>
    <t>http://corestandards.org/Math/Content/4/NF/B/4/b/</t>
  </si>
  <si>
    <t>NF.B.4b</t>
  </si>
  <si>
    <t>4.NF.B.4c</t>
  </si>
  <si>
    <t>Solve word problems involving multiplication of a fraction by a whole number, e.g., by using visual fraction models and equations to represent the problem. *For example, if each person at a party will eat 3/8 of a pound of roast beef, and there will be 5 people at the party, how many pounds of roast beef will be needed? Between what two whole numbers does your answer lie?*</t>
  </si>
  <si>
    <t>http://corestandards.org/Math/Content/4/NF/B/4/c/</t>
  </si>
  <si>
    <t>NF.B.4c</t>
  </si>
  <si>
    <t>4.NF.C.5</t>
  </si>
  <si>
    <t>Express a fraction with denominator 10 as an equivalent fraction with denominator 100, and use this technique to add two fractions with respective denominators 10 and 100. *For example, express 3/10 as 30/100, and add 3/10 + 4/100 = 34/100*.</t>
  </si>
  <si>
    <t>http://corestandards.org/Math/Content/4/NF/C/5/</t>
  </si>
  <si>
    <t>NF.C.5</t>
  </si>
  <si>
    <t>4.NF.C.6</t>
  </si>
  <si>
    <t>Use decimal notation for fractions with denominators 10 or 100. *For example, rewrite 0.62 as 62/100; describe a length as 0.62 meters; locate 0.62 on a number line diagram*.</t>
  </si>
  <si>
    <t>http://corestandards.org/Math/Content/4/NF/C/6/</t>
  </si>
  <si>
    <t>NF.C.6</t>
  </si>
  <si>
    <t>4.NF.C.7</t>
  </si>
  <si>
    <t>Compare two decimals to hundredths by reasoning about their size. Recognize that comparisons are valid only when the two decimals refer to the same whole. Record the results of comparisons with the symbols &amp;gt;, =, or &amp;lt;, and justify the conclusions, e.g., by using a visual model.</t>
  </si>
  <si>
    <t>http://corestandards.org/Math/Content/4/NF/C/7/</t>
  </si>
  <si>
    <t>NF.C.7</t>
  </si>
  <si>
    <t>4.OA.A.1</t>
  </si>
  <si>
    <t>Interpret a multiplication equation as a comparison, e.g., interpret 35 = 5 &amp;times; 7 as a statement that 35 is 5 times as many as 7 and 7 times as many as 5. Represent verbal statements of multiplicative comparisons as multiplication equations.</t>
  </si>
  <si>
    <t>http://corestandards.org/Math/Content/4/OA/A/1/</t>
  </si>
  <si>
    <t>4.OA.A.2</t>
  </si>
  <si>
    <t>Multiply or divide to solve word problems involving multiplicative comparison, e.g., by using drawings and equations with a symbol for the unknown number to represent the problem, distinguishing multiplicative comparison from additive comparison.</t>
  </si>
  <si>
    <t>http://corestandards.org/Math/Content/4/OA/A/2/</t>
  </si>
  <si>
    <t>4.OA.A.3</t>
  </si>
  <si>
    <t>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</si>
  <si>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http://corestandards.org/Math/Content/4/OA/A/3/</t>
  </si>
  <si>
    <t>4.OA.B.4</t>
  </si>
  <si>
    <t>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</si>
  <si>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http://corestandards.org/Math/Content/4/OA/B/4/</t>
  </si>
  <si>
    <t>4.OA.C.5</t>
  </si>
  <si>
    <t>Generate a number or shape pattern that follows a given rule. Identify apparent features of the pattern that were not explicit in the rule itself. *For example, given the rule "Add 3" and the starting number 1, generate terms in the resulting sequence and observe that the terms appear to alternate between odd and even numbers. Explain informally why the numbers will continue to alternate in this way*.</t>
  </si>
  <si>
    <t>http://corestandards.org/Math/Content/4/OA/C/5/</t>
  </si>
  <si>
    <t>5.G.A.1</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</si>
  <si>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</si>
  <si>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http://corestandards.org/Math/Content/5/G/A/1/</t>
  </si>
  <si>
    <t>5.G.A.2</t>
  </si>
  <si>
    <t>Represent real world and mathematical problems by graphing points in the first quadrant of the coordinate plane, and interpret coordinate values of points in the context of the situation.</t>
  </si>
  <si>
    <t>http://corestandards.org/Math/Content/5/G/A/2/</t>
  </si>
  <si>
    <t>5.G.B.3</t>
  </si>
  <si>
    <t>Understand that attributes belonging to a category of two-dimensional figures also belong to all subcategories of that category. For example, all rectangles have four right angles and squares are rectangles, so all squares have four right angles.</t>
  </si>
  <si>
    <t>http://corestandards.org/Math/Content/5/G/B/3/</t>
  </si>
  <si>
    <t>G.B.3</t>
  </si>
  <si>
    <t>5.G.B.4</t>
  </si>
  <si>
    <t>Classify two-dimensional figures in a hierarchy based on properties.</t>
  </si>
  <si>
    <t>http://corestandards.org/Math/Content/5/G/B/4/</t>
  </si>
  <si>
    <t>5.MD.A.1</t>
  </si>
  <si>
    <t>Convert among different-sized standard measurement units within a given measurement system (e.g., convert 5 cm to 0.05 m), and use these conversions in solving multi-step, real world problems.</t>
  </si>
  <si>
    <t>http://corestandards.org/Math/Content/5/MD/A/1/</t>
  </si>
  <si>
    <t>5.MD.B.2</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</si>
  <si>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</si>
  <si>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http://corestandards.org/Math/Content/5/MD/B/2/</t>
  </si>
  <si>
    <t>MD.B.2</t>
  </si>
  <si>
    <t>5.MD.C.3</t>
  </si>
  <si>
    <t>Recognize volume as an attribute of solid figures and understand concepts of volume measurement.</t>
  </si>
  <si>
    <t>http://corestandards.org/Math/Content/5/MD/C/3/</t>
  </si>
  <si>
    <t>MD.C.3</t>
  </si>
  <si>
    <t>5.MD.C.3a</t>
  </si>
  <si>
    <t>A cube with side length 1 unit, called a "unit cube," is said to have "one cubic unit" of volume, and can be used to measure volume.</t>
  </si>
  <si>
    <t>http://corestandards.org/Math/Content/5/MD/C/3/a/</t>
  </si>
  <si>
    <t>MD.C.3a</t>
  </si>
  <si>
    <t>5.MD.C.3b</t>
  </si>
  <si>
    <t>A solid figure which can be packed without gaps or overlaps using *n* unit cubes is said to have a volume of *n* cubic units.</t>
  </si>
  <si>
    <t>http://corestandards.org/Math/Content/5/MD/C/3/b/</t>
  </si>
  <si>
    <t>MD.C.3b</t>
  </si>
  <si>
    <t>5.MD.C.4</t>
  </si>
  <si>
    <t>Measure volumes by counting unit cubes, using cubic cm, cubic in, cubic ft, and improvised units.</t>
  </si>
  <si>
    <t>http://corestandards.org/Math/Content/5/MD/C/4/</t>
  </si>
  <si>
    <t>5.MD.C.5</t>
  </si>
  <si>
    <t>Relate volume to the operations of multiplication and addition and solve real world and mathematical problems involving volume.</t>
  </si>
  <si>
    <t>http://corestandards.org/Math/Content/5/MD/C/5/</t>
  </si>
  <si>
    <t>5.MD.C.5a</t>
  </si>
  <si>
    <t>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</si>
  <si>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http://corestandards.org/Math/Content/5/MD/C/5/a/</t>
  </si>
  <si>
    <t>5.MD.C.5b</t>
  </si>
  <si>
    <t>Apply the formulas *V* = *l* &amp;times; *w* &amp;times; *h* and *V* = *b* &amp;times; *h* for rectangular prisms to find volumes of right rectangular prisms with whole-number edge lengths in the context of solving real world and mathematical problems.</t>
  </si>
  <si>
    <t>http://corestandards.org/Math/Content/5/MD/C/5/b/</t>
  </si>
  <si>
    <t>5.MD.C.5c</t>
  </si>
  <si>
    <t>Recognize volume as additive. Find volumes of solid figures composed of two non-overlapping right rectangular prisms by adding the volumes of the non-overlapping parts, applying this technique to solve real world problems.</t>
  </si>
  <si>
    <t>http://corestandards.org/Math/Content/5/MD/C/5/c/</t>
  </si>
  <si>
    <t>MD.C.5c</t>
  </si>
  <si>
    <t>5.NBT.A.1</t>
  </si>
  <si>
    <t>Recognize that in a multi-digit number, a digit in one place represents 10 times as much as it represents in the place to its right and 1/10 of what it represents in the place to its left.</t>
  </si>
  <si>
    <t>http://corestandards.org/Math/Content/5/NBT/A/1/</t>
  </si>
  <si>
    <t>5.NBT.A.2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</si>
  <si>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</si>
  <si>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http://corestandards.org/Math/Content/5/NBT/A/2/</t>
  </si>
  <si>
    <t>5.NBT.A.3</t>
  </si>
  <si>
    <t>Read, write, and compare decimals to thousandths.</t>
  </si>
  <si>
    <t>http://corestandards.org/Math/Content/5/NBT/A/3/</t>
  </si>
  <si>
    <t>5.NBT.A.3a</t>
  </si>
  <si>
    <t>Read and write decimals to thousandths using base-ten numerals, number names, and expanded form, e.g., 347.392 = 3 &amp;times; 100 + 4 &amp;times; 10 + 7 &amp;times; 1 + 3 &amp;times; (1/10) + 9 &amp;times; (1/100) + 2 &amp;times; (1/1000).</t>
  </si>
  <si>
    <t>http://corestandards.org/Math/Content/5/NBT/A/3/a/</t>
  </si>
  <si>
    <t>NBT.A.3a</t>
  </si>
  <si>
    <t>5.NBT.A.3b</t>
  </si>
  <si>
    <t>Compare two decimals to thousandths based on meanings of the digits in each place, using &amp;gt;, =, and &amp;lt; symbols to record the results of comparisons.</t>
  </si>
  <si>
    <t>http://corestandards.org/Math/Content/5/NBT/A/3/b/</t>
  </si>
  <si>
    <t>NBT.A.3b</t>
  </si>
  <si>
    <t>5.NBT.A.4</t>
  </si>
  <si>
    <t>Use place value understanding to round decimals to any place.</t>
  </si>
  <si>
    <t>http://corestandards.org/Math/Content/5/NBT/A/4/</t>
  </si>
  <si>
    <t>5.NBT.B.5</t>
  </si>
  <si>
    <t>Fluently multiply multi-digit whole numbers using the standard algorithm.</t>
  </si>
  <si>
    <t>http://corestandards.org/Math/Content/5/NBT/B/5/</t>
  </si>
  <si>
    <t>5.NBT.B.6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</si>
  <si>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</si>
  <si>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http://corestandards.org/Math/Content/5/NBT/B/6/</t>
  </si>
  <si>
    <t>5.NBT.B.7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</si>
  <si>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</si>
  <si>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http://corestandards.org/Math/Content/5/NBT/B/7/</t>
  </si>
  <si>
    <t>5.NF.A.1</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</si>
  <si>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</si>
  <si>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http://corestandards.org/Math/Content/5/NF/A/1/</t>
  </si>
  <si>
    <t>5.NF.A.2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</si>
  <si>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&amp;lt; 1/2*.</t>
  </si>
  <si>
    <t>http://corestandards.org/Math/Content/5/NF/A/2/</t>
  </si>
  <si>
    <t>5.NF.B.3</t>
  </si>
  <si>
    <t>Interpret a fraction as division of the numerator by the denominator (*a*/*b* = *a* &amp;divide;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</si>
  <si>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http://corestandards.org/Math/Content/5/NF/B/3/</t>
  </si>
  <si>
    <t>5.NF.B.4</t>
  </si>
  <si>
    <t>Apply and extend previous understandings of multiplication to multiply a fraction or whole number by a fraction.</t>
  </si>
  <si>
    <t>http://corestandards.org/Math/Content/5/NF/B/4/</t>
  </si>
  <si>
    <t>5.NF.B.4a</t>
  </si>
  <si>
    <t>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</si>
  <si>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http://corestandards.org/Math/Content/5/NF/B/4/a/</t>
  </si>
  <si>
    <t>5.NF.B.4b</t>
  </si>
  <si>
    <t>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</si>
  <si>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http://corestandards.org/Math/Content/5/NF/B/4/b/</t>
  </si>
  <si>
    <t>5.NF.B.5</t>
  </si>
  <si>
    <t>Interpret multiplication as scaling (resizing), by:</t>
  </si>
  <si>
    <t>http://corestandards.org/Math/Content/5/NF/B/5/</t>
  </si>
  <si>
    <t>NF.B.5</t>
  </si>
  <si>
    <t>5.NF.B.5a</t>
  </si>
  <si>
    <t>Comparing the size of a product to the size of one factor on the basis of the size of the other factor, without performing the indicated multiplication.</t>
  </si>
  <si>
    <t>http://corestandards.org/Math/Content/5/NF/B/5/a/</t>
  </si>
  <si>
    <t>NF.B.5a</t>
  </si>
  <si>
    <t>5.NF.B.5b</t>
  </si>
  <si>
    <t>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 &amp;times; *a*)/(*n* &amp;times; *b*) to the effect of multiplying *a*/*b* by 1.</t>
  </si>
  <si>
    <t>http://corestandards.org/Math/Content/5/NF/B/5/b/</t>
  </si>
  <si>
    <t>NF.B.5b</t>
  </si>
  <si>
    <t>5.NF.B.6</t>
  </si>
  <si>
    <t>Solve real world problems involving multiplication of fractions and mixed numbers, e.g., by using visual fraction models or equations to represent the problem.</t>
  </si>
  <si>
    <t>http://corestandards.org/Math/Content/5/NF/B/6/</t>
  </si>
  <si>
    <t>NF.B.6</t>
  </si>
  <si>
    <t>5.NF.B.7</t>
  </si>
  <si>
    <t>Apply and extend previous understandings of division to divide unit fractions by whole numbers and whole numbers by unit fractions.</t>
  </si>
  <si>
    <t>http://corestandards.org/Math/Content/5/NF/B/7/</t>
  </si>
  <si>
    <t>NF.B.7</t>
  </si>
  <si>
    <t>5.NF.B.7a</t>
  </si>
  <si>
    <t>Interpret division of a unit fraction by a non-zero whole number, and compute such quotients. *For example, create a story context for (1/3) &amp;divide; 4, and use a visual fraction model to show the quotient. Use the relationship between multiplication and division to explain that (1/3) &amp;divide; 4 = 1/12 because (1/12) &amp;times; 4 = 1/3*.</t>
  </si>
  <si>
    <t>http://corestandards.org/Math/Content/5/NF/B/7/a/</t>
  </si>
  <si>
    <t>NF.B.7a</t>
  </si>
  <si>
    <t>5.NF.B.7b</t>
  </si>
  <si>
    <t>Interpret division of a whole number by a unit fraction, and compute such quotients. *For example, create a story context for 4 &amp;divide; (1/5), and use a visual fraction model to show the quotient. Use the relationship between multiplication and division to explain that 4 &amp;divide; (1/5) = 20 because 20 &amp;times; (1/5) = 4*.</t>
  </si>
  <si>
    <t>http://corestandards.org/Math/Content/5/NF/B/7/b/</t>
  </si>
  <si>
    <t>NF.B.7b</t>
  </si>
  <si>
    <t>5.NF.B.7c</t>
  </si>
  <si>
    <t>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</si>
  <si>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http://corestandards.org/Math/Content/5/NF/B/7/c/</t>
  </si>
  <si>
    <t>NF.B.7c</t>
  </si>
  <si>
    <t>5.OA.A.1</t>
  </si>
  <si>
    <t>Use parentheses, brackets, or braces in numerical expressions, and evaluate expressions with these symbols.</t>
  </si>
  <si>
    <t>http://corestandards.org/Math/Content/5/OA/A/1/</t>
  </si>
  <si>
    <t>5.OA.A.2</t>
  </si>
  <si>
    <t>Write simple expressions that record calculations with numbers, and interpret numerical expressions without evaluating them. *For example, express the calculation "add 8 and 7, then multiply by 2" as 2 &amp;times; (8 + 7). Recognize that 3 &amp;times; (18932 + 921) is three times as large as 18932 + 921, without having to calculate the indicated sum or product*.</t>
  </si>
  <si>
    <t>http://corestandards.org/Math/Content/5/OA/A/2/</t>
  </si>
  <si>
    <t>5.OA.B.3</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</si>
  <si>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</si>
  <si>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http://corestandards.org/Math/Content/5/OA/B/3/</t>
  </si>
  <si>
    <t>6.EE.A.1</t>
  </si>
  <si>
    <t>Write and evaluate numerical expressions involving whole-number exponents.</t>
  </si>
  <si>
    <t>Expressions &amp; Equations</t>
  </si>
  <si>
    <t>EE</t>
  </si>
  <si>
    <t>http://corestandards.org/Math/Content/6/EE/A/1/</t>
  </si>
  <si>
    <t>EE.A.1</t>
  </si>
  <si>
    <t>6.EE.A.2</t>
  </si>
  <si>
    <t>Write, read, and evaluate expressions in which letters stand for numbers.</t>
  </si>
  <si>
    <t>http://corestandards.org/Math/Content/6/EE/A/2/</t>
  </si>
  <si>
    <t>EE.A.2</t>
  </si>
  <si>
    <t>6.EE.A.2a</t>
  </si>
  <si>
    <t>Write expressions that record operations with numbers and with letters standing for numbers. *For example, express the calculation "Subtract y from 5" as 5 - y*.</t>
  </si>
  <si>
    <t>http://corestandards.org/Math/Content/6/EE/A/2/a/</t>
  </si>
  <si>
    <t>EE.A.2a</t>
  </si>
  <si>
    <t>6.EE.A.2b</t>
  </si>
  <si>
    <t>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</si>
  <si>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http://corestandards.org/Math/Content/6/EE/A/2/b/</t>
  </si>
  <si>
    <t>EE.A.2b</t>
  </si>
  <si>
    <t>6.EE.A.2c</t>
  </si>
  <si>
    <t>Evaluate expressions at specific values of their variables. Include expressions that arise from formulas used in real-world problems. Perform arithmetic operations, including those involving whole-number exponents, in the conventional order when there are no parentheses to specify a particular order (Order of Operations). *For example, use the formulas V = s^3 and A = 6 s^2 to find the volume and surface area of a cube with sides of length s = 1/2*.</t>
  </si>
  <si>
    <t>http://corestandards.org/Math/Content/6/EE/A/2/c/</t>
  </si>
  <si>
    <t>EE.A.2c</t>
  </si>
  <si>
    <t>6.EE.A.3</t>
  </si>
  <si>
    <t>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</si>
  <si>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http://corestandards.org/Math/Content/6/EE/A/3/</t>
  </si>
  <si>
    <t>EE.A.3</t>
  </si>
  <si>
    <t>6.EE.A.4</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</si>
  <si>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</si>
  <si>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http://corestandards.org/Math/Content/6/EE/A/4/</t>
  </si>
  <si>
    <t>EE.A.4</t>
  </si>
  <si>
    <t>6.EE.B.5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</si>
  <si>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</si>
  <si>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http://corestandards.org/Math/Content/6/EE/B/5/</t>
  </si>
  <si>
    <t>EE.B.5</t>
  </si>
  <si>
    <t>6.EE.B.6</t>
  </si>
  <si>
    <t>Use variables to represent numbers and write expressions when solving a real-world or mathematical problem; understand that a variable can represent an unknown number, or, depending on the purpose at hand, any number in a specified set.</t>
  </si>
  <si>
    <t>http://corestandards.org/Math/Content/6/EE/B/6/</t>
  </si>
  <si>
    <t>EE.B.6</t>
  </si>
  <si>
    <t>6.EE.B.7</t>
  </si>
  <si>
    <t>Solve real-world and mathematical problems by writing and solving equations of the form *x* + *p* = *q* and* px* = *q* for cases in which *p*, *q* and *x* are all nonnegative rational numbers.</t>
  </si>
  <si>
    <t>http://corestandards.org/Math/Content/6/EE/B/7/</t>
  </si>
  <si>
    <t>EE.B.7</t>
  </si>
  <si>
    <t>6.EE.B.8</t>
  </si>
  <si>
    <t>Write an inequality of the form *x* &amp;gt; *c* or *x* &amp;lt; *c* to represent a constraint or condition in a real-world or mathematical problem. Recognize that inequalities of the form *x* &amp;gt; *c* or* x* &amp;lt; c have infinitely many solutions; represent solutions of such inequalities on number line diagrams.</t>
  </si>
  <si>
    <t>http://corestandards.org/Math/Content/6/EE/B/8/</t>
  </si>
  <si>
    <t>EE.B.8</t>
  </si>
  <si>
    <t>6.EE.C.9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</si>
  <si>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</si>
  <si>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http://corestandards.org/Math/Content/6/EE/C/9/</t>
  </si>
  <si>
    <t>EE.C.9</t>
  </si>
  <si>
    <t>6.G.A.1</t>
  </si>
  <si>
    <t>Find the area of right triangles, other triangles, special quadrilaterals, and polygons by composing into rectangles or decomposing into triangles and other shapes; apply these techniques in the context of solving real-world and mathematical problems.</t>
  </si>
  <si>
    <t>http://corestandards.org/Math/Content/6/G/A/1/</t>
  </si>
  <si>
    <t>6.G.A.2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</si>
  <si>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</si>
  <si>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http://corestandards.org/Math/Content/6/G/A/2/</t>
  </si>
  <si>
    <t>6.G.A.3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</si>
  <si>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</si>
  <si>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http://corestandards.org/Math/Content/6/G/A/3/</t>
  </si>
  <si>
    <t>6.G.A.4</t>
  </si>
  <si>
    <t>Represent three-dimensional figures using nets made up of rectangles and triangles, and use the nets to find the surface area of these figures. Apply these techniques in the context of solving real-world and mathematical problems.</t>
  </si>
  <si>
    <t>http://corestandards.org/Math/Content/6/G/A/4/</t>
  </si>
  <si>
    <t>G.A.4</t>
  </si>
  <si>
    <t>6.NS.A.1</t>
  </si>
  <si>
    <t>Interpret and compute quotients of fractions, and solve word problems involving division of fractions by fractions, e.g., by using visual fraction models and equations to represent the problem. *For example, create a story context for (2/3) &amp;divide; (3/4) and use a visual fraction model to show the quotient; use the relationship between multiplication and division to explain that (2/3) &amp;divide; (3/4) = 8/9 because 3/4 of 8/9 is 2/3. (In general, (a/b) &amp;divide; (c/d) = ad/bc.) How much chocolate will each person get if 3 people share 1/2 lb of chocolate equally? How many 3/4-cup servings are in 2/3 of a cup of yogurt? How wide is a rectangular strip of land with length 3/4 mi and area 1/2 square mi?*.</t>
  </si>
  <si>
    <t>Number System</t>
  </si>
  <si>
    <t>NS</t>
  </si>
  <si>
    <t>http://corestandards.org/Math/Content/6/NS/A/1/</t>
  </si>
  <si>
    <t>NS.A.1</t>
  </si>
  <si>
    <t>6.NS.B.2</t>
  </si>
  <si>
    <t>Fluently divide multi-digit numbers using the standard algorithm.</t>
  </si>
  <si>
    <t>http://corestandards.org/Math/Content/6/NS/B/2/</t>
  </si>
  <si>
    <t>NS.B.2</t>
  </si>
  <si>
    <t>6.NS.B.3</t>
  </si>
  <si>
    <t>Fluently add, subtract, multiply, and divide multi-digit decimals using the standard algorithm for each operation.</t>
  </si>
  <si>
    <t>http://corestandards.org/Math/Content/6/NS/B/3/</t>
  </si>
  <si>
    <t>NS.B.3</t>
  </si>
  <si>
    <t>6.NS.B.4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</si>
  <si>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</si>
  <si>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http://corestandards.org/Math/Content/6/NS/B/4/</t>
  </si>
  <si>
    <t>NS.B.4</t>
  </si>
  <si>
    <t>6.NS.C.5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</si>
  <si>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</si>
  <si>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http://corestandards.org/Math/Content/6/NS/C/5/</t>
  </si>
  <si>
    <t>NS.C.5</t>
  </si>
  <si>
    <t>6.NS.C.6</t>
  </si>
  <si>
    <t>Understand a rational number as a point on the number line. Extend number line diagrams and coordinate axes familiar from previous grades to represent points on the line and in the plane with negative number coordinates.</t>
  </si>
  <si>
    <t>http://corestandards.org/Math/Content/6/NS/C/6/</t>
  </si>
  <si>
    <t>NS.C.6</t>
  </si>
  <si>
    <t>6.NS.C.6a</t>
  </si>
  <si>
    <t>Recognize opposite signs of numbers as indicating locations on opposite sides of 0 on the number line; recognize that the opposite of the opposite of a number is the number itself, e.g., -(-3) = 3, and that 0 is its own opposite.</t>
  </si>
  <si>
    <t>http://corestandards.org/Math/Content/6/NS/C/6/a/</t>
  </si>
  <si>
    <t>NS.C.6a</t>
  </si>
  <si>
    <t>6.NS.C.6b</t>
  </si>
  <si>
    <t>Understand signs of numbers in ordered pairs as indicating locations in quadrants of the coordinate plane; recognize that when two ordered pairs differ only by signs, the locations of the points are related by reflections across one or both axes.</t>
  </si>
  <si>
    <t>http://corestandards.org/Math/Content/6/NS/C/6/b/</t>
  </si>
  <si>
    <t>NS.C.6b</t>
  </si>
  <si>
    <t>6.NS.C.6c</t>
  </si>
  <si>
    <t>Find and position integers and other rational numbers on a horizontal or vertical number line diagram; find and position pairs of integers and other rational numbers on a coordinate plane.</t>
  </si>
  <si>
    <t>http://corestandards.org/Math/Content/6/NS/C/6/c/</t>
  </si>
  <si>
    <t>NS.C.6c</t>
  </si>
  <si>
    <t>6.NS.C.7</t>
  </si>
  <si>
    <t>Understand ordering and absolute value of rational numbers.</t>
  </si>
  <si>
    <t>http://corestandards.org/Math/Content/6/NS/C/7/</t>
  </si>
  <si>
    <t>NS.C.7</t>
  </si>
  <si>
    <t>6.NS.C.7a</t>
  </si>
  <si>
    <t>Interpret statements of inequality as statements about the relative position of two numbers on a number line diagram. *For example, interpret -3 &amp;gt; -7 as a statement that -3 is located to the right of -7 on a number line oriented from left to right*.</t>
  </si>
  <si>
    <t>http://corestandards.org/Math/Content/6/NS/C/7/a/</t>
  </si>
  <si>
    <t>NS.C.7a</t>
  </si>
  <si>
    <t>6.NS.C.7b</t>
  </si>
  <si>
    <t>Write, interpret, and explain statements of order for rational numbers in real-world contexts. *For example, write -3 ^oC &amp;gt; -7 ^oC to express the fact that -3 ^oC is warmer than -7 ^oC*.</t>
  </si>
  <si>
    <t>http://corestandards.org/Math/Content/6/NS/C/7/b/</t>
  </si>
  <si>
    <t>NS.C.7b</t>
  </si>
  <si>
    <t>6.NS.C.7c</t>
  </si>
  <si>
    <t>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</si>
  <si>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http://corestandards.org/Math/Content/6/NS/C/7/c/</t>
  </si>
  <si>
    <t>NS.C.7c</t>
  </si>
  <si>
    <t>6.NS.C.7d</t>
  </si>
  <si>
    <t>Distinguish comparisons of absolute value from statements about order. *For example, recognize that an account balance less than -30 dollars represents a debt greater than 30 dollars*.</t>
  </si>
  <si>
    <t>http://corestandards.org/Math/Content/6/NS/C/7/d/</t>
  </si>
  <si>
    <t>NS.C.7d</t>
  </si>
  <si>
    <t>6.NS.C.8</t>
  </si>
  <si>
    <t>Solve real-world and mathematical problems by graphing points in all four quadrants of the coordinate plane. Include use of coordinates and absolute value to find distances between points with the same first coordinate or the same second coordinate.</t>
  </si>
  <si>
    <t>http://corestandards.org/Math/Content/6/NS/C/8/</t>
  </si>
  <si>
    <t>NS.C.8</t>
  </si>
  <si>
    <t>6.RP.A.1</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</si>
  <si>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</si>
  <si>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Ratios &amp; Proportions</t>
  </si>
  <si>
    <t>RP</t>
  </si>
  <si>
    <t>http://corestandards.org/Math/Content/6/RP/A/1/</t>
  </si>
  <si>
    <t>RP.A.1</t>
  </si>
  <si>
    <t>6.RP.A.2</t>
  </si>
  <si>
    <t>Understand the concept of a unit rate a/b associated with a ratio a:b with b &amp;ne; 0, and use rate language in the context of a ratio relationship. *For example, "This recipe has a ratio of 3 cups of flour to 4 cups of sugar, so there is 3/4 cup of flour for each cup of sugar." "We paid $75 for 15 hamburgers, which is a rate of $5 per hamburger."*</t>
  </si>
  <si>
    <t>http://corestandards.org/Math/Content/6/RP/A/2/</t>
  </si>
  <si>
    <t>RP.A.2</t>
  </si>
  <si>
    <t>6.RP.A.3</t>
  </si>
  <si>
    <t>Use ratio and rate reasoning to solve real-world and mathematical problems, e.g., by reasoning about tables of equivalent ratios, tape diagrams, double number line diagrams, or equations.</t>
  </si>
  <si>
    <t>http://corestandards.org/Math/Content/6/RP/A/3/</t>
  </si>
  <si>
    <t>RP.A.3</t>
  </si>
  <si>
    <t>6.RP.A.3a</t>
  </si>
  <si>
    <t>Make tables of equivalent ratios relating quantities with whole-number measurements, find missing values in the tables, and plot the pairs of values on the coordinate plane. Use tables to compare ratios.</t>
  </si>
  <si>
    <t>http://corestandards.org/Math/Content/6/RP/A/3/a/</t>
  </si>
  <si>
    <t>RP.A.3a</t>
  </si>
  <si>
    <t>6.RP.A.3b</t>
  </si>
  <si>
    <t>Solve unit rate problems including those involving unit pricing and constant speed. *For example, if it took 7 hours to mow 4 lawns, then at that rate, how many lawns could be mowed in 35 hours? At what rate were lawns being mowed?*</t>
  </si>
  <si>
    <t>http://corestandards.org/Math/Content/6/RP/A/3/b/</t>
  </si>
  <si>
    <t>RP.A.3b</t>
  </si>
  <si>
    <t>6.RP.A.3c</t>
  </si>
  <si>
    <t>Find a percent of a quantity as a rate per 100 (e.g., 30% of a quantity means 30/100 times the quantity); solve problems involving finding the whole, given a part and the percent.</t>
  </si>
  <si>
    <t>http://corestandards.org/Math/Content/6/RP/A/3/c/</t>
  </si>
  <si>
    <t>RP.A.3c</t>
  </si>
  <si>
    <t>6.RP.A.3d</t>
  </si>
  <si>
    <t>Use ratio reasoning to convert measurement units; manipulate and transform units appropriately when multiplying or dividing quantities.</t>
  </si>
  <si>
    <t>http://corestandards.org/Math/Content/6/RP/A/3/d/</t>
  </si>
  <si>
    <t>RP.A.3d</t>
  </si>
  <si>
    <t>6.SP.A.1</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</si>
  <si>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</si>
  <si>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Statistics &amp; Probability</t>
  </si>
  <si>
    <t>SP</t>
  </si>
  <si>
    <t>http://corestandards.org/Math/Content/6/SP/A/1/</t>
  </si>
  <si>
    <t>SP.A.1</t>
  </si>
  <si>
    <t>6.SP.A.2</t>
  </si>
  <si>
    <t>Understand that a set of data collected to answer a statistical question has a distribution which can be described by its center, spread, and overall shape.</t>
  </si>
  <si>
    <t>http://corestandards.org/Math/Content/6/SP/A/2/</t>
  </si>
  <si>
    <t>SP.A.2</t>
  </si>
  <si>
    <t>6.SP.A.3</t>
  </si>
  <si>
    <t>Recognize that a measure of center for a numerical data set summarizes all of its values with a single number, while a measure of variation describes how its values vary with a single number.</t>
  </si>
  <si>
    <t>http://corestandards.org/Math/Content/6/SP/A/3/</t>
  </si>
  <si>
    <t>SP.A.3</t>
  </si>
  <si>
    <t>6.SP.B.4</t>
  </si>
  <si>
    <t>Display numerical data in plots on a number line, including dot plots, histograms, and box plots.</t>
  </si>
  <si>
    <t>http://corestandards.org/Math/Content/6/SP/B/4/</t>
  </si>
  <si>
    <t>SP.B.4</t>
  </si>
  <si>
    <t>6.SP.B.5</t>
  </si>
  <si>
    <t>Summarize numerical data sets in relation to their context, such as by:</t>
  </si>
  <si>
    <t>http://corestandards.org/Math/Content/6/SP/B/5/</t>
  </si>
  <si>
    <t>SP.B.5</t>
  </si>
  <si>
    <t>6.SP.B.5a</t>
  </si>
  <si>
    <t>Reporting the number of observations.</t>
  </si>
  <si>
    <t>http://corestandards.org/Math/Content/6/SP/B/5/a/</t>
  </si>
  <si>
    <t>SP.B.5a</t>
  </si>
  <si>
    <t>6.SP.B.5b</t>
  </si>
  <si>
    <t>Describing the nature of the attribute under investigation, including how it was measured and its units of measurement.</t>
  </si>
  <si>
    <t>http://corestandards.org/Math/Content/6/SP/B/5/b/</t>
  </si>
  <si>
    <t>SP.B.5b</t>
  </si>
  <si>
    <t>6.SP.B.5c</t>
  </si>
  <si>
    <t>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</si>
  <si>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http://corestandards.org/Math/Content/6/SP/B/5/c/</t>
  </si>
  <si>
    <t>SP.B.5c</t>
  </si>
  <si>
    <t>6.SP.B.5d</t>
  </si>
  <si>
    <t>Relating the choice of measures of center and variability to the shape of the data distribution and the context in which the data were gathered.</t>
  </si>
  <si>
    <t>http://corestandards.org/Math/Content/6/SP/B/5/d/</t>
  </si>
  <si>
    <t>SP.B.5d</t>
  </si>
  <si>
    <t>7.EE.A.1</t>
  </si>
  <si>
    <t>Apply properties of operations as strategies to add, subtract, factor, and expand linear expressions with rational coefficients.</t>
  </si>
  <si>
    <t>http://corestandards.org/Math/Content/7/EE/A/1/</t>
  </si>
  <si>
    <t>7.EE.A.2</t>
  </si>
  <si>
    <t>Understand that rewriting an expression in different forms in a problem context can shed light on the problem and how the quantities in it are related. *For example, a + 0.05a = 1.05a means that "increase by 5%" is the same as "multiply by 1.05."*</t>
  </si>
  <si>
    <t>http://corestandards.org/Math/Content/7/EE/A/2/</t>
  </si>
  <si>
    <t>7.EE.B.3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</si>
  <si>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</si>
  <si>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http://corestandards.org/Math/Content/7/EE/B/3/</t>
  </si>
  <si>
    <t>EE.B.3</t>
  </si>
  <si>
    <t>7.EE.B.4</t>
  </si>
  <si>
    <t>Use variables to represent quantities in a real-world or mathematical problem, and construct simple equations and inequalities to solve problems by reasoning about the quantities.</t>
  </si>
  <si>
    <t>http://corestandards.org/Math/Content/7/EE/B/4/</t>
  </si>
  <si>
    <t>EE.B.4</t>
  </si>
  <si>
    <t>7.EE.B.4a</t>
  </si>
  <si>
    <t>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</si>
  <si>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http://corestandards.org/Math/Content/7/EE/B/4/a/</t>
  </si>
  <si>
    <t>EE.B.4a</t>
  </si>
  <si>
    <t>7.EE.B.4b</t>
  </si>
  <si>
    <t>Solve word problems leading to inequalities of the form *px* + *q* &amp;gt; *r* or *px* + *q* &amp;lt;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</si>
  <si>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http://corestandards.org/Math/Content/7/EE/B/4/b/</t>
  </si>
  <si>
    <t>EE.B.4b</t>
  </si>
  <si>
    <t>7.G.A.1</t>
  </si>
  <si>
    <t>Solve problems involving scale drawings of geometric figures, including computing actual lengths and areas from a scale drawing and reproducing a scale drawing at a different scale.</t>
  </si>
  <si>
    <t>http://corestandards.org/Math/Content/7/G/A/1/</t>
  </si>
  <si>
    <t>7.G.A.2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</si>
  <si>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</si>
  <si>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http://corestandards.org/Math/Content/7/G/A/2/</t>
  </si>
  <si>
    <t>7.G.A.3</t>
  </si>
  <si>
    <t>Describe the two-dimensional figures that result from slicing three-dimensional figures, as in plane sections of right rectangular prisms and right rectangular pyramids.</t>
  </si>
  <si>
    <t>http://corestandards.org/Math/Content/7/G/A/3/</t>
  </si>
  <si>
    <t>7.G.B.4</t>
  </si>
  <si>
    <t>Know the formulas for the area and circumference of a circle and use them to solve problems; give an informal derivation of the relationship between the circumference and area of a circle.</t>
  </si>
  <si>
    <t>http://corestandards.org/Math/Content/7/G/B/4/</t>
  </si>
  <si>
    <t>7.G.B.5</t>
  </si>
  <si>
    <t>Use facts about supplementary, complementary, vertical, and adjacent angles in a multi-step problem to write and solve simple equations for an unknown angle in a figure.</t>
  </si>
  <si>
    <t>http://corestandards.org/Math/Content/7/G/B/5/</t>
  </si>
  <si>
    <t>7.G.B.6</t>
  </si>
  <si>
    <t>Solve real-world and mathematical problems involving area, volume and surface area of two- and three-dimensional objects composed of triangles, quadrilaterals, polygons, cubes, and right prisms.</t>
  </si>
  <si>
    <t>http://corestandards.org/Math/Content/7/G/B/6/</t>
  </si>
  <si>
    <t>7.NS.A.1</t>
  </si>
  <si>
    <t>Apply and extend previous understandings of addition and subtraction to add and subtract rational numbers; represent addition and subtraction on a horizontal or vertical number line diagram.</t>
  </si>
  <si>
    <t>http://corestandards.org/Math/Content/7/NS/A/1/</t>
  </si>
  <si>
    <t>7.NS.A.1a</t>
  </si>
  <si>
    <t>Describe situations in which opposite quantities combine to make 0. *For example, a hydrogen atom has 0 charge because its two constituents are oppositely charged*.</t>
  </si>
  <si>
    <t>http://corestandards.org/Math/Content/7/NS/A/1/a/</t>
  </si>
  <si>
    <t>NS.A.1a</t>
  </si>
  <si>
    <t>7.NS.A.1b</t>
  </si>
  <si>
    <t>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</si>
  <si>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http://corestandards.org/Math/Content/7/NS/A/1/b/</t>
  </si>
  <si>
    <t>NS.A.1b</t>
  </si>
  <si>
    <t>7.NS.A.1c</t>
  </si>
  <si>
    <t>Understand subtraction of rational numbers as adding the additive inverse, *p* - *q* = *p* + (-*q*). Show that the distance between two rational numbers on the number line is the absolute value of their difference, and apply this principle in real-world contexts.</t>
  </si>
  <si>
    <t>http://corestandards.org/Math/Content/7/NS/A/1/c/</t>
  </si>
  <si>
    <t>NS.A.1c</t>
  </si>
  <si>
    <t>7.NS.A.1d</t>
  </si>
  <si>
    <t>Apply properties of operations as strategies to add and subtract rational numbers.</t>
  </si>
  <si>
    <t>http://corestandards.org/Math/Content/7/NS/A/1/d/</t>
  </si>
  <si>
    <t>NS.A.1d</t>
  </si>
  <si>
    <t>7.NS.A.2</t>
  </si>
  <si>
    <t>Apply and extend previous understandings of multiplication and division and of fractions to multiply and divide rational numbers.</t>
  </si>
  <si>
    <t>http://corestandards.org/Math/Content/7/NS/A/2/</t>
  </si>
  <si>
    <t>NS.A.2</t>
  </si>
  <si>
    <t>7.NS.A.2a</t>
  </si>
  <si>
    <t>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</si>
  <si>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http://corestandards.org/Math/Content/7/NS/A/2/a/</t>
  </si>
  <si>
    <t>NS.A.2a</t>
  </si>
  <si>
    <t>7.NS.A.2b</t>
  </si>
  <si>
    <t>Understand that integers can be divided, provided that the divisor is not zero, and every quotient of integers (with non-zero divisor) is a rational number. If *p* and *q* are integers, then -(*p*/*q*) = (-*p*)/*q* = *p*/(-*q*). Interpret quotients of rational numbers by describing real-world contexts.</t>
  </si>
  <si>
    <t>http://corestandards.org/Math/Content/7/NS/A/2/b/</t>
  </si>
  <si>
    <t>NS.A.2b</t>
  </si>
  <si>
    <t>7.NS.A.2c</t>
  </si>
  <si>
    <t>Apply properties of operations as strategies to multiply and divide rational numbers.</t>
  </si>
  <si>
    <t>http://corestandards.org/Math/Content/7/NS/A/2/c/</t>
  </si>
  <si>
    <t>NS.A.2c</t>
  </si>
  <si>
    <t>7.NS.A.2d</t>
  </si>
  <si>
    <t>Convert a rational number to a decimal using long division; know that the decimal form of a rational number terminates in 0s or eventually repeats.</t>
  </si>
  <si>
    <t>http://corestandards.org/Math/Content/7/NS/A/2/d/</t>
  </si>
  <si>
    <t>NS.A.2d</t>
  </si>
  <si>
    <t>7.NS.A.3</t>
  </si>
  <si>
    <t>Solve real-world and mathematical problems involving the four operations with rational numbers.</t>
  </si>
  <si>
    <t>http://corestandards.org/Math/Content/7/NS/A/3/</t>
  </si>
  <si>
    <t>NS.A.3</t>
  </si>
  <si>
    <t>7.RP.A.1</t>
  </si>
  <si>
    <t>Compute unit rates associated with ratios of fractions, including ratios of lengths, areas and other quantities measured in like or different units. *For example, if a person walks 1/2 mile in each 1/4 hour, compute the unit rate as the complex fraction ^1/2/1/4 miles per hour, equivalently 2 miles per hour*.</t>
  </si>
  <si>
    <t>http://corestandards.org/Math/Content/7/RP/A/1/</t>
  </si>
  <si>
    <t>7.RP.A.2</t>
  </si>
  <si>
    <t>Recognize and represent proportional relationships between quantities.</t>
  </si>
  <si>
    <t>http://corestandards.org/Math/Content/7/RP/A/2/</t>
  </si>
  <si>
    <t>7.RP.A.2a</t>
  </si>
  <si>
    <t>Decide whether two quantities are in a proportional relationship, e.g., by testing for equivalent ratios in a table or graphing on a coordinate plane and observing whether the graph is a straight line through the origin.</t>
  </si>
  <si>
    <t>http://corestandards.org/Math/Content/7/RP/A/2/a/</t>
  </si>
  <si>
    <t>RP.A.2a</t>
  </si>
  <si>
    <t>7.RP.A.2b</t>
  </si>
  <si>
    <t>Identify the constant of proportionality (unit rate) in tables, graphs, equations, diagrams, and verbal descriptions of proportional relationships.</t>
  </si>
  <si>
    <t>http://corestandards.org/Math/Content/7/RP/A/2/b/</t>
  </si>
  <si>
    <t>RP.A.2b</t>
  </si>
  <si>
    <t>7.RP.A.2c</t>
  </si>
  <si>
    <t>Represent proportional relationships by equations. *For example, if total cost t is proportional to the number n of items purchased at a constant price p, the relationship between the total cost and the number of items can be expressed as t = pn*.</t>
  </si>
  <si>
    <t>http://corestandards.org/Math/Content/7/RP/A/2/c/</t>
  </si>
  <si>
    <t>RP.A.2c</t>
  </si>
  <si>
    <t>7.RP.A.2d</t>
  </si>
  <si>
    <t>Explain what a point (*x*, *y*) on the graph of a proportional relationship means in terms of the situation, with special attention to the points (0, 0) and (1, *r*) where r is the unit rate.</t>
  </si>
  <si>
    <t>http://corestandards.org/Math/Content/7/RP/A/2/d/</t>
  </si>
  <si>
    <t>RP.A.2d</t>
  </si>
  <si>
    <t>7.RP.A.3</t>
  </si>
  <si>
    <t>Use proportional relationships to solve multistep ratio and percent problems. Examples: simple interest, tax, markups and markdowns, gratuities and commissions, fees, percent increase and decrease, percent error.</t>
  </si>
  <si>
    <t>http://corestandards.org/Math/Content/7/RP/A/3/</t>
  </si>
  <si>
    <t>7.SP.A.1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</si>
  <si>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</si>
  <si>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http://corestandards.org/Math/Content/7/SP/A/1/</t>
  </si>
  <si>
    <t>7.SP.A.2</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</si>
  <si>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</si>
  <si>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http://corestandards.org/Math/Content/7/SP/A/2/</t>
  </si>
  <si>
    <t>7.SP.B.3</t>
  </si>
  <si>
    <t>Informally assess the degree of visual overlap of two numerical data distributions with similar variabilities,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</si>
  <si>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http://corestandards.org/Math/Content/7/SP/B/3/</t>
  </si>
  <si>
    <t>SP.B.3</t>
  </si>
  <si>
    <t>7.SP.B.4</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</si>
  <si>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</si>
  <si>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http://corestandards.org/Math/Content/7/SP/B/4/</t>
  </si>
  <si>
    <t>7.SP.C.5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</si>
  <si>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</si>
  <si>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http://corestandards.org/Math/Content/7/SP/C/5/</t>
  </si>
  <si>
    <t>SP.C.5</t>
  </si>
  <si>
    <t>7.SP.C.6</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</si>
  <si>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</si>
  <si>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http://corestandards.org/Math/Content/7/SP/C/6/</t>
  </si>
  <si>
    <t>SP.C.6</t>
  </si>
  <si>
    <t>7.SP.C.7</t>
  </si>
  <si>
    <t>Develop a probability model and use it to find probabilities of events. Compare probabilities from a model to observed frequencies; if the agreement is not good, explain possible sources of the discrepancy.</t>
  </si>
  <si>
    <t>http://corestandards.org/Math/Content/7/SP/C/7/</t>
  </si>
  <si>
    <t>SP.C.7</t>
  </si>
  <si>
    <t>7.SP.C.7a</t>
  </si>
  <si>
    <t>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</si>
  <si>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http://corestandards.org/Math/Content/7/SP/C/7/a/</t>
  </si>
  <si>
    <t>SP.C.7a</t>
  </si>
  <si>
    <t>7.SP.C.7b</t>
  </si>
  <si>
    <t>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</si>
  <si>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http://corestandards.org/Math/Content/7/SP/C/7/b/</t>
  </si>
  <si>
    <t>SP.C.7b</t>
  </si>
  <si>
    <t>7.SP.C.8</t>
  </si>
  <si>
    <t>Find probabilities of compound events using organized lists, tables, tree diagrams, and simulation.</t>
  </si>
  <si>
    <t>http://corestandards.org/Math/Content/7/SP/C/8/</t>
  </si>
  <si>
    <t>SP.C.8</t>
  </si>
  <si>
    <t>7.SP.C.8a</t>
  </si>
  <si>
    <t>Understand that, just as with simple events, the probability of a compound event is the fraction of outcomes in the sample space for which the compound event occurs.</t>
  </si>
  <si>
    <t>http://corestandards.org/Math/Content/7/SP/C/8/a/</t>
  </si>
  <si>
    <t>SP.C.8a</t>
  </si>
  <si>
    <t>7.SP.C.8b</t>
  </si>
  <si>
    <t>Represent sample spaces for compound events using methods such as organized lists, tables and tree diagrams. For an event described in everyday language (e.g., "rolling double sixes"), identify the outcomes in the sample space which compose the event.</t>
  </si>
  <si>
    <t>http://corestandards.org/Math/Content/7/SP/C/8/b/</t>
  </si>
  <si>
    <t>SP.C.8b</t>
  </si>
  <si>
    <t>7.SP.C.8c</t>
  </si>
  <si>
    <t>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</si>
  <si>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http://corestandards.org/Math/Content/7/SP/C/8/c/</t>
  </si>
  <si>
    <t>SP.C.8c</t>
  </si>
  <si>
    <t>8.EE.A.1</t>
  </si>
  <si>
    <t>Know and apply the properties of integer exponents to generate equivalent numerical expressions. For example, 3^2&amp;nbsp;&amp;times;&amp;nbsp;3^-5 = 3^-3 = 1/3^3 = 1/27.</t>
  </si>
  <si>
    <t>http://corestandards.org/Math/Content/8/EE/A/1/</t>
  </si>
  <si>
    <t>8.EE.A.2</t>
  </si>
  <si>
    <t>Use square root and cube root symbols to represent solutions to equations of the form *x*^2 = *p* and *x*^3 = p, where *p* is a positive rational number. Evaluate square roots of small perfect squares and cube roots of small perfect cubes. Know that &amp;radic;2 is irrational.</t>
  </si>
  <si>
    <t>http://corestandards.org/Math/Content/8/EE/A/2/</t>
  </si>
  <si>
    <t>8.EE.A.3</t>
  </si>
  <si>
    <t>Use numbers expressed in the form of a single digit times an integer power of 10 to estimate very large or very small quantities, and to express how many times as much one is than the other. *For example, estimate the population of the United States as 3 times 10^8 and the population of the world as 7 times 10^9, and determine that the world population is more than 20 times larger*.</t>
  </si>
  <si>
    <t>http://corestandards.org/Math/Content/8/EE/A/3/</t>
  </si>
  <si>
    <t>8.EE.A.4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</si>
  <si>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</si>
  <si>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http://corestandards.org/Math/Content/8/EE/A/4/</t>
  </si>
  <si>
    <t>8.EE.B.5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</si>
  <si>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</si>
  <si>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http://corestandards.org/Math/Content/8/EE/B/5/</t>
  </si>
  <si>
    <t>8.EE.B.6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</si>
  <si>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</si>
  <si>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http://corestandards.org/Math/Content/8/EE/B/6/</t>
  </si>
  <si>
    <t>8.EE.C.7</t>
  </si>
  <si>
    <t>Solve linear equations in one variable.</t>
  </si>
  <si>
    <t>http://corestandards.org/Math/Content/8/EE/C/7/</t>
  </si>
  <si>
    <t>EE.C.7</t>
  </si>
  <si>
    <t>8.EE.C.7a</t>
  </si>
  <si>
    <t>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</si>
  <si>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http://corestandards.org/Math/Content/8/EE/C/7/a/</t>
  </si>
  <si>
    <t>EE.C.7a</t>
  </si>
  <si>
    <t>8.EE.C.7b</t>
  </si>
  <si>
    <t>Solve linear equations with rational number coefficients, including equations whose solutions require expanding expressions using the distributive property and collecting like terms.</t>
  </si>
  <si>
    <t>http://corestandards.org/Math/Content/8/EE/C/7/b/</t>
  </si>
  <si>
    <t>EE.C.7b</t>
  </si>
  <si>
    <t>8.EE.C.8</t>
  </si>
  <si>
    <t>Analyze and solve pairs of simultaneous linear equations.</t>
  </si>
  <si>
    <t>http://corestandards.org/Math/Content/8/EE/C/8/</t>
  </si>
  <si>
    <t>EE.C.8</t>
  </si>
  <si>
    <t>8.EE.C.8a</t>
  </si>
  <si>
    <t>Understand that solutions to a system of two linear equations in two variables correspond to points of intersection of their graphs, because points of intersection satisfy both equations simultaneously.</t>
  </si>
  <si>
    <t>http://corestandards.org/Math/Content/8/EE/C/8/a/</t>
  </si>
  <si>
    <t>EE.C.8a</t>
  </si>
  <si>
    <t>8.EE.C.8b</t>
  </si>
  <si>
    <t>Solve systems of two linear equations in two variables algebraically, and estimate solutions by graphing the equations. Solve simple cases by inspection. *For example, 3x + 2y = 5 and 3x + 2y = 6 have no solution because 3x + 2y cannot simultaneously be 5 and 6*.</t>
  </si>
  <si>
    <t>http://corestandards.org/Math/Content/8/EE/C/8/b/</t>
  </si>
  <si>
    <t>EE.C.8b</t>
  </si>
  <si>
    <t>8.EE.C.8c</t>
  </si>
  <si>
    <t>Solve real-world and mathematical problems leading to two linear equations in two variables. *For example, given coordinates for two pairs of points, determine whether the line through the first pair of points intersects the line through the second pair*.</t>
  </si>
  <si>
    <t>http://corestandards.org/Math/Content/8/EE/C/8/c/</t>
  </si>
  <si>
    <t>EE.C.8c</t>
  </si>
  <si>
    <t>8.F.A.1</t>
  </si>
  <si>
    <t>Understand that a function is a rule that assigns to each input exactly one output. The graph of a function is the set of ordered pairs consisting of an input and the corresponding output.</t>
  </si>
  <si>
    <t>Functions</t>
  </si>
  <si>
    <t>F</t>
  </si>
  <si>
    <t>http://corestandards.org/Math/Content/8/F/A/1/</t>
  </si>
  <si>
    <t>F.A.1</t>
  </si>
  <si>
    <t>8.F.A.2</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</si>
  <si>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</si>
  <si>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http://corestandards.org/Math/Content/8/F/A/2/</t>
  </si>
  <si>
    <t>F.A.2</t>
  </si>
  <si>
    <t>8.F.A.3</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</si>
  <si>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</si>
  <si>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http://corestandards.org/Math/Content/8/F/A/3/</t>
  </si>
  <si>
    <t>F.A.3</t>
  </si>
  <si>
    <t>8.F.B.4</t>
  </si>
  <si>
    <t>Construct a function to model a linear relationship between two quantities. Determine the rate of change&amp;nbsp;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</si>
  <si>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http://corestandards.org/Math/Content/8/F/B/4/</t>
  </si>
  <si>
    <t>F.B.4</t>
  </si>
  <si>
    <t>8.F.B.5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</si>
  <si>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</si>
  <si>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http://corestandards.org/Math/Content/8/F/B/5/</t>
  </si>
  <si>
    <t>F.B.5</t>
  </si>
  <si>
    <t>8.G.A.1</t>
  </si>
  <si>
    <t>Verify experimentally the properties of rotations, reflections, and translations:</t>
  </si>
  <si>
    <t>http://corestandards.org/Math/Content/8/G/A/1/</t>
  </si>
  <si>
    <t>8.G.A.1a</t>
  </si>
  <si>
    <t>Lines are taken to lines, and line segments to line segments of the same length.</t>
  </si>
  <si>
    <t>http://corestandards.org/Math/Content/8/G/A/1/a/</t>
  </si>
  <si>
    <t>G.A.1a</t>
  </si>
  <si>
    <t>8.G.A.1b</t>
  </si>
  <si>
    <t>Angles are taken to angles of the same measure.</t>
  </si>
  <si>
    <t>http://corestandards.org/Math/Content/8/G/A/1/b/</t>
  </si>
  <si>
    <t>G.A.1b</t>
  </si>
  <si>
    <t>8.G.A.1c</t>
  </si>
  <si>
    <t>Parallel lines are taken to parallel lines.</t>
  </si>
  <si>
    <t>http://corestandards.org/Math/Content/8/G/A/1/c/</t>
  </si>
  <si>
    <t>G.A.1c</t>
  </si>
  <si>
    <t>8.G.A.2</t>
  </si>
  <si>
    <t>Understand that a two-dimensional figure is congruent to another if the second can be obtained from the first by a sequence of rotations, reflections, and translations; given two congruent figures, describe a sequence that exhibits the congruence between them.</t>
  </si>
  <si>
    <t>http://corestandards.org/Math/Content/8/G/A/2/</t>
  </si>
  <si>
    <t>8.G.A.3</t>
  </si>
  <si>
    <t>Describe the effect of dilations, translations, rotations, and reflections on two-dimensional figures using coordinates.</t>
  </si>
  <si>
    <t>http://corestandards.org/Math/Content/8/G/A/3/</t>
  </si>
  <si>
    <t>8.G.A.4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</si>
  <si>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</si>
  <si>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http://corestandards.org/Math/Content/8/G/A/4/</t>
  </si>
  <si>
    <t>8.G.A.5</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</si>
  <si>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</si>
  <si>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http://corestandards.org/Math/Content/8/G/A/5/</t>
  </si>
  <si>
    <t>G.A.5</t>
  </si>
  <si>
    <t>8.G.B.6</t>
  </si>
  <si>
    <t>Explain a proof of the Pythagorean Theorem and its converse.</t>
  </si>
  <si>
    <t>http://corestandards.org/Math/Content/8/G/B/6/</t>
  </si>
  <si>
    <t>8.G.B.7</t>
  </si>
  <si>
    <t>Apply the Pythagorean Theorem to determine unknown side lengths in right triangles in real-world and mathematical problems in two and three dimensions.</t>
  </si>
  <si>
    <t>http://corestandards.org/Math/Content/8/G/B/7/</t>
  </si>
  <si>
    <t>G.B.7</t>
  </si>
  <si>
    <t>8.G.B.8</t>
  </si>
  <si>
    <t>Apply the Pythagorean Theorem to find the distance between two points in a coordinate system.</t>
  </si>
  <si>
    <t>http://corestandards.org/Math/Content/8/G/B/8/</t>
  </si>
  <si>
    <t>G.B.8</t>
  </si>
  <si>
    <t>8.G.C.9</t>
  </si>
  <si>
    <t>Know the formulas for the volumes of cones, cylinders, and spheres and use them to solve real-world and mathematical problems.</t>
  </si>
  <si>
    <t>http://corestandards.org/Math/Content/8/G/C/9/</t>
  </si>
  <si>
    <t>G.C.9</t>
  </si>
  <si>
    <t>8.NS.A.1</t>
  </si>
  <si>
    <t>Know that numbers that are not rational are called irrational. Understand informally that every number has a decimal expansion; for rational numbers show that the decimal expansion repeats eventually, and convert a decimal expansion which repeats eventually into a rational number.</t>
  </si>
  <si>
    <t>http://corestandards.org/Math/Content/8/NS/A/1/</t>
  </si>
  <si>
    <t>8.NS.A.2</t>
  </si>
  <si>
    <t>Use rational approximations of irrational numbers to compare the size of irrational numbers, locate them approximately on a number line diagram, and estimate the value of expressions (e.g., &amp;pi;^2). *For example, by truncating the decimal expansion of &amp;radic;2, show that &amp;radic;2 is between 1 and 2, then between 1.4 and 1.5, and explain how to continue on to get better approximations*.</t>
  </si>
  <si>
    <t>http://corestandards.org/Math/Content/8/NS/A/2/</t>
  </si>
  <si>
    <t>8.SP.A.1</t>
  </si>
  <si>
    <t>Construct and interpret scatter plots for bivariate measurement data to investigate patterns of association between two quantities. Describe patterns such as clustering, outliers, positive or negative association, linear association, and nonlinear association.</t>
  </si>
  <si>
    <t>http://corestandards.org/Math/Content/8/SP/A/1/</t>
  </si>
  <si>
    <t>8.SP.A.2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</si>
  <si>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</si>
  <si>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http://corestandards.org/Math/Content/8/SP/A/2/</t>
  </si>
  <si>
    <t>8.SP.A.3</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</si>
  <si>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</si>
  <si>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http://corestandards.org/Math/Content/8/SP/A/3/</t>
  </si>
  <si>
    <t>8.SP.A.4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</si>
  <si>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</si>
  <si>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http://corestandards.org/Math/Content/8/SP/A/4/</t>
  </si>
  <si>
    <t>SP.A.4</t>
  </si>
  <si>
    <t>HSA-APR.A.1</t>
  </si>
  <si>
    <t>Understand that polynomials form a system analogous to the integers, namely, they are closed under the operations of addition, subtraction, and multiplication; add, subtract, and multiply polynomials.</t>
  </si>
  <si>
    <t>9,10,11,12</t>
  </si>
  <si>
    <t>Arithmetic with Polynomials &amp; Rational Expressions</t>
  </si>
  <si>
    <t>APR</t>
  </si>
  <si>
    <t>http://corestandards.org/Math/Content/HSA/APR/A/1/</t>
  </si>
  <si>
    <t>APR.A.1</t>
  </si>
  <si>
    <t>HSA-APR.B.2</t>
  </si>
  <si>
    <t>Know and apply the Remainder Theorem: For a polynomial *p*(*x*) and a number *a*, the remainder on division by *x - a* is *p*(*a*), so *p*(*a*) = 0 if and only if (*x - a*) is a factor of *p*(*x*).</t>
  </si>
  <si>
    <t>http://corestandards.org/Math/Content/HSA/APR/B/2/</t>
  </si>
  <si>
    <t>APR.B.2</t>
  </si>
  <si>
    <t>HSA-APR.B.3</t>
  </si>
  <si>
    <t>Identify zeros of polynomials when suitable factorizations are available, and use the zeros to construct a rough graph of the function defined by the polynomial.</t>
  </si>
  <si>
    <t>http://corestandards.org/Math/Content/HSA/APR/B/3/</t>
  </si>
  <si>
    <t>APR.B.3</t>
  </si>
  <si>
    <t>HSA-APR.C.4</t>
  </si>
  <si>
    <t>Prove polynomial identities and use them to describe numerical relationships. *For example, the polynomial identity (x^2 + y^2)^2 = (x^2 - y^2)^2 + (2xy)^2 can be used to generate Pythagorean triples.*</t>
  </si>
  <si>
    <t>http://corestandards.org/Math/Content/HSA/APR/C/4/</t>
  </si>
  <si>
    <t>APR.C.4</t>
  </si>
  <si>
    <t>HSA-APR.C.5</t>
  </si>
  <si>
    <t>(+) Know and apply the Binomial Theorem for the expansion of (*x* + *y*)^*n* in powers of *x* and *y* for a positive integer *n*, where *x* and *y* are any numbers, with coefficients determined for example by Pascal's Triangle.</t>
  </si>
  <si>
    <t>http://corestandards.org/Math/Content/HSA/APR/C/5/</t>
  </si>
  <si>
    <t>APR.C.5</t>
  </si>
  <si>
    <t>HSA-APR.D.6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</si>
  <si>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</si>
  <si>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http://corestandards.org/Math/Content/HSA/APR/D/6/</t>
  </si>
  <si>
    <t>APR.D.6</t>
  </si>
  <si>
    <t>HSA-APR.D.7</t>
  </si>
  <si>
    <t>(+) Understand that rational expressions form a system analogous to the rational numbers, closed under addition, subtraction, multiplication, and division by a nonzero rational expression; add, subtract, multiply, and divide rational expressions.</t>
  </si>
  <si>
    <t>http://corestandards.org/Math/Content/HSA/APR/D/7/</t>
  </si>
  <si>
    <t>APR.D.7</t>
  </si>
  <si>
    <t>HSA-CED.A.1</t>
  </si>
  <si>
    <t>Create equations and inequalities in one variable and use them to solve problems. *Include equations arising from linear and quadratic functions, and simple rational and exponential functions*.</t>
  </si>
  <si>
    <t>Creating Equations</t>
  </si>
  <si>
    <t>CED</t>
  </si>
  <si>
    <t>http://corestandards.org/Math/Content/HSA/CED/A/1/</t>
  </si>
  <si>
    <t>CED.A.1</t>
  </si>
  <si>
    <t>HSA-CED.A.2</t>
  </si>
  <si>
    <t>Create equations in two or more variables to represent relationships between quantities; graph equations on coordinate axes with labels and scales.</t>
  </si>
  <si>
    <t>http://corestandards.org/Math/Content/HSA/CED/A/2/</t>
  </si>
  <si>
    <t>CED.A.2</t>
  </si>
  <si>
    <t>HSA-CED.A.3</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</si>
  <si>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</si>
  <si>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http://corestandards.org/Math/Content/HSA/CED/A/3/</t>
  </si>
  <si>
    <t>CED.A.3</t>
  </si>
  <si>
    <t>HSA-CED.A.4</t>
  </si>
  <si>
    <t>Rearrange formulas to highlight a quantity of interest, using the same reasoning as in solving equations. *For example, rearrange Ohm's law V = IR to highlight resistance R*.</t>
  </si>
  <si>
    <t>http://corestandards.org/Math/Content/HSA/CED/A/4/</t>
  </si>
  <si>
    <t>CED.A.4</t>
  </si>
  <si>
    <t>HSA-REI.A.1</t>
  </si>
  <si>
    <t>Explain each step in solving a simple equation as following from the equality of numbers asserted at the previous step, starting from the assumption that the original equation has a solution. Construct a viable argument to justify a solution method.</t>
  </si>
  <si>
    <t>Reasoning with Equations &amp; Inequalities</t>
  </si>
  <si>
    <t>REI</t>
  </si>
  <si>
    <t>http://corestandards.org/Math/Content/HSA/REI/A/1/</t>
  </si>
  <si>
    <t>REI.A.1</t>
  </si>
  <si>
    <t>HSA-REI.A.2</t>
  </si>
  <si>
    <t>Solve simple rational and radical equations in one variable, and give examples showing how extraneous solutions may arise.</t>
  </si>
  <si>
    <t>http://corestandards.org/Math/Content/HSA/REI/A/2/</t>
  </si>
  <si>
    <t>REI.A.2</t>
  </si>
  <si>
    <t>HSA-REI.B.3</t>
  </si>
  <si>
    <t>Solve linear equations and inequalities in one variable, including equations with coefficients represented by letters.</t>
  </si>
  <si>
    <t>http://corestandards.org/Math/Content/HSA/REI/B/3/</t>
  </si>
  <si>
    <t>REI.B.3</t>
  </si>
  <si>
    <t>HSA-REI.B.4</t>
  </si>
  <si>
    <t>Solve quadratic equations in one variable.</t>
  </si>
  <si>
    <t>http://corestandards.org/Math/Content/HSA/REI/B/4/</t>
  </si>
  <si>
    <t>REI.B.4</t>
  </si>
  <si>
    <t>HSA-REI.B.4a</t>
  </si>
  <si>
    <t>Use the method of completing the square to transform any quadratic equation in *x* into an equation of the form (*x* - *p*)^2 = *q* that has the same solutions. Derive the quadratic formula from this form.</t>
  </si>
  <si>
    <t>http://corestandards.org/Math/Content/HSA/REI/B/4/a/</t>
  </si>
  <si>
    <t>REI.B.4a</t>
  </si>
  <si>
    <t>HSA-REI.B.4b</t>
  </si>
  <si>
    <t>Solve quadratic equations by inspection (e.g., for *x*^2 = 49), taking square roots, completing the square, the quadratic formula and factoring, as appropriate to the initial form of the equation. Recognize when the quadratic formula gives complex solutions and write them as *a* &amp;plusmn; *bi* for real numbers *a* and *b*.</t>
  </si>
  <si>
    <t>http://corestandards.org/Math/Content/HSA/REI/B/4/b/</t>
  </si>
  <si>
    <t>REI.B.4b</t>
  </si>
  <si>
    <t>HSA-REI.C.5</t>
  </si>
  <si>
    <t>Prove that, given a system of two equations in two variables, replacing one equation by the sum of that equation and a multiple of the other produces a system with the same solutions.</t>
  </si>
  <si>
    <t>http://corestandards.org/Math/Content/HSA/REI/C/5/</t>
  </si>
  <si>
    <t>REI.C.5</t>
  </si>
  <si>
    <t>HSA-REI.C.6</t>
  </si>
  <si>
    <t>Solve systems of linear equations exactly and approximately (e.g., with graphs), focusing on pairs of linear equations in two variables.</t>
  </si>
  <si>
    <t>http://corestandards.org/Math/Content/HSA/REI/C/6/</t>
  </si>
  <si>
    <t>REI.C.6</t>
  </si>
  <si>
    <t>HSA-REI.C.7</t>
  </si>
  <si>
    <t>Solve a simple system consisting of a linear equation and a quadratic equation in two variables algebraically and graphically. For example, find the points of intersection between the line *y* = -3*x* and the circle *x*^2 + *y*^2 = 3.</t>
  </si>
  <si>
    <t>http://corestandards.org/Math/Content/HSA/REI/C/7/</t>
  </si>
  <si>
    <t>REI.C.7</t>
  </si>
  <si>
    <t>HSA-REI.C.8</t>
  </si>
  <si>
    <t>(+) Represent a system of linear equations as a single matrix equation in a vector variable.</t>
  </si>
  <si>
    <t>http://corestandards.org/Math/Content/HSA/REI/C/8/</t>
  </si>
  <si>
    <t>REI.C.8</t>
  </si>
  <si>
    <t>HSA-REI.C.9</t>
  </si>
  <si>
    <t>(+) Find the inverse of a matrix if it exists and use it to solve systems of linear equations (using technology for matrices of dimension 3 &amp;times; 3 or greater).</t>
  </si>
  <si>
    <t>http://corestandards.org/Math/Content/HSA/REI/C/9/</t>
  </si>
  <si>
    <t>REI.C.9</t>
  </si>
  <si>
    <t>HSA-REI.D.10</t>
  </si>
  <si>
    <t>Understand that the graph of an equation in two variables is the set of all its solutions plotted in the coordinate plane, often forming a curve (which could be a line).</t>
  </si>
  <si>
    <t>http://corestandards.org/Math/Content/HSA/REI/D/10/</t>
  </si>
  <si>
    <t>REI.D.10</t>
  </si>
  <si>
    <t>HSA-REI.D.11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</si>
  <si>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</si>
  <si>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http://corestandards.org/Math/Content/HSA/REI/D/11/</t>
  </si>
  <si>
    <t>REI.D.11</t>
  </si>
  <si>
    <t>HSA-REI.D.12</t>
  </si>
  <si>
    <t>Graph the solutions to a linear inequality in two variables as a half-plane (excluding the boundary in the case of a strict inequality), and graph the solution set to a system of linear inequalities in two variables as the intersection of the corresponding half-planes.</t>
  </si>
  <si>
    <t>http://corestandards.org/Math/Content/HSA/REI/D/12/</t>
  </si>
  <si>
    <t>REI.D.12</t>
  </si>
  <si>
    <t>HSA-SSE.A.1</t>
  </si>
  <si>
    <t>Interpret expressions that represent a quantity in terms of its context.</t>
  </si>
  <si>
    <t>Seeing Structure in Expressions</t>
  </si>
  <si>
    <t>SSE</t>
  </si>
  <si>
    <t>http://corestandards.org/Math/Content/HSA/SSE/A/1/</t>
  </si>
  <si>
    <t>SSE.A.1</t>
  </si>
  <si>
    <t>HSA-SSE.A.1a</t>
  </si>
  <si>
    <t>Interpret parts of an expression, such as terms, factors, and coefficients.</t>
  </si>
  <si>
    <t>http://corestandards.org/Math/Content/HSA/SSE/A/1/a/</t>
  </si>
  <si>
    <t>SSE.A.1a</t>
  </si>
  <si>
    <t>HSA-SSE.A.1b</t>
  </si>
  <si>
    <t>Interpret complicated expressions by viewing one or more of their parts as a single entity. *For example, interpret P(1+r)^n as the product of P and a factor not depending on P*.</t>
  </si>
  <si>
    <t>http://corestandards.org/Math/Content/HSA/SSE/A/1/b/</t>
  </si>
  <si>
    <t>SSE.A.1b</t>
  </si>
  <si>
    <t>HSA-SSE.A.2</t>
  </si>
  <si>
    <t>Use the structure of an expression to identify ways to rewrite it. *For example, see x^4 - y^4 as (x^2)^2 - (y^2)^2, thus recognizing it as a difference of squares that can be factored as (x^2 - y^2)(x^2 + y^2)*.</t>
  </si>
  <si>
    <t>http://corestandards.org/Math/Content/HSA/SSE/A/2/</t>
  </si>
  <si>
    <t>SSE.A.2</t>
  </si>
  <si>
    <t>HSA-SSE.B.3</t>
  </si>
  <si>
    <t>Choose and produce an equivalent form of an expression to reveal and explain properties of the quantity represented by the expression.</t>
  </si>
  <si>
    <t>http://corestandards.org/Math/Content/HSA/SSE/B/3/</t>
  </si>
  <si>
    <t>SSE.B.3</t>
  </si>
  <si>
    <t>HSA-SSE.B.3a</t>
  </si>
  <si>
    <t>Factor a quadratic expression to reveal the zeros of the function it defines.</t>
  </si>
  <si>
    <t>http://corestandards.org/Math/Content/HSA/SSE/B/3/a/</t>
  </si>
  <si>
    <t>SSE.B.3a</t>
  </si>
  <si>
    <t>HSA-SSE.B.3b</t>
  </si>
  <si>
    <t>Complete the square in a quadratic expression to reveal the maximum or minimum value of the function it defines.</t>
  </si>
  <si>
    <t>http://corestandards.org/Math/Content/HSA/SSE/B/3/b/</t>
  </si>
  <si>
    <t>SSE.B.3b</t>
  </si>
  <si>
    <t>HSA-SSE.B.3c</t>
  </si>
  <si>
    <t>Use the properties of exponents to transform expressions for exponential functions. *For example the expression 1.15^t can be rewritten as (1.15^1/12)^12t &amp;asymp; 1.012^12t to reveal the approximate equivalent monthly interest rate if the annual rate is 15%*.</t>
  </si>
  <si>
    <t>http://corestandards.org/Math/Content/HSA/SSE/B/3/c/</t>
  </si>
  <si>
    <t>SSE.B.3c</t>
  </si>
  <si>
    <t>HSA-SSE.B.4</t>
  </si>
  <si>
    <t>Derive the formula for the sum of a finite geometric series (when the common ratio is not 1), and use the formula to solve problems. *For example, calculate mortgage payments.*^*</t>
  </si>
  <si>
    <t>http://corestandards.org/Math/Content/HSA/SSE/B/4/</t>
  </si>
  <si>
    <t>SSE.B.4</t>
  </si>
  <si>
    <t>HSF-BF.A.1</t>
  </si>
  <si>
    <t>Write a function that describes a relationship between two quantities.</t>
  </si>
  <si>
    <t>Building Functions</t>
  </si>
  <si>
    <t>BF</t>
  </si>
  <si>
    <t>http://corestandards.org/Math/Content/HSF/BF/A/1/</t>
  </si>
  <si>
    <t>BF.A.1</t>
  </si>
  <si>
    <t>HSF-BF.A.1a</t>
  </si>
  <si>
    <t>Determine an explicit expression, a recursive process, or steps for calculation from a context.</t>
  </si>
  <si>
    <t>http://corestandards.org/Math/Content/HSF/BF/A/1/a/</t>
  </si>
  <si>
    <t>BF.A.1a</t>
  </si>
  <si>
    <t>HSF-BF.A.1b</t>
  </si>
  <si>
    <t>Combine standard function types using arithmetic operations. *For example, build a function that models the temperature of a cooling body by adding a constant function to a decaying exponential, and relate these functions to the model*.</t>
  </si>
  <si>
    <t>http://corestandards.org/Math/Content/HSF/BF/A/1/b/</t>
  </si>
  <si>
    <t>BF.A.1b</t>
  </si>
  <si>
    <t>HSF-BF.A.1c</t>
  </si>
  <si>
    <t>(+) Compose functions. *For example, if T(y) is the temperature in the atmosphere as a function of height, and h(t) is the height of a weather balloon as a function of time, then T(h(t)) is the temperature at the location of the weather balloon as a function of time*.</t>
  </si>
  <si>
    <t>http://corestandards.org/Math/Content/HSF/BF/A/1/c/</t>
  </si>
  <si>
    <t>BF.A.1c</t>
  </si>
  <si>
    <t>HSF-BF.A.2</t>
  </si>
  <si>
    <t>Write arithmetic and geometric sequences both recursively and with an explicit formula, use them to model situations, and translate between the two forms.</t>
  </si>
  <si>
    <t>http://corestandards.org/Math/Content/HSF/BF/A/2/</t>
  </si>
  <si>
    <t>BF.A.2</t>
  </si>
  <si>
    <t>HSF-BF.B.3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</si>
  <si>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</si>
  <si>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http://corestandards.org/Math/Content/HSF/BF/B/3/</t>
  </si>
  <si>
    <t>BF.B.3</t>
  </si>
  <si>
    <t>HSF-BF.B.4</t>
  </si>
  <si>
    <t>Find inverse functions.</t>
  </si>
  <si>
    <t>http://corestandards.org/Math/Content/HSF/BF/B/4/</t>
  </si>
  <si>
    <t>BF.B.4</t>
  </si>
  <si>
    <t>HSF-BF.B.4a</t>
  </si>
  <si>
    <t>Solve an equation of the form f(x) = c for a simple function f that has an inverse and write an expression for the inverse. *For example, f(x) =2 x^3 or f(x) = (x+1)/(x-1) for x &amp;ne; 1*.</t>
  </si>
  <si>
    <t>http://corestandards.org/Math/Content/HSF/BF/B/4/a/</t>
  </si>
  <si>
    <t>BF.B.4a</t>
  </si>
  <si>
    <t>HSF-BF.B.4b</t>
  </si>
  <si>
    <t>(+) Verify by composition that one function is the inverse of another.</t>
  </si>
  <si>
    <t>http://corestandards.org/Math/Content/HSF/BF/B/4/b/</t>
  </si>
  <si>
    <t>BF.B.4b</t>
  </si>
  <si>
    <t>HSF-BF.B.4c</t>
  </si>
  <si>
    <t>(+) Read values of an inverse function from a graph or a table, given that the function has an inverse.</t>
  </si>
  <si>
    <t>http://corestandards.org/Math/Content/HSF/BF/B/4/c/</t>
  </si>
  <si>
    <t>BF.B.4c</t>
  </si>
  <si>
    <t>HSF-BF.B.4d</t>
  </si>
  <si>
    <t>(+) Produce an invertible function from a non-invertible function by restricting the domain.</t>
  </si>
  <si>
    <t>http://corestandards.org/Math/Content/HSF/BF/B/4/d/</t>
  </si>
  <si>
    <t>BF.B.4d</t>
  </si>
  <si>
    <t>HSF-BF.B.5</t>
  </si>
  <si>
    <t>(+) Understand the inverse relationship between exponents and logarithms and use this relationship to solve problems involving logarithms and exponents.</t>
  </si>
  <si>
    <t>http://corestandards.org/Math/Content/HSF/BF/B/5/</t>
  </si>
  <si>
    <t>BF.B.5</t>
  </si>
  <si>
    <t>HSF-IF.A.1</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</si>
  <si>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</si>
  <si>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Interpreting Functions</t>
  </si>
  <si>
    <t>IF</t>
  </si>
  <si>
    <t>http://corestandards.org/Math/Content/HSF/IF/A/1/</t>
  </si>
  <si>
    <t>IF.A.1</t>
  </si>
  <si>
    <t>HSF-IF.A.2</t>
  </si>
  <si>
    <t>Use function notation, evaluate functions for inputs in their domains, and interpret statements that use function notation in terms of a context.</t>
  </si>
  <si>
    <t>http://corestandards.org/Math/Content/HSF/IF/A/2/</t>
  </si>
  <si>
    <t>IF.A.2</t>
  </si>
  <si>
    <t>HSF-IF.A.3</t>
  </si>
  <si>
    <t>Recognize that sequences are functions, sometimes defined recursively, whose domain is a subset of the integers. *For example, the Fibonacci sequence is defined recursively by f(0) = f(1) = 1, f(n+1) = f(n) + f(n-1) for n &amp;ge; 1*.</t>
  </si>
  <si>
    <t>http://corestandards.org/Math/Content/HSF/IF/A/3/</t>
  </si>
  <si>
    <t>IF.A.3</t>
  </si>
  <si>
    <t>HSF-IF.B.4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</si>
  <si>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</si>
  <si>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http://corestandards.org/Math/Content/HSF/IF/B/4/</t>
  </si>
  <si>
    <t>IF.B.4</t>
  </si>
  <si>
    <t>HSF-IF.B.5</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</si>
  <si>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</si>
  <si>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http://corestandards.org/Math/Content/HSF/IF/B/5/</t>
  </si>
  <si>
    <t>IF.B.5</t>
  </si>
  <si>
    <t>HSF-IF.B.6</t>
  </si>
  <si>
    <t>Calculate and interpret the average rate of change of a function (presented symbolically or as a table) over a specified interval. Estimate the rate of change from a graph.</t>
  </si>
  <si>
    <t>http://corestandards.org/Math/Content/HSF/IF/B/6/</t>
  </si>
  <si>
    <t>IF.B.6</t>
  </si>
  <si>
    <t>HSF-IF.C.7</t>
  </si>
  <si>
    <t>Graph functions expressed symbolically and show key features of the graph, by hand in simple cases and using technology for more complicated cases.</t>
  </si>
  <si>
    <t>http://corestandards.org/Math/Content/HSF/IF/C/7/</t>
  </si>
  <si>
    <t>IF.C.7</t>
  </si>
  <si>
    <t>HSF-IF.C.7a</t>
  </si>
  <si>
    <t>Graph linear and quadratic functions and show intercepts, maxima, and minima.</t>
  </si>
  <si>
    <t>http://corestandards.org/Math/Content/HSF/IF/C/7/a/</t>
  </si>
  <si>
    <t>IF.C.7a</t>
  </si>
  <si>
    <t>HSF-IF.C.7b</t>
  </si>
  <si>
    <t>Graph square root, cube root, and piecewise-defined functions, including step functions and absolute value functions.</t>
  </si>
  <si>
    <t>http://corestandards.org/Math/Content/HSF/IF/C/7/b/</t>
  </si>
  <si>
    <t>IF.C.7b</t>
  </si>
  <si>
    <t>HSF-IF.C.7c</t>
  </si>
  <si>
    <t>Graph polynomial functions, identifying zeros when suitable factorizations are available, and showing end behavior.</t>
  </si>
  <si>
    <t>http://corestandards.org/Math/Content/HSF/IF/C/7/c/</t>
  </si>
  <si>
    <t>IF.C.7c</t>
  </si>
  <si>
    <t>HSF-IF.C.7d</t>
  </si>
  <si>
    <t>(+) Graph rational functions, identifying zeros and asymptotes when suitable factorizations are available, and showing end behavior.</t>
  </si>
  <si>
    <t>http://corestandards.org/Math/Content/HSF/IF/C/7/d/</t>
  </si>
  <si>
    <t>IF.C.7d</t>
  </si>
  <si>
    <t>HSF-IF.C.7e</t>
  </si>
  <si>
    <t>Graph exponential and logarithmic functions, showing intercepts and end behavior, and trigonometric functions, showing period, midline, and amplitude.</t>
  </si>
  <si>
    <t>http://corestandards.org/Math/Content/HSF/IF/C/7/e/</t>
  </si>
  <si>
    <t>IF.C.7e</t>
  </si>
  <si>
    <t>HSF-IF.C.8</t>
  </si>
  <si>
    <t>Write a function defined by an expression in different but equivalent forms to reveal and explain different properties of the function.</t>
  </si>
  <si>
    <t>http://corestandards.org/Math/Content/HSF/IF/C/8/</t>
  </si>
  <si>
    <t>IF.C.8</t>
  </si>
  <si>
    <t>HSF-IF.C.8a</t>
  </si>
  <si>
    <t>Use the process of factoring and completing the square in a quadratic function to show zeros, extreme values, and symmetry of the graph, and interpret these in terms of a context.</t>
  </si>
  <si>
    <t>http://corestandards.org/Math/Content/HSF/IF/C/8/a/</t>
  </si>
  <si>
    <t>IF.C.8a</t>
  </si>
  <si>
    <t>HSF-IF.C.8b</t>
  </si>
  <si>
    <t>Use the properties of exponents to interpret expressions for exponential functions. For example, identify percent rate of change in functions such as y = (1.02)ᵗ, y = (0.97)ᵗ, y = (1.01)12ᵗ, y = (1.2)ᵗ/10, and classify them as representing exponential growth or decay.</t>
  </si>
  <si>
    <t>http://corestandards.org/Math/Content/HSF/IF/C/8/b/</t>
  </si>
  <si>
    <t>IF.C.8b</t>
  </si>
  <si>
    <t>HSF-IF.C.9</t>
  </si>
  <si>
    <t>Compare properties of two functions each represented in a different way (algebraically, graphically, numerically in tables, or by verbal descriptions). *For example, given a graph of one quadratic function and an algebraic expression for another, say which has the larger maximum*.</t>
  </si>
  <si>
    <t>http://corestandards.org/Math/Content/HSF/IF/C/9/</t>
  </si>
  <si>
    <t>IF.C.9</t>
  </si>
  <si>
    <t>HSF-LE.A.1</t>
  </si>
  <si>
    <t>Distinguish between situations that can be modeled with linear functions and with exponential functions.</t>
  </si>
  <si>
    <t>Linear, Quadratic &amp; Exponential Models</t>
  </si>
  <si>
    <t>LE</t>
  </si>
  <si>
    <t>http://corestandards.org/Math/Content/HSF/LE/A/1/</t>
  </si>
  <si>
    <t>LE.A.1</t>
  </si>
  <si>
    <t>HSF-LE.A.1a</t>
  </si>
  <si>
    <t>Prove that linear functions grow by equal differences over equal intervals, and that exponential functions grow by equal factors over equal intervals.</t>
  </si>
  <si>
    <t>http://corestandards.org/Math/Content/HSF/LE/A/1/a/</t>
  </si>
  <si>
    <t>LE.A.1a</t>
  </si>
  <si>
    <t>HSF-LE.A.1b</t>
  </si>
  <si>
    <t>Recognize situations in which one quantity changes at a constant rate per unit interval relative to another.</t>
  </si>
  <si>
    <t>http://corestandards.org/Math/Content/HSF/LE/A/1/b/</t>
  </si>
  <si>
    <t>LE.A.1b</t>
  </si>
  <si>
    <t>HSF-LE.A.1c</t>
  </si>
  <si>
    <t>Recognize situations in which a quantity grows or decays by a constant percent rate per unit interval relative to another.</t>
  </si>
  <si>
    <t>http://corestandards.org/Math/Content/HSF/LE/A/1/c/</t>
  </si>
  <si>
    <t>LE.A.1c</t>
  </si>
  <si>
    <t>HSF-LE.A.2</t>
  </si>
  <si>
    <t>Construct linear and exponential functions, including arithmetic and geometric sequences, given a graph, a description of a relationship, or two input-output pairs (include reading these from a table).</t>
  </si>
  <si>
    <t>http://corestandards.org/Math/Content/HSF/LE/A/2/</t>
  </si>
  <si>
    <t>LE.A.2</t>
  </si>
  <si>
    <t>HSF-LE.A.3</t>
  </si>
  <si>
    <t>Observe using graphs and tables that a quantity increasing exponentially eventually exceeds a quantity increasing linearly, quadratically, or (more generally) as a polynomial function.</t>
  </si>
  <si>
    <t>http://corestandards.org/Math/Content/HSF/LE/A/3/</t>
  </si>
  <si>
    <t>LE.A.3</t>
  </si>
  <si>
    <t>HSF-LE.A.4</t>
  </si>
  <si>
    <t>For exponential models, express as a logarithm the solution to *ab^ct* = *d* where *a*, *c*, and *d* are numbers and the base *b* is 2, 10, or *e*; evaluate the logarithm using technology.</t>
  </si>
  <si>
    <t>http://corestandards.org/Math/Content/HSF/LE/A/4/</t>
  </si>
  <si>
    <t>LE.A.4</t>
  </si>
  <si>
    <t>HSF-LE.B.5</t>
  </si>
  <si>
    <t>Interpret the parameters in a linear or exponential function in terms of a context.</t>
  </si>
  <si>
    <t>http://corestandards.org/Math/Content/HSF/LE/B/5/</t>
  </si>
  <si>
    <t>LE.B.5</t>
  </si>
  <si>
    <t>HSF-TF.A.1</t>
  </si>
  <si>
    <t>Understand radian measure of an angle as the length of the arc on the unit circle subtended by the angle.</t>
  </si>
  <si>
    <t>Trig Functions</t>
  </si>
  <si>
    <t>TF</t>
  </si>
  <si>
    <t>http://corestandards.org/Math/Content/HSF/TF/A/1/</t>
  </si>
  <si>
    <t>TF.A.1</t>
  </si>
  <si>
    <t>HSF-TF.A.2</t>
  </si>
  <si>
    <t>Explain how the unit circle in the coordinate plane enables the extension of trigonometric functions to all real numbers, interpreted as radian measures of angles traversed counterclockwise around the unit circle.</t>
  </si>
  <si>
    <t>http://corestandards.org/Math/Content/HSF/TF/A/2/</t>
  </si>
  <si>
    <t>TF.A.2</t>
  </si>
  <si>
    <t>HSF-TF.A.3</t>
  </si>
  <si>
    <t>(+) Use special triangles to determine geometrically the values of sine, cosine, tangent for &amp;pi;/3, &amp;pi;/4 and &amp;pi;/6, and use the unit circle to express the values of sine, cosine, and tangent for *x*, &amp;pi; + *x*, and 2&amp;pi; - *x* in terms of their values for *x*, where *x* is any real number.</t>
  </si>
  <si>
    <t>http://corestandards.org/Math/Content/HSF/TF/A/3/</t>
  </si>
  <si>
    <t>TF.A.3</t>
  </si>
  <si>
    <t>HSF-TF.A.4</t>
  </si>
  <si>
    <t>(+) Use the unit circle to explain symmetry (odd and even) and periodicity of trigonometric functions.</t>
  </si>
  <si>
    <t>http://corestandards.org/Math/Content/HSF/TF/A/4/</t>
  </si>
  <si>
    <t>TF.A.4</t>
  </si>
  <si>
    <t>HSF-TF.B.5</t>
  </si>
  <si>
    <t>Choose trigonometric functions to model periodic phenomena with specified amplitude, frequency, and midline.</t>
  </si>
  <si>
    <t>http://corestandards.org/Math/Content/HSF/TF/B/5/</t>
  </si>
  <si>
    <t>TF.B.5</t>
  </si>
  <si>
    <t>HSF-TF.B.6</t>
  </si>
  <si>
    <t>(+) Understand that restricting a trigonometric function to a domain on which it is always increasing or always decreasing allows its inverse to be constructed.</t>
  </si>
  <si>
    <t>http://corestandards.org/Math/Content/HSF/TF/B/6/</t>
  </si>
  <si>
    <t>TF.B.6</t>
  </si>
  <si>
    <t>HSF-TF.B.7</t>
  </si>
  <si>
    <t>(+) Use inverse functions to solve trigonometric equations that arise in modeling contexts; evaluate the solutions using technology, and interpret them in terms of the context.</t>
  </si>
  <si>
    <t>http://corestandards.org/Math/Content/HSF/TF/B/7/</t>
  </si>
  <si>
    <t>TF.B.7</t>
  </si>
  <si>
    <t>HSF-TF.C.8</t>
  </si>
  <si>
    <t>Prove the Pythagorean identity sin^2(&amp;theta;) + cos^2(&amp;theta;) = 1 and use it to find sin(&amp;theta;), cos(&amp;theta;), or tan(&amp;theta;) given sin(&amp;theta;), cos(&amp;theta;), or tan(&amp;theta;) and the quadrant of the angle.</t>
  </si>
  <si>
    <t>http://corestandards.org/Math/Content/HSF/TF/C/8/</t>
  </si>
  <si>
    <t>TF.C.8</t>
  </si>
  <si>
    <t>HSF-TF.C.9</t>
  </si>
  <si>
    <t>(+) Prove the addition and subtraction formulas for sine, cosine, and tangent and use them to solve problems.</t>
  </si>
  <si>
    <t>http://corestandards.org/Math/Content/HSF/TF/C/9/</t>
  </si>
  <si>
    <t>TF.C.9</t>
  </si>
  <si>
    <t>HSG-C.A.1</t>
  </si>
  <si>
    <t>Prove that all circles are similar.</t>
  </si>
  <si>
    <t>Circles</t>
  </si>
  <si>
    <t>C</t>
  </si>
  <si>
    <t>http://corestandards.org/Math/Content/HSG/C/A/1/</t>
  </si>
  <si>
    <t>C.A.1</t>
  </si>
  <si>
    <t>HSG-C.A.2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</si>
  <si>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</si>
  <si>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http://corestandards.org/Math/Content/HSG/C/A/2/</t>
  </si>
  <si>
    <t>C.A.2</t>
  </si>
  <si>
    <t>HSG-C.A.3</t>
  </si>
  <si>
    <t>*Construct the inscribed and circumscribed circles of a triangle, and prove properties of angles for a quadrilateral inscribed in a circle.*</t>
  </si>
  <si>
    <t>http://corestandards.org/Math/Content/HSG/C/A/3/</t>
  </si>
  <si>
    <t>C.A.3</t>
  </si>
  <si>
    <t>HSG-C.A.4</t>
  </si>
  <si>
    <t>(+) Construct a tangent line from a point outside a given circle to the circle.</t>
  </si>
  <si>
    <t>http://corestandards.org/Math/Content/HSG/C/A/4/</t>
  </si>
  <si>
    <t>C.A.4</t>
  </si>
  <si>
    <t>HSG-C.B.5</t>
  </si>
  <si>
    <t>Derive using similarity the fact that the length of the arc intercepted by an angle is proportional to the radius, and define the radian measure of the angle as the constant of proportionality; derive the formula for the area of a sector.</t>
  </si>
  <si>
    <t>http://corestandards.org/Math/Content/HSG/C/B/5/</t>
  </si>
  <si>
    <t>C.B.5</t>
  </si>
  <si>
    <t>HSG-CO.A.1</t>
  </si>
  <si>
    <t>Know precise definitions of angle, circle, perpendicular line, parallel line, and line segment, based on the undefined notions of point, line, distance along a line, and distance around a circular arc.</t>
  </si>
  <si>
    <t>Congruence</t>
  </si>
  <si>
    <t>CO</t>
  </si>
  <si>
    <t>http://corestandards.org/Math/Content/HSG/CO/A/1/</t>
  </si>
  <si>
    <t>CO.A.1</t>
  </si>
  <si>
    <t>HSG-CO.A.2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</si>
  <si>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</si>
  <si>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http://corestandards.org/Math/Content/HSG/CO/A/2/</t>
  </si>
  <si>
    <t>CO.A.2</t>
  </si>
  <si>
    <t>HSG-CO.A.3</t>
  </si>
  <si>
    <t>Given a rectangle, parallelogram, trapezoid, or regular polygon, describe the rotations and reflections that carry it onto itself.</t>
  </si>
  <si>
    <t>http://corestandards.org/Math/Content/HSG/CO/A/3/</t>
  </si>
  <si>
    <t>CO.A.3</t>
  </si>
  <si>
    <t>HSG-CO.A.4</t>
  </si>
  <si>
    <t>Develop definitions of rotations, reflections, and translations in terms of angles, circles, perpendicular lines, parallel lines, and line segments.</t>
  </si>
  <si>
    <t>http://corestandards.org/Math/Content/HSG/CO/A/4/</t>
  </si>
  <si>
    <t>CO.A.4</t>
  </si>
  <si>
    <t>HSG-CO.A.5</t>
  </si>
  <si>
    <t>Given a geometric figure and a rotation, reflection, or translation, draw the transformed figure using, e.g., graph paper, tracing paper, or geometry software. Specify a sequence of transformations that will carry a given figure onto another.</t>
  </si>
  <si>
    <t>http://corestandards.org/Math/Content/HSG/CO/A/5/</t>
  </si>
  <si>
    <t>CO.A.5</t>
  </si>
  <si>
    <t>HSG-CO.B.6</t>
  </si>
  <si>
    <t>Use geometric descriptions of rigid motions to transform figures and to predict the effect of a given rigid motion on a given figure; given two figures, use the definition of congruence in terms of rigid motions to decide if they are congruent.</t>
  </si>
  <si>
    <t>http://corestandards.org/Math/Content/HSG/CO/B/6/</t>
  </si>
  <si>
    <t>CO.B.6</t>
  </si>
  <si>
    <t>HSG-CO.B.7</t>
  </si>
  <si>
    <t>Use the definition of congruence in terms of rigid motions to show that two triangles are congruent if and only if corresponding pairs of sides and corresponding pairs of angles are congruent.</t>
  </si>
  <si>
    <t>http://corestandards.org/Math/Content/HSG/CO/B/7/</t>
  </si>
  <si>
    <t>CO.B.7</t>
  </si>
  <si>
    <t>HSG-CO.B.8</t>
  </si>
  <si>
    <t>Explain how the criteria for triangle congruence (ASA, SAS, and SSS) follow from the definition of congruence in terms of rigid motions.</t>
  </si>
  <si>
    <t>http://corestandards.org/Math/Content/HSG/CO/B/8/</t>
  </si>
  <si>
    <t>CO.B.8</t>
  </si>
  <si>
    <t>HSG-CO.C.9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</si>
  <si>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</si>
  <si>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http://corestandards.org/Math/Content/HSG/CO/C/9/</t>
  </si>
  <si>
    <t>CO.C.9</t>
  </si>
  <si>
    <t>HSG-CO.C.10</t>
  </si>
  <si>
    <t>Prove theorems about triangles. *Theorems include: measures of interior angles of a triangle sum to 180&amp;deg;; base angles of isosceles triangles are congruent; the segment joining midpoints of two sides of a triangle is parallel to the third side and half the length; the medians of a triangle meet at a point*.</t>
  </si>
  <si>
    <t>http://corestandards.org/Math/Content/HSG/CO/C/10/</t>
  </si>
  <si>
    <t>CO.C.10</t>
  </si>
  <si>
    <t>HSG-CO.C.11</t>
  </si>
  <si>
    <t>Prove theorems about parallelograms. *Theorems include: opposite sides are congruent, opposite angles are congruent, the diagonals of a parallelogram bisect each other, and conversely, rectangles are parallelograms with congruent diagonals*.</t>
  </si>
  <si>
    <t>http://corestandards.org/Math/Content/HSG/CO/C/11/</t>
  </si>
  <si>
    <t>CO.C.11</t>
  </si>
  <si>
    <t>HSG-CO.D.12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</si>
  <si>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</si>
  <si>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http://corestandards.org/Math/Content/HSG/CO/D/12/</t>
  </si>
  <si>
    <t>CO.D.12</t>
  </si>
  <si>
    <t>HSG-CO.D.13</t>
  </si>
  <si>
    <t>Construct an equilateral triangle, a square, and a regular hexagon inscribed in a circle.</t>
  </si>
  <si>
    <t>http://corestandards.org/Math/Content/HSG/CO/D/13/</t>
  </si>
  <si>
    <t>CO.D.13</t>
  </si>
  <si>
    <t>HSG-GMD.A.1</t>
  </si>
  <si>
    <t>Give an informal argument for the formulas for the circumference of a circle, area of a circle, volume of a cylinder, pyramid, and cone. *Use dissection arguments, Cavalieri's principle, and informal limit arguments*.</t>
  </si>
  <si>
    <t>Geometric Measurement &amp; Dimension</t>
  </si>
  <si>
    <t>GMD</t>
  </si>
  <si>
    <t>http://corestandards.org/Math/Content/HSG/GMD/A/1/</t>
  </si>
  <si>
    <t>GMD.A.1</t>
  </si>
  <si>
    <t>HSG-GMD.A.2</t>
  </si>
  <si>
    <t>*(+) Give an informal argument using Cavalieri's principle for the formulas for the volume of a sphere and other solid figures.*</t>
  </si>
  <si>
    <t>http://corestandards.org/Math/Content/HSG/GMD/A/2/</t>
  </si>
  <si>
    <t>GMD.A.2</t>
  </si>
  <si>
    <t>HSG-GMD.A.3</t>
  </si>
  <si>
    <t>Use volume formulas for cylinders, pyramids, cones, and spheres to solve problems.</t>
  </si>
  <si>
    <t>http://corestandards.org/Math/Content/HSG/GMD/A/3/</t>
  </si>
  <si>
    <t>GMD.A.3</t>
  </si>
  <si>
    <t>HSG-GMD.B.4</t>
  </si>
  <si>
    <t>Identify the shapes of two-dimensional cross-sections of three-dimensional objects, and identify three-dimensional objects generated by rotations of two-dimensional objects.</t>
  </si>
  <si>
    <t>http://corestandards.org/Math/Content/HSG/GMD/B/4/</t>
  </si>
  <si>
    <t>GMD.B.4</t>
  </si>
  <si>
    <t>HSG-GPE.A.1</t>
  </si>
  <si>
    <t>Derive the equation of a circle of given center and radius using the Pythagorean Theorem; complete the square to find the center and radius of a circle given by an equation.</t>
  </si>
  <si>
    <t>Geometric Properties with Equations</t>
  </si>
  <si>
    <t>GPE</t>
  </si>
  <si>
    <t>http://corestandards.org/Math/Content/HSG/GPE/A/1/</t>
  </si>
  <si>
    <t>GPE.A.1</t>
  </si>
  <si>
    <t>HSG-GPE.A.2</t>
  </si>
  <si>
    <t>Derive the equation of a parabola given a focus and directrix.</t>
  </si>
  <si>
    <t>http://corestandards.org/Math/Content/HSG/GPE/A/2/</t>
  </si>
  <si>
    <t>GPE.A.2</t>
  </si>
  <si>
    <t>HSG-GPE.A.3</t>
  </si>
  <si>
    <t>(+) Derive the equations of ellipses and hyperbolas given the foci, using the fact that the sum or difference of distances from the foci is constant.</t>
  </si>
  <si>
    <t>http://corestandards.org/Math/Content/HSG/GPE/A/3/</t>
  </si>
  <si>
    <t>GPE.A.3</t>
  </si>
  <si>
    <t>HSG-GPE.B.4</t>
  </si>
  <si>
    <t>Use coordinates to prove simple geometric theorems algebraically. *For example, prove or disprove that a figure defined by four given points in the coordinate plane is a rectangle; prove or disprove that the point (1, &amp;radic;3) lies on the circle centered at the origin and containing the point (0, 2).</t>
  </si>
  <si>
    <t>http://corestandards.org/Math/Content/HSG/GPE/B/4/</t>
  </si>
  <si>
    <t>GPE.B.4</t>
  </si>
  <si>
    <t>HSG-GPE.B.5</t>
  </si>
  <si>
    <t>*Prove the slope criteria for parallel and perpendicular lines and use them to solve geometric problems (e.g., find the equation of a line parallel or perpendicular to a given line that passes through a given point).*</t>
  </si>
  <si>
    <t>http://corestandards.org/Math/Content/HSG/GPE/B/5/</t>
  </si>
  <si>
    <t>GPE.B.5</t>
  </si>
  <si>
    <t>HSG-GPE.B.6</t>
  </si>
  <si>
    <t>Find the point on a directed line segment between two given points that partitions the segment in a given ratio.</t>
  </si>
  <si>
    <t>http://corestandards.org/Math/Content/HSG/GPE/B/6/</t>
  </si>
  <si>
    <t>GPE.B.6</t>
  </si>
  <si>
    <t>HSG-GPE.B.7</t>
  </si>
  <si>
    <t>Use coordinates to compute perimeters of polygons and areas of triangles and rectangles, e.g., using the distance formula.^*</t>
  </si>
  <si>
    <t>http://corestandards.org/Math/Content/HSG/GPE/B/7/</t>
  </si>
  <si>
    <t>GPE.B.7</t>
  </si>
  <si>
    <t>HSG-MG.A.1</t>
  </si>
  <si>
    <t>Use geometric shapes, their measures, and their properties to describe objects (e.g., modeling a tree trunk or a human torso as a cylinder).</t>
  </si>
  <si>
    <t>Modeling with Geometry</t>
  </si>
  <si>
    <t>MG</t>
  </si>
  <si>
    <t>http://corestandards.org/Math/Content/HSG/MG/A/1/</t>
  </si>
  <si>
    <t>MG.A.1</t>
  </si>
  <si>
    <t>HSG-MG.A.2</t>
  </si>
  <si>
    <t>Apply concepts of density based on area and volume in modeling situations (e.g., persons per square mile, BTUs per cubic foot).</t>
  </si>
  <si>
    <t>http://corestandards.org/Math/Content/HSG/MG/A/2/</t>
  </si>
  <si>
    <t>MG.A.2</t>
  </si>
  <si>
    <t>HSG-MG.A.3</t>
  </si>
  <si>
    <t>Apply geometric methods to solve design problems (e.g., designing an object or structure to satisfy physical constraints or minimize cost; working with typographic grid systems based on ratios).</t>
  </si>
  <si>
    <t>http://corestandards.org/Math/Content/HSG/MG/A/3/</t>
  </si>
  <si>
    <t>MG.A.3</t>
  </si>
  <si>
    <t>HSG-SRT.A.1</t>
  </si>
  <si>
    <t>Verify experimentally the properties of dilations given by a center and a scale factor:</t>
  </si>
  <si>
    <t>Similarity, Right Triangles &amp; Trig</t>
  </si>
  <si>
    <t>SRT</t>
  </si>
  <si>
    <t>http://corestandards.org/Math/Content/HSG/SRT/A/1/</t>
  </si>
  <si>
    <t>SRT.A.1</t>
  </si>
  <si>
    <t>HSG-SRT.A.1a</t>
  </si>
  <si>
    <t>A dilation takes a line not passing through the center of the dilation to a parallel line, and leaves a line passing through the center unchanged.</t>
  </si>
  <si>
    <t>http://corestandards.org/Math/Content/HSG/SRT/A/1/a/</t>
  </si>
  <si>
    <t>SRT.A.1a</t>
  </si>
  <si>
    <t>HSG-SRT.A.1b</t>
  </si>
  <si>
    <t>The dilation of a line segment is longer or shorter in the ratio given by the scale factor.</t>
  </si>
  <si>
    <t>http://corestandards.org/Math/Content/HSG/SRT/A/1/b/</t>
  </si>
  <si>
    <t>SRT.A.1b</t>
  </si>
  <si>
    <t>HSG-SRT.A.2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</si>
  <si>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</si>
  <si>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http://corestandards.org/Math/Content/HSG/SRT/A/2/</t>
  </si>
  <si>
    <t>SRT.A.2</t>
  </si>
  <si>
    <t>HSG-SRT.A.3</t>
  </si>
  <si>
    <t>Use the properties of similarity transformations to establish the AA criterion for two triangles to be similar.</t>
  </si>
  <si>
    <t>http://corestandards.org/Math/Content/HSG/SRT/A/3/</t>
  </si>
  <si>
    <t>SRT.A.3</t>
  </si>
  <si>
    <t>HSG-SRT.B.4</t>
  </si>
  <si>
    <t>Prove theorems about triangles. *Theorems include: a line parallel to one side of a triangle divides the other two proportionally, and conversely; the Pythagorean Theorem proved using triangle similarity.</t>
  </si>
  <si>
    <t>http://corestandards.org/Math/Content/HSG/SRT/B/4/</t>
  </si>
  <si>
    <t>SRT.B.4</t>
  </si>
  <si>
    <t>HSG-SRT.B.5</t>
  </si>
  <si>
    <t>*Use congruence and similarity criteria for triangles to solve problems and to prove relationships in geometric figures.*</t>
  </si>
  <si>
    <t>http://corestandards.org/Math/Content/HSG/SRT/B/5/</t>
  </si>
  <si>
    <t>SRT.B.5</t>
  </si>
  <si>
    <t>HSG-SRT.C.6</t>
  </si>
  <si>
    <t>Understand that by similarity, side ratios in right triangles are properties of the angles in the triangle, leading to definitions of trigonometric ratios for acute angles.</t>
  </si>
  <si>
    <t>http://corestandards.org/Math/Content/HSG/SRT/C/6/</t>
  </si>
  <si>
    <t>SRT.C.6</t>
  </si>
  <si>
    <t>HSG-SRT.C.7</t>
  </si>
  <si>
    <t>Explain and use the relationship between the sine and cosine of complementary angles.</t>
  </si>
  <si>
    <t>http://corestandards.org/Math/Content/HSG/SRT/C/7/</t>
  </si>
  <si>
    <t>SRT.C.7</t>
  </si>
  <si>
    <t>HSG-SRT.C.8</t>
  </si>
  <si>
    <t>Use trigonometric ratios and the Pythagorean Theorem to solve right triangles in applied problems.</t>
  </si>
  <si>
    <t>http://corestandards.org/Math/Content/HSG/SRT/C/8/</t>
  </si>
  <si>
    <t>SRT.C.8</t>
  </si>
  <si>
    <t>HSG-SRT.D.9</t>
  </si>
  <si>
    <t>(+) Derive the formula *A* = 1/2 *ab* sin(C) for the area of a triangle by drawing an auxiliary line from a vertex perpendicular to the opposite side.</t>
  </si>
  <si>
    <t>http://corestandards.org/Math/Content/HSG/SRT/D/9/</t>
  </si>
  <si>
    <t>SRT.D.9</t>
  </si>
  <si>
    <t>HSG-SRT.D.10</t>
  </si>
  <si>
    <t>(+) Prove the Laws of Sines and Cosines and use them to solve problems.</t>
  </si>
  <si>
    <t>http://corestandards.org/Math/Content/HSG/SRT/D/10/</t>
  </si>
  <si>
    <t>SRT.D.10</t>
  </si>
  <si>
    <t>HSG-SRT.D.11</t>
  </si>
  <si>
    <t>(+) Understand and apply the Law of Sines and the Law of Cosines to find unknown measurements in right and non-right triangles (e.g., surveying problems, resultant forces).</t>
  </si>
  <si>
    <t>http://corestandards.org/Math/Content/HSG/SRT/D/11/</t>
  </si>
  <si>
    <t>SRT.D.11</t>
  </si>
  <si>
    <t>HSN-CN.A.1</t>
  </si>
  <si>
    <t>Know there is a complex number *i* such that *i*^2 = -1, and every complex number has the form *a + bi* with *a* and *b* real.</t>
  </si>
  <si>
    <t>Complex Numbers</t>
  </si>
  <si>
    <t>CN</t>
  </si>
  <si>
    <t>http://corestandards.org/Math/Content/HSN/CN/A/1/</t>
  </si>
  <si>
    <t>CN.A.1</t>
  </si>
  <si>
    <t>HSN-CN.A.2</t>
  </si>
  <si>
    <t>Use the relation *i*^2 = -1 and the commutative, associative, and distributive properties to add, subtract, and multiply complex numbers.</t>
  </si>
  <si>
    <t>http://corestandards.org/Math/Content/HSN/CN/A/2/</t>
  </si>
  <si>
    <t>CN.A.2</t>
  </si>
  <si>
    <t>HSN-CN.A.3</t>
  </si>
  <si>
    <t>(+) Find the conjugate of a complex number; use conjugates to find moduli and quotients of complex numbers.</t>
  </si>
  <si>
    <t>http://corestandards.org/Math/Content/HSN/CN/A/3/</t>
  </si>
  <si>
    <t>CN.A.3</t>
  </si>
  <si>
    <t>HSN-CN.B.4</t>
  </si>
  <si>
    <t>(+) Represent complex numbers on the complex plane in rectangular and polar form (including real and imaginary numbers), and explain why the rectangular and polar forms of a given complex number represent the same number.</t>
  </si>
  <si>
    <t>http://corestandards.org/Math/Content/HSN/CN/B/4/</t>
  </si>
  <si>
    <t>CN.B.4</t>
  </si>
  <si>
    <t>HSN-CN.B.5</t>
  </si>
  <si>
    <t>(+) Represent addition, subtraction, multiplication, and conjugation of complex numbers geometrically on the complex plane; use properties of this representation for computation. *For example, (-1 + &amp;radic;3 i)^3 = 8 because (-1 + &amp;radic;3 i) has modulus 2 and argument 120&amp;deg;.*</t>
  </si>
  <si>
    <t>http://corestandards.org/Math/Content/HSN/CN/B/5/</t>
  </si>
  <si>
    <t>CN.B.5</t>
  </si>
  <si>
    <t>HSN-CN.B.6</t>
  </si>
  <si>
    <t>(+) Calculate the distance between numbers in the complex plane as the modulus of the difference, and the midpoint of a segment as the average of the numbers at its endpoints.</t>
  </si>
  <si>
    <t>http://corestandards.org/Math/Content/HSN/CN/B/6/</t>
  </si>
  <si>
    <t>CN.B.6</t>
  </si>
  <si>
    <t>HSN-CN.C.7</t>
  </si>
  <si>
    <t>Solve quadratic equations with real coefficients that have complex solutions.</t>
  </si>
  <si>
    <t>http://corestandards.org/Math/Content/HSN/CN/C/7/</t>
  </si>
  <si>
    <t>CN.C.7</t>
  </si>
  <si>
    <t>HSN-CN.C.8</t>
  </si>
  <si>
    <t>(+) Extend polynomial identities to the complex numbers. *For example, rewrite x^2 + 4 as (x + 2i)(x - 2i)*.</t>
  </si>
  <si>
    <t>http://corestandards.org/Math/Content/HSN/CN/C/8/</t>
  </si>
  <si>
    <t>CN.C.8</t>
  </si>
  <si>
    <t>HSN-CN.C.9</t>
  </si>
  <si>
    <t>(+) Know the Fundamental Theorem of Algebra; show that it is true for quadratic polynomials.</t>
  </si>
  <si>
    <t>http://corestandards.org/Math/Content/HSN/CN/C/9/</t>
  </si>
  <si>
    <t>CN.C.9</t>
  </si>
  <si>
    <t>HSN-Q.A.1</t>
  </si>
  <si>
    <t>Use units as a way to understand problems and to guide the solution of multi-step problems; choose and interpret units consistently in formulas; choose and interpret the scale and the origin in graphs and data displays.</t>
  </si>
  <si>
    <t>Quantities</t>
  </si>
  <si>
    <t>Q</t>
  </si>
  <si>
    <t>http://corestandards.org/Math/Content/HSN/Q/A/1/</t>
  </si>
  <si>
    <t>Q.A.1</t>
  </si>
  <si>
    <t>HSN-Q.A.2</t>
  </si>
  <si>
    <t>Define appropriate quantities for the purpose of descriptive modeling.</t>
  </si>
  <si>
    <t>http://corestandards.org/Math/Content/HSN/Q/A/2/</t>
  </si>
  <si>
    <t>Q.A.2</t>
  </si>
  <si>
    <t>HSN-Q.A.3</t>
  </si>
  <si>
    <t>Choose a level of accuracy appropriate to limitations on measurement when reporting quantities.</t>
  </si>
  <si>
    <t>http://corestandards.org/Math/Content/HSN/Q/A/3/</t>
  </si>
  <si>
    <t>Q.A.3</t>
  </si>
  <si>
    <t>HSN-RN.A.1</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</si>
  <si>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</si>
  <si>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Real Numbers</t>
  </si>
  <si>
    <t>RN</t>
  </si>
  <si>
    <t>http://corestandards.org/Math/Content/HSN/RN/A/1/</t>
  </si>
  <si>
    <t>RN.A.1</t>
  </si>
  <si>
    <t>HSN-RN.A.2</t>
  </si>
  <si>
    <t>Rewrite expressions involving radicals and rational exponents using the properties of exponents.</t>
  </si>
  <si>
    <t>http://corestandards.org/Math/Content/HSN/RN/A/2/</t>
  </si>
  <si>
    <t>RN.A.2</t>
  </si>
  <si>
    <t>HSN-RN.B.3</t>
  </si>
  <si>
    <t>Explain why the sum or product of two rational numbers is rational; that the sum of a rational number and an irrational number is irrational; and that the product of a nonzero rational number and an irrational number is irrational.</t>
  </si>
  <si>
    <t>http://corestandards.org/Math/Content/HSN/RN/B/3/</t>
  </si>
  <si>
    <t>RN.B.3</t>
  </si>
  <si>
    <t>HSN-VM.A.1</t>
  </si>
  <si>
    <t>(+) Recognize vector quantities as having both magnitude and direction. Represent vector quantities by directed line segments, and use appropriate symbols for vectors and their magnitudes (e.g., *v*, |*v*|, ||*v*||, *v*).</t>
  </si>
  <si>
    <t>Vector &amp; Matrix Quantities</t>
  </si>
  <si>
    <t>VM</t>
  </si>
  <si>
    <t>http://corestandards.org/Math/Content/HSN/VM/A/1/</t>
  </si>
  <si>
    <t>VM.A.1</t>
  </si>
  <si>
    <t>HSN-VM.A.2</t>
  </si>
  <si>
    <t>(+) Find the components of a vector by subtracting the coordinates of an initial point from the coordinates of a terminal point.</t>
  </si>
  <si>
    <t>http://corestandards.org/Math/Content/HSN/VM/A/2/</t>
  </si>
  <si>
    <t>VM.A.2</t>
  </si>
  <si>
    <t>HSN-VM.A.3</t>
  </si>
  <si>
    <t>(+) Solve problems involving velocity and other quantities that can be represented by vectors.</t>
  </si>
  <si>
    <t>http://corestandards.org/Math/Content/HSN/VM/A/3/</t>
  </si>
  <si>
    <t>VM.A.3</t>
  </si>
  <si>
    <t>HSN-VM.B.4</t>
  </si>
  <si>
    <t>(+) Add and subtract vectors.</t>
  </si>
  <si>
    <t>http://corestandards.org/Math/Content/HSN/VM/B/4/</t>
  </si>
  <si>
    <t>VM.B.4</t>
  </si>
  <si>
    <t>HSN-VM.B.4a</t>
  </si>
  <si>
    <t>Add vectors end-to-end, component-wise, and by the parallelogram rule. Understand that the magnitude of a sum of two vectors is typically not the sum of the magnitudes.</t>
  </si>
  <si>
    <t>http://corestandards.org/Math/Content/HSN/VM/B/4/a/</t>
  </si>
  <si>
    <t>VM.B.4a</t>
  </si>
  <si>
    <t>HSN-VM.B.4b</t>
  </si>
  <si>
    <t>Given two vectors in magnitude and direction form, determine the magnitude and direction of their sum.</t>
  </si>
  <si>
    <t>http://corestandards.org/Math/Content/HSN/VM/B/4/b/</t>
  </si>
  <si>
    <t>VM.B.4b</t>
  </si>
  <si>
    <t>HSN-VM.B.4c</t>
  </si>
  <si>
    <t>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</si>
  <si>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http://corestandards.org/Math/Content/HSN/VM/B/4/c/</t>
  </si>
  <si>
    <t>VM.B.4c</t>
  </si>
  <si>
    <t>HSN-VM.B.5</t>
  </si>
  <si>
    <t>(+) Multiply a vector by a scalar.</t>
  </si>
  <si>
    <t>http://corestandards.org/Math/Content/HSN/VM/B/5/</t>
  </si>
  <si>
    <t>VM.B.5</t>
  </si>
  <si>
    <t>HSN-VM.B.5a</t>
  </si>
  <si>
    <t>Represent scalar multiplication graphically by scaling vectors and possibly reversing their direction; perform scalar multiplication component-wise, e.g., as *c*(*v**x*, *v**y*) = (*cv**x*, *cv**y*).</t>
  </si>
  <si>
    <t>http://corestandards.org/Math/Content/HSN/VM/B/5/a/</t>
  </si>
  <si>
    <t>VM.B.5a</t>
  </si>
  <si>
    <t>HSN-VM.B.5b</t>
  </si>
  <si>
    <t>Compute the magnitude of a scalar multiple *c**v* using ||*c**v*|| = |*c*|*v*. Compute the direction of *c**v* knowing that when |*c*|*v* &amp;ne; 0, the direction of *c**v* is either along *v* (for *c* &amp;gt; 0) or against *v* (for *c* &amp;lt; 0).</t>
  </si>
  <si>
    <t>http://corestandards.org/Math/Content/HSN/VM/B/5/b/</t>
  </si>
  <si>
    <t>VM.B.5b</t>
  </si>
  <si>
    <t>HSN-VM.C.6</t>
  </si>
  <si>
    <t>(+) Use matrices to represent and manipulate data, e.g., to represent payoffs or incidence relationships in a network.</t>
  </si>
  <si>
    <t>http://corestandards.org/Math/Content/HSN/VM/C/6/</t>
  </si>
  <si>
    <t>VM.C.6</t>
  </si>
  <si>
    <t>HSN-VM.C.7</t>
  </si>
  <si>
    <t>(+) Multiply matrices by scalars to produce new matrices, e.g., as when all of the payoffs in a game are doubled.</t>
  </si>
  <si>
    <t>http://corestandards.org/Math/Content/HSN/VM/C/7/</t>
  </si>
  <si>
    <t>VM.C.7</t>
  </si>
  <si>
    <t>HSN-VM.C.8</t>
  </si>
  <si>
    <t>(+) Add, subtract, and multiply matrices of appropriate dimensions.</t>
  </si>
  <si>
    <t>http://corestandards.org/Math/Content/HSN/VM/C/8/</t>
  </si>
  <si>
    <t>VM.C.8</t>
  </si>
  <si>
    <t>HSN-VM.C.9</t>
  </si>
  <si>
    <t>(+) Understand that, unlike multiplication of numbers, matrix multiplication for square matrices is not a commutative operation, but still satisfies the associative and distributive properties.</t>
  </si>
  <si>
    <t>http://corestandards.org/Math/Content/HSN/VM/C/9/</t>
  </si>
  <si>
    <t>VM.C.9</t>
  </si>
  <si>
    <t>HSN-VM.C.10</t>
  </si>
  <si>
    <t>(+) Understand that the zero and identity matrices play a role in matrix addition and multiplication similar to the role of 0 and 1 in the real numbers. The determinant of a square matrix is nonzero if and only if the matrix has a multiplicative inverse.</t>
  </si>
  <si>
    <t>http://corestandards.org/Math/Content/HSN/VM/C/10/</t>
  </si>
  <si>
    <t>VM.C.10</t>
  </si>
  <si>
    <t>HSN-VM.C.11</t>
  </si>
  <si>
    <t>(+) Multiply a vector (regarded as a matrix with one column) by a matrix of suitable dimensions to produce another vector. Work with matrices as transformations of vectors.</t>
  </si>
  <si>
    <t>http://corestandards.org/Math/Content/HSN/VM/C/11/</t>
  </si>
  <si>
    <t>VM.C.11</t>
  </si>
  <si>
    <t>HSN-VM.C.12</t>
  </si>
  <si>
    <t>(+) Work with 2 &amp;times; 2 matrices as a transformations of the plane, and interpret the absolute value of the determinant in terms of area.</t>
  </si>
  <si>
    <t>http://corestandards.org/Math/Content/HSN/VM/C/12/</t>
  </si>
  <si>
    <t>VM.C.12</t>
  </si>
  <si>
    <t>HSS-CP.A.1</t>
  </si>
  <si>
    <t>Describe events as subsets of a sample space (the set of outcomes) using characteristics (or categories) of the outcomes, or as unions, intersections, or complements of other events ("or," "and," "not").</t>
  </si>
  <si>
    <t>Conditional Probability</t>
  </si>
  <si>
    <t>CP</t>
  </si>
  <si>
    <t>http://corestandards.org/Math/Content/HSS/CP/A/1/</t>
  </si>
  <si>
    <t>CP.A.1</t>
  </si>
  <si>
    <t>HSS-CP.A.2</t>
  </si>
  <si>
    <t>Understand that two events *A* and *B* are independent if the probability of *A* and *B* occurring together is the product of their probabilities, and use this characterization to determine if they are independent.</t>
  </si>
  <si>
    <t>http://corestandards.org/Math/Content/HSS/CP/A/2/</t>
  </si>
  <si>
    <t>CP.A.2</t>
  </si>
  <si>
    <t>HSS-CP.A.3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</si>
  <si>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</si>
  <si>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http://corestandards.org/Math/Content/HSS/CP/A/3/</t>
  </si>
  <si>
    <t>CP.A.3</t>
  </si>
  <si>
    <t>HSS-CP.A.4</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</si>
  <si>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</si>
  <si>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http://corestandards.org/Math/Content/HSS/CP/A/4/</t>
  </si>
  <si>
    <t>CP.A.4</t>
  </si>
  <si>
    <t>HSS-CP.A.5</t>
  </si>
  <si>
    <t>Recognize and explain the concepts of conditional probability and independence in everyday language and everyday situations. *For example, compare the chance of having lung cancer if you are a smoker with the chance of being a smoker if you have lung cancer.*</t>
  </si>
  <si>
    <t>http://corestandards.org/Math/Content/HSS/CP/A/5/</t>
  </si>
  <si>
    <t>CP.A.5</t>
  </si>
  <si>
    <t>HSS-CP.B.6</t>
  </si>
  <si>
    <t>Find the conditional probability of *A* given *B* as the fraction of *B*'s outcomes that also belong to *A*, and interpret the answer in terms of the model.</t>
  </si>
  <si>
    <t>http://corestandards.org/Math/Content/HSS/CP/B/6/</t>
  </si>
  <si>
    <t>CP.B.6</t>
  </si>
  <si>
    <t>HSS-CP.B.7</t>
  </si>
  <si>
    <t>Apply the Addition Rule, P(A or B) = P(A) + P(B) - P(A and B), and interpret the answer in terms of the model.</t>
  </si>
  <si>
    <t>http://corestandards.org/Math/Content/HSS/CP/B/7/</t>
  </si>
  <si>
    <t>CP.B.7</t>
  </si>
  <si>
    <t>HSS-CP.B.8</t>
  </si>
  <si>
    <t>(+) Apply the general Multiplication Rule in a uniform probability model, P(A and B) = P(A)P(B|A) = P(B)P(A|B), and interpret the answer in terms of the model.</t>
  </si>
  <si>
    <t>http://corestandards.org/Math/Content/HSS/CP/B/8/</t>
  </si>
  <si>
    <t>CP.B.8</t>
  </si>
  <si>
    <t>HSS-CP.B.9</t>
  </si>
  <si>
    <t>(+) Use permutations and combinations to compute probabilities of compound events and solve problems.</t>
  </si>
  <si>
    <t>http://corestandards.org/Math/Content/HSS/CP/B/9/</t>
  </si>
  <si>
    <t>CP.B.9</t>
  </si>
  <si>
    <t>HSS-IC.A.1</t>
  </si>
  <si>
    <t>Understand statistics as a process for making inferences about population parameters based on a random sample from that population.</t>
  </si>
  <si>
    <t>Inferences &amp; Justifying Conclusions</t>
  </si>
  <si>
    <t>IC</t>
  </si>
  <si>
    <t>http://corestandards.org/Math/Content/HSS/IC/A/1/</t>
  </si>
  <si>
    <t>IC.A.1</t>
  </si>
  <si>
    <t>HSS-IC.A.2</t>
  </si>
  <si>
    <t>Decide if a specified model is consistent with results from a given data-generating process, e.g., using simulation. *For example, a model says a spinning coin falls heads up with probability 0.5. Would a result of 5 tails in a row cause you to question the model*?</t>
  </si>
  <si>
    <t>http://corestandards.org/Math/Content/HSS/IC/A/2/</t>
  </si>
  <si>
    <t>IC.A.2</t>
  </si>
  <si>
    <t>HSS-IC.B.3</t>
  </si>
  <si>
    <t>*Recognize the purposes of and differences among sample surveys, experiments, and observational studies; explain how randomization relates to each.*</t>
  </si>
  <si>
    <t>http://corestandards.org/Math/Content/HSS/IC/B/3/</t>
  </si>
  <si>
    <t>IC.B.3</t>
  </si>
  <si>
    <t>HSS-IC.B.4</t>
  </si>
  <si>
    <t>Use data from a sample survey to estimate a population mean or proportion; develop a margin of error through the use of simulation models for random sampling.</t>
  </si>
  <si>
    <t>http://corestandards.org/Math/Content/HSS/IC/B/4/</t>
  </si>
  <si>
    <t>IC.B.4</t>
  </si>
  <si>
    <t>HSS-IC.B.5</t>
  </si>
  <si>
    <t>Use data from a randomized experiment to compare two treatments; use simulations to decide if differences between parameters are significant.</t>
  </si>
  <si>
    <t>http://corestandards.org/Math/Content/HSS/IC/B/5/</t>
  </si>
  <si>
    <t>IC.B.5</t>
  </si>
  <si>
    <t>HSS-IC.B.6</t>
  </si>
  <si>
    <t>Evaluate reports based on data.</t>
  </si>
  <si>
    <t>http://corestandards.org/Math/Content/HSS/IC/B/6/</t>
  </si>
  <si>
    <t>IC.B.6</t>
  </si>
  <si>
    <t>HSS-ID.A.1</t>
  </si>
  <si>
    <t>Represent data with plots on the real number line (dot plots, histograms, and box plots).</t>
  </si>
  <si>
    <t>Interpreting Categorical &amp; Quantitative Data</t>
  </si>
  <si>
    <t>ID</t>
  </si>
  <si>
    <t>http://corestandards.org/Math/Content/HSS/ID/A/1/</t>
  </si>
  <si>
    <t>ID.A.1</t>
  </si>
  <si>
    <t>HSS-ID.A.2</t>
  </si>
  <si>
    <t>Use statistics appropriate to the shape of the data distribution to compare center (median, mean) and spread (interquartile range, standard deviation) of two or more different data sets.</t>
  </si>
  <si>
    <t>http://corestandards.org/Math/Content/HSS/ID/A/2/</t>
  </si>
  <si>
    <t>ID.A.2</t>
  </si>
  <si>
    <t>HSS-ID.A.3</t>
  </si>
  <si>
    <t>Interpret differences in shape, center, and spread in the context of the data sets, accounting for possible effects of extreme data points (outliers).</t>
  </si>
  <si>
    <t>http://corestandards.org/Math/Content/HSS/ID/A/3/</t>
  </si>
  <si>
    <t>ID.A.3</t>
  </si>
  <si>
    <t>HSS-ID.A.4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</si>
  <si>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</si>
  <si>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http://corestandards.org/Math/Content/HSS/ID/A/4/</t>
  </si>
  <si>
    <t>ID.A.4</t>
  </si>
  <si>
    <t>HSS-ID.B.5</t>
  </si>
  <si>
    <t>Summarize categorical data for two categories in two-way frequency tables. Interpret relative frequencies in the context of the data (including joint, marginal, and conditional relative frequencies). Recognize possible associations and trends in the data.</t>
  </si>
  <si>
    <t>http://corestandards.org/Math/Content/HSS/ID/B/5/</t>
  </si>
  <si>
    <t>ID.B.5</t>
  </si>
  <si>
    <t>HSS-ID.B.6</t>
  </si>
  <si>
    <t>Represent data on two quantitative variables on a scatter plot, and describe how the variables are related.</t>
  </si>
  <si>
    <t>http://corestandards.org/Math/Content/HSS/ID/B/6/</t>
  </si>
  <si>
    <t>ID.B.6</t>
  </si>
  <si>
    <t>HSS-ID.B.6a</t>
  </si>
  <si>
    <t>Fit a function to the data; use functions fitted to data to solve problems in the context of the data. Use given functions or choose a function suggested by the context. Emphasize linear, quadratic, and exponential models.</t>
  </si>
  <si>
    <t>http://corestandards.org/Math/Content/HSS/ID/B/6/a/</t>
  </si>
  <si>
    <t>ID.B.6a</t>
  </si>
  <si>
    <t>HSS-ID.B.6b</t>
  </si>
  <si>
    <t>Informally assess the fit of a function by plotting and analyzing residuals.</t>
  </si>
  <si>
    <t>http://corestandards.org/Math/Content/HSS/ID/B/6/b/</t>
  </si>
  <si>
    <t>ID.B.6b</t>
  </si>
  <si>
    <t>HSS-ID.B.6c</t>
  </si>
  <si>
    <t>Fit a linear function for a scatter plot that suggests a linear association.</t>
  </si>
  <si>
    <t>http://corestandards.org/Math/Content/HSS/ID/B/6/c/</t>
  </si>
  <si>
    <t>ID.B.6c</t>
  </si>
  <si>
    <t>HSS-ID.C.7</t>
  </si>
  <si>
    <t>Interpret the slope (rate of change) and the intercept (constant term) of a linear model in the context of the data.</t>
  </si>
  <si>
    <t>http://corestandards.org/Math/Content/HSS/ID/C/7/</t>
  </si>
  <si>
    <t>ID.C.7</t>
  </si>
  <si>
    <t>HSS-ID.C.8</t>
  </si>
  <si>
    <t>Compute (using technology) and interpret the correlation coefficient of a linear fit.</t>
  </si>
  <si>
    <t>http://corestandards.org/Math/Content/HSS/ID/C/8/</t>
  </si>
  <si>
    <t>ID.C.8</t>
  </si>
  <si>
    <t>HSS-ID.C.9</t>
  </si>
  <si>
    <t>Distinguish between correlation and causation.</t>
  </si>
  <si>
    <t>http://corestandards.org/Math/Content/HSS/ID/C/9/</t>
  </si>
  <si>
    <t>ID.C.9</t>
  </si>
  <si>
    <t>HSS-MD.A.1</t>
  </si>
  <si>
    <t>(+) Define a random variable for a quantity of interest by assigning a numerical value to each event in a sample space; graph the corresponding probability distribution using the same graphical displays as for data distributions.</t>
  </si>
  <si>
    <t>http://corestandards.org/Math/Content/HSS/MD/A/1/</t>
  </si>
  <si>
    <t>HSS-MD.A.2</t>
  </si>
  <si>
    <t>(+) Calculate the expected value of a random variable; interpret it as the mean of the probability distribution.</t>
  </si>
  <si>
    <t>http://corestandards.org/Math/Content/HSS/MD/A/2/</t>
  </si>
  <si>
    <t>HSS-MD.A.3</t>
  </si>
  <si>
    <t>(+) 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</si>
  <si>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http://corestandards.org/Math/Content/HSS/MD/A/3/</t>
  </si>
  <si>
    <t>HSS-MD.A.4</t>
  </si>
  <si>
    <t>(+) 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</si>
  <si>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http://corestandards.org/Math/Content/HSS/MD/A/4/</t>
  </si>
  <si>
    <t>HSS-MD.B.5</t>
  </si>
  <si>
    <t>(+) Weigh the possible outcomes of a decision by assigning probabilities to payoff values and finding expected values.</t>
  </si>
  <si>
    <t>http://corestandards.org/Math/Content/HSS/MD/B/5/</t>
  </si>
  <si>
    <t>HSS-MD.B.5a</t>
  </si>
  <si>
    <t>Find the expected payoff for a game of chance. *For example, find the expected winnings from a state lottery ticket or a game at a fast-food restaurant.*</t>
  </si>
  <si>
    <t>http://corestandards.org/Math/Content/HSS/MD/B/5/a/</t>
  </si>
  <si>
    <t>MD.B.5a</t>
  </si>
  <si>
    <t>HSS-MD.B.5b</t>
  </si>
  <si>
    <t>Evaluate and compare strategies on the basis of expected values. *For example, compare a high-deductible versus a low-deductible automobile insurance policy using various, but reasonable, chances of having a minor or a major accident.*</t>
  </si>
  <si>
    <t>http://corestandards.org/Math/Content/HSS/MD/B/5/b/</t>
  </si>
  <si>
    <t>MD.B.5b</t>
  </si>
  <si>
    <t>HSS-MD.B.6</t>
  </si>
  <si>
    <t>(+) Use probabilities to make fair decisions (e.g., drawing by lots, using a random number generator).</t>
  </si>
  <si>
    <t>http://corestandards.org/Math/Content/HSS/MD/B/6/</t>
  </si>
  <si>
    <t>HSS-MD.B.7</t>
  </si>
  <si>
    <t>(+) Analyze decisions and strategies using probability concepts (e.g., product testing, medical testing, pulling a hockey goalie at the end of a game).</t>
  </si>
  <si>
    <t>http://corestandards.org/Math/Content/HSS/MD/B/7/</t>
  </si>
  <si>
    <t>MD.B.7</t>
  </si>
  <si>
    <t>CCSS.Math.Practice.MP1</t>
  </si>
  <si>
    <t>Mathematically proficient students start by explaining to themselves the meaning of a problem and looking for entry points to its solution. They analyze givens, constraints, relationships, and goals. They make conjectures about the form and meaning of the solution and plan a solution pathway rather than simply jumping into a solution attempt. They consider analogous problems, and try special cases and simpler forms of the original problem in order to gain insight into its solution. They monitor and evaluate their progress and change course if necessary. Older students might, depending on the context of the problem, transform algebraic expressions or change the viewing window on their graphing calculator to get the information they need. Mathematically proficient students can explain correspondences between equations, verbal descriptions, tables, and graphs or draw diagrams of important features and relationships, graph data, and search for regularity or trends. Younger students might rely on using concrete objects or pictures to help conceptualize and solve a problem. Mathematically proficient students check their answers to problems using a different method, and they continually ask themselves, "Does this make sense?" They can understand the approaches of others to solving complex problems and identify correspondences between different approaches.</t>
  </si>
  <si>
    <t>Math Practice Anchor Standards</t>
  </si>
  <si>
    <t>MP</t>
  </si>
  <si>
    <t>http://corestandards.org/Math/Practice/MP1/</t>
  </si>
  <si>
    <t>MP1</t>
  </si>
  <si>
    <t>CCSS.Math.Practice.MP2</t>
  </si>
  <si>
    <t>Mathematically proficient students make sense of quantities and their relationships in problem situations. They bring two complementary abilities to bear on problems involving quantitative relationships: the ability to *decontextualize*&amp;mdash;to abstract a given situation and represent it symbolically and manipulate the representing symbols as if they have a life of their own, without necessarily attending to their referents&amp;mdash;and the ability to *contextualize*, to pause as needed during the manipulation process in order to probe into the referents for the symbols involved. Quantitative reasoning entails habits of creating a coherent representation of the problem at hand; considering the units involved; attending to the meaning of quantities, not just how to compute them; and knowing and flexibly using different properties of operations and objects.</t>
  </si>
  <si>
    <t>http://corestandards.org/Math/Practice/MP2/</t>
  </si>
  <si>
    <t>MP2</t>
  </si>
  <si>
    <t>CCSS.Math.Practice.MP3</t>
  </si>
  <si>
    <t>Mathematically proficient students understand and use stated assumptions, definitions, and previously established results in constructing arguments. They make conjectures and build a logical progression of statements to explore the truth of their conjectures. They are able to analyze situations by breaking them into cases, and can recognize and use counterexamples. They justify their conclusions, communicate them to others, and respond to the arguments of others. They reason inductively about data, making plausible arguments that take into account the context from which the data arose. Mathematically proficient students are also able to compare the effectiveness of two plausible arguments, distinguish correct logic or reasoning from that which is flawed, and&amp;mdash;if there is a flaw in an argument&amp;mdash;explain what it is. Elementary students can construct arguments using concrete referents such as objects, drawings, diagrams, and actions. Such arguments can make sense and be correct, even though they are not generalized or made formal until later grades. Later, students learn to determine domains to which an argument applies. Students at all grades can listen or read the arguments of others, decide whether they make sense, and ask useful questions to clarify or improve the arguments.</t>
  </si>
  <si>
    <t>http://corestandards.org/Math/Practice/MP3/</t>
  </si>
  <si>
    <t>MP3</t>
  </si>
  <si>
    <t>CCSS.Math.Practice.MP4</t>
  </si>
  <si>
    <t>Mathematically proficient students can apply the mathematics they know to solve problems arising in everyday life, society, and the workplace. In early grades, this might be as simple as writing an addition equation to describe a situation. In middle grades, a student might apply proportional reasoning to plan a school event or analyze a problem in the community. By high school, a student might use geometry to solve a design problem or use a function to describe how one quantity of interest depends on another. Mathematically proficient students who can apply what they know are comfortable making assumptions and approximations to simplify a complicated situation, realizing that these may need revision later. They are able to identify important quantities in a practical situation and map their relationships using such tools as diagrams, two-way tables, graphs, flowcharts and formulas. They can analyze those relationships mathematically to draw conclusions. They routinely interpret their mathematical results in the context of the situation and reflect on whether the results make sense, possibly improving the model if it has not served its purpose.</t>
  </si>
  <si>
    <t>http://corestandards.org/Math/Practice/MP4/</t>
  </si>
  <si>
    <t>MP4</t>
  </si>
  <si>
    <t>CCSS.Math.Practice.MP5</t>
  </si>
  <si>
    <t>Mathematically proficient students consider the available tools when solving a mathematical problem. These tools might include pencil and paper, concrete models, a ruler, a protractor, a calculator, a spreadsheet, a computer algebra system, a statistical package, or dynamic geometry software. Proficient students are sufficiently familiar with tools appropriate for their grade or course to make sound decisions about when each of these tools might be helpful, recognizing both the insight to be gained and their limitations. For example, mathematically proficient high school students analyze graphs of functions and solutions generated using a graphing calculator. They detect possible errors by strategically using estimation and other mathematical knowledge. When making mathematical models, they know that technology can enable them to visualize the results of varying assumptions, explore consequences, and compare predictions with data. Mathematically proficient students at various grade levels are able to identify relevant external mathematical resources, such as digital content located on a website, and use them to pose or solve problems. They are able to use technological tools to explore and deepen their understanding of concepts.</t>
  </si>
  <si>
    <t>http://corestandards.org/Math/Practice/MP5/</t>
  </si>
  <si>
    <t>MP5</t>
  </si>
  <si>
    <t>CCSS.Math.Practice.MP6</t>
  </si>
  <si>
    <t>Mathematically proficient students try to communicate precisely to others. They try to use clear definitions in discussion with others and in their own reasoning. They state the meaning of the symbols they choose, including using the equal sign consistently and appropriately. They are careful about specifying units of measure, and labeling axes to clarify the correspondence with quantities in a problem. They calculate accurately and efficiently, express numerical answers with a degree of precision appropriate for the problem context. In the elementary grades, students give carefully formulated explanations to each other. By the time they reach high school they have learned to examine claims and make explicit use of definitions.</t>
  </si>
  <si>
    <t>http://corestandards.org/Math/Practice/MP6/</t>
  </si>
  <si>
    <t>MP6</t>
  </si>
  <si>
    <t>CCSS.Math.Practice.MP7</t>
  </si>
  <si>
    <t>Mathematically proficient students look closely to discern a pattern or structure. Young students, for example, might notice that three and seven more is the same amount as seven and three more, or they may sort a collection of shapes according to how many sides the shapes have. Later, students will see 7 &amp;times; 8 equals the well remembered 7 &amp;times; 5 + 7 &amp;times; 3, in preparation for learning about the distributive property. In the expression *x*^2 + 9*x* + 14, older students can see the 14 as 2 &amp;times; 7 and the 9 as 2 + 7. They recognize the significance of an existing line in a geometric figure and can use the strategy of drawing an auxiliary line for solving problems. They also can step back for an overview and shift perspective. They can see complicated things, such as some algebraic expressions, as single objects or as being composed of several objects. For example, they can see 5 - 3(*x* - *y*)^2 as 5 minus a positive number times a square and use that to realize that its value cannot be more than 5 for any real numbers *x* and *y*.</t>
  </si>
  <si>
    <t>http://corestandards.org/Math/Practice/MP7/</t>
  </si>
  <si>
    <t>MP7</t>
  </si>
  <si>
    <t>CCSS.Math.Practice.MP8</t>
  </si>
  <si>
    <t>Mathematically proficient students notice if calculations are repeated, and look both for general methods and for shortcuts. Upper elementary students might notice when dividing 25 by 11 that they are repeating the same calculations over and over again, and conclude they have a repeating decimal. By paying attention to the calculation of slope as they repeatedly check whether points are on the line through (1, 2) with slope 3, middle school students might abstract the equation (*y* - 2)/(*x* - 1) = 3. Noticing the regularity in the way terms cancel when expanding (*x* - 1)(*x* + 1), (*x* - 1)(*x*^2 + *x* + 1), and (*x* - 1)(*x*^3 + *x*2 + *x* + 1) might lead them to the general formula for the sum of a geometric series. As they work to solve a problem, mathematically proficient students maintain oversight of the process, while attending to the details. They continually evaluate the reasonableness of their intermediate results.
 Connecting the Standards for Mathematical Practice to the Standards for Mathematical Content
 The Standards for Mathematical Practice describe ways in which developing student practitioners of the discipline of mathematics increasingly ought to engage with the subject matter as they grow in mathematical maturity and expertise throughout the elementary, middle and high school years. Designers of curricula, assessments, and professional development should all attend to the need to connect the mathematical practices to mathematical content in mathematics instruction.
 The Standards for Mathematical Content are a balanced combination of procedure and understanding. Expectations that begin with the word "understand" are often especially good opportunities to connect the practices to the content. Students who lack understanding of a topic may rely on procedures too heavily. Without a flexible base from which to work, they may be less likely to consider analogous problems, represent problems coherently, justify conclusions, apply the mathematics to practical situations, use technology mindfully to work with the mathematics, explain the mathematics accurately to other students, step back for an overview, or deviate from a known procedure to find a shortcut. In short, a lack of understanding effectively prevents a student from engaging in the mathematical practices.
 In this respect, those content standards which set an expectation of understanding are potential "points of intersection" between the Standards for Mathematical Content and the Standards for Mathematical Practice. These points of intersection are intended to be weighted toward central and generative concepts in the school mathematics curriculum that most merit the time, resources, innovative energies, and focus necessary to qualitatively improve the curriculum, instruction, assessment, professional development, and student achievement in mathematics.</t>
  </si>
  <si>
    <t>http://corestandards.org/Math/Practice/MP8/</t>
  </si>
  <si>
    <t>MP8</t>
  </si>
  <si>
    <t>AQDP-P1</t>
  </si>
  <si>
    <t>Ask questions based on observations to find more information about the natural and/or designed world(s).</t>
  </si>
  <si>
    <t>NGSS</t>
  </si>
  <si>
    <t>SEP</t>
  </si>
  <si>
    <t>k,1,2</t>
  </si>
  <si>
    <t>Science</t>
  </si>
  <si>
    <t>Science &amp; Engineering Practices</t>
  </si>
  <si>
    <t>Ask Questions &amp; Define Problems</t>
  </si>
  <si>
    <t>AQDP-P2</t>
  </si>
  <si>
    <t>Ask and/or identify questions that can be answered by an investigation.</t>
  </si>
  <si>
    <t>AQDP-P3</t>
  </si>
  <si>
    <t>Define a simple problem that can be solved through the development of a new or improved object or tool.</t>
  </si>
  <si>
    <t>AQDP-E1</t>
  </si>
  <si>
    <t>Ask questions about what would happen if a variable is changed.</t>
  </si>
  <si>
    <t>3,4,5</t>
  </si>
  <si>
    <t>AQDP-E2</t>
  </si>
  <si>
    <t>Identify scientific (testable) and non-scientific (non-testable) questions.</t>
  </si>
  <si>
    <t>AQDP-E3</t>
  </si>
  <si>
    <t>Ask questions that can be investigated and predict reasonable outcomes based on patterns such as cause and effect relationships.</t>
  </si>
  <si>
    <t>AQDP-E4</t>
  </si>
  <si>
    <t>Use prior knowledge to describe problems that can be solved.</t>
  </si>
  <si>
    <t>AQDP-E5</t>
  </si>
  <si>
    <t>Define a simple design problem that can be solved through the development of an object, tool, process, or system and includes several criteria for success and constraints on materials, time, or cost.</t>
  </si>
  <si>
    <t>AQDP-M1</t>
  </si>
  <si>
    <t>Ask questions that arise from careful observation of phenomena, models, or unexpected results, to clarify and/or seek additional information.</t>
  </si>
  <si>
    <t>AQDP-M2</t>
  </si>
  <si>
    <t>Ask questions to identify and/or clarify evidence and/or the premise(s) of an argument.</t>
  </si>
  <si>
    <t>AQDP-M3</t>
  </si>
  <si>
    <t>Ask questions to determine relationships between independent and dependent variables and relationships in models.</t>
  </si>
  <si>
    <t>AQDP-M4</t>
  </si>
  <si>
    <t>Ask questions to clarify and/or refine a model, an explanation, or an engineering problem.</t>
  </si>
  <si>
    <t>AQDP-M5</t>
  </si>
  <si>
    <t>Ask questions that require sufficient and appropriate empirical evidence to answer.</t>
  </si>
  <si>
    <t>AQDP-M6</t>
  </si>
  <si>
    <t>Ask questions that can be investigated within the scope of the classroom, outdoor environment, and museums and other public facilities with available resources and, when appropriate, frame a hypothesis based on observations and scientific principles.</t>
  </si>
  <si>
    <t>AQDP-M7</t>
  </si>
  <si>
    <t>Ask questions that challenge the premise(s) of an argument or the interpretation of a data set.</t>
  </si>
  <si>
    <t>AQDP-M8</t>
  </si>
  <si>
    <t>Define a design problem that can be solved through the development of an object, tool, process or system and includes multiple criteria and constraints, including scientific knowledge that may limit possible solutions.</t>
  </si>
  <si>
    <t>AQDP-H1</t>
  </si>
  <si>
    <t>Ask questions that arise from careful observation of phenomena, or unexpected results, to clarify and/or seek additional information.</t>
  </si>
  <si>
    <t>AQDP-H2</t>
  </si>
  <si>
    <t>Ask questions that arise from examining models or a theory, to clarify and/or seek additional information and relationships.</t>
  </si>
  <si>
    <t>AQDP-H3</t>
  </si>
  <si>
    <t>Ask questions to determine relationships, including quantitative relationships, between independent and dependent variables.</t>
  </si>
  <si>
    <t>AQDP-H4</t>
  </si>
  <si>
    <t>Ask questions to clarify and refine a model, an explanation, or an engineering problem.</t>
  </si>
  <si>
    <t>AQDP-H5</t>
  </si>
  <si>
    <t>Evaluate a question to determine if it is testable and relevant.</t>
  </si>
  <si>
    <t>AQDP-H6</t>
  </si>
  <si>
    <t>Ask questions that can be investigated within the scope of the school laboratory, research facilities, or field (e.g., outdoor environment) with available resources and, when appropriate, frame a hypothesis based on a model or theory.</t>
  </si>
  <si>
    <t>AQDP-H7</t>
  </si>
  <si>
    <t>Ask and/or evaluate questions that challenge the premise(s) of an argument, the interpretation of a data set, or the suitability of the design.</t>
  </si>
  <si>
    <t>AQDP-H8</t>
  </si>
  <si>
    <t>Define a design problem that involves the development of a process or system with interacting components and criteria and constraints that may include social, technical and/or environmental considerations.</t>
  </si>
  <si>
    <t>AQDP-H9</t>
  </si>
  <si>
    <t>Analyze complex real-world problems by specifying criteria and constraints for successful solutions.</t>
  </si>
  <si>
    <t>MOD-P1</t>
  </si>
  <si>
    <t>Distinguish between a model and the actual object, process, and/or events the model represents.</t>
  </si>
  <si>
    <t>Developing &amp; Using Models</t>
  </si>
  <si>
    <t>MOD-P2</t>
  </si>
  <si>
    <t>Compare models to identify common features and differences.</t>
  </si>
  <si>
    <t>MOD-P3</t>
  </si>
  <si>
    <t>Develop and/or use a model to represent amounts, relationships, relative scales (bigger, smaller), and/or patterns in the natural and designed world(s).</t>
  </si>
  <si>
    <t>MOD-P4</t>
  </si>
  <si>
    <t>Develop a simple model based on evidence to represent a proposed object or tool.</t>
  </si>
  <si>
    <t>MOD-E1</t>
  </si>
  <si>
    <t>Identify limitations of models.</t>
  </si>
  <si>
    <t>MOD-E2</t>
  </si>
  <si>
    <t>Collaboratively develop and/or revise a model based on evidence that shows the relationships among variables for frequent and regular occurring events.</t>
  </si>
  <si>
    <t>MOD-E3</t>
  </si>
  <si>
    <t>Develop a model using an analogy, example, or abstract representation to describe a scientific principle or design solution.</t>
  </si>
  <si>
    <t>MOD-E4</t>
  </si>
  <si>
    <t>Develop and/or use models to describe and/or predict phenomena.</t>
  </si>
  <si>
    <t>MOD-E5</t>
  </si>
  <si>
    <t>Develop a diagram or simple physical prototype to convey a proposed object, tool, or process.</t>
  </si>
  <si>
    <t>MOD-E6</t>
  </si>
  <si>
    <t>Use a model to test cause and effect relationships or interactions concerning the functioning of a natural or designed system.</t>
  </si>
  <si>
    <t>MOD-M1</t>
  </si>
  <si>
    <t>Evaluate limitations of a model for a proposed object or tool.</t>
  </si>
  <si>
    <t>MOD-M2</t>
  </si>
  <si>
    <t>Develop or modify a model– based on evidence–to match what happens if a variable or component of a system is changed.</t>
  </si>
  <si>
    <t>MOD-M3</t>
  </si>
  <si>
    <t>Use and/or develop a model of simple systems with uncertain and less predictable factors.</t>
  </si>
  <si>
    <t>MOD-M4</t>
  </si>
  <si>
    <t>Develop and/or revise a model to show the relationships among variables, including those that are not observable but predict observable phenomena.</t>
  </si>
  <si>
    <t>MOD-M5</t>
  </si>
  <si>
    <t>Develop and/or use a model to predict and/or describe phenomena.</t>
  </si>
  <si>
    <t>MOD-M6</t>
  </si>
  <si>
    <t>Develop a model to describe unobservable mechanisms.</t>
  </si>
  <si>
    <t>MOD-M7</t>
  </si>
  <si>
    <t>Develop and/or use a model to generate data to test ideas about phenomena in natural or designed systems, including those representing inputs and outputs, and those at unobservable scales.</t>
  </si>
  <si>
    <t>MOD-H1</t>
  </si>
  <si>
    <t>Evaluate merits and limitations of two different models of the same proposed tool, process, mechanism, or system in order to select or revise a model that best fits the evidence or design criteria.</t>
  </si>
  <si>
    <t>MOD-H2</t>
  </si>
  <si>
    <t>Design a test of a model to ascertain its reliability.</t>
  </si>
  <si>
    <t>MOD-H3</t>
  </si>
  <si>
    <t>Develop, revise, and/or use a model based on evidence to illustrate and/or predict the relationships between systems or between components of a system.</t>
  </si>
  <si>
    <t>MOD-H4</t>
  </si>
  <si>
    <t>Develop and/or use multiple types of models to provide mechanistic accounts and/or predict phenomena, and move flexibly between model types based on merits and limitations.</t>
  </si>
  <si>
    <t>MOD-H5</t>
  </si>
  <si>
    <t>Use a model to provide mechanistic accounts of phenomena.</t>
  </si>
  <si>
    <t>MOD-H6</t>
  </si>
  <si>
    <t>Develop a complex model that allows for manipulation and testing of a proposed process or system.</t>
  </si>
  <si>
    <t>MOD-H7</t>
  </si>
  <si>
    <t>Develop and/or use a model (including mathematical and computational) to generate data to support explanations, predict phenomena, analyze systems, and/or solve problems.</t>
  </si>
  <si>
    <t>INV-P1</t>
  </si>
  <si>
    <t>With guidance, plan and conduct an investigation in collaboration with peers.</t>
  </si>
  <si>
    <t>Planning &amp; Carrying out Investigations</t>
  </si>
  <si>
    <t>INV-P2</t>
  </si>
  <si>
    <t>Plan and conduct an investigation collaboratively to produce data to serve as the basis for evidence to answer a question.</t>
  </si>
  <si>
    <t>INV-P3</t>
  </si>
  <si>
    <t>Evaluate different ways of observing and/or measuring a phenomenon to determine which way can answer a question.</t>
  </si>
  <si>
    <t>INV-P4</t>
  </si>
  <si>
    <t>Make observations (firsthand or from media) to collect data that can be used to make comparisons.</t>
  </si>
  <si>
    <t>INV-P5</t>
  </si>
  <si>
    <t>Make observations (firsthand or from media) and/or measurements of a proposed object or tool or solution to determine if it solves a problem or meets a goal.</t>
  </si>
  <si>
    <t>INV-P6</t>
  </si>
  <si>
    <t>Make predictions based on prior experiences.</t>
  </si>
  <si>
    <t>INV-E1</t>
  </si>
  <si>
    <t>Plan and conduct an investigation collaboratively to produce data to serve as the basis for evidence, using fair tests in which variables are controlled and the number of trials considered.</t>
  </si>
  <si>
    <t>INV-E2</t>
  </si>
  <si>
    <t>Evaluate appropriate methods and/or tools for collecting data.</t>
  </si>
  <si>
    <t>INV-E3</t>
  </si>
  <si>
    <t>Make observations and/or measurements to produce data to serve as the basis for evidence for an explanation of a phenomenon or test a design solution.</t>
  </si>
  <si>
    <t>INV-E4</t>
  </si>
  <si>
    <t>Make predictions about what would happen if a variable changes.</t>
  </si>
  <si>
    <t>INV-E5</t>
  </si>
  <si>
    <t>Test two different models of the same proposed object, tool, or process to determine which better meets criteria for success.</t>
  </si>
  <si>
    <t>INV-M1</t>
  </si>
  <si>
    <t>Plan an investigation individually and collaboratively, and in the design: identify independent and dependent variables and controls, what tools are needed to do the gathering, how measurements will be recorded, and how many data are needed to support a claim.</t>
  </si>
  <si>
    <t>INV-M2</t>
  </si>
  <si>
    <t>Conduct an investigation and/or evaluate and/or revise the experimental design to produce data to serve as the basis for evidence that meet the goals of the investigation.</t>
  </si>
  <si>
    <t>INV-M3</t>
  </si>
  <si>
    <t>Evaluate the accuracy of various methods for collecting data.</t>
  </si>
  <si>
    <t>INV-M4</t>
  </si>
  <si>
    <t>Collect data to produce data to serve as the basis for evidence to answer scientific questions or test design solutions under a range of conditions.</t>
  </si>
  <si>
    <t>INV-M5</t>
  </si>
  <si>
    <t>Collect data about the performance of a proposed object, tool, process, or system under a range of conditions.</t>
  </si>
  <si>
    <t>INV-H1</t>
  </si>
  <si>
    <t>Plan an investigation or test a design individually and collaboratively to produce data to serve as the basis for evidence as part of building and revising models, supporting explanations for phenomena, or testing solutions to problems. Consider possible variables or effects and evaluate the confounding investigation’s design to ensure variables are controlled.</t>
  </si>
  <si>
    <t>INV-H2</t>
  </si>
  <si>
    <t>Plan and conduct an investigation individually and collaboratively to produce data to serve as the basis for evidence, and in the design: decide on types, how much, and accuracy of data needed to produce reliable measurements and consider limitations on the precision of the data (e.g., number of trials, cost, risk, time), and refine the design accordingly.</t>
  </si>
  <si>
    <t>INV-H3</t>
  </si>
  <si>
    <t>Plan and conduct an investigation or test a design solution in a safe and ethical manner including considerations of environmental, social, and personal impacts.</t>
  </si>
  <si>
    <t>INV-H4</t>
  </si>
  <si>
    <t>Select appropriate tools to collect, record, analyze, and evaluate data.</t>
  </si>
  <si>
    <t>INV-H5</t>
  </si>
  <si>
    <t>Make directional hypotheses that specify what happens to a dependent variable when an independent variable is manipulated.</t>
  </si>
  <si>
    <t>INV-H6</t>
  </si>
  <si>
    <t>Manipulate variables and collect data about a complex model of a proposed process or system to identify failure points or improve performance relative to criteria for success or other variables.</t>
  </si>
  <si>
    <t>DATA-P1</t>
  </si>
  <si>
    <t>Record information (observations, thoughts, and ideas).</t>
  </si>
  <si>
    <t>Analyzing Data</t>
  </si>
  <si>
    <t>DATA-P2</t>
  </si>
  <si>
    <t>Use and share pictures, drawings, and/or writings of observations.</t>
  </si>
  <si>
    <t>DATA-P3</t>
  </si>
  <si>
    <t>Use observations (firsthand or from media) to describe patterns and/or relationships in the natural and designed world(s) in order to answer scientific questions and solve problems.</t>
  </si>
  <si>
    <t>DATA-P4</t>
  </si>
  <si>
    <t>Compare predictions (based on prior experiences) to what occurred (observable events).</t>
  </si>
  <si>
    <t>DATA-P5</t>
  </si>
  <si>
    <t>Analyze data from tests of an object or tool to determine if it works as intended.</t>
  </si>
  <si>
    <t>DATA-E1</t>
  </si>
  <si>
    <t>Represent data in tables and/or various graphical displays (bar graphs, pictographs, and/or pie charts) to reveal patterns that indicate relationships.</t>
  </si>
  <si>
    <t>DATA-E2</t>
  </si>
  <si>
    <t>Analyze and interpret data to make sense of phenomena, using logical reasoning, mathematics, and/or computation.</t>
  </si>
  <si>
    <t>DATA-E3</t>
  </si>
  <si>
    <t>Compare and contrast data collected by different groups in order to discuss similarities and differences in their findings.</t>
  </si>
  <si>
    <t>DATA-E4</t>
  </si>
  <si>
    <t>Analyze data to refine a problem statement or the design of a proposed object, tool, or process.</t>
  </si>
  <si>
    <t>DATA-E5</t>
  </si>
  <si>
    <t>Use data to evaluate and refine design solutions.</t>
  </si>
  <si>
    <t>DATA-M1</t>
  </si>
  <si>
    <t>Construct, analyze, and/or interpret graphical displays of data and/or large data sets to identify linear and nonlinear relationships.</t>
  </si>
  <si>
    <t>DATA-M2</t>
  </si>
  <si>
    <t>Use graphical displays (e.g., maps, charts, graphs, and/or tables) of large data sets to identify temporal and spatial relationships.</t>
  </si>
  <si>
    <t>DATA-M3</t>
  </si>
  <si>
    <t>Distinguish between causal and correlational relationships in data.</t>
  </si>
  <si>
    <t>DATA-M4</t>
  </si>
  <si>
    <t>Analyze and interpret data to provide evidence for phenomena.</t>
  </si>
  <si>
    <t>DATA-M5</t>
  </si>
  <si>
    <t>Apply concepts of statistics and probability (including mean, median, mode, and variability) to analyze and characterize data, using digital tools when feasible.</t>
  </si>
  <si>
    <t>DATA-M6</t>
  </si>
  <si>
    <t>Consider limitations of data analysis (e.g., measurement error), and/or seek to improve precision and accuracy of data with better technological tools and methods (e.g., multiple trials).</t>
  </si>
  <si>
    <t>DATA-M7</t>
  </si>
  <si>
    <t>Analyze and interpret data to determine similarities and differences in findings.</t>
  </si>
  <si>
    <t>DATA-M8</t>
  </si>
  <si>
    <t>Analyze data to define an optimal operational range for a proposed object, tool, process or system that best meets criteria for success.</t>
  </si>
  <si>
    <t>DATA-H1</t>
  </si>
  <si>
    <t>Analyze data using tools, technologies, and/or models (e.g., computational, mathematical) in order to make valid and reliable scientific claims or determine an optimal design solution.</t>
  </si>
  <si>
    <t>DATA-H2</t>
  </si>
  <si>
    <t>Apply concepts of statistics and probability (including determining function fits to data, slope, intercept, and correlation coefficient for linear fits) to scientific and engineering questions and problems, using digital tools when feasible.</t>
  </si>
  <si>
    <t>DATA-H3</t>
  </si>
  <si>
    <t>Consider limitations of data analysis (e.g., measurement error, sample selection) when analyzing and interpreting data.</t>
  </si>
  <si>
    <t>DATA-H4</t>
  </si>
  <si>
    <t>Compare and contrast various types of data sets (e.g., self-generated, archival) to examine consistency of measurements and observations.</t>
  </si>
  <si>
    <t>DATA-H5</t>
  </si>
  <si>
    <t>Evaluate the impact of new data on a working explanation and/or model of a proposed process or system.</t>
  </si>
  <si>
    <t>DATA-H6</t>
  </si>
  <si>
    <t>Analyze data to identify design features or characteristics of the components of a proposed process or system to optimize it relative to criteria for success.</t>
  </si>
  <si>
    <t>MATH-P1</t>
  </si>
  <si>
    <t>Decide when to use qualitative vs. quantitative data.</t>
  </si>
  <si>
    <t>Using Mathematics &amp; Computational Thinking</t>
  </si>
  <si>
    <t>MATH-P2</t>
  </si>
  <si>
    <t>Use counting and numbers to identify and describe patterns in the natural and designed world(s).</t>
  </si>
  <si>
    <t>MATH-P3</t>
  </si>
  <si>
    <t>Describe, measure, and/or compare quantitative attributes of different objects and display the data using simple graphs.</t>
  </si>
  <si>
    <t>MATH-P4</t>
  </si>
  <si>
    <t>Use quantitative data to compare two alternative solutions to a problem.</t>
  </si>
  <si>
    <t>MATH-E1</t>
  </si>
  <si>
    <t>Decide if qualitative or quantitative data are best to determine whether a proposed object or tool meets criteria for success.</t>
  </si>
  <si>
    <t>MATH-E2</t>
  </si>
  <si>
    <t>Organize simple data sets to reveal patterns that suggest relationships.</t>
  </si>
  <si>
    <t>MATH-E3</t>
  </si>
  <si>
    <t>Describe, measure, estimate, and/or graph quantities such as area, volume, weight, and time to address scientific and engineering questions and problems.</t>
  </si>
  <si>
    <t>MATH-E4</t>
  </si>
  <si>
    <t>Create and/or use graphs and/or charts generated from simple algorithms to compare alternative solutions to an engineering problem.</t>
  </si>
  <si>
    <t>MATH-M1</t>
  </si>
  <si>
    <t>Use digital tools (e.g., computers) to analyze very large data sets for patterns and trends.</t>
  </si>
  <si>
    <t>MATH-M2</t>
  </si>
  <si>
    <t>Use mathematical representations to describe and/or support scientific conclusions and design solutions.</t>
  </si>
  <si>
    <t>MATH-M3</t>
  </si>
  <si>
    <t>Create algorithms (a series of ordered steps) to solve a problem.</t>
  </si>
  <si>
    <t>MATH-M4</t>
  </si>
  <si>
    <t>Apply mathematical concepts and/or processes (such as ratio, rate, percent, basic operations, and simple algebra) to scientific and engineering questions and problems.</t>
  </si>
  <si>
    <t>MATH-M5</t>
  </si>
  <si>
    <t>Use digital tools and/or mathematical concepts and arguments to test and compare proposed solutions to an engineering design problem.</t>
  </si>
  <si>
    <t>MATH-H1</t>
  </si>
  <si>
    <t>Create and/or revise a computational model or simulation of a phenomenon, designed device, process, or system.</t>
  </si>
  <si>
    <t>MATH-H2</t>
  </si>
  <si>
    <t>Use mathematical, computational, and/or algorithmic representations of phenomena or design solutions to describe and/or support claims and/or explanations.</t>
  </si>
  <si>
    <t>MATH-H3</t>
  </si>
  <si>
    <t>Apply techniques of algebra and functions to represent and solve scientific and engineering problems.</t>
  </si>
  <si>
    <t>MATH-H4</t>
  </si>
  <si>
    <t>Use simple limit cases to test mathematical expressions, computer programs, algorithms, or simulations of a process or system to see if a model “makes sense” by comparing the outcomes with what is known about the real world.</t>
  </si>
  <si>
    <t>MATH-H5</t>
  </si>
  <si>
    <t>Apply ratios, rates, percentages, and unit conversions in the context of complicated measurement problems involving quantities with derived or compound units (such as mg/mL, kg/m3, acre-feet, etc.).</t>
  </si>
  <si>
    <t>MATH-H6</t>
  </si>
  <si>
    <t>Use mathematical models and/or computer simulations to predict the effects of a design solution on systems and/or the interactions between systems.</t>
  </si>
  <si>
    <t>CEDS-P1</t>
  </si>
  <si>
    <t>Use information from observations (firsthand and from media) to construct an evidence-based account for natural phenomena.</t>
  </si>
  <si>
    <t>Constructing Explanations &amp; Designing Solutions</t>
  </si>
  <si>
    <t>CEDS-P2</t>
  </si>
  <si>
    <t>Use tools and/or materials to design and/or build a device that solves a specific problem or a solution to a specific problem.</t>
  </si>
  <si>
    <t>CEDS-P3</t>
  </si>
  <si>
    <t>Generate and/or compare multiple solutions to a problem.</t>
  </si>
  <si>
    <t>CEDS-E1</t>
  </si>
  <si>
    <t>Construct an explanation of observed relationships (e.g., the distribution of plants in the back yard).</t>
  </si>
  <si>
    <t>CEDS-E2</t>
  </si>
  <si>
    <t>Use evidence (e.g., measurements, observations, patterns) to construct or support an explanation or design a solution to a problem.</t>
  </si>
  <si>
    <t>CEDS-E3</t>
  </si>
  <si>
    <t>Identify the evidence that supports particular points in an explanation.</t>
  </si>
  <si>
    <t>CEDS-E4</t>
  </si>
  <si>
    <t>Apply scientific ideas to solve design problems.</t>
  </si>
  <si>
    <t>CEDS-E5</t>
  </si>
  <si>
    <t>Generate and compare multiple solutions to a problem based on how well they meet the criteria and constraints of the design solution.</t>
  </si>
  <si>
    <t>CEDS-M1</t>
  </si>
  <si>
    <t>Construct an explanation that includes qualitative or quantitative relationships between variables that predict(s) and/or describe(s) phenomena.</t>
  </si>
  <si>
    <t>CEDS-M2</t>
  </si>
  <si>
    <t>Construct an explanation using models or representations.</t>
  </si>
  <si>
    <t>CEDS-M3</t>
  </si>
  <si>
    <t>Construct a scientific explanation based on valid and reliable evidence obtained from sources (including the students’ own experiments) and the assumption that theories and laws that describe the natural world operate today as they did in the past and will continue to do so in the future.</t>
  </si>
  <si>
    <t>CEDS-M4</t>
  </si>
  <si>
    <t>Apply scientific ideas, principles, and/or evidence to construct, revise and/or use an explanation for real-world phenomena, examples, or events.</t>
  </si>
  <si>
    <t>CEDS-M5</t>
  </si>
  <si>
    <t>Apply scientific reasoning to show why the data or evidence is adequate for the explanation or conclusion.</t>
  </si>
  <si>
    <t>CEDS-M6</t>
  </si>
  <si>
    <t>Apply scientific ideas or principles to design, construct, and/or test a design of an object, tool, process or system.</t>
  </si>
  <si>
    <t>CEDS-M7</t>
  </si>
  <si>
    <t>Undertake a design project, engaging in the design cycle, to construct and/or implement a solution that meets specific design criteria and constraints.</t>
  </si>
  <si>
    <t>CEDS-M8</t>
  </si>
  <si>
    <t>Optimize performance of a design by prioritizing criteria, making tradeoffs, testing, revising, and re-testing.</t>
  </si>
  <si>
    <t>CEDS-H1</t>
  </si>
  <si>
    <t>Make a quantitative and/or qualitative claim regarding the relationship between dependent and independent variables.</t>
  </si>
  <si>
    <t>CEDS-H2</t>
  </si>
  <si>
    <t>Construct and revise an explanation based on valid and reliable evidence obtained from a variety of sources (including students’ own investigations, models, theories, simulations, peer review) and the assumption that theories and laws that describe the natural world operate today as they did in the past and will continue to do so in the future.</t>
  </si>
  <si>
    <t>CEDS-H3</t>
  </si>
  <si>
    <t>Apply scientific ideas, principles, and/or evidence to provide an explanation of phenomena and solve design problems, taking into account possible unanticipated effects.</t>
  </si>
  <si>
    <t>CEDS-H4</t>
  </si>
  <si>
    <t>Apply scientific reasoning, theory, and/or models to link evidence to the claims to assess the extent to which the reasoning and data support the explanation or conclusion.</t>
  </si>
  <si>
    <t>CEDS-H5</t>
  </si>
  <si>
    <t>Design, evaluate, and/or refine a solution to a complex real-world problem, based on scientific knowledge, student-generated sources of evidence, prioritized criteria, and tradeoff considerations.</t>
  </si>
  <si>
    <t>ARG-P1</t>
  </si>
  <si>
    <t>Identify arguments that are supported by evidence.</t>
  </si>
  <si>
    <t>Engaging in Argument from Evidence</t>
  </si>
  <si>
    <t>ARG-P2</t>
  </si>
  <si>
    <t>Distinguish between explanations that account for all gathered evidence and those that do not.</t>
  </si>
  <si>
    <t>ARG-P3</t>
  </si>
  <si>
    <t>Analyze why some evidence is relevant to a scientific question and some is not.</t>
  </si>
  <si>
    <t>ARG-P4</t>
  </si>
  <si>
    <t>Distinguish between opinions and evidence in one’s own explanations.</t>
  </si>
  <si>
    <t>ARG-P5</t>
  </si>
  <si>
    <t>Listen actively to arguments to indicate agreement or disagreement based on evidence, and/or to retell the main points of the argument.</t>
  </si>
  <si>
    <t>ARG-P6</t>
  </si>
  <si>
    <t>Construct an argument with evidence to support a claim.</t>
  </si>
  <si>
    <t>ARG-P7</t>
  </si>
  <si>
    <t>Make a claim about the effectiveness of an object, tool, or solution that is supported by relevant evidence.</t>
  </si>
  <si>
    <t>ARG-E1</t>
  </si>
  <si>
    <t>Compare and refine arguments based on an evaluation of the evidence presented.</t>
  </si>
  <si>
    <t>ARG-E2</t>
  </si>
  <si>
    <t>Distinguish among facts, reasoned judgment based on research findings, and speculation in an explanation.</t>
  </si>
  <si>
    <t>ARG-E3</t>
  </si>
  <si>
    <t>Respectfully provide and receive critiques from peers about a proposed procedure, explanation or model by citing relevant evidence and posing specific questions.</t>
  </si>
  <si>
    <t>ARG-E4</t>
  </si>
  <si>
    <t>Construct and/or support an argument with evidence, data, and/or a model.</t>
  </si>
  <si>
    <t>ARG-E5</t>
  </si>
  <si>
    <t>Use data to evaluate claims about cause and effect.</t>
  </si>
  <si>
    <t>ARG-E6</t>
  </si>
  <si>
    <t>Make a claim about the merit of a solution to a problem by citing relevant evidence about how it meets the criteria and constraints of the problem.</t>
  </si>
  <si>
    <t>ARG-M1</t>
  </si>
  <si>
    <t>Compare and critique two arguments on the same topic and analyze whether they emphasize similar or different evidence and/or interpretations of facts.</t>
  </si>
  <si>
    <t>ARG-M2</t>
  </si>
  <si>
    <t>Respectfully provide and receive critiques about one’s explanations, procedures, models and questions by citing relevant evidence and posing and responding to questions that elicit pertinent elaboration and detail.</t>
  </si>
  <si>
    <t>ARG-M3</t>
  </si>
  <si>
    <t>Construct, use, and/or present an oral and written argument supported by empirical evidence and scientific reasoning to support or refute an explanation or a model for a phenomenon or a solution to a problem.</t>
  </si>
  <si>
    <t>ARG-M4</t>
  </si>
  <si>
    <t>Make an oral or written argument that supports or refutes the advertised performance of a device, process, or system, based on empirical evidence concerning whether or not the technology meets relevant criteria and constraints.</t>
  </si>
  <si>
    <t>ARG-M5</t>
  </si>
  <si>
    <t>Evaluate competing design solutions based on jointly developed and agreed-upon design criteria.</t>
  </si>
  <si>
    <t>ARG-H1</t>
  </si>
  <si>
    <t>Compare and evaluate competing arguments or design solutions in light of currently accepted explanations, new evidence, limitations (e.g., trade-offs), constraints, and ethical issues.</t>
  </si>
  <si>
    <t>ARG-H2</t>
  </si>
  <si>
    <t>Evaluate the claims, evidence, and/or reasoning behind currently accepted explanations or solutions to determine the merits of arguments.</t>
  </si>
  <si>
    <t>ARG-H3</t>
  </si>
  <si>
    <t>Respectfully provide and/or receive critiques on scientific arguments by probing reasoning and evidence and challenging ideas and conclusions, responding thoughtfully to diverse perspectives, and determining what additional information is required to resolve contradictions.</t>
  </si>
  <si>
    <t>ARG-H4</t>
  </si>
  <si>
    <t>Construct, use, and/or present an oral and written argument or counter- arguments based on data and evidence.</t>
  </si>
  <si>
    <t>ARG-H5</t>
  </si>
  <si>
    <t>Make and defend a claim based on evidence about the natural world or the effectiveness of a design solution that reflects scientific knowledge, and student-generated evidence.</t>
  </si>
  <si>
    <t>ARG-H6</t>
  </si>
  <si>
    <t>Evaluate competing design solutions to a real-world problem based on scientific ideas and principles, empirical evidence, and logical arguments regarding relevant factors (e.g., economic, societal, environmental, ethical considerations).</t>
  </si>
  <si>
    <t>INFO-P1</t>
  </si>
  <si>
    <t>Read grade-appropriate texts and/or use media to obtain scientific and/or technical information to determine patterns in and/or evidence about the natural and designed world(s).</t>
  </si>
  <si>
    <t>Obtaining, Evaluating, &amp; Communicating Information</t>
  </si>
  <si>
    <t>INFO-P2</t>
  </si>
  <si>
    <t>Describe how specific images (e.g., a diagram showing how a machine works) support a scientific or engineering idea.</t>
  </si>
  <si>
    <t>INFO-P3</t>
  </si>
  <si>
    <t>Obtain information using various texts, text features (e.g., headings, tables of contents, glossaries, electronic menus, icons), and other media that will be useful in answering a scientific question and/or supporting a scientific claim.</t>
  </si>
  <si>
    <t>INFO-P4</t>
  </si>
  <si>
    <t>Communicate information or design ideas and/or solutions with others in oral and/or written forms using models, drawings, writing, or numbers that provide detail about scientific ideas, practices, and/or design ideas.</t>
  </si>
  <si>
    <t>INFO-E1</t>
  </si>
  <si>
    <t>Read and comprehend grade-appropriate complex texts and/or other reliable media to summarize and obtain scientific and technical ideas and describe how they are supported by evidence.</t>
  </si>
  <si>
    <t>INFO-E2</t>
  </si>
  <si>
    <t>Compare and/or combine across complex texts and/or other reliable media to support the engagement in other scientific and/or engineering practices.</t>
  </si>
  <si>
    <t>INFO-E3</t>
  </si>
  <si>
    <t>Combine information in written text with that contained in corresponding tables, diagrams, and/or charts to support the engagement in other scientific and/or engineering practices.</t>
  </si>
  <si>
    <t>INFO-E4</t>
  </si>
  <si>
    <t>Obtain and combine information from books and/or other reliable media to explain phenomena or solutions to a design problem.</t>
  </si>
  <si>
    <t>INFO-E5</t>
  </si>
  <si>
    <t>Communicate scientific and/or technical information orally and/or in written formats, including various forms of media and may include tables, diagrams, and charts.</t>
  </si>
  <si>
    <t>INFO-M1</t>
  </si>
  <si>
    <t>Critically read scientific texts adapted for classroom use to determine the central ideas and/or obtain scientific and/or technical information to describe patterns in and/or evidence about the natural and designed world(s).</t>
  </si>
  <si>
    <t>INFO-M2</t>
  </si>
  <si>
    <t>Integrate qualitative and/or quantitative scientific and/or technical information in written text with that contained in media and visual displays to clarify claims and findings.</t>
  </si>
  <si>
    <t>INFO-M3</t>
  </si>
  <si>
    <t>Gather, read, synthesize information from multiple appropriate sources and assess the credibility, accuracy, and possible bias of each publication and methods used, and describe how they are supported or not supported by evidence.</t>
  </si>
  <si>
    <t>INFO-M4</t>
  </si>
  <si>
    <t>Evaluate data, hypotheses, and/or conclusions in scientific and technical texts in light of competing information or accounts.</t>
  </si>
  <si>
    <t>INFO-M5</t>
  </si>
  <si>
    <t>Communicate scientific and/or technical information (e.g., about a proposed object, tool, process, system) in writing and/or through oral presentations.</t>
  </si>
  <si>
    <t>INFO-H1</t>
  </si>
  <si>
    <t>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t>
  </si>
  <si>
    <t>INFO-H2</t>
  </si>
  <si>
    <t>Compare, integrate and evaluate sources of information presented in different media or formats (e.g., visually, quantitatively) as well as in words in order to address a scientific question or solve a problem.</t>
  </si>
  <si>
    <t>INFO-H3</t>
  </si>
  <si>
    <t>Gather, read, and evaluate scientific and/or technical information from multiple authoritative sources, assessing the evidence and usefulness of each source.</t>
  </si>
  <si>
    <t>INFO-H4</t>
  </si>
  <si>
    <t>Evaluate the validity and reliability of and/or synthesize multiple claims, methods, and/or designs that appear in scientific and technical texts or media reports, verifying the data when possible.</t>
  </si>
  <si>
    <t>INFO-H5</t>
  </si>
  <si>
    <t>Communicate scientific and/or technical information or ideas (e.g. about phenomena and/or the process of development and the design and performance of a proposed process or system) in multiple formats (including orally, graphically, textually, and mathematically).</t>
  </si>
  <si>
    <t>PS1.A-P1</t>
  </si>
  <si>
    <t>Different kinds of matter exist and many of them can be either solid or liquid, depending on temperature. Matter can be described and classified by its observable properties.</t>
  </si>
  <si>
    <t>DCI</t>
  </si>
  <si>
    <t>Disciplinary Core ideas</t>
  </si>
  <si>
    <t>Structure &amp; Properties of Matter</t>
  </si>
  <si>
    <t>2-PS1-1</t>
  </si>
  <si>
    <t>Plan and conduct an investigation to describe and classify different kinds of materials by their observable properties.</t>
  </si>
  <si>
    <t>Observations could include color, texture, hardness, and flexibility. Patterns could include the similar properties that different materials share.</t>
  </si>
  <si>
    <t>PS1.A-P2</t>
  </si>
  <si>
    <t>Different properties are suited to different purposes.</t>
  </si>
  <si>
    <t>2-PS1-3</t>
  </si>
  <si>
    <t>Make observations to construct an evidence-based account of how an object made of a small set of pieces can be disassembled and made into a new object.</t>
  </si>
  <si>
    <t>Examples of pieces could include blocks, building bricks, or other assorted small objects.</t>
  </si>
  <si>
    <t>PS1.A-P3</t>
  </si>
  <si>
    <t>A great variety of objects can be built up from a small set of pieces.</t>
  </si>
  <si>
    <t>PS1.A-E1</t>
  </si>
  <si>
    <t>Matter of any type can be subdivided into particles that are too small to see, but even then the matter still exists and can be detected by other means. A model showing that gases are made from matter particles that are too small to see and are moving freely around in space can explain many observations, including the inflation and shape of a balloon and the effects of air on larger particles or objects.</t>
  </si>
  <si>
    <t>5-PS1-1</t>
  </si>
  <si>
    <t>Develop a model to describe that matter is made of particles too small to be seen.</t>
  </si>
  <si>
    <t>Examples of evidence could include adding air to expand a basketball, compressing air in a syringe, dissolving sugar in water, and evaporating salt water.</t>
  </si>
  <si>
    <t>Assessment does not include the atomic-scale mechanism of evaporation and condensation or defining the unseen particles.</t>
  </si>
  <si>
    <t>PS1.A-E2</t>
  </si>
  <si>
    <t>The amount (weight) of matter is conserved when it changes form, even in transitions in which it seems to vanish.</t>
  </si>
  <si>
    <t>5-PS1-2</t>
  </si>
  <si>
    <t>Measure and graph quantities to provide evidence that regardless of the type of change that occurs when heating, cooling, or mixing substances, the total weight of matter is conserved.</t>
  </si>
  <si>
    <t>Examples of reactions or changes could include phase changes, dissolving, and mixing that form new substances.</t>
  </si>
  <si>
    <t>Assessment does not include distinguishing mass and weight.</t>
  </si>
  <si>
    <t>PS1.A-E3</t>
  </si>
  <si>
    <t>Measurements of a variety of properties can be used to identify materials. (Boundary: At this grade level, mass and weight are not distinguished, and no attempt is made to define the unseen particles or explain the atomic-scale mechanism of evaporation and condensation.)</t>
  </si>
  <si>
    <t>5-PS1-3</t>
  </si>
  <si>
    <t>Make observations and measurements to identify materials based on their properties.</t>
  </si>
  <si>
    <t>Examples of materials to be identified could include baking soda and other powders, metals, minerals, and liquids. Examples of properties could include color, hardness, reflectivity, electrical conductivity, thermal conductivity, response to magnetic forces, and solubility; density is not intended as an identifiable property.</t>
  </si>
  <si>
    <t>Assessment does not include density or distinguishing mass and weight.</t>
  </si>
  <si>
    <t>PS1.A-M1</t>
  </si>
  <si>
    <t>Substances are made from different types of atoms, which combine with one another in various ways. Atoms form molecules that range in size from two to thousands of atoms.</t>
  </si>
  <si>
    <t>MS-PS1-1</t>
  </si>
  <si>
    <t>Develop models to describe the atomic composition of simple molecules and extended structures.</t>
  </si>
  <si>
    <t>Emphasis is on developing models of molecules that vary in complexity. Examples of simple molecules could include ammonia and methanol. Examples of extended structures could include sodium chloride or diamonds. Examples of molecular-level models could include drawings, 3D ball and stick structures, or computer representations showing different molecules with different types of atoms.</t>
  </si>
  <si>
    <t>Assessment does not include valence electrons and bonding energy, discussing the ionic nature of subunits of complex structures, or a complete description of all individual atoms in a complex molecule or extended structure is not required.</t>
  </si>
  <si>
    <t>PS1.A-M2</t>
  </si>
  <si>
    <t>Each pure substance has characteristic physical and chemical properties (for any bulk quantity under given conditions) that can be used to identify it.</t>
  </si>
  <si>
    <t>MS-PS1-2</t>
  </si>
  <si>
    <t>Analyze and interpret data on the properties of substances before and after the substances interact to determine if a chemical reaction has occurred.</t>
  </si>
  <si>
    <t>Examples of reactions could include burning sugar or steel wool, fat reacting with sodium hydroxide, and mixing zinc with hydrogen chloride.</t>
  </si>
  <si>
    <t>Assessment is limited to analysis of the following properties: density, melting point, boiling point, solubility, flammability, and odor.</t>
  </si>
  <si>
    <t>PS1.A-M3</t>
  </si>
  <si>
    <t>Gases and liquids are made of molecules or inert atoms that are moving about relative to each other.</t>
  </si>
  <si>
    <t>MS-PS1-4</t>
  </si>
  <si>
    <t>Develop a model that predicts and describes changes in particle motion, temperature, and state of a pure substance when thermal energy is added or removed.</t>
  </si>
  <si>
    <t>Emphasis is on qualitative molecular-level models of solids, liquids, and gases to show that adding or removing thermal energy increases or decreases kinetic energy of the particles until a change of state occurs. Examples of models could include drawing and diagrams. Examples of particles could include molecules or inert atoms. Examples of pure substances could include water, carbon dioxide, and helium.</t>
  </si>
  <si>
    <t>PS1.A-M4</t>
  </si>
  <si>
    <t>In a liquid, the molecules are constantly in contact with others; in a gas, they are widely spaced except when they happen to collide. In a solid, atoms are closely spaced and may vibrate in position but do not change relative locations.</t>
  </si>
  <si>
    <t>PS1.A-M5</t>
  </si>
  <si>
    <t>Solids may be formed from molecules, or they may be extended structures with repeating subunits (e.g., crystals).</t>
  </si>
  <si>
    <t>PS1.A-M6</t>
  </si>
  <si>
    <t>The changes of state that occur with variations in temperature or pressure can be described and predicted using these models of matter.</t>
  </si>
  <si>
    <t>PS1.A-H1</t>
  </si>
  <si>
    <t>Each atom has a charged substructure consisting of a nucleus, which is made of protons and neutrons, surrounded by electrons.</t>
  </si>
  <si>
    <t>HS-PS1-1</t>
  </si>
  <si>
    <t>Use the periodic table as a model to predict the relative properties of elements based on the patterns of electrons in the outermost energy level of atoms.</t>
  </si>
  <si>
    <t>Examples of properties that could be predicted from patterns could include reactivity of metals, types of bonds formed, numbers of bonds formed, and reactions with oxygen.</t>
  </si>
  <si>
    <t>Assessment is limited to main group elements. Assessment does not include quantitative understanding of ionization energy beyond relative trends.</t>
  </si>
  <si>
    <t>PS1.A-H2</t>
  </si>
  <si>
    <t>The periodic table orders elements horizontally by the number of protons in the atom's nucleus and places those with similar chemical properties in columns. The repeating patterns of this table reflect patterns of outer electron states.</t>
  </si>
  <si>
    <t>PS1.A-H3</t>
  </si>
  <si>
    <t>The structure and interactions of matter at the bulk scale are determined by electrical forces within and between atoms.</t>
  </si>
  <si>
    <t>HS-PS1-3</t>
  </si>
  <si>
    <t>Plan and conduct an investigation to gather evidence to compare the structure of substances at the bulk scale to infer the strength of electrical forces between particles.</t>
  </si>
  <si>
    <t>Emphasis is on understanding the strengths of forces between particles, not on naming specific intermolecular forces (such as dipole-dipole). Examples of particles could include ions, atoms, molecules, and networked materials (such as graphite). Examples of bulk properties of substances could include the melting point and boiling point, vapor pressure, and surface tension.</t>
  </si>
  <si>
    <t>Assessment does not include Raoult’s law calculations of vapor pressure.</t>
  </si>
  <si>
    <t>PS1.A-H4</t>
  </si>
  <si>
    <t>Stable forms of matter are those in which the electric and magnetic field energy is minimized. A stable molecule has less energy, by an amount known as the binding energy, than the same set of atoms separated; one must provide at least this energy in order to take the molecule apart.</t>
  </si>
  <si>
    <t>HS-PS1-4</t>
  </si>
  <si>
    <t>Develop a model to illustrate that the release or absorption of energy from a chemical reaction system depends upon the changes in total bond energy.</t>
  </si>
  <si>
    <t>Emphasis is on the idea that a chemical reaction is a system that affects the energy change. Examples of models could include molecular-level drawings and diagrams of reactions, graphs showing the relative energies of reactants and products, and representations showing energy is conserved.</t>
  </si>
  <si>
    <t>Assessment does not include calculating the total bond energy changes during a chemical reaction from the bond energies of reactants and products.</t>
  </si>
  <si>
    <t>PS1.B-P1</t>
  </si>
  <si>
    <t>Heating or cooling a substance may cause changes that can be observed. Sometimes these changes are reversible, and sometimes they are not.</t>
  </si>
  <si>
    <t>Chemical Reactions</t>
  </si>
  <si>
    <t>2-PS1-4</t>
  </si>
  <si>
    <t>Construct an argument with evidence that some changes caused by heating or cooling can be reversed and some cannot.</t>
  </si>
  <si>
    <t>Examples of reversible changes could include materials such as water and butter at different temperatures. Examples of irreversible changes could include cooking an egg, freezing a plant leaf, and heating paper.</t>
  </si>
  <si>
    <t>PS1.B-E1</t>
  </si>
  <si>
    <t>When two or more different substances are mixed, a new substance with different properties may be formed.</t>
  </si>
  <si>
    <t>PS1.B-E2</t>
  </si>
  <si>
    <t>No matter what reaction or change in properties occurs, the total weight of the substances does not change. (Boundary: Mass and weight are not distinguished at this grade level.)</t>
  </si>
  <si>
    <t>PS1.B-M1</t>
  </si>
  <si>
    <t>Substances react chemically in characteristic ways. In a chemical process, the atoms that make up the original substances are regrouped into different molecules, and these new substances have different properties from those of the reactants.</t>
  </si>
  <si>
    <t>MS-PS1-5</t>
  </si>
  <si>
    <t>Develop and use a model to describe how the total number of atoms does not change in a chemical reaction and thus mass is conserved.</t>
  </si>
  <si>
    <t>Emphasis is on law of conservation of matter and on physical models or drawings, including digital forms, that represent atoms.</t>
  </si>
  <si>
    <t>Assessment does not include the use of atomic masses, balancing symbolic equations, or intermolecular forces.</t>
  </si>
  <si>
    <t>PS1.B-M2</t>
  </si>
  <si>
    <t>The total number of each type of atom is conserved, and thus the mass does not change.</t>
  </si>
  <si>
    <t>MS-PS1-6</t>
  </si>
  <si>
    <t>Undertake a design project to construct, test, and modify a device that either releases or absorbs thermal energy by chemical processes.</t>
  </si>
  <si>
    <t>Emphasis is on the design, controlling the transfer of energy to the environment, and modification of a device using factors such as type and concentration of a substance. Examples of designs could involve chemical reactions such as dissolving ammonium chloride or calcium chloride.</t>
  </si>
  <si>
    <t>Assessment is limited to the criteria of amount, time, and temperature of substance in testing the device.</t>
  </si>
  <si>
    <t>PS1.B-M3</t>
  </si>
  <si>
    <t>Some chemical reactions release energy, others store energy.</t>
  </si>
  <si>
    <t>PS1.B-H1</t>
  </si>
  <si>
    <t>Chemical processes, their rates, and whether or not energy is stored or released can be understood in terms of the collisions of molecules and the rearrangements of atoms into new molecules, with consequent changes in the sum of all bond energies in the set of molecules that are matched by changes in kinetic energy.</t>
  </si>
  <si>
    <t>HS-PS1-6</t>
  </si>
  <si>
    <t>Refine the design of a chemical system by specifying a change in conditions that would produce increased amounts of products at equilibrium.</t>
  </si>
  <si>
    <t>Emphasis is on the application of Le Chatlier’s Principle and on refining designs of chemical reaction systems, including descriptions of the connection between changes made at the macroscopic level and what happens at the molecular level. Examples of designs could include different ways to increase product formation including adding reactants or removing products.</t>
  </si>
  <si>
    <t>Assessment is limited to specifying the change in only one variable at a time. Assessment does not include calculating equilibrium constants and concentrations.</t>
  </si>
  <si>
    <t>PS1.B-H2</t>
  </si>
  <si>
    <t>In many situations, a dynamic and condition-dependent balance between a reaction and the reverse reaction determines the numbers of all types of molecules present.</t>
  </si>
  <si>
    <t>HS-PS1-7</t>
  </si>
  <si>
    <t>Use mathematical representations to support the claim that atoms, and therefore mass, are conserved during a chemical reaction.</t>
  </si>
  <si>
    <t>Emphasis is on using mathematical ideas to communicate the proportional relationships between masses of atoms in the reactants and the products, and the translation of these relationships to the macroscopic scale using the mole as the conversion from the atomic to the macroscopic scale. Emphasis is on assessing students’ use of mathematical thinking and not on memorization and rote application of problem-solving techniques</t>
  </si>
  <si>
    <t>Assessment does not include complex chemical reactions.]</t>
  </si>
  <si>
    <t>PS1.B-H3</t>
  </si>
  <si>
    <t>The fact that atoms are conserved, together with knowledge of the chemical properties of the elements involved, can be used to describe and predict chemical reactions.</t>
  </si>
  <si>
    <t>HS-PS1-8</t>
  </si>
  <si>
    <t>Develop models to illustrate the changes in the composition of the nucleus of the atom and the energy released during the processes of fission, fusion, and radioactive decay.</t>
  </si>
  <si>
    <t>Emphasis is on simple qualitative models, such as pictures or diagrams, and on the scale of energy released in nuclear processes relative to other kinds of transformations.</t>
  </si>
  <si>
    <t>Assessment does not include quantitative calculation of energy released. Assessment is limited to alpha, beta, and gamma radioactive decays.</t>
  </si>
  <si>
    <t>PS1.C-H1</t>
  </si>
  <si>
    <t>Nuclear processes, including fusion, fission, and radioactive decays of unstable nuclei, involve release or absorption of energy. The total number of neutrons plus protons does not change in any nuclear process.</t>
  </si>
  <si>
    <t>Nuclear Processes</t>
  </si>
  <si>
    <t>HS-ESS1-5</t>
  </si>
  <si>
    <t>Evaluate evidence of the past and current movements of continental and oceanic crust and the theory of plate tectonics to explain the ages of crustal rocks.</t>
  </si>
  <si>
    <t>Emphasis is on the ability of plate tectonics to explain the ages of crustal rocks. Examples include evidence of the ages oceanic crust increasing with distance from mid-ocean ridges (a result of plate spreading) and the ages of North American continental crust increasing with distance away from a central ancient core (a result of past plate interactions).</t>
  </si>
  <si>
    <t>PS1.C-H2</t>
  </si>
  <si>
    <t>Spontaneous radioactive decays follow a characteristic exponential decay law. Nuclear lifetimes allow radiometric dating to be used to determine the ages of rocks and other materials.</t>
  </si>
  <si>
    <t>HS-ESS1-6</t>
  </si>
  <si>
    <t>Apply scientific reasoning and evidence from ancient Earth materials, meteorites, and other planetary surfaces to construct an account of Earth’s formation and early history.</t>
  </si>
  <si>
    <t>Emphasis is on using available evidence within the solar system to reconstruct the early history of Earth, which formed along with the rest of the solar system 4.6 billion years ago. Examples of evidence include the absolute ages of ancient materials (obtained by radiometric dating of meteorites, moon rocks, and Earth’s oldest minerals), the sizes and compositions of solar system objects, and the impact cratering record of planetary surfaces.</t>
  </si>
  <si>
    <t>PS2.A-P1</t>
  </si>
  <si>
    <t>Pushes and pulls can have different strengths and directions.</t>
  </si>
  <si>
    <t>Forces &amp; Motion</t>
  </si>
  <si>
    <t>3-PS2-1</t>
  </si>
  <si>
    <t>Plan and conduct an investigation to provide evidence of the effects of balanced and unbalanced forces on the motion of an object.</t>
  </si>
  <si>
    <t>Examples could include an unbalanced force on one side of a ball can make it start moving; and, balanced forces pushing on a box from both sides will not produce any motion at all.</t>
  </si>
  <si>
    <t>Assessment is limited to one variable at a time: number, size, or direction of forces. Assessment does not include quantitative force size, only qualitative and relative. Assessment is limited to gravity being addressed as a force that pulls objects down.</t>
  </si>
  <si>
    <t>PS2.A-P2</t>
  </si>
  <si>
    <t>Pushing or pulling on an object can change the speed or direction of its motion and can start or stop it.</t>
  </si>
  <si>
    <t>3-PS2-2</t>
  </si>
  <si>
    <t>Make observations and/or measurements of an object’s motion to provide evidence that a pattern can be used to predict future motion.</t>
  </si>
  <si>
    <t>Examples of motion with a predictable pattern could include a child swinging in a swing, a ball rolling back and forth in a bowl, and two children on a see-saw.</t>
  </si>
  <si>
    <t>Assessment does not include technical terms such as period and frequency.</t>
  </si>
  <si>
    <t>PS2.A-E1</t>
  </si>
  <si>
    <t>Each force acts on one particular object and has both strength and a direction. An object at rest typically has multiple forces acting on it, but they add to give zero net force on the object. Forces that do not sum to zero can cause changes in the object’s speed or direction of motion. (Boundary: Qualitative and conceptual, but not quantitative addition of forces are used at this level.)</t>
  </si>
  <si>
    <t>K-PS2-1</t>
  </si>
  <si>
    <t>Plan and conduct an investigation to compare the effects of different strengths or different directions of pushes and pulls on the motion of an object.</t>
  </si>
  <si>
    <t>Examples of pushes or pulls could include a string attached to an object being pulled, a person pushing an object, a person stopping a rolling ball, and two objects colliding and pushing on each other.</t>
  </si>
  <si>
    <t>Assessment is limited to different relative strengths or different directions, but not both at the same time. Assessment does not include non-contact pushes or pulls such as those produced by magnets.</t>
  </si>
  <si>
    <t>PS2.A-E2</t>
  </si>
  <si>
    <t>The patterns of an object’s motion in various situations can be observed and measured; when that past motion exhibits a regular pattern, future motion can be predicted from it. (Boundary: Technical terms, such as magnitude, velocity, momentum, and vector quantity, are not introduced at this level, but the concept that some quantities need both size and direction to be described is developed.)</t>
  </si>
  <si>
    <t>PS2.A-M1</t>
  </si>
  <si>
    <t>For any pair of interacting objects, the force exerted by the first object on the second object is equal in strength to the force that the second object exerts on the first, but in the opposite direction (Newton’s third law).</t>
  </si>
  <si>
    <t>MS-PS2-1</t>
  </si>
  <si>
    <t>Apply Newton’s Third Law to design a solution to a problem involving the motion of two colliding objects.</t>
  </si>
  <si>
    <t>Examples of practical problems could include the impact of collisions between two cars, between a car and stationary objects, and between a meteor and a space vehicle.</t>
  </si>
  <si>
    <t>Assessment is limited to vertical or horizontal interactions in one dimension.</t>
  </si>
  <si>
    <t>PS2.A-M2</t>
  </si>
  <si>
    <t>The motion of an object is determined by the sum of the forces acting on it; if the total force on the object is not zero, its motion will change. The greater the mass of the object, the greater the force needed to achieve the same change in motion. For any given object, a larger force causes a larger change in motion.</t>
  </si>
  <si>
    <t>MS-PS2-2</t>
  </si>
  <si>
    <t>Plan an investigation to provide evidence that the change in an object’s motion depends on the sum of the forces on the object and the mass of the object.</t>
  </si>
  <si>
    <t>Emphasis is on balanced (Newton’s First Law) and unbalanced forces in a system, qualitative comparisons of forces, mass and changes in motion (Newton’s Second Law), frame of reference, and specification of units.</t>
  </si>
  <si>
    <t>Assessment is limited to forces and changes in motion in one-dimension in an inertial reference frame and to change in one variable at a time. Assessment does not include the use of trigonometry.</t>
  </si>
  <si>
    <t>PS2.A-M3</t>
  </si>
  <si>
    <t>All positions of objects and the directions of forces and motions must be described in an arbitrarily chosen reference frame and arbitrarily chosen units of size. In order to share information with other people, these choices must also be shared.</t>
  </si>
  <si>
    <t>PS2.A-H1</t>
  </si>
  <si>
    <t>Newton’s second law accurately predicts changes in the motion of macroscopic objects.</t>
  </si>
  <si>
    <t>HS-PS2-1</t>
  </si>
  <si>
    <t>Analyze data to support the claim that Newton’s second law of motion describes the mathematical relationship among the net force on a macroscopic object, its mass, and its acceleration.</t>
  </si>
  <si>
    <t>Examples of data could include tables or graphs of position or velocity as a function of time for objects subject to a net unbalanced force, such as a falling object, an object rolling down a ramp, or a moving object being pulled by a constant force.</t>
  </si>
  <si>
    <t>Assessment is limited to one-dimensional motion and to macroscopic objects moving at non-relativistic speeds.</t>
  </si>
  <si>
    <t>PS2.A-H2</t>
  </si>
  <si>
    <t>Momentum is defined for a particular frame of reference; it is the mass times the velocity of the object. In any system, total momentum is always conserved.</t>
  </si>
  <si>
    <t>HS-PS2-2</t>
  </si>
  <si>
    <t>Use mathematical representations to support the claim that the total momentum of a system of objects is conserved when there is no net force on the system.</t>
  </si>
  <si>
    <t>Emphasis is on the quantitative conservation of momentum in interactions and the qualitative meaning of this principle.</t>
  </si>
  <si>
    <t>Assessment is limited to systems of two macroscopic bodies moving in one dimension.</t>
  </si>
  <si>
    <t>PS2.A-H3</t>
  </si>
  <si>
    <t>If a system interacts with objects outside itself, the total momentum of the system can change; however, any such change is balanced by changes in the momentum of objects outside the system.</t>
  </si>
  <si>
    <t>PS2.B-P1</t>
  </si>
  <si>
    <t>When objects touch or collide, they push on one another and can change motion.</t>
  </si>
  <si>
    <t>Types of Interactions</t>
  </si>
  <si>
    <t>PS2.B-E1</t>
  </si>
  <si>
    <t>Objects in contact exert forces on each other.</t>
  </si>
  <si>
    <t>PS2.B-E2</t>
  </si>
  <si>
    <t>Electric and magnetic forces between a pair of objects do not require that the objects be in contact. The sizes of the forces in each situation depend on the properties of the objects and their distances apart and, for forces between two magnets, on their orientation relative to each other.</t>
  </si>
  <si>
    <t>PS2.B-E3</t>
  </si>
  <si>
    <t>The gravitational force of Earth acting on an object near Earth's surface pulls that object toward the planet's center.</t>
  </si>
  <si>
    <t>5-PS2-1</t>
  </si>
  <si>
    <t>Support an argument that the gravitational force exerted by Earth on objects is directed down.</t>
  </si>
  <si>
    <t>“Down” is a local description of the direction that points toward the center of the spherical Earth.</t>
  </si>
  <si>
    <t>Assessment does not include mathematical representation of gravitational force.</t>
  </si>
  <si>
    <t>PS2.B-M1</t>
  </si>
  <si>
    <t>Electric and magnetic (electromagnetic) forces can be attractive or repulsive, and their sizes depend on the magnitudes of the charges, currents, or magnetic strengths involved and on the distances between the interacting objects..</t>
  </si>
  <si>
    <t>MS-PS2-3</t>
  </si>
  <si>
    <t>Ask questions about data to determine the factors that affect the strength of electric and magnetic forces.</t>
  </si>
  <si>
    <t>Examples of devices that use electric and magnetic forces could include electromagnets, electric motors, or generators. Examples of data could include the effect of the number of turns of wire on the strength of an electromagnet, or the effect of increasing the number or strength of magnets on the speed of an electric motor.</t>
  </si>
  <si>
    <t>Assessment about questions that require quantitative answers is limited to proportional reasoning and algebraic thinking.</t>
  </si>
  <si>
    <t>PS2.B-M2</t>
  </si>
  <si>
    <t>Gravitational forces are always attractive. There is a gravitational force between any two masses, but it is very small except when one or both of the objects have large mass (e.g., Earth and the Sun).</t>
  </si>
  <si>
    <t>MS-PS2-4</t>
  </si>
  <si>
    <t>Construct and present arguments using evidence to support the claim that gravitational interactions are attractive and depend on the masses of interacting objects.</t>
  </si>
  <si>
    <t>Examples of evidence for arguments could include data generated from simulations or digital tools; and charts displaying mass, strength of interaction, distance from the Sun, and orbital periods of objects within the solar system.</t>
  </si>
  <si>
    <t>Assessment does not include Newton’s Law of Gravitation or Kepler’s Laws.</t>
  </si>
  <si>
    <t>PS2.B-M3</t>
  </si>
  <si>
    <t>Forces that act at a distance (electric, magnetic, and gravitational) can be explained by fields that extend through space and can be mapped by their effect on a test object (a charged object, a magnet, or a ball, respectively).</t>
  </si>
  <si>
    <t>MS-PS2-5</t>
  </si>
  <si>
    <t>Conduct an investigation and evaluate the experimental design to provide evidence that fields exist between objects exerting forces on each other even though the objects are not in contact.</t>
  </si>
  <si>
    <t>Examples of this phenomenon could include the interactions of magnets, electrically-charged strips of tape, and electrically-charged pith balls. Examples of investigations could include first-hand experiences or simulations.</t>
  </si>
  <si>
    <t>Assessment is limited to electric and magnetic fields, and limited to qualitative evidence for the existence of fields.</t>
  </si>
  <si>
    <t>PS2.B-H1</t>
  </si>
  <si>
    <t>Newton's law of universal gravitation and Coulomb's law provide the mathematical models to describe and predict the effects of gravitational and electrostatic forces between distant objects.</t>
  </si>
  <si>
    <t>HS-PS2-4</t>
  </si>
  <si>
    <t>Use mathematical representations of Newton’s Law of Gravitation and Coulomb’s Law to describe and predict the gravitational and electrostatic forces between objects.</t>
  </si>
  <si>
    <t>Emphasis is on both quantitative and conceptual descriptions of gravitational and electric fields.</t>
  </si>
  <si>
    <t>Assessment is limited to systems with two objects.</t>
  </si>
  <si>
    <t>PS2.B-H2</t>
  </si>
  <si>
    <t>Forces at a distance are explained by fields (gravitational, electric, and magnetic) permeating space that can transfer energy through space. Magnets or electric currents cause magnetic fields; electric charges or changing magnetic fields cause electric fields.</t>
  </si>
  <si>
    <t>PS2.B-H3</t>
  </si>
  <si>
    <t>Attraction and repulsion between electric charges at the atomic scale explain the structure, properties, and transformations of matter, as well as the contact forces between material objects.</t>
  </si>
  <si>
    <t>HS-PS2-6</t>
  </si>
  <si>
    <t>Communicate scientific and technical information about why the molecular-level structure is important in the functioning of designed materials.</t>
  </si>
  <si>
    <t>Emphasis is on the attractive and repulsive forces that determine the functioning of the material. Examples could include why electrically conductive materials are often made of metal, flexible but durable materials are made up of long chained molecules, and pharmaceuticals are designed to interact with specific receptors.</t>
  </si>
  <si>
    <t>Assessment is limited to provided molecular structures of specific designed materials.</t>
  </si>
  <si>
    <t>PS3.A-E1</t>
  </si>
  <si>
    <t>The faster a given object is moving, the more energy it possesses.</t>
  </si>
  <si>
    <t>Definitions of Energy</t>
  </si>
  <si>
    <t>4-PS3-1</t>
  </si>
  <si>
    <t>Use evidence to construct an explanation relating the speed of an object to the energy of that object.</t>
  </si>
  <si>
    <t>Assessment does not include quantitative measures of changes in the speed of an object or on any precise or quantitative definition of energy.</t>
  </si>
  <si>
    <t>PS3.A-E2</t>
  </si>
  <si>
    <t>Energy can be moved from place to place by moving objects or through sound, light, or electric currents.</t>
  </si>
  <si>
    <t>4-PS3-2</t>
  </si>
  <si>
    <t>Make observations to provide evidence that energy can be transferred from place to place by sound, light, heat, and electric currents.</t>
  </si>
  <si>
    <t>Assessment does not include quantitative measurements of energy.</t>
  </si>
  <si>
    <t>PS3.A-M1</t>
  </si>
  <si>
    <t>Motion energy is properly called kinetic energy; it is proportional to the mass of the moving object and grows with the square of its speed.</t>
  </si>
  <si>
    <t>MS-PS3-1</t>
  </si>
  <si>
    <t>Construct and interpret graphical displays of data to describe the relationships of kinetic energy to the mass of an object and to the speed of an object.</t>
  </si>
  <si>
    <t>Emphasis is on descriptive relationships between kinetic energy and mass separately from kinetic energy and speed. Examples could include riding a bicycle at different speeds, rolling different sizes of rocks downhill, and getting hit by a wiffle ball versus a tennis ball.</t>
  </si>
  <si>
    <t>PS3.A-M2</t>
  </si>
  <si>
    <t>A system of objects may also contain stored (potential) energy, depending on their relative positions.</t>
  </si>
  <si>
    <t>MS-PS3-2</t>
  </si>
  <si>
    <t>Develop a model to describe that when the arrangement of objects interacting at a distance changes, different amounts of potential energy are stored in the system.</t>
  </si>
  <si>
    <t>Emphasis is on relative amounts of potential energy, not on calculations of potential energy. Examples of objects within systems interacting at varying distances could include: the Earth and either a roller coaster cart at varying positions on a hill or objects at varying heights on shelves, changing the direction/orientation of a magnet, and a balloon with static electrical charge being brought closer to a classmate’s hair. Examples of models could include representations, diagrams, pictures, and written descriptions of systems.</t>
  </si>
  <si>
    <t>Assessment is limited to two objects and electric, magnetic, and gravitational interactions.</t>
  </si>
  <si>
    <t>PS3.A-M3</t>
  </si>
  <si>
    <t>The term “heat” as used in everyday language refers both to thermal energy (the motion of atoms or molecules within a substance) and the transfer of that thermal energy from one object to another. In science, heat is used only for this second meaning; it refers to the energy transferred due to the temperature difference between two objects.</t>
  </si>
  <si>
    <t>PS3.A-M4</t>
  </si>
  <si>
    <t>The temperature of a system is proportional to the average internal kinetic energy and potential energy per atom or molecule (whichever is the appropriate building block for the system’s material). The details of that relationship depend on the type of atom or molecule and the interactions among the atoms in the material. Temperature is not a direct measure of a system's total thermal energy. The total thermal energy (sometimes called the total internal energy) of a system depends jointly on the temperature, the total number of atoms in the system, and the state of the material.</t>
  </si>
  <si>
    <t>MS-PS3-3</t>
  </si>
  <si>
    <t>Apply scientific principles to design, construct, and test a device that either minimizes or maximizes thermal energy transfer.</t>
  </si>
  <si>
    <t>Examples of devices could include an insulated box, a solar cooker, and a Styrofoam cup.</t>
  </si>
  <si>
    <t>Assessment does not include calculating the total amount of thermal energy transferred.</t>
  </si>
  <si>
    <t>PS3.A-H1</t>
  </si>
  <si>
    <t>Energy is a quantitative property of a system that depends on the motion and interactions of matter and radiation within that system. That there is a single quantity called energy is due to the fact that a system’s total energy is conserved, even as, within the system, energy is continually transferred from one object to another and between its various possible forms.</t>
  </si>
  <si>
    <t>HS-PS3-1</t>
  </si>
  <si>
    <t>Create a computational model to calculate the change in the energy of one component in a system when the change in energy of the other component(s) and energy flows in and out of the system are known.</t>
  </si>
  <si>
    <t>Emphasis is on explaining the meaning of mathematical expressions used in the model.</t>
  </si>
  <si>
    <t>Assessment is limited to basic algebraic expressions or computations; to systems of two or three components; and to thermal energy, kinetic energy, and/or the energies in gravitational, magnetic, or electric fields.</t>
  </si>
  <si>
    <t>PS3.A-H2</t>
  </si>
  <si>
    <t>At the macroscopic scale, energy manifests itself in multiple ways, such as in motion, sound, light, and thermal energy.</t>
  </si>
  <si>
    <t>HS-PS3-2</t>
  </si>
  <si>
    <t>Develop and use models to illustrate that energy at the macroscopic scale can be accounted for as a combination of energy associated with the motions of particles (objects) and energy associated with the relative positions of particles (objects).</t>
  </si>
  <si>
    <t>Examples of phenomena at the macroscopic scale could include the conversion of kinetic energy to thermal energy, the energy stored due to position of an object above the earth, and the energy stored between two electrically-charged plates. Examples of models could include diagrams, drawings, descriptions, and computer simulations.</t>
  </si>
  <si>
    <t>PS3.A-H3</t>
  </si>
  <si>
    <t>“Electrical energy” may mean energy stored in a battery or energy transmitted by electrical currents..</t>
  </si>
  <si>
    <t>HS-PS2-5</t>
  </si>
  <si>
    <t>Plan and conduct an investigation to provide evidence that an electric current can produce a magnetic field and that a changing magnetic field can produce an electric current.</t>
  </si>
  <si>
    <t>Assessment is limited to designing and conducting investigations with provided materials and tools.</t>
  </si>
  <si>
    <t>PS3.A-H4</t>
  </si>
  <si>
    <t>These relationships are better understood at the microscopic scale, at which all of the different manifestations of energy can be modeled as a combination of energy associated with the motion of particles and energy associated with the configuration (relative position of the particles). In some cases the relative position energy can be thought of as stored in fields (which mediate interactions between particles). This last concept includes radiation, a phenomenon in which energy stored in fields moves across space.</t>
  </si>
  <si>
    <t>PS3.B-P1</t>
  </si>
  <si>
    <t>Sunlight warms Earth’s surface.</t>
  </si>
  <si>
    <t>Conservation of Energy &amp; Energy Transfer</t>
  </si>
  <si>
    <t>K-PS3-1</t>
  </si>
  <si>
    <t>Make observations to determine the effect of sunlight on Earth’s surface.</t>
  </si>
  <si>
    <t>Examples of Earth’s surface could include sand, soil, rocks, and water</t>
  </si>
  <si>
    <t>Assessment of temperature is limited to relative measures such as warmer/cooler.</t>
  </si>
  <si>
    <t>PS3.B-E1</t>
  </si>
  <si>
    <t>Energy is present whenever there are moving objects, sound, light, or heat. When objects collide, energy can be transferred from one object to another, thereby changing their motion. In such collisions, some energy is typically also transferred to the surrounding air; as a result, the air gets heated and sound is produced.</t>
  </si>
  <si>
    <t>PS3.B-E2</t>
  </si>
  <si>
    <t>Light also transfers energy from place to place.</t>
  </si>
  <si>
    <t>PS3.B-E3</t>
  </si>
  <si>
    <t>Energy can also be transferred from place to place by electric currents, which can then be used locally to produce motion, sound, heat, or light. The currents may have been produced to begin with by transforming the energy of motion into electrical energy.</t>
  </si>
  <si>
    <t>PS3.B-M1</t>
  </si>
  <si>
    <t>When the motion energy of an object changes, there is inevitably some other change in energy at the same time.</t>
  </si>
  <si>
    <t>PS3.B-M2</t>
  </si>
  <si>
    <t>The amount of energy transfer needed to change the temperature of a matter sample by a given amount depends on the nature of the matter, the size of the sample, and the environment.</t>
  </si>
  <si>
    <t>MS-PS3-4</t>
  </si>
  <si>
    <t>Plan an investigation to determine the relationships among the energy transferred, the type of matter, the mass, and the change in the average kinetic energy of the particles as measured by the temperature of the sample.</t>
  </si>
  <si>
    <t>Examples of experiments could include comparing final water temperatures after different masses of ice melted in the same volume of water with the same initial temperature, the temperature change of samples of different materials with the same mass as they cool or heat in the environment, or the same material with different masses when a specific amount of energy is added.</t>
  </si>
  <si>
    <t>PS3.B-M3</t>
  </si>
  <si>
    <t>Energy is spontaneously transferred out of hotter regions or objects and into colder ones.</t>
  </si>
  <si>
    <t>PS3.B-H1</t>
  </si>
  <si>
    <t>Conservation of energy means that the total change of energy in any system is always equal to the total energy transferred into or out of the system.</t>
  </si>
  <si>
    <t>PS3.B-H2</t>
  </si>
  <si>
    <t>Energy cannot be created or destroyed, but it can be transported from one place to another and transferred between systems.</t>
  </si>
  <si>
    <t>PS3.B-H3</t>
  </si>
  <si>
    <t>Mathematical expressions, which quantify how the stored energy in a system depends on its configuration (e.g. relative positions of charged particles, compression of a spring) and how kinetic energy depends on mass and speed, allow the concept of conservation of energy to be used to predict and describe system behavior.</t>
  </si>
  <si>
    <t>PS3.B-H4</t>
  </si>
  <si>
    <t>The availability of energy limits what can occur in any system.</t>
  </si>
  <si>
    <t>PS3.B-H5</t>
  </si>
  <si>
    <t>Uncontrolled systems always evolve toward more stable states–that is, toward more uniform energy distribution (e.g., water flows downhill, objects hotter than their surrounding environment cool down).</t>
  </si>
  <si>
    <t>HS-PS3-4</t>
  </si>
  <si>
    <t>Plan and conduct an investigation to provide evidence that the transfer of thermal energy when two components of different temperature are combined within a closed system results in a more uniform energy distribution among the components in the system (second law of thermodynamics).</t>
  </si>
  <si>
    <t>Emphasis is on analyzing data from student investigations and using mathematical thinking to describe the energy changes both quantitatively and conceptually. Examples of investigations could include mixing liquids at different initial temperatures or adding objects at different temperatures to water.</t>
  </si>
  <si>
    <t>Assessment is limited to investigations based on materials and tools provided to students.</t>
  </si>
  <si>
    <t>PS3.C-P1</t>
  </si>
  <si>
    <t>A bigger push or pull makes things speed up or slow down more quickly.</t>
  </si>
  <si>
    <t>Relationship Between Energy &amp; Forces</t>
  </si>
  <si>
    <t>PS3.C-E1</t>
  </si>
  <si>
    <t>When objects collide, the contact forces transfer energy so as to change the objects’ motions.</t>
  </si>
  <si>
    <t>4-PS3-3</t>
  </si>
  <si>
    <t>Ask questions and predict outcomes about the changes in energy that occur when objects collide.</t>
  </si>
  <si>
    <t>Emphasis is on the change in the energy due to the change in speed, not on the forces, as objects interact.</t>
  </si>
  <si>
    <t>PS3.C-M1</t>
  </si>
  <si>
    <t>When two objects interact, each one exerts a force on the other that can cause energy to be transferred to or from the object.</t>
  </si>
  <si>
    <t>PS3.C-H1</t>
  </si>
  <si>
    <t>When two objects interacting through a field change relative position, the energy stored in the field is changed.</t>
  </si>
  <si>
    <t>HS-PS3-5</t>
  </si>
  <si>
    <t>Develop and use a model of two objects interacting through electric or magnetic fields to illustrate the forces between objects and the changes in energy of the objects due to the interaction.</t>
  </si>
  <si>
    <t>Examples of models could include drawings, diagrams, and texts, such as drawings of what happens when two charges of opposite polarity are near each other.</t>
  </si>
  <si>
    <t>Assessment is limited to systems containing two objects.</t>
  </si>
  <si>
    <t>PS3.D-E1</t>
  </si>
  <si>
    <t>The expression “produce energy” typically refers to the conversion of stored energy into a desired form for practical use.</t>
  </si>
  <si>
    <t>Energy in Chemical Processes &amp; Everyday Life</t>
  </si>
  <si>
    <t>4-PS3-4</t>
  </si>
  <si>
    <t>Apply scientific ideas to design, test, and refine a device that converts energy from one form to another.</t>
  </si>
  <si>
    <t>Examples of devices could include electric circuits that convert electrical energy into motion energy of a vehicle, light, or sound; and, a passive solar heater that converts light into heat. Examples of constraints could include the materials, cost, or time to design the device.</t>
  </si>
  <si>
    <t>Devices should be limited to those that convert motion energy to electric energy or use stored energy to cause motion or produce light or sound.</t>
  </si>
  <si>
    <t>PS3.D-E2</t>
  </si>
  <si>
    <t>The energy released [from] food was once energy from the Sun that was captured by plants in the chemical process that forms plant matter (from air and water).</t>
  </si>
  <si>
    <t>5-PS3-1</t>
  </si>
  <si>
    <t>Use models to describe that that energy in animals’ food (used for body repair, growth, motion, and to maintain body warmth) was once energy from the sun.</t>
  </si>
  <si>
    <t>Examples of models could include diagrams, and flow charts.</t>
  </si>
  <si>
    <t>PS3.D-M1</t>
  </si>
  <si>
    <t>The chemical reaction by which plants produce complex food molecules (sugars) requires an energy input (i.e., from sunlight) to occur. In this reaction, carbon dioxide and water combine to form carbon-based organic molecules and release oxygen.</t>
  </si>
  <si>
    <t>MS-LS1-6</t>
  </si>
  <si>
    <t>Construct a scientific explanation based on evidence for the role of photosynthesis in the cycling of matter and flow of energy into and out of organisms.</t>
  </si>
  <si>
    <t>Emphasis is on tracing movement of matter and flow of energy.</t>
  </si>
  <si>
    <t>Assessment does not include the biochemical mechanisms of photosynthesis.</t>
  </si>
  <si>
    <t>PS3.D-M2</t>
  </si>
  <si>
    <t>Cellular respiration in plants and animals involve chemical reactions with oxygen that release stored energy. In these processes, complex molecules containing carbon react with oxygen to produce carbon dioxide and other materials.</t>
  </si>
  <si>
    <t>MS-LS1-7</t>
  </si>
  <si>
    <t>Develop a model to describe how food is rearranged through chemical reactions forming new molecules that support growth and/or release energy as this matter moves through an organism.</t>
  </si>
  <si>
    <t>Emphasis is on describing that molecules are broken apart and put back together and that in this process, energy is released.</t>
  </si>
  <si>
    <t>Assessment does not include details of the chemical reactions for photosynthesis or respiration.</t>
  </si>
  <si>
    <t>PS3.D-H1</t>
  </si>
  <si>
    <t>Nuclear fusion processes in the center of the Sun release the energy that ultimately reaches Earth as radiation.</t>
  </si>
  <si>
    <t>HS-ESS1-1</t>
  </si>
  <si>
    <t>Develop a model based on evidence to illustrate the life span of the sun and the role of nuclear fusion in the sun’s core to release energy in the form of radiation.</t>
  </si>
  <si>
    <t>Emphasis is on the energy transfer mechanisms that allow energy from nuclear fusion in the sun’s core to reach Earth. Examples of evidence for the model include observations of the masses and lifetimes of other stars, as well as the ways that the sun’s radiation varies due to sudden solar flares (“space weather”), the 11-year sunspot cycle, and non-cyclic variations over centuries.</t>
  </si>
  <si>
    <t>Assessment does not include details of the atomic and sub-atomic processes involved with the sun’s nuclear fusion.</t>
  </si>
  <si>
    <t>PS3.D-H2</t>
  </si>
  <si>
    <t>The main way that solar energy is captured and stored on Earth is through the complex chemical process known as photosynthesis.</t>
  </si>
  <si>
    <t>HS-LS2-5</t>
  </si>
  <si>
    <t>Develop a model to illustrate the role of photosynthesis and cellular respiration in the cycling of carbon among the biosphere, atmosphere, hydrosphere, and geosphere.</t>
  </si>
  <si>
    <t>Examples of models could include simulations and mathematical models.</t>
  </si>
  <si>
    <t>Assessment does not include the specific chemical steps of photosynthesis and respiration.</t>
  </si>
  <si>
    <t>PS3.D-H3</t>
  </si>
  <si>
    <t>Solar cells are human-made devices that likewise capture the Sun’s energy and produce electrical energy.</t>
  </si>
  <si>
    <t>HS-PS4-5</t>
  </si>
  <si>
    <t>Communicate technical information about how some technological devices use the principles of wave behavior and wave interactions with matter to transmit and capture information and energy.</t>
  </si>
  <si>
    <t>Examples could include solar cells capturing light and converting it to electricity; medical imaging; and communications technology.</t>
  </si>
  <si>
    <t>Assessments are limited to qualitative information. Assessments do not include band theory.</t>
  </si>
  <si>
    <t>PS3.D-H4</t>
  </si>
  <si>
    <t>Although energy cannot be destroyed, it can be converted to less useful forms–for example, to thermal energy in the surrounding environment.</t>
  </si>
  <si>
    <t>HS-PS3-3</t>
  </si>
  <si>
    <t>Design, build, and refine a device that works within given constraints to convert one form of energy into another form of energy.</t>
  </si>
  <si>
    <t>Emphasis is on both qualitative and quantitative evaluations of devices. Examples of devices could include Rube Goldberg devices, wind turbines, solar cells, solar ovens, and generators. Examples of constraints could include use of renewable energy forms and efficiency.</t>
  </si>
  <si>
    <t>Assessment for quantitative evaluations is limited to total output for a given input. Assessment is limited to devices constructed with materials provided to students.</t>
  </si>
  <si>
    <t>PS4.A-P1</t>
  </si>
  <si>
    <t>Sound can make matter vibrate, and vibrating matter can make sound.</t>
  </si>
  <si>
    <t>Wave Properties</t>
  </si>
  <si>
    <t>1-PS4-1</t>
  </si>
  <si>
    <t>Plan and conduct investigations to provide evidence that vibrating materials can make sound and that sound can make materials vibrate.</t>
  </si>
  <si>
    <t>Examples of vibrating materials that make sound could include tuning forks and plucking a stretched string. Examples of how sound can make matter vibrate could include holding a piece of paper near a speaker making sound and holding an object near a vibrating tuning fork.</t>
  </si>
  <si>
    <t>PS4.A-E1</t>
  </si>
  <si>
    <t>Waves, which are regular patterns of motion, can be made in water by disturbing the surface. When waves move across the surface of deep water, the water goes up and down in place; there is no net motion in the direction of the wave except when the water meets a beach.</t>
  </si>
  <si>
    <t>4-PS4-1</t>
  </si>
  <si>
    <t>Develop a model of waves to describe patterns in terms of amplitude and wavelength and that waves can cause objects to move.</t>
  </si>
  <si>
    <t>Examples of models could include diagrams, analogies, and physical models using wire to illustrate wavelength and amplitude of waves.</t>
  </si>
  <si>
    <t>Assessment does not include interference effects, electromagnetic waves, non-periodic waves, or quantitative models of amplitude and wavelength.</t>
  </si>
  <si>
    <t>PS4.A-E2</t>
  </si>
  <si>
    <t>Waves of the same type can differ in amplitude (height of the wave) and wavelength (spacing between wave peaks).</t>
  </si>
  <si>
    <t>PS4.A-M1</t>
  </si>
  <si>
    <t>A simple wave has a repeating pattern with a specific wavelength, frequency, and amplitude.</t>
  </si>
  <si>
    <t>MS-PS4-1</t>
  </si>
  <si>
    <t>Use mathematical representations to describe a simple model for waves that includes how the amplitude of a wave is related to the energy in a wave.</t>
  </si>
  <si>
    <t>Emphasis is on describing waves with both qualitative and quantitative thinking.</t>
  </si>
  <si>
    <t>Assessment does not include electromagnetic waves and is limited to standard repeating waves.</t>
  </si>
  <si>
    <t>PS4.A-M2</t>
  </si>
  <si>
    <t>A sound wave needs a medium through which it is transmitted.</t>
  </si>
  <si>
    <t>MS-PS4-2</t>
  </si>
  <si>
    <t>Develop and use a model to describe that waves are reflected, absorbed, or transmitted through various materials.</t>
  </si>
  <si>
    <t>Emphasis is on both light and mechanical waves. Examples of models could include drawings, simulations, and written descriptions.</t>
  </si>
  <si>
    <t>Assessment is limited to qualitative applications pertaining to light and mechanical waves.</t>
  </si>
  <si>
    <t>PS4.A-H1</t>
  </si>
  <si>
    <t>Waves can add or cancel one another as they cross, depending on their relative phase (i.e., relative position of peaks and troughs of the waves), but they emerge unaffected by each other. (Boundary: The discussion at this grade level is qualitative only; it can be based on the fact that two different sounds can pass a location in different directions without getting mixed up.)</t>
  </si>
  <si>
    <t>HS-PS4-3</t>
  </si>
  <si>
    <t>Evaluate the claims, evidence, and reasoning behind the idea that electromagnetic radiation can be described either by a wave model or a particle model, and that for some situations one model is more useful than the other.</t>
  </si>
  <si>
    <t>Emphasis is on how the experimental evidence supports the claim and how a theory is generally modified in light of new evidence. Examples of a phenomenon could include resonance, interference, diffraction, and photoelectric effect.</t>
  </si>
  <si>
    <t>Assessment does not include using quantum theory.</t>
  </si>
  <si>
    <t>PS4.A-H2</t>
  </si>
  <si>
    <t>The wavelength and frequency of a wave are related to one another by the speed of travel of the wave, which depends on the type of wave and the medium through which it is passing.</t>
  </si>
  <si>
    <t>HS-PS4-1</t>
  </si>
  <si>
    <t>Use mathematical representations to support a claim regarding relationships among the frequency, wavelength, and speed of waves traveling in various media.</t>
  </si>
  <si>
    <t>Examples of data could include electromagnetic radiation traveling in a vacuum and glass, sound waves traveling through air and water, and seismic waves traveling through the Earth.</t>
  </si>
  <si>
    <t>Assessment is limited to algebraic relationships and describing those relationships qualitatively.</t>
  </si>
  <si>
    <t>PS4.A-H3</t>
  </si>
  <si>
    <t>Information can be digitized (e.g., a picture stored as the values of an array of pixels); in this form, it can be stored reliably in computer memory and sent over long distances as a series of wave pulses.</t>
  </si>
  <si>
    <t>HS-PS4-2</t>
  </si>
  <si>
    <t>Evaluate questions about the advantages of using a digital transmission and storage of information.</t>
  </si>
  <si>
    <t>Examples of advantages could include that digital information is stable because it can be stored reliably in computer memory, transferred easily, and copied and shared rapidly. Disadvantages could include issues of easy deletion, security, and theft.</t>
  </si>
  <si>
    <t>PS4.A-H4</t>
  </si>
  <si>
    <t>Geologists use seismic waves and their reflection at interfaces between layers to probe structures deep in the planet.</t>
  </si>
  <si>
    <t>HS-ESS2-3</t>
  </si>
  <si>
    <t>Develop a model based on evidence of Earth’s interior to describe the cycling of matter by thermal convection.</t>
  </si>
  <si>
    <t>Emphasis is on both a one-dimensional model of Earth, with radial layers determined by density, and a three-dimensional model, which is controlled by mantle convection and the resulting plate tectonics. Examples of evidence include maps of Earth’s three-dimensional structure obtained from seismic waves, records of the rate of change of Earth’s magnetic field (as constraints on convection in the outer core), and identification of the composition of Earth’s layers from high-pressure laboratory experiments.</t>
  </si>
  <si>
    <t>PS4.B-P1</t>
  </si>
  <si>
    <t>Objects can be seen only when light is available to illuminate them. Some objects give off their own light.</t>
  </si>
  <si>
    <t>Electromagnetic Radiation</t>
  </si>
  <si>
    <t>1-PS4-2</t>
  </si>
  <si>
    <t>Make observations to construct an evidence-based account that objects in darkness can be seen only when illuminated.</t>
  </si>
  <si>
    <t>Examples of observations could include those made in a completely dark room, a pinhole box, and a video of a cave explorer with a flashlight. Illumination could be from an external light source or by an object giving off its own light.</t>
  </si>
  <si>
    <t>PS4.B-P2</t>
  </si>
  <si>
    <t>Some materials allow light to pass through them, others allow only some light through, and still others block all the light and create a dark shadow on any surface beyond them, where the light cannot reach. Mirrors can be used to redirect a light beam. (Boundary: The idea that light travels from place to place is developed through experiences with light sources, mirrors, and shadows, but no attempt is made to discuss the speed of light.)</t>
  </si>
  <si>
    <t>1-PS4-3</t>
  </si>
  <si>
    <t>Plan and conduct investigations to determine the effect of placing objects made with different materials in the path of a beam of light.</t>
  </si>
  <si>
    <t>Examples of materials could include those that are transparent (such as clear plastic), translucent (such as wax paper), opaque (such as cardboard), and reflective (such as a mirror).</t>
  </si>
  <si>
    <t>Assessment does not include the speed of light.</t>
  </si>
  <si>
    <t>PS4.B-E1</t>
  </si>
  <si>
    <t>An object can be seen when light reflected from its surface enters the eyes.</t>
  </si>
  <si>
    <t>4-PS4-2</t>
  </si>
  <si>
    <t>Develop a model to describe that light reflecting from objects and entering the eye allows objects to be seen.</t>
  </si>
  <si>
    <t>Assessment does not include knowledge of specific colors reflected and seen, the cellular mechanisms of vision, or how the retina works.</t>
  </si>
  <si>
    <t>PS4.B-M1</t>
  </si>
  <si>
    <t>When light shines on an object, it is reflected, absorbed, or transmitted through the object, depending on the object’s material and the frequency (color) of the light.</t>
  </si>
  <si>
    <t>PS4.B-M2</t>
  </si>
  <si>
    <t>The path that light travels can be traced as straight lines, except at surfaces between different transparent materials (e.g., air and water, air and glass) where the light path bends.</t>
  </si>
  <si>
    <t>PS4.B-M3</t>
  </si>
  <si>
    <t>A wave model of light is useful for explaining brightness, color, and the frequency-dependent bending of light at a surface between media.</t>
  </si>
  <si>
    <t>PS4.B-M4</t>
  </si>
  <si>
    <t>However, because light can travel through space, it cannot be a matter wave, like sound or water waves.</t>
  </si>
  <si>
    <t>PS4.B-H1</t>
  </si>
  <si>
    <t>Electromagnetic radiation (e.g., radio, microwaves, light) can be modeled as a wave of changing electric and magnetic fields or as particles called photons. The wave model is useful for explaining many features of electromagnetic radiation, and the particle model explains other features.</t>
  </si>
  <si>
    <t>PS4.B-H2</t>
  </si>
  <si>
    <t>When light or longer wavelength electromagnetic radiation is absorbed in matter, it is generally converted into thermal energy (heat). Shorter wavelength electromagnetic radiation (ultraviolet, X-rays, gamma rays) can ionize atoms and cause damage to living cells.</t>
  </si>
  <si>
    <t>HS-PS4-4</t>
  </si>
  <si>
    <t>Evaluate the validity and reliability of claims in published materials of the effects that different frequencies of electromagnetic radiation have when absorbed by matter.</t>
  </si>
  <si>
    <t>Emphasis is on the idea that photons associated with different frequencies of light have different energies, and the damage to living tissue from electromagnetic radiation depends on the energy of the radiation. Examples of published materials could include trade books, magazines, web resources, videos, and other passages that may reflect bias.</t>
  </si>
  <si>
    <t>Assessment is limited to qualitative descriptions.</t>
  </si>
  <si>
    <t>PS4.B-H3</t>
  </si>
  <si>
    <t>Photovoltaic materials emit electrons when they absorb light of a high-enough frequency.</t>
  </si>
  <si>
    <t>PS4.B-H4</t>
  </si>
  <si>
    <t>Atoms of each element emit and absorb characteristic frequencies of light. These characteristics allow identification of the presence of an element, even in microscopic quantities.</t>
  </si>
  <si>
    <t>HS-ESS1-2</t>
  </si>
  <si>
    <t>Construct an explanation of the Big Bang theory based on astronomical evidence of light spectra, motion of distant galaxies, and composition of matter in the universe.</t>
  </si>
  <si>
    <t>Emphasis is on the astronomical evidence of the red shift of light from galaxies as an indication that the universe is currently expanding, the cosmic microwave background as the remnant radiation from the Big Bang, and the observed composition of ordinary matter of the universe, primarily found in stars and interstellar gases (from the spectra of electromagnetic radiation from stars), which matches that predicted by the Big Bang theory (3/4 hydrogen and 1/4 helium).</t>
  </si>
  <si>
    <t>PS4.C-P1</t>
  </si>
  <si>
    <t>People use a variety of devices to communicate (send and receive information) over long distances.</t>
  </si>
  <si>
    <t>Information Technologies &amp; Instrumentation</t>
  </si>
  <si>
    <t>1-PS4-4</t>
  </si>
  <si>
    <t>Use tools and materials to design and build a device that uses light or sound to solve the problem of communicating over a distance.</t>
  </si>
  <si>
    <t>Examples of devices could include a light source to send signals, paper cup and string “telephones,” and a pattern of drum beats.</t>
  </si>
  <si>
    <t>Assessment does not include technological details for how communication devices work.</t>
  </si>
  <si>
    <t>PS4.C-E1</t>
  </si>
  <si>
    <t>Digitized information can be transmitted over long distances without significant degradation. High-tech devices, such as computers or cell phones, can receive and decode information– convert it from digitized form to voice–and vice versa.</t>
  </si>
  <si>
    <t>4-PS4-3</t>
  </si>
  <si>
    <t>Generate and compare multiple solutions that use patterns to transfer information.</t>
  </si>
  <si>
    <t>Examples of solutions could include drums sending coded information through sound waves, using a grid of 1’s and 0’s representing black and white to send information about a picture, and using Morse code to send text.</t>
  </si>
  <si>
    <t>PS4.C-M1</t>
  </si>
  <si>
    <t>Digitized signals (sent as wave pulses) are a more reliable way to encode and transmit information.</t>
  </si>
  <si>
    <t>MS-PS4-3</t>
  </si>
  <si>
    <t>Integrate qualitative scientific and technical information to support the claim that digitized signals are a more reliable way to encode and transmit information than analog signals.</t>
  </si>
  <si>
    <t>Emphasis is on a basic understanding that waves can be used for communication purposes. Examples could include using fiber optic cable to transmit light pulses, radio wave pulses in wifi devices, and conversion of stored binary patterns to make sound or text on a computer screen.</t>
  </si>
  <si>
    <t>Assessment does not include binary counting. Assessment does not include the specific mechanism of any given device.</t>
  </si>
  <si>
    <t>PS4.C-H1</t>
  </si>
  <si>
    <t>Multiple technologies based on the understanding of waves and their interactions with matter are part of everyday experiences in the modern world (e.g., medical imaging, communications, scanners) and in scientific research. They are essential tools for producing, transmitting, and capturing signals and for storing and interpreting the information contained in them.</t>
  </si>
  <si>
    <t>LS1.A-P1</t>
  </si>
  <si>
    <t>All organisms have external parts. Different animals use their body parts in different ways to see, hear, grasp objects, protect themselves, move from place to place, and seek, find, and take in food, water, and air. Plants also have different parts (roots, stems, leaves, flowers, fruits) that help them survive and grow.</t>
  </si>
  <si>
    <t>Structure &amp; Function</t>
  </si>
  <si>
    <t>1-LS1-1</t>
  </si>
  <si>
    <t>Use materials to design a solution to a human problem by mimicking how plants and/or animals use their external parts to help them survive, grow, and meet their needs.</t>
  </si>
  <si>
    <t>Examples of human problems that can be solved by mimicking plant or animal solutions could include designing clothing or equipment to protect bicyclists by mimicking turtle shells, acorn shells, and animal scales; stabilizing structures by mimicking animal tails and roots on plants; keeping out intruders by mimicking thorns on branches and animal quills; and, detecting intruders by mimicking eyes and ears.</t>
  </si>
  <si>
    <t>LS1.A-E1</t>
  </si>
  <si>
    <t>Plants and animals have both internal and external structures that serve various functions in growth, survival, behavior, and reproduction.</t>
  </si>
  <si>
    <t>4-LS1-1</t>
  </si>
  <si>
    <t>Construct an argument that plants and animals have internal and external structures that function to support survival, growth, behavior, and reproduction.</t>
  </si>
  <si>
    <t>Examples of structures could include thorns, stems, roots, colored petals, heart, stomach, lung, brain, and skin.</t>
  </si>
  <si>
    <t>Assessment is limited to macroscopic structures within plant and animal systems.</t>
  </si>
  <si>
    <t>LS1.A-M1</t>
  </si>
  <si>
    <t>All living things are made up of cells, which is the smallest unit that can be said to be alive. An organism may consist of one single cell (unicellular) or many different numbers and types of cells (multicellular).</t>
  </si>
  <si>
    <t>MS-LS1-1</t>
  </si>
  <si>
    <t>Conduct an investigation to provide evidence that living things are made of cells; either one cell or many different numbers and types of cells.</t>
  </si>
  <si>
    <t>Emphasis is on developing evidence that living things are made of cells, distinguishing between living and non-living things, and understanding that living things may be made of one cell or many and varied cells.</t>
  </si>
  <si>
    <t>LS1.A-M2</t>
  </si>
  <si>
    <t>Within cells, special structures are responsible for particular functions, and the cell membrane forms the boundary that controls what enters and leaves the cell.</t>
  </si>
  <si>
    <t>MS-LS1-2</t>
  </si>
  <si>
    <t>Develop and use a model to describe the function of a cell as a whole and ways parts of cells contribute to the function.</t>
  </si>
  <si>
    <t>Emphasis is on the cell functioning as a whole system and the primary role of identified parts of the cell, specifically the nucleus, chloroplasts, mitochondria, cell membrane, and cell wall.</t>
  </si>
  <si>
    <t>Assessment of organelle structure/function relationships is limited to the cell wall and cell membrane. Assessment of the function of the other organelles is limited to their relationship to the whole cell. Assessment does not include the biochemical function of cells or cell parts.</t>
  </si>
  <si>
    <t>LS1.A-M3</t>
  </si>
  <si>
    <t>In multicellular organisms, the body is a system of multiple interacting subsystems. These subsystems are groups of cells that work together to form tissues and organs that are specialized for particular body functions.</t>
  </si>
  <si>
    <t>MS-LS1-3</t>
  </si>
  <si>
    <t>Use argument supported by evidence for how the body is a system of interacting subsystems composed of groups of cells.</t>
  </si>
  <si>
    <t>Emphasis is on the conceptual understanding that cells form tissues and tissues form organs specialized for particular body functions. Examples could include the interaction of subsystems within a system and the normal functioning of those systems.</t>
  </si>
  <si>
    <t>Assessment does not include the mechanism of one body system independent of others. Assessment is limited to the circulatory, excretory, digestive, respiratory, muscular, and nervous systems.</t>
  </si>
  <si>
    <t>LS1.A-H1</t>
  </si>
  <si>
    <t>Systems of specialized cells within organisms help them perform the essential functions of life.</t>
  </si>
  <si>
    <t>HS-LS1-1</t>
  </si>
  <si>
    <t>Construct an explanation based on evidence for how the structure of DNA determines the structure of proteins which carry out the essential functions of life through systems of specialized cells.</t>
  </si>
  <si>
    <t>Assessment does not include identification of specific cell or tissue types, whole body systems, specific protein structures and functions, or the biochemistry of protein synthesis.</t>
  </si>
  <si>
    <t>LS1.A-H2</t>
  </si>
  <si>
    <t>All cells contain genetic information in the form of DNA molecules. Genes are regions in the DNA that contain the instructions that code for the formation of proteins, which carry out most of the work of cells.</t>
  </si>
  <si>
    <t>LS1.A-H3</t>
  </si>
  <si>
    <t>Multicellular organisms have a hierarchical structural organization, in which any one system is made up of numerous parts and is itself a component of the next level.</t>
  </si>
  <si>
    <t>HS-LS1-2</t>
  </si>
  <si>
    <t>Develop and use a model to illustrate the hierarchical organization of interacting systems that provide specific functions within multicellular organisms.</t>
  </si>
  <si>
    <t>Emphasis is on functions at the organism system level such as nutrient uptake, water delivery, and organism movement in response to neural stimuli. An example of an interacting system could be an artery depending on the proper function of elastic tissue and smooth muscle to regulate and deliver the proper amount of blood within the circulatory system.</t>
  </si>
  <si>
    <t>Assessment does not include interactions and functions at the molecular or chemical reaction level.</t>
  </si>
  <si>
    <t>LS1.A-H4</t>
  </si>
  <si>
    <t>Feedback mechanisms maintain a living system’s internal conditions within certain limits and mediate behaviors, allowing it to remain alive and functional even as external conditions change within some range. Feedback mechanisms can encourage (through positive feedback) or discourage (negative feedback) what is going on inside the living system.</t>
  </si>
  <si>
    <t>HS-LS1-3</t>
  </si>
  <si>
    <t>Plan and conduct an investigation to provide evidence that feedback mechanisms maintain homeostasis.</t>
  </si>
  <si>
    <t>Examples of investigations could include heart rate response to exercise, stomate response to moisture and temperature, and root development in response to water levels.</t>
  </si>
  <si>
    <t>Assessment does not include the cellular processes involved in the feedback mechanism.</t>
  </si>
  <si>
    <t>LS1.B-P1</t>
  </si>
  <si>
    <t>Adult plants and animals can have young. In many kinds of animals, parents and the offspring themselves engage in behaviors that help the offspring to survive.</t>
  </si>
  <si>
    <t>Growth &amp; Development of Organisms</t>
  </si>
  <si>
    <t>1-LS1-2</t>
  </si>
  <si>
    <t>Read texts and use media to determine patterns in behavior of parents and offspring that help offspring survive.</t>
  </si>
  <si>
    <t>Examples of patterns of behaviors could include the signals that offspring make (such as crying, cheeping, and other vocalizations) and the responses of the parents (such as feeding, comforting, and protecting the offspring).</t>
  </si>
  <si>
    <t>LS1.B-E1</t>
  </si>
  <si>
    <t>Reproduction is essential to the continued existence of every kind of organism. Plants and animals have unique and diverse life cycles.</t>
  </si>
  <si>
    <t>3-LS1-1</t>
  </si>
  <si>
    <t>Develop models to describe that organisms have unique and diverse life cycles but all have in common birth, growth, reproduction, and death.</t>
  </si>
  <si>
    <t>Changes organisms go through during their life form a pattern.</t>
  </si>
  <si>
    <t>Assessment of plant life cycles is limited to those of flowering plants. Assessment does not include details of human reproduction.</t>
  </si>
  <si>
    <t>LS1.B-M1</t>
  </si>
  <si>
    <t>Organisms reproduce, either sexually or asexually, and transfer their genetic information to their offspring.</t>
  </si>
  <si>
    <t>MS-LS3-2</t>
  </si>
  <si>
    <t>Develop and use a model to describe why asexual reproduction results in offspring with identical genetic information and sexual reproduction results in offspring with genetic variation.</t>
  </si>
  <si>
    <t>Emphasis is on using models such as Punnett squares, diagrams, and simulations to describe the cause and effect relationship of gene transmission from parent(s) to offspring and resulting genetic variation.</t>
  </si>
  <si>
    <t>LS1.B-M2</t>
  </si>
  <si>
    <t>Animals engage in characteristic behaviors that increase the odds of reproduction.</t>
  </si>
  <si>
    <t>MS-LS1-4</t>
  </si>
  <si>
    <t>Use argument based on empirical evidence and scientific reasoning to support an explanation for how characteristic animal behaviors and specialized plant structures affect the probability of successful reproduction of animals and plants respectively.</t>
  </si>
  <si>
    <t>Examples of behaviors that affect the probability of animal reproduction could include nest building to protect young from cold, herding of animals to protect young from predators, and vocalization of animals and colorful plumage to attract mates for breeding. Examples of animal behaviors that affect the probability of plant reproduction could include transferring pollen or seeds, and creating conditions for seed germination and growth. Examples of plant structures could include bright flowers attracting butterflies that transfer pollen, flower nectar and odors that attract insects that transfer pollen, and hard shells on nuts that squirrels bury.</t>
  </si>
  <si>
    <t>LS1.B-M3</t>
  </si>
  <si>
    <t>Plants reproduce in a variety of ways, sometimes depending on animal behavior and specialized features for reproduction.</t>
  </si>
  <si>
    <t>LS1.B-M4</t>
  </si>
  <si>
    <t>Genetic factors as well as local conditions affect the growth of the adult plant.</t>
  </si>
  <si>
    <t>MS-LS1-5</t>
  </si>
  <si>
    <t>Construct a scientific explanation based on evidence for how environmental and genetic factors influence the growth of organisms.</t>
  </si>
  <si>
    <t>Examples of local environmental conditions could include availability of food, light, space, and water. Examples of genetic factors could include large breed cattle and species of grass affecting growth of organisms. Examples of evidence could include drought decreasing plant growth, fertilizer increasing plant growth, different varieties of plant seeds growing at different rates in different conditions, and fish growing larger in large ponds than they do in small ponds.</t>
  </si>
  <si>
    <t>Assessment does not include genetic mechanisms, gene regulation, or biochemical processes.</t>
  </si>
  <si>
    <t>LS1.B-H1</t>
  </si>
  <si>
    <t>In multicellular organisms individual cells grow and then divide via a process called mitosis, thereby allowing the organism to grow. The organism begins as a single cell (fertilized egg) that divides successively to produce many cells, with each parent cell passing identical genetic material (two variants of each chromosome pair) to both daughter cells. Cellular division and differentiation produce and maintain a complex organism, composed of systems of tissues and organs that work together to meet the needs of the whole organism.</t>
  </si>
  <si>
    <t>HS-LS1-4</t>
  </si>
  <si>
    <t>Use a model to illustrate the role of cellular division (mitosis) and differentiation in producing and maintaining complex organisms.</t>
  </si>
  <si>
    <t>Assessment does not include specific gene control mechanisms or rote memorization of the steps of mitosis.</t>
  </si>
  <si>
    <t>LS1.C-P1</t>
  </si>
  <si>
    <t>All animals need food in order to live and grow. They obtain their food from plants or from other animals. Plants need water and light to live and grow.</t>
  </si>
  <si>
    <t>Organization for Matter &amp; Energy Flow in Organisms</t>
  </si>
  <si>
    <t>K-LS1-1</t>
  </si>
  <si>
    <t>Use observations to describe patterns of what plants and animals (including humans) need to survive.</t>
  </si>
  <si>
    <t>Examples of patterns could include that animals need to take in food but plants do not; the different kinds of food needed by different types of animals; the requirement of plants to have light; and, that all living things need water.</t>
  </si>
  <si>
    <t>LS1.C-E1</t>
  </si>
  <si>
    <t>Food provides animals with the materials they need for body repair and growth and the energy they need to maintain body warmth and for motion.</t>
  </si>
  <si>
    <t>LS1.C-E2</t>
  </si>
  <si>
    <t>Plants acquire their material for growth chiefly from air and water.</t>
  </si>
  <si>
    <t>5-LS1-1</t>
  </si>
  <si>
    <t>Support an argument that plants get the materials they need for growth chiefly from air and water.</t>
  </si>
  <si>
    <t>Emphasis is on the idea that plant matter comes mostly from air and water, not from the soil.</t>
  </si>
  <si>
    <t>LS1.C-M1</t>
  </si>
  <si>
    <t>Plants, algae (including phytoplankton), and many microorganisms use the energy from light to make sugars (food) from carbon dioxide from the atmosphere and water through the process of photosynthesis, which also releases oxygen. These sugars can be used immediately or stored for growth or later use.</t>
  </si>
  <si>
    <t>LS1.C-M2</t>
  </si>
  <si>
    <t>Within individual organisms, food moves through a series of chemical reactions in which it is broken down and rearranged to form new molecules, to support growth, or to release energy.</t>
  </si>
  <si>
    <t>LS1.C-H1</t>
  </si>
  <si>
    <t>The process of photosynthesis converts light energy to stored chemical energy by converting carbon dioxide plus water into sugars plus released oxygen.</t>
  </si>
  <si>
    <t>HS-LS1-5</t>
  </si>
  <si>
    <t>Use a model to illustrate how photosynthesis transforms light energy into stored chemical energy.</t>
  </si>
  <si>
    <t>Emphasis is on illustrating inputs and outputs of matter and the transfer and transformation of energy in photosynthesis by plants and other photosynthesizing organisms. Examples of models could include diagrams, chemical equations, and conceptual models</t>
  </si>
  <si>
    <t>Assessment does not include specific biochemical steps.</t>
  </si>
  <si>
    <t>LS1.C-H2</t>
  </si>
  <si>
    <t>The sugar molecules thus formed contain carbon, hydrogen, and oxygen; their hydrocarbon backbones are used to make amino acids and other carbon-based molecules that can be assembled into larger molecules (such as proteins or DNA), used for example to form new cells.</t>
  </si>
  <si>
    <t>HS-LS1-6</t>
  </si>
  <si>
    <t>Construct and revise an explanation based on evidence for how carbon, hydrogen, and oxygen from sugar molecules may combine with other elements to form amino acids and/or other large carbon-based molecules.</t>
  </si>
  <si>
    <t>Emphasis is on using evidence from models and simulations to support explanations.</t>
  </si>
  <si>
    <t>Assessment does not include the details of the specific chemical reactions or identification of macromolecules.</t>
  </si>
  <si>
    <t>LS1.C-H3</t>
  </si>
  <si>
    <t>As matter and energy flow through different organizational levels of living systems, chemical elements are recombined in different ways to form different products.</t>
  </si>
  <si>
    <t>LS1.C-H4</t>
  </si>
  <si>
    <t>As a result of these chemical reactions, energy is transferred from one system of interacting molecules to another. Cellular respiration is a chemical process in which the bonds of food molecules and oxygen molecules are broken and new compounds are formed that can transport energy to muscles. Cellular respiration also releases the energy needed to maintain body temperature despite ongoing energy transfer to the surrounding environment.</t>
  </si>
  <si>
    <t>HS-LS1-7</t>
  </si>
  <si>
    <t>Use a model to illustrate that cellular respiration is a chemical process whereby the bonds of food molecules and oxygen molecules are broken and the bonds in new compounds are formed resulting in a net transfer of energy.</t>
  </si>
  <si>
    <t>Emphasis is on the conceptual understanding of the inputs and outputs of the process of cellular respiration</t>
  </si>
  <si>
    <t>Assessment should not include identification of the steps or specific processes involved in cellular respiration.</t>
  </si>
  <si>
    <t>LS1.D-P1</t>
  </si>
  <si>
    <t>Animals have body parts that capture and convey different kinds of information needed for growth and survival. Animals respond to these inputs with behaviors that help them survive. Plants also respond to some external inputs.</t>
  </si>
  <si>
    <t>Information Processing</t>
  </si>
  <si>
    <t>LS1.D-E1</t>
  </si>
  <si>
    <t>Different sense receptors are specialized for particular kinds of information, which may be then processed by the animal’s brain. Animals are able to use their perceptions and memories to guide their actions.</t>
  </si>
  <si>
    <t>4-LS1-2</t>
  </si>
  <si>
    <t>Use a model to describe that animals receive different types of information through their senses, process the information in their brain, and respond to the information in different ways.</t>
  </si>
  <si>
    <t>Emphasis is on systems of information transfer.</t>
  </si>
  <si>
    <t>Assessment does not include the mechanisms by which the brain stores and recalls information or the mechanisms of how sensory receptors function.</t>
  </si>
  <si>
    <t>LS1.D-M1</t>
  </si>
  <si>
    <t>Each sense receptor responds to different inputs (electromagnetic, mechanical, chemical), transmitting them as signals that travel along nerve cells to the brain. The signals are then processed in the brain, resulting in immediate behaviors or memories.</t>
  </si>
  <si>
    <t>MS-LS1-8</t>
  </si>
  <si>
    <t>Gather and synthesize information that sensory receptors respond to stimuli by sending messages to the brain for immediate behavior or storage as memories.</t>
  </si>
  <si>
    <t>Assessment does not include mechanisms for the transmission of this information.</t>
  </si>
  <si>
    <t>LS2.A-P1</t>
  </si>
  <si>
    <t>Plants depend on water and light to grow.</t>
  </si>
  <si>
    <t>Interdependent Relationships in Ecosystems</t>
  </si>
  <si>
    <t>2-LS2-1</t>
  </si>
  <si>
    <t>Plan and conduct an investigation to determine if plants need sunlight and water to grow.</t>
  </si>
  <si>
    <t>Assessment is limited to testing one variable at a time.</t>
  </si>
  <si>
    <t>LS2.A-P2</t>
  </si>
  <si>
    <t>Plants depend on animals for pollination or to move their seeds around.</t>
  </si>
  <si>
    <t>2-LS2-2</t>
  </si>
  <si>
    <t>Develop a simple model that mimics the function of an animal in dispersing seeds or pollinating plants.</t>
  </si>
  <si>
    <t>LS2.A-E1</t>
  </si>
  <si>
    <t>The food of almost any kind of animal can be traced back to plants. Organisms are related in food webs in which some animals eat plants for food and other animals eat the animals that eat plants. Some organisms, such as fungi and bacteria, break down dead organisms (both plants or plant parts and animals) and therefore operate as “decomposers.” Decomposition eventually restores (recycles) some materials back to the soil. Organisms can survive only in environments in which their particular needs are met. A healthy ecosystem is one in which multiple species of different types are each able to meet their needs in a relatively stable web of life. Newly introduced species can damage the balance of an ecosystem.</t>
  </si>
  <si>
    <t>5-LS2-1</t>
  </si>
  <si>
    <t>Develop a model to describe the movement of matter among plants, animals, decomposers, and the environment.</t>
  </si>
  <si>
    <t>Emphasis is on the idea that matter that is not food (air, water, decomposed materials in soil) is changed by plants into matter that is food. Examples of systems could include organisms, ecosystems, and the Earth.</t>
  </si>
  <si>
    <t>Assessment does not include molecular explanations.</t>
  </si>
  <si>
    <t>LS2.A-M1</t>
  </si>
  <si>
    <t>Organisms, and populations of organisms, are dependent on their environmental interactions both with other living things and with nonliving factors.</t>
  </si>
  <si>
    <t>MS-LS2-1</t>
  </si>
  <si>
    <t>Analyze and interpret data to provide evidence for the effects of resource availability on organisms and populations of organisms in an ecosystem.</t>
  </si>
  <si>
    <t>Emphasis is on cause and effect relationships between resources and growth of individual organisms and the numbers of organisms in ecosystems during periods of abundant and scarce resources.</t>
  </si>
  <si>
    <t>LS2.A-M2</t>
  </si>
  <si>
    <t>In any ecosystem, organisms and populations with similar requirements for food, water, oxygen, or other resources may compete with each other for limited resources, access to which consequently constrains their growth and reproduction.</t>
  </si>
  <si>
    <t>LS2.A-M3</t>
  </si>
  <si>
    <t>Growth of organisms and population increases are limited by access to resources.</t>
  </si>
  <si>
    <t>LS2.A-M4</t>
  </si>
  <si>
    <t>Similarly, predatory interactions may reduce the number of organisms or eliminate whole populations of organisms. Mutually beneficial interactions, in contrast, may become so interdependent that each organism requires the other for survival. Although the species involved in these competitive, predatory, and mutually beneficial interactions vary across ecosystems, the patterns of interactions of organisms with their environments, both living and nonliving, are shared.</t>
  </si>
  <si>
    <t>MS-LS2-2</t>
  </si>
  <si>
    <t>Construct an explanation that predicts patterns of interactions among organisms across multiple ecosystems.</t>
  </si>
  <si>
    <t>Emphasis is on predicting consistent patterns of interactions in different ecosystems in terms of the relationships among and between organisms and abiotic components of ecosystems. Examples of types of interactions could include competitive, predatory, and mutually beneficial.</t>
  </si>
  <si>
    <t>LS2.A-H1</t>
  </si>
  <si>
    <t>Ecosystems have carrying capacities, which are limits to the numbers of organisms and populations they can support. These limits result from such factors as the availability of living and nonliving resources and from challenges such as predation, competition, and disease. Organisms would have the capacity to produce populations of great size were it not for the fact that environments and resources are finite. This fundamental tension affects the abundance (number of individuals) of species in any given ecosystem.</t>
  </si>
  <si>
    <t>HS-LS2-1</t>
  </si>
  <si>
    <t>Use mathematical and/or computational representations to support explanations of factors that affect carrying capacity of ecosystems at different scales</t>
  </si>
  <si>
    <t>Emphasis is on quantitative analysis and comparison of the relationships among interdependent factors including boundaries, resources, climate, and competition. Examples of mathematical comparisons could include graphs, charts, histograms, and population changes gathered from simulations or historical data sets.</t>
  </si>
  <si>
    <t>Assessment does not include deriving mathematical equations to make comparisons.</t>
  </si>
  <si>
    <t>LS2.B-E1</t>
  </si>
  <si>
    <t>Matter cycles between the air and soil and among plants, animals, and microbes as these organisms live and die. Organisms obtain gases and water from the environment and release waste matter (gas, liquid, or solid) back into the environment.</t>
  </si>
  <si>
    <t>Cycles of Matter &amp; Energy Transfer in Ecosystems</t>
  </si>
  <si>
    <t>LS2.B-M1</t>
  </si>
  <si>
    <t>Food webs are models that demonstrate how matter and energy are transferred between producers, consumers, and decomposers as the three groups interact within an ecosystem. Transfers of matter into and out of the physical environment occur at every level. Decomposers recycle nutrients from dead plant or animal matter back to the soil in terrestrial environments or to the water in aquatic environments. The atoms that make up the organisms in an ecosystem are cycled repeatedly between the living and nonliving parts of the ecosystem.</t>
  </si>
  <si>
    <t>MS-LS2-3</t>
  </si>
  <si>
    <t>Develop a model to describe the cycling of matter and flow of energy among living and nonliving parts of an ecosystem.</t>
  </si>
  <si>
    <t>Emphasis is on describing the conservation of matter and flow of energy into and out of various ecosystems, and on defining the boundaries of the system.</t>
  </si>
  <si>
    <t>Assessment does not include the use of chemical reactions to describe the processes.</t>
  </si>
  <si>
    <t>LS2.B-H1</t>
  </si>
  <si>
    <t>Photosynthesis and cellular respiration (including anaerobic processes) provide most of the energy for life processes.</t>
  </si>
  <si>
    <t>HS-LS2-3</t>
  </si>
  <si>
    <t>Construct and revise an explanation based on evidence for the cycling of matter and flow of energy in aerobic and anaerobic conditions.</t>
  </si>
  <si>
    <t>Emphasis is on conceptual understanding of the role of aerobic and anaerobic respiration in different environments.</t>
  </si>
  <si>
    <t>Assessment does not include the specific chemical processes of either aerobic or anaerobic respiration.</t>
  </si>
  <si>
    <t>LS2.B-H2</t>
  </si>
  <si>
    <t>Plants or algae form the lowest level of the food web. At each link upward in a food web, only a small fraction of the matter consumed at the lower level is transferred upward, to produce growth and release energy in cellular respiration at the higher level. Given this inefficiency, there are generally fewer organisms at higher levels of a food web. Some matter reacts to release energy for life functions, some matter is stored in newly made structures, and much is discarded. The chemical elements that make up the molecules of organisms pass through food webs and into and out of the atmosphere and soil, and they are combined and recombined in different ways. At each link in an ecosystem, matter and energy are conserved.</t>
  </si>
  <si>
    <t>HS-LS2-4</t>
  </si>
  <si>
    <t>Use mathematical representations to support claims for the cycling of matter and flow of energy among organisms in an ecosystem</t>
  </si>
  <si>
    <t>Emphasis is on using a mathematical model of stored energy in biomass to describe the transfer of energy from one trophic level to another and that matter and energy are conserved as matter cycles and energy flows through ecosystems. Emphasis is on atoms and molecules such as carbon, oxygen, hydrogen and nitrogen being conserved as they move through an ecosystem.</t>
  </si>
  <si>
    <t>Assessment is limited to proportional reasoning to describe the cycling of matter and flow of energy.</t>
  </si>
  <si>
    <t>LS2.B-H3</t>
  </si>
  <si>
    <t>Photosynthesis and cellular respiration are important components of the carbon cycle, in which carbon is exchanged among the biosphere, atmosphere, oceans, and geosphere through chemical, physical, geologic, and biological processes.</t>
  </si>
  <si>
    <t>LS2.C-E1</t>
  </si>
  <si>
    <t>When the environment changes in ways that affect a place’s physical characteristics, temperature, or availability of resources, some organisms survive and reproduce, others move to new locations, yet others move into the transformed environment, and some die.</t>
  </si>
  <si>
    <t>Ecosystem Dynamics, Functioning, &amp; Resilience</t>
  </si>
  <si>
    <t>3-LS4-4</t>
  </si>
  <si>
    <t>Make a claim about the merit of a solution to a problem caused when the environment changes and the types of plants and animals that live there may change.</t>
  </si>
  <si>
    <t>Examples of environmental changes could include changes in land characteristics, water distribution, temperature, food, and other organisms.</t>
  </si>
  <si>
    <t>Assessment is limited to a single environmental change. Assessment does not include the greenhouse effect or climate change.</t>
  </si>
  <si>
    <t>LS2.C-M1</t>
  </si>
  <si>
    <t>Ecosystems are dynamic in nature; their characteristics can vary over time. Disruptions to any physical or biological component of an ecosystem can lead to shifts in all its populations.</t>
  </si>
  <si>
    <t>MS-LS2-4</t>
  </si>
  <si>
    <t>Construct an argument supported by empirical evidence that changes to physical or biological components of an ecosystem affect populations.</t>
  </si>
  <si>
    <t>Emphasis is on recognizing patterns in data and making warranted inferences about changes in populations, and on evaluating empirical evidence supporting arguments about changes to ecosystems.</t>
  </si>
  <si>
    <t>LS2.C-M2</t>
  </si>
  <si>
    <t>Biodiversity describes the variety of species found in Earth’s terrestrial and oceanic ecosystems. The completeness or integrity of an ecosystem’s biodiversity is often used as a measure of its health.</t>
  </si>
  <si>
    <t>MS-LS2-5</t>
  </si>
  <si>
    <t>Evaluate competing design solutions for maintaining biodiversity and ecosystem services.</t>
  </si>
  <si>
    <t>Examples of ecosystem services could include water purification, nutrient recycling, and prevention of soil erosion. Examples of design solution constraints could include scientific, economic, and social considerations.</t>
  </si>
  <si>
    <t>LS2.C-H1</t>
  </si>
  <si>
    <t>A complex set of interactions within an ecosystem can keep its numbers and types of organisms relatively constant over long periods of time under stable conditions. If a modest biological or physical disturbance to an ecosystem occurs, it may return to its more or less original status (i.e., the ecosystem is resilient), as opposed to becoming a very different ecosystem. Extreme fluctuations in conditions or the size of any population, however, can challenge the functioning of ecosystems in terms of resources and habitat availability.</t>
  </si>
  <si>
    <t>HS-LS2-2</t>
  </si>
  <si>
    <t>Use mathematical representations to support and revise explanations based on evidence about factors affecting biodiversity and populations in ecosystems of different scales.</t>
  </si>
  <si>
    <t>Examples of mathematical representations include finding the average, determining trends, and using graphical comparisons of multiple sets of data.</t>
  </si>
  <si>
    <t>Assessment is limited to provided data.</t>
  </si>
  <si>
    <t>LS2.C-H2</t>
  </si>
  <si>
    <t>Moreover, anthropogenic changes (induced by human activity) in the environment–including habitat destruction, pollution, introduction of invasive species, overexploitation, and climate change–can disrupt an ecosystem and threaten the survival of some species.</t>
  </si>
  <si>
    <t>HS-LS2-7</t>
  </si>
  <si>
    <t>Design, evaluate, and refine a solution for reducing the impacts of human activities on the environment and biodiversity.</t>
  </si>
  <si>
    <t>Examples of human activities can include urbanization, building dams, and dissemination of invasive species.</t>
  </si>
  <si>
    <t>LS2.D-E1</t>
  </si>
  <si>
    <t>Being part of a group helps animals obtain food, defend themselves, and cope with changes. Groups may serve different functions and vary dramatically in size</t>
  </si>
  <si>
    <t>Social Interactions &amp; Group Behavior</t>
  </si>
  <si>
    <t>3-LS2-1</t>
  </si>
  <si>
    <t>Construct an argument that some animals form groups that help members survive.</t>
  </si>
  <si>
    <t>LS2.D-H1</t>
  </si>
  <si>
    <t>Group behavior has evolved because membership can increase the chances of survival for individuals and their genetic relatives.</t>
  </si>
  <si>
    <t>HS-LS2-8</t>
  </si>
  <si>
    <t>Evaluate the evidence for the role of group behavior on individual and species’ chances to survive and reproduce.</t>
  </si>
  <si>
    <t>Emphasis is on: (1) distinguishing between group and individual behavior, (2) identifying evidence supporting the outcomes of group behavior, and (3) developing logical and reasonable arguments based on evidence. Examples of group behaviors could include flocking, schooling, herding, and cooperative behaviors such as hunting, migrating, and swarming.</t>
  </si>
  <si>
    <t>LS3.A-P1</t>
  </si>
  <si>
    <t>Young animals are very much, but not exactly, like, their parents. Plants also are very much, but not exactly, like their parents.</t>
  </si>
  <si>
    <t>Inheritance of Traits</t>
  </si>
  <si>
    <t>1-LS3-1</t>
  </si>
  <si>
    <t>Make observations to construct an evidence-based account that young plants and animals are like, but not exactly like, their parents.</t>
  </si>
  <si>
    <t>Examples of patterns could include features plants or animals share. Examples of observations could include leaves from the same kind of plant are the same shape but can differ in size; and, a particular breed of dog looks like its parents but is not exactly the same.</t>
  </si>
  <si>
    <t>Assessment does not include inheritance or animals that undergo metamorphosis or hybrids.</t>
  </si>
  <si>
    <t>LS3.A-E1</t>
  </si>
  <si>
    <t>Many characteristics of organisms are inherited from their parents.</t>
  </si>
  <si>
    <t>3-LS3-1</t>
  </si>
  <si>
    <t>Analyze and interpret data to provide evidence that plants and animals have traits inherited from parents and that variation of these traits exists in a group of similar organisms.</t>
  </si>
  <si>
    <t>Patterns are the similarities and differences in traits shared between offspring and their parents, or among siblings. Emphasis is on organisms other than humans.</t>
  </si>
  <si>
    <t>Assessment does not include genetic mechanisms of inheritance and prediction of traits. Assessment is limited to non-human examples.</t>
  </si>
  <si>
    <t>LS3.A-E2</t>
  </si>
  <si>
    <t>Other characteristics result from individuals’ interactions with the environment, which can range from diet to learning. Many characteristics involve both inheritance and environment.</t>
  </si>
  <si>
    <t>3-LS3-2</t>
  </si>
  <si>
    <t>Use evidence to support the explanation that traits can be influenced by the environment.</t>
  </si>
  <si>
    <t>Examples of the environment affecting a trait could include normally tall plants grown with insufficient water are stunted; and, a pet dog that is given too much food and little exercise may become overweight.</t>
  </si>
  <si>
    <t>LS3.A-M1</t>
  </si>
  <si>
    <t>Genes are located in the chromosomes of cells, with each chromosome pair containing two variants of each of many distinct genes. Each distinct gene chiefly controls the production of specific proteins, which in turn affects the traits of the individual. Changes (mutations) to genes can result in changes to proteins, which can affect the structures and functions of the organism and thereby change traits.</t>
  </si>
  <si>
    <t>MS-LS3-1</t>
  </si>
  <si>
    <t>Develop and use a model to describe why structural changes to genes (mutations) located on chromosomes may affect proteins and may result in harmful, beneficial, or neutral effects to the structure and function of the organism.</t>
  </si>
  <si>
    <t>Emphasis is on conceptual understanding that changes in genetic material may result in making different proteins.</t>
  </si>
  <si>
    <t>Assessment does not include specific changes at the molecular level, mechanisms for protein synthesis, or specific types of mutations.</t>
  </si>
  <si>
    <t>LS3.A-M2</t>
  </si>
  <si>
    <t>Variations of inherited traits between parent and offspring arise from genetic differences that result from the subset of chromosomes (and therefore genes) inherited.</t>
  </si>
  <si>
    <t>LS3.A-H1</t>
  </si>
  <si>
    <t>Each chromosome consists of a single very long DNA molecule, and each gene on the chromosome is a particular segment of that DNA. The instructions for forming species’ characteristics are carried in DNA. All cells in an organism have the same genetic content, but the genes used (expressed) by the cell may be regulated in different ways. Not all DNA codes for a protein; some segments of DNA are involved in regulatory or structural functions, and some have no as-yet known function.</t>
  </si>
  <si>
    <t>HS-LS3-1</t>
  </si>
  <si>
    <t>Ask questions to clarify relationships about the role of DNA and chromosomes in coding the instructions for characteristic traits passed from parents to offspring.</t>
  </si>
  <si>
    <t>Assessment does not include the phases of meiosis or the biochemical mechanism of specific steps in the process.</t>
  </si>
  <si>
    <t>LS3.B-P1</t>
  </si>
  <si>
    <t>Individuals of the same kind of plant or animal are recognizable as similar but can also vary in many ways.</t>
  </si>
  <si>
    <t>Variation of Traits</t>
  </si>
  <si>
    <t>LS3.B-E1</t>
  </si>
  <si>
    <t>Different organisms vary in how they look and function because they have different inherited information.</t>
  </si>
  <si>
    <t>LS3.B-E2</t>
  </si>
  <si>
    <t>The environment also affects the traits that an organism develops.</t>
  </si>
  <si>
    <t>LS3.B-M1</t>
  </si>
  <si>
    <t>In sexually reproducing organisms, each parent contributes half of the genes acquired (at random) by the offspring. Individuals have two of each chromosome and hence two alleles of each gene, one acquired from each parent. These versions may be identical or may differ from each other.</t>
  </si>
  <si>
    <t>LS3.B-M2</t>
  </si>
  <si>
    <t>In addition to variations that arise from sexual reproduction, genetic information can be altered because of mutations. Though rare, mutations may result in changes to the structure and function of proteins. Some changes are beneficial, others harmful, and some neutral to the organism.</t>
  </si>
  <si>
    <t>LS3.B-H1</t>
  </si>
  <si>
    <t>In sexual reproduction, chromosomes can sometimes swap sections during the process of meiosis (cell division), thereby creating new genetic combinations and thus more genetic variation. Although DNA replication is tightly regulated and remarkably accurate, errors do occur and result in mutations, which are also a source of genetic variation. Environmental factors can also cause mutations in genes, and viable mutations are inherited.</t>
  </si>
  <si>
    <t>HS-LS3-2</t>
  </si>
  <si>
    <t>Make and defend a claim based on evidence that inheritable genetic variations may result from: (1) new genetic combinations through meiosis, (2) viable errors occurring during replication, and/or (3) mutations caused by environmental factors.</t>
  </si>
  <si>
    <t>Emphasis is on using data to support arguments for the way variation occurs.] [Assessment does not include the phases of meiosis or the biochemical mechanism of specific steps in the process.</t>
  </si>
  <si>
    <t>LS3.B-H2</t>
  </si>
  <si>
    <t>Environmental factors also affect expression of traits, and hence affect the probability of occurrences of traits in a population. Thus, the variation and distribution of traits observed depends on both genetic and environmental factors.</t>
  </si>
  <si>
    <t>LS4.A-E1</t>
  </si>
  <si>
    <t>Some kinds of plants and animals that once lived on Earth are no longer found anywhere.</t>
  </si>
  <si>
    <t>Evidence of Common Ancestry &amp; Diversity</t>
  </si>
  <si>
    <t>3-LS4-1</t>
  </si>
  <si>
    <t>Analyze and interpret data from fossils to provide evidence of the organisms and the environments in which they lived long ago.</t>
  </si>
  <si>
    <t>Examples of data could include type, size, and distributions of fossil organisms. Examples of fossils and environments could include marine fossils found on dry land, tropical plant fossils found in Arctic areas, and fossils of extinct organisms.</t>
  </si>
  <si>
    <t>Assessment does not include identification of specific fossils or present plants and animals. Assessment is limited to major fossil types and relative ages.</t>
  </si>
  <si>
    <t>LS4.A-E2</t>
  </si>
  <si>
    <t>Fossils provide evidence about the types of organisms that lived long ago and also about the nature of their environments.</t>
  </si>
  <si>
    <t>LS4.A-M1</t>
  </si>
  <si>
    <t>The collection of fossils and their placement in chronological order (e.g., through the location of the sedimentary layers in which they are found or through radioactive dating) is known as the fossil record. It documents the existence, diversity, extinction, and change of many life forms throughout the history of life on Earth.</t>
  </si>
  <si>
    <t>MS-LS4-1</t>
  </si>
  <si>
    <t>Analyze and interpret data for patterns in the fossil record that document the existence, diversity, extinction, and change of life forms throughout the history of life on Earth under the assumption that natural laws operate today as in the past.</t>
  </si>
  <si>
    <t>Emphasis is on finding patterns of changes in the level of complexity of anatomical structures in organisms and the chronological order of fossil appearance in the rock layers.</t>
  </si>
  <si>
    <t>Assessment does not include the names of individual species or geological eras in the fossil record.</t>
  </si>
  <si>
    <t>LS4.A-M2</t>
  </si>
  <si>
    <t>Anatomical similarities and differences between various organisms living today and between them and organisms in the fossil record enable the reconstruction of evolutionary history and the inference of lines of evolutionary descent.</t>
  </si>
  <si>
    <t>MS-LS4-2</t>
  </si>
  <si>
    <t>Apply scientific ideas to construct an explanation for the anatomical similarities and differences among modern organisms and between modern and fossil organisms to infer evolutionary relationships.</t>
  </si>
  <si>
    <t>Emphasis is on explanations of the evolutionary relationships among organisms in terms of similarity or differences of the gross appearance of anatomical structures.</t>
  </si>
  <si>
    <t>LS4.A-M3</t>
  </si>
  <si>
    <t>Comparison of the embryological development of different species also reveals similarities that show relationships not evident in the fully formed anatomy.</t>
  </si>
  <si>
    <t>MS-LS4-3</t>
  </si>
  <si>
    <t>Analyze displays of pictorial data to compare patterns of similarities in the embryological development across multiple species to identify relationships not evident in the fully formed anatomy.</t>
  </si>
  <si>
    <t>Emphasis is on inferring general patterns of relatedness among embryos of different organisms by comparing the macroscopic appearance of diagrams or pictures.</t>
  </si>
  <si>
    <t>Assessment of comparisons is limited to gross appearance of anatomical structures in embryological development.</t>
  </si>
  <si>
    <t>LS4.A-H1</t>
  </si>
  <si>
    <t>Genetic information provides evidence of evolution. DNA sequences vary among species, but there are many overlaps; in fact, the ongoing branching that produces multiple lines of descent can be inferred by comparing the DNA sequences of different organisms. Such information is also derivable from the similarities and differences in amino acid sequences and from anatomical and embryological evidence.</t>
  </si>
  <si>
    <t>HS-LS4-1</t>
  </si>
  <si>
    <t>Communicate scientific information that common ancestry and biological evolution are supported by multiple lines of empirical evidence.</t>
  </si>
  <si>
    <t>Emphasis is on a conceptual understanding of the role each line of evidence has relating to common ancestry and biological evolution. Examples of evidence could include similarities in DNA sequences, anatomical structures, and order of appearance of structures in embryological development.</t>
  </si>
  <si>
    <t>LS4.B-E1</t>
  </si>
  <si>
    <t>Sometimes the differences in characteristics between individuals of the same species provide advantages in surviving, finding mates, and reproducing.</t>
  </si>
  <si>
    <t>Natural Selection</t>
  </si>
  <si>
    <t>3-LS4-2</t>
  </si>
  <si>
    <t>Use evidence to construct an explanation for how the variations in characteristics among individuals of the same species may provide advantages in surviving, finding mates, and reproducing.</t>
  </si>
  <si>
    <t>Examples of cause and effect relationships could be plants that have larger thorns than other plants may be less likely to be eaten by predators; and, animals that have better camouflage coloration than other animals may be more likely to survive and therefore more likely to leave offspring.</t>
  </si>
  <si>
    <t>LS4.B-M1</t>
  </si>
  <si>
    <t>Natural selection leads to the predominance of certain traits in a population, and the suppression of others.</t>
  </si>
  <si>
    <t>MS-LS4-4</t>
  </si>
  <si>
    <t>Construct an explanation based on evidence that describes how genetic variations of traits in a population increase some individuals’ probability of surviving and reproducing in a specific environment.</t>
  </si>
  <si>
    <t>Emphasis is on using simple probability statements and proportional reasoning to construct explanations.</t>
  </si>
  <si>
    <t>LS4.B-M2</t>
  </si>
  <si>
    <t>In artificial selection, humans have the capacity to influence certain characteristics of organisms by selective breeding. One can choose desired parental traits determined by genes, which are then passed on to offspring.</t>
  </si>
  <si>
    <t>MS-LS4-5</t>
  </si>
  <si>
    <t>Gather and synthesize information about the technologies that have changed the way humans influence the inheritance of desired traits in organisms.</t>
  </si>
  <si>
    <t>Emphasis is on synthesizing information from reliable sources about the influence of humans on genetic outcomes in artificial selection (such as genetic modification, animal husbandry, gene therapy); and, on the impacts these technologies have on society as well as the technologies leading to these scientific discoveries.</t>
  </si>
  <si>
    <t>1, 4</t>
  </si>
  <si>
    <t>LS4.B-H1</t>
  </si>
  <si>
    <t>Natural selection occurs only if there is both (1) variation in the genetic information between organisms in a population and (2) variation in the expression of that genetic information–that is, trait variation–that leads to differences in performance among individuals.</t>
  </si>
  <si>
    <t>HS-LS4-2</t>
  </si>
  <si>
    <t>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t>
  </si>
  <si>
    <t>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t>
  </si>
  <si>
    <t>Assessment does not include other mechanisms of evolution, such as genetic drift, gene flow through migration, and co-evolution.</t>
  </si>
  <si>
    <t>LS4.B-H2</t>
  </si>
  <si>
    <t>The traits that positively affect survival are more likely to be reproduced, and thus are more common in the population.</t>
  </si>
  <si>
    <t>HS-LS4-3</t>
  </si>
  <si>
    <t>Apply concepts of statistics and probability to support explanations that organisms with an advantageous heritable trait tend to increase in proportion to organisms lacking this trait.</t>
  </si>
  <si>
    <t>Emphasis is on analyzing shifts in numerical distribution of traits and using these shifts as evidence to support explanations.</t>
  </si>
  <si>
    <t>Assessment is limited to basic statistical and graphical analysis. Assessment does not include allele frequency calculations.</t>
  </si>
  <si>
    <t>LS4.C-E1</t>
  </si>
  <si>
    <t>For any particular environment, some kinds of organisms survive well, some survive less well, and some cannot survive at all.</t>
  </si>
  <si>
    <t>Adaptation</t>
  </si>
  <si>
    <t>3-LS4-3</t>
  </si>
  <si>
    <t>Construct an argument with evidence that in a particular habitat some organisms can survive well, some survive less well, and some cannot survive at all.</t>
  </si>
  <si>
    <t>Examples of evidence could include needs and characteristics of the organisms and habitats involved. The organisms and their habitat make up a system in which the parts depend on each other.</t>
  </si>
  <si>
    <t>LS4.C-M1</t>
  </si>
  <si>
    <t>Adaptation by natural selection acting over generations is one important process by which species change over time in response to changes in environmental conditions. Traits that support successful survival and reproduction in the new environment become more common; those that do not become less common. Thus, the distribution of traits in a population changes.</t>
  </si>
  <si>
    <t>MS-LS4-6</t>
  </si>
  <si>
    <t>Use mathematical representations to support explanations of how natural selection may lead to increases and decreases of specific traits in populations over time.</t>
  </si>
  <si>
    <t>Emphasis is on using mathematical models, probability statements, and proportional reasoning to support explanations of trends in changes to populations over time.</t>
  </si>
  <si>
    <t>Assessment does not include Hardy Weinberg calculations.</t>
  </si>
  <si>
    <t>1,2</t>
  </si>
  <si>
    <t>LS4.C-H1</t>
  </si>
  <si>
    <t>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t>
  </si>
  <si>
    <t>LS4.C-H2</t>
  </si>
  <si>
    <t>Natural selection leads to adaptation, that is, to a population dominated by organisms that are anatomically, behaviorally, and physiologically well suited to survive and reproduce in a specific environment. That is, the differential survival and reproduction of organisms in a population that have an advantageous heritable trait leads to an increase in the proportion of individuals in future generations that have the trait and to a decrease in the proportion of individuals that do not.</t>
  </si>
  <si>
    <t>LS4.C-H3</t>
  </si>
  <si>
    <t>Adaptation also means that the distribution of traits in a population can change when conditions change.</t>
  </si>
  <si>
    <t>LS4.C-H4</t>
  </si>
  <si>
    <t>Changes in the physical environment, whether naturally occurring or human induced, have thus contributed to the expansion of some species, the emergence of new distinct species as populations diverge under different conditions, and the decline-and sometimes the extinction-of some species.</t>
  </si>
  <si>
    <t>HS-LS4-5</t>
  </si>
  <si>
    <t>Evaluate the evidence supporting claims that changes in environmental conditions may result in: (1) increases in the number of individuals of some species, (2) the emergence of new species over time, and (3) the extinction of other species.</t>
  </si>
  <si>
    <t>Emphasis is on determining cause and effect relationships for how changes to the environment such as deforestation, fishing, application of fertilizers, drought, flood, and the rate of change of the environment affect distribution or disappearance of traits in species.</t>
  </si>
  <si>
    <t>3, 5</t>
  </si>
  <si>
    <t>LS4.C-H5</t>
  </si>
  <si>
    <t>Species become extinct because they can no longer survive and reproduce in their altered environment. If members cannot adjust to change that is too fast or drastic, the opportunity for the species’ evolution is lost.</t>
  </si>
  <si>
    <t>LS4.D-P1</t>
  </si>
  <si>
    <t>There are many different kinds of living things in any area, and they exist in different places on land and in water.</t>
  </si>
  <si>
    <t>Biodiversity &amp; Humans</t>
  </si>
  <si>
    <t>2-LS4-1</t>
  </si>
  <si>
    <t>Make observations of plants and animals to compare the diversity of life in different habitats.</t>
  </si>
  <si>
    <t>Emphasis is on the diversity of living things in each of a variety of different habitats.</t>
  </si>
  <si>
    <t>Assessment does not include specific animal and plant names in specific habitats.</t>
  </si>
  <si>
    <t>LS4.D-E1</t>
  </si>
  <si>
    <t>Populations live in a variety of habitats, and change in those habitats affects the organisms living there.</t>
  </si>
  <si>
    <t>LS4.D-M1</t>
  </si>
  <si>
    <t>Changes in biodiversity can influence humans’ resources, such as food, energy, and medicines, as well as ecosystem services that humans rely on–for example, water purification and recycling.</t>
  </si>
  <si>
    <t>LS4.D-H1</t>
  </si>
  <si>
    <t>Biodiversity is increased by the formation of new species (speciation) and decreased by the loss of species (extinction).</t>
  </si>
  <si>
    <t>LS4.D-H2</t>
  </si>
  <si>
    <t>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t>
  </si>
  <si>
    <t>HS-LS4-6</t>
  </si>
  <si>
    <t>Create or revise a simulation to test a solution to mitigate adverse impacts of human activity on biodiversity.</t>
  </si>
  <si>
    <t>Emphasis is on designing solutions for a proposed problem related to threatened or endangered species, or to genetic variation of organisms for multiple species.</t>
  </si>
  <si>
    <t>ESS1.A-P1</t>
  </si>
  <si>
    <t>Patterns of the motion of the Sun, Moon, and stars in the sky can be observed, described, and predicted.</t>
  </si>
  <si>
    <t>The Universe &amp; Its Stars</t>
  </si>
  <si>
    <t>1-ESS1-1</t>
  </si>
  <si>
    <t>Use observations of the sun, moon, and stars to describe patterns that can be predicted.</t>
  </si>
  <si>
    <t>Examples of patterns could include that the sun and moon appear to rise in one part of the sky, move across the sky, and set; and stars other than our sun are visible at night but not during the day.</t>
  </si>
  <si>
    <t>Assessment of star patterns is limited to stars being seen at night and not during the day.</t>
  </si>
  <si>
    <t>ESS1.A-E1</t>
  </si>
  <si>
    <t>The Sun is a star that appears larger and brighter than other stars because it is closer. Stars range greatly in their distance from Earth.</t>
  </si>
  <si>
    <t>5-ESS1-1</t>
  </si>
  <si>
    <t>Support an argument that differences in the apparent brightness of the sun compared to other stars is due to their relative distances from the Earth.</t>
  </si>
  <si>
    <t>Assessment is limited to relative distances, not sizes, of stars. Assessment does not include other factors that affect apparent brightness (such as stellar masses, age, stage).</t>
  </si>
  <si>
    <t>ESS1.A-M1</t>
  </si>
  <si>
    <t>Patterns of the apparent motion of the Sun, the Moon, and stars in the sky can be observed, described, predicted, and explained with models.</t>
  </si>
  <si>
    <t>MS-ESS1-1</t>
  </si>
  <si>
    <t>Develop and use a model of the Earth-sun-moon system to describe the cyclic patterns of lunar phases, eclipses of the sun and moon, and seasons.</t>
  </si>
  <si>
    <t>Examples of models can be physical, graphical, or conceptual.</t>
  </si>
  <si>
    <t>ESS1.A-M2</t>
  </si>
  <si>
    <t>Earth and its solar system are part of the Milky Way galaxy, which is one of many galaxies in the universe.</t>
  </si>
  <si>
    <t>MS-ESS1-2</t>
  </si>
  <si>
    <t>Develop and use a model to describe the role of gravity in the motions within galaxies and the solar system.</t>
  </si>
  <si>
    <t>Emphasis for the model is on gravity as the force that holds together the solar system and Milky Way galaxy and controls orbital motions within them. Examples of models can be physical (such as the analogy of distance along a football field or computer visualizations of elliptical orbits) or conceptual (such as mathematical proportions relative to the size of familiar objects such as students' school or state).</t>
  </si>
  <si>
    <t>Assessment does not include Kepler’s Laws of orbital motion or the apparent retrograde motion of the planets as viewed from Earth.</t>
  </si>
  <si>
    <t>ESS1.A-H1</t>
  </si>
  <si>
    <t>The star called the Sun is changing and will burn out over a life span of approximately 10 billion years.</t>
  </si>
  <si>
    <t>ESS1.A-H2</t>
  </si>
  <si>
    <t>The study of stars’ light spectra and brightness is used to identify compositional elements of stars, their movements, and their distances from Earth.</t>
  </si>
  <si>
    <t>ESS1.A-H3</t>
  </si>
  <si>
    <t>The big bang theory is supported by observations of distant galaxies receding from our own, of the measured composition of stars and nonstellar gases, and of the maps of spectra of the primordial radiation (cosmic microwave background) that still fills the universe.</t>
  </si>
  <si>
    <t>ESS1.A-H4</t>
  </si>
  <si>
    <t>Other than the hydrogen and helium formed at the time of the big bang, nuclear fusion within stars produces all atomic nuclei lighter than and including iron, and the process releases electromagnetic energy. Heavier elements are produced when certain massive stars achieve a supernova stage and explode.</t>
  </si>
  <si>
    <t>ESS1.B-P1</t>
  </si>
  <si>
    <t>Seasonal patterns of Sunrise and Sunset can be observed, described, and predicted.</t>
  </si>
  <si>
    <t>Earth &amp; the Solar System</t>
  </si>
  <si>
    <t>1-ESS1-2</t>
  </si>
  <si>
    <t>Make observations at different times of year to relate the amount of daylight to the time of year.</t>
  </si>
  <si>
    <t>Emphasis is on relative comparisons of the amount of daylight in the winter to the amount in the spring or fall.</t>
  </si>
  <si>
    <t>Assessment is limited to relative amounts of daylight, not quantifying the hours or time of daylight.</t>
  </si>
  <si>
    <t>ESS1.B-E1</t>
  </si>
  <si>
    <t>The orbits of Earth around the Sun and of the Moon around Earth, together with the rotation of Earth about an axis between its North and South poles, cause observable patterns. These include day and night; daily changes in the length and direction of shadows; and different positions of the Sun, Moon, and stars at different times of the day, month, and year.</t>
  </si>
  <si>
    <t>5-ESS1-2</t>
  </si>
  <si>
    <t>Represent data in graphical displays to reveal patterns of daily changes in length and direction of shadows, day and night, and the seasonal appearance of some stars in the night sky.</t>
  </si>
  <si>
    <t>Examples of patterns could include the position and motion of Earth with respect to the sun and selected stars that are visible only in particular months.</t>
  </si>
  <si>
    <t>Assessment does not include causes of seasons.</t>
  </si>
  <si>
    <t>ESS1.B-M1</t>
  </si>
  <si>
    <t>The solar system consists of the Sun and a collection of objects, including planets, their moons, and asteroids that are held in orbit around the Sun by its gravitational pull on them.</t>
  </si>
  <si>
    <t>ESS1.B-M2</t>
  </si>
  <si>
    <t>This model of the solar system can explain eclipses of the Sun and the Moon. Earth’s spin axis is fixed in direction over the short term but tilted relative to its orbit around the Sun. The seasons are a result of that tilt and are caused by the differential intensity of sunlight on different areas of Earth across the year.</t>
  </si>
  <si>
    <t>ESS1.B-M3</t>
  </si>
  <si>
    <t>The solar system appears to have formed from a disk of dust and gas, drawn together by gravity.</t>
  </si>
  <si>
    <t>ESS1.B-H1</t>
  </si>
  <si>
    <t>Kepler’s laws describe common features of the motions of orbiting objects, including their elliptical paths around the Sun. Orbits may change due to the gravitational effects from, or collisions with, other objects in the solar system.</t>
  </si>
  <si>
    <t>HS-ESS1-4</t>
  </si>
  <si>
    <t>Use mathematical or computational representations to predict the motion of orbiting objects in the solar system.</t>
  </si>
  <si>
    <t>Emphasis is on Newtonian gravitational laws governing orbital motions, which apply to human-made satellites as well as planets and moons.</t>
  </si>
  <si>
    <t>Mathematical representations for the gravitational attraction of bodies and Kepler’s Laws of orbital motions should not deal with more than two bodies, nor involve calculus.</t>
  </si>
  <si>
    <t>ESS1.B-H2</t>
  </si>
  <si>
    <t>Cyclical changes in the shape of Earth’s orbit around the Sun, together with changes in the tilt of the planet’s axis of rotation, both occurring over hundreds of thousands of years, have altered the intensity and distribution of Sunlight falling on the Earth. These phenomena cause a cycle of ice ages and other gradual climate changes.</t>
  </si>
  <si>
    <t>HS-ESS2-4</t>
  </si>
  <si>
    <t>Use a model to describe how variations in the flow of energy into and out of Earth’s systems result in changes in climate.</t>
  </si>
  <si>
    <t>Examples of the causes of climate change differ by timescale, over 1-10 years: large volcanic eruption, ocean circulation; 10-100s of years: changes in human activity, ocean circulation, solar output; 10-100s of thousands of years: changes to Earth's orbit and the orientation of its axis; and 10-100s of millions of years: long-term changes in atmospheric composition.</t>
  </si>
  <si>
    <t>Assessment of the results of changes in climate is limited to changes in surface temperatures, precipitation patterns, glacial ice volumes, sea levels, and biosphere distribution.</t>
  </si>
  <si>
    <t>ESS1.C-P1</t>
  </si>
  <si>
    <t>Some events happen very quickly; others occur very slowly, over a time period much longer than one can observe.</t>
  </si>
  <si>
    <t>The History of Planet Earth</t>
  </si>
  <si>
    <t>2-ESS1-1</t>
  </si>
  <si>
    <t>Use information from several sources to provide evidence that Earth events can occur quickly or slowly.</t>
  </si>
  <si>
    <t>Examples of events and timescales could include volcanic explosions and earthquakes, which happen quickly and erosion of rocks, which occurs slowly.</t>
  </si>
  <si>
    <t>Assessment does not include quantitative measurements of timescales.</t>
  </si>
  <si>
    <t>ESS1.C-E1</t>
  </si>
  <si>
    <t>Local, regional, and global patterns of rock formations reveal changes over time due to Earth forces, such as earthquakes. The presence and location of certain fossil types indicate the order in which rock layers were formed.</t>
  </si>
  <si>
    <t>4-ESS1-1</t>
  </si>
  <si>
    <t>Identify evidence from patterns in rock formations and fossils in rock layers for changes in a landscape over time to support an explanation for changes in a landscape over time.</t>
  </si>
  <si>
    <t>Examples of evidence from patterns could include rock layers with marine shell fossils above rock layers with plant fossils and no shells, indicating a change from land to water over time; and, a canyon with different rock layers in the walls and a river in the bottom, indicating that over time a river cut through the rock.</t>
  </si>
  <si>
    <t>Assessment does not include specific knowledge of the mechanism of rock formation or memorization of specific rock formations and layers. Assessment is limited to relative time.</t>
  </si>
  <si>
    <t>ESS1.C-M1</t>
  </si>
  <si>
    <t>The geologic time scale interpreted from rock strata provides a way to organize Earth’s history. Analyses of rock strata and the fossil record provide only relative dates, not an absolute scale.</t>
  </si>
  <si>
    <t>MS-ESS1-4</t>
  </si>
  <si>
    <t>Construct a scientific explanation based on evidence from rock strata for how the geologic time scale is used to organize Earth's 4.6-billion-year-old history.</t>
  </si>
  <si>
    <t>Emphasis is on how analyses of rock formations and the fossils they contain are used to establish relative ages of major events in Earth’s history. Examples of Earth’s major events could range from being very recent (such as the last Ice Age or the earliest fossils of homo sapiens) to very old (such as the formation of Earth or the earliest evidence of life). Examples can include the formation of mountain chains and ocean basins, the evolution or extinction of particular living organisms, or significant volcanic eruptions.</t>
  </si>
  <si>
    <t>Assessment does not include recalling the names of specific periods or epochs and events within them.</t>
  </si>
  <si>
    <t>ESS1.C-M2</t>
  </si>
  <si>
    <t>Tectonic processes continually generate new ocean seafloor at ridges and destroy old seafloor at trenches.</t>
  </si>
  <si>
    <t>MS-ESS2-3</t>
  </si>
  <si>
    <t>Analyze and interpret data on the distribution of fossils and rocks, continental shapes, and seafloor structures to provide evidence of the past plate motions.</t>
  </si>
  <si>
    <t>Examples of data include similarities of rock and fossil types on different continents, the shapes of the continents (including continental shelves), and the locations of ocean structures (such as ridges, fracture zones, and trenches).</t>
  </si>
  <si>
    <t>Paleomagnetic anomalies in oceanic and continental crust are not assessed.</t>
  </si>
  <si>
    <t>ESS1.C-H1</t>
  </si>
  <si>
    <t>Continental rocks, which can be older than 4 billion years, are generally much older than the rocks of the ocean floor, which are less than 200 million years old.</t>
  </si>
  <si>
    <t>ESS1.C-H2</t>
  </si>
  <si>
    <t>Although active geologic processes, such as plate tectonics and erosion, have destroyed or altered most of the very early rock record on Earth, other objects in the solar system, such as lunar rocks, asteroids, and meteorites, have changed little over billions of years. Studying these objects can provide information about Earth’s formation and early history.</t>
  </si>
  <si>
    <t>ESS2.A-P1</t>
  </si>
  <si>
    <t>Wind and water can change the shape of the land.</t>
  </si>
  <si>
    <t>Earth Materials &amp; Systems</t>
  </si>
  <si>
    <t>2-ESS2-1</t>
  </si>
  <si>
    <t>Compare multiple solutions designed to slow or prevent wind or water from changing the shape of the land.</t>
  </si>
  <si>
    <t>Examples of solutions could include different designs of dikes and windbreaks to hold back wind and water, and different designs for using shrubs, grass, and trees to hold back the land.</t>
  </si>
  <si>
    <t>ESS2.A-E1</t>
  </si>
  <si>
    <t>Earth’s major systems are the geosphere (solid and molten rock, soil, and sediments), the hydrosphere (water and ice), the atmosphere (air), and the biosphere (living things, including humans). These systems interact in multiple ways to affect Earth’s surface materials and processes. The ocean supports a variety of ecosystems and organisms, shapes landforms, and influences climate. Winds and clouds in the atmosphere interact with the landforms to determine patterns of weather.</t>
  </si>
  <si>
    <t>5-ESS2-1</t>
  </si>
  <si>
    <t>Develop a model using an example to describe ways the geosphere, biosphere, hydrosphere, and/or atmosphere interact.</t>
  </si>
  <si>
    <t>Examples could include the influence of the ocean on ecosystems, landform shape, and climate; the influence of the atmosphere on landforms and ecosystems through weather and climate; and the influence of mountain ranges on winds and clouds in the atmosphere. The geosphere, hydrosphere, atmosphere, and biosphere are each a system.</t>
  </si>
  <si>
    <t>Assessment is limited to the interactions of two systems at a time.</t>
  </si>
  <si>
    <t>ESS2.A-E2</t>
  </si>
  <si>
    <t>Rainfall helps to shape the land and affects the types of living things found in a region. Water, ice, wind, living organisms, and gravity break rocks, soils, and sediments into smaller particles and move them around.</t>
  </si>
  <si>
    <t>4-ESS2-1</t>
  </si>
  <si>
    <t>Make observations and/or measurements to provide evidence of the effects of weathering or the rate of erosion by water, ice, wind, or vegetation.</t>
  </si>
  <si>
    <t>Examples of variables to test could include angle of slope in the downhill movement of water, amount of vegetation, speed of wind, relative rate of deposition, cycles of freezing and thawing of water, cycles of heating and cooling, and volume of water flow.</t>
  </si>
  <si>
    <t>Assessment is limited to a single form of weathering or erosion.</t>
  </si>
  <si>
    <t>ESS2.A-M1</t>
  </si>
  <si>
    <t>All Earth processes are the result of energy flowing and matter cycling within and among the planet’s systems. This energy is derived from the Sun and Earth’s hot interior. The energy that flows and matter that cycles produce chemical and physical changes in Earth’s materials and living organisms.</t>
  </si>
  <si>
    <t>MS-ESS2-1</t>
  </si>
  <si>
    <t>Develop a model to describe the cycling of Earth's materials and the flow of energy that drives this process.</t>
  </si>
  <si>
    <t>Emphasis is on the processes of melting, crystallization, weathering, deformation, and sedimentation, which act together to form minerals and rocks through the cycling of Earth’s materials.</t>
  </si>
  <si>
    <t>Assessment does not include the identification and naming of minerals.</t>
  </si>
  <si>
    <t>ESS2.A-M2</t>
  </si>
  <si>
    <t>The planet’s systems interact over scales that range from microscopic to global in size, and they operate over fractions of a second to billions of years. These interactions have shaped Earth’s history and will determine its future.</t>
  </si>
  <si>
    <t>MS-ESS2-2</t>
  </si>
  <si>
    <t>Construct an explanation based on evidence for how geoscience processes have changed Earth's surface at varying time and spatial scales.</t>
  </si>
  <si>
    <t>Emphasis is on how processes change Earth’s surface at time and spatial scales that can be large (such as slow plate motions or the uplift of large mountain ranges) or small (such as rapid landslides or microscopic geochemical reactions), and how many geoscience processes (such as earthquakes, volcanoes, and meteor impacts) usually behave gradually but are punctuated by catastrophic events. Examples of geoscience processes include surface weathering and deposition by the movements of water, ice, and wind. Emphasis is on geoscience processes that shape local geographic features, where appropriate.</t>
  </si>
  <si>
    <t>ESS2.A-H1</t>
  </si>
  <si>
    <t>Earth’s systems, being dynamic and interacting, cause feedback effects that can increase or decrease the original changes.</t>
  </si>
  <si>
    <t>HS-ESS2-1</t>
  </si>
  <si>
    <t>Develop a model to illustrate how Earth’s internal and surface processes operate at different spatial and temporal scales to form continental and ocean-floor features.</t>
  </si>
  <si>
    <t>Emphasis is on how the appearance of land features (such as mountains, valleys, and plateaus) and sea-floor features (such as trenches, ridges, and seamounts) are a result of both constructive forces (such as volcanism, tectonic uplift, and orogeny) and destructive mechanisms (such as weathering, mass wasting, and coastal erosion).</t>
  </si>
  <si>
    <t>Assessment does not include memorization of the details of the formation of specific geographic features of Earth’s surface.</t>
  </si>
  <si>
    <t>ESS2.A-H2</t>
  </si>
  <si>
    <t>Evidence from deep probes and seismic waves, reconstructions of historical changes in Earth’s surface and its magnetic field, and an understanding of physical and chemical processes lead to a model of Earth with a hot but solid inner core, a liquid outer core, and a solid mantle and crust. Motions of the mantle and its plates occur primarily through thermal convection, which involves the cycling of matter due to the outward flow of energy from Earth’s interior and gravitational movement of denser materials toward the interior.</t>
  </si>
  <si>
    <t>ESS2.A-H3</t>
  </si>
  <si>
    <t>The geologic record shows that changes to global and regional climate can be caused by interactions among changes in the Sun’s energy output or Earth’s orbit, tectonic events, ocean circulation, volcanic activity, glaciers, vegetation, and human activities. These changes can occur on a variety of time scales from sudden (e.g., volcanic ash clouds) to intermediate (ice ages) to very long-term tectonic cycles.</t>
  </si>
  <si>
    <t>ESS2.B-P1</t>
  </si>
  <si>
    <t>Maps show where things are located. One can map the shapes and kinds of land and water in any area.</t>
  </si>
  <si>
    <t>Plate Tectonics &amp; Large-Scale System Interactions</t>
  </si>
  <si>
    <t>2-ESS2-2</t>
  </si>
  <si>
    <t>Develop a model to represent the shapes and kinds of land and bodies of water in an area.</t>
  </si>
  <si>
    <t>Assessment does not include quantitative scaling in models.</t>
  </si>
  <si>
    <t>ESS2.B-E1</t>
  </si>
  <si>
    <t>The locations of mountain ranges, deep ocean trenches, ocean floor structures, earthquakes, and volcanoes occur in patterns. Most earthquakes and volcanoes occur in bands that are often along the boundaries between continents and oceans. Major mountain chains form inside continents or near their edges. Maps can help locate the different land and water features of Earth.</t>
  </si>
  <si>
    <t>4-ESS2-2</t>
  </si>
  <si>
    <t>Analyze and interpret data from maps to describe patterns of Earth’s features.</t>
  </si>
  <si>
    <t>Maps can include topographic maps of Earth’s land and ocean floor, as well as maps of the locations of mountains, continental boundaries, volcanoes, and earthquakes.</t>
  </si>
  <si>
    <t>ESS2.B-M1</t>
  </si>
  <si>
    <t>Maps of ancient land and water patterns, based on investigations of rocks and fossils, make clear how Earth’s plates have moved great distances, collided, and spread apart.</t>
  </si>
  <si>
    <t>ESS2.B-H1</t>
  </si>
  <si>
    <t>The radioactive decay of unstable isotopes continually generates new energy within Earth’s crust and mantle, providing the primary source of the heat that drives mantle convection. Plate tectonics can be viewed as the surface expression of mantle convection.</t>
  </si>
  <si>
    <t>ESS2.B-H2</t>
  </si>
  <si>
    <t>Plate tectonics is the unifying theory that explains the past and current movements of the rocks at Earth’s surface and provides a framework for understanding its geologic history.</t>
  </si>
  <si>
    <t>ESS2.B-H3</t>
  </si>
  <si>
    <t>Plate movements are responsible for most continental and ocean-floor features and for the distribution of most rocks and minerals within Earth’s crust.</t>
  </si>
  <si>
    <t>ESS2.C-P1</t>
  </si>
  <si>
    <t>Water is found in the ocean, rivers, lakes, and ponds. Water exists as solid ice and in liquid form.</t>
  </si>
  <si>
    <t>The Roles of Water in Earth’s Surface Processes</t>
  </si>
  <si>
    <t>2-ESS2-3</t>
  </si>
  <si>
    <t>Obtain information to identify where water is found on Earth and that it can be solid or liquid.</t>
  </si>
  <si>
    <t>ESS2.C-E1</t>
  </si>
  <si>
    <t>Nearly all of Earth’s available water is in the ocean. Most fresh water is in glaciers or underground; only a tiny fraction is in streams, lakes, wetlands, and the atmosphere.</t>
  </si>
  <si>
    <t>5-ESS2-2</t>
  </si>
  <si>
    <t>Describe and graph the amounts and percentages of water and fresh water in various reservoirs to provide evidence about the distribution of water on Earth.</t>
  </si>
  <si>
    <t>Assessment is limited to oceans, lakes, rivers, glaciers, ground water, and polar ice caps, and does not include the atmosphere.</t>
  </si>
  <si>
    <t>ESS2.C-M1</t>
  </si>
  <si>
    <t>Water continually cycles among land, ocean, and atmosphere via transpiration, evaporation, condensation and crystallization, and precipitation, as well as downhill flows on land.</t>
  </si>
  <si>
    <t>MS-ESS2-4</t>
  </si>
  <si>
    <t>Develop a model to describe the cycling of water through Earth's systems driven by energy from the sun and the force of gravity.</t>
  </si>
  <si>
    <t>Emphasis is on the ways water changes its state as it moves through the multiple pathways of the hydrologic cycle. Examples of models can be conceptual or physical.</t>
  </si>
  <si>
    <t>A quantitative understanding of the latent heats of vaporization and fusion is not assessed.</t>
  </si>
  <si>
    <t>ESS2.C-M2</t>
  </si>
  <si>
    <t>The complex patterns of the changes and the movement of water in the atmosphere, determined by winds, landforms, and ocean temperatures and currents, are major determinants of local weather patterns.</t>
  </si>
  <si>
    <t>MS-ESS2-5</t>
  </si>
  <si>
    <t>Collect data to provide evidence for how the motions and complex interactions of air masses results in changes in weather conditions.</t>
  </si>
  <si>
    <t>Emphasis is on how air masses flow from regions of high pressure to low pressure, causing weather (defined by temperature, pressure, humidity, precipitation, and wind) at a fixed location to change over time, and how sudden changes in weather can result when different air masses collide. Emphasis is on how weather can be predicted within probabilistic ranges. Examples of data can be provided to students (such as weather maps, diagrams, and visualizations) or obtained through laboratory experiments (such as with condensation).</t>
  </si>
  <si>
    <t>Assessment does not include recalling the names of cloud types or weather symbols used on weather maps or the reported diagrams from weather stations.</t>
  </si>
  <si>
    <t>ESS2.C-M3</t>
  </si>
  <si>
    <t>Global movements of water and its changes in form are propelled by sunlight and gravity.</t>
  </si>
  <si>
    <t>ESS2.C-M4</t>
  </si>
  <si>
    <t>Variations in density due to variations in temperature and salinity drive a global pattern of interconnected ocean currents.</t>
  </si>
  <si>
    <t>MS-ESS2-6</t>
  </si>
  <si>
    <t>Develop and use a model to describe how unequal heating and rotation of the Earth cause patterns of atmospheric and oceanic circulation that determine regional climates.</t>
  </si>
  <si>
    <t>Emphasis is on how patterns vary by latitude, altitude, and geographic land distribution. Emphasis of atmospheric circulation is on the sunlight-driven latitudinal banding, the Coriolis effect, and resulting prevailing winds; emphasis of ocean circulation is on the transfer of heat by the global ocean convection cycle, which is constrained by the Coriolis effect and the outlines of continents. Examples of models can be diagrams, maps and globes, or digital representations</t>
  </si>
  <si>
    <t>Assessment does not include the dynamics of the Coriolis effect.</t>
  </si>
  <si>
    <t>ESS2.C-M5</t>
  </si>
  <si>
    <t>Water’s movements–both on the land and underground–cause weathering and erosion, which change the land’s surface features and create underground formations.</t>
  </si>
  <si>
    <t>ESS2.C-H1</t>
  </si>
  <si>
    <t>The abundance of liquid water on Earth’s surface and its unique combination of physical and chemical properties are central to the planet’s dynamics. These properties include water’s exceptional capacity to absorb, store, and release large amounts of energy, transmit Sunlight, expand upon freezing, dissolve and transport materials, and lower the viscosities and melting points of rocks.</t>
  </si>
  <si>
    <t>HS-ESS2-5</t>
  </si>
  <si>
    <t>Plan and conduct an investigation of the properties of water and its effects on Earth materials and surface processes.</t>
  </si>
  <si>
    <t>Emphasis is on mechanical and chemical investigations with water and a variety of solid materials to provide the evidence for connections between the hydrologic cycle and system interactions commonly known as the rock cycle. Examples of mechanical investigations include stream transportation and deposition using a stream table, erosion using variations in soil moisture content, or frost wedging by the expansion of water as it freezes. Examples of chemical investigations include chemical weathering and recrystallization (by testing the solubility of different materials) or melt generation (by examining how water lowers the melting temperature of most solids).</t>
  </si>
  <si>
    <t>ESS2.D-P1</t>
  </si>
  <si>
    <t>Weather is the combination of Sunlight, wind, snow or rain, and temperature in a particular region at a particular time. People measure these conditions to describe and record the weather and to notice patterns over time.</t>
  </si>
  <si>
    <t>Weather &amp; Climate</t>
  </si>
  <si>
    <t>K-ESS2-1</t>
  </si>
  <si>
    <t>Use and share observations of local weather conditions to describe patterns over time.</t>
  </si>
  <si>
    <t>Examples of qualitative observations could include descriptions of the weather (such as sunny, cloudy, rainy, and warm); examples of quantitative observations could include numbers of sunny, windy, and rainy days in a month. Examples of patterns could include that it is usually cooler in the morning than in the afternoon and the number of sunny days versus cloudy days in different months.</t>
  </si>
  <si>
    <t>Assessment of quantitative observations limited to whole numbers and relative measures such as warmer/cooler.</t>
  </si>
  <si>
    <t>ESS2.D-E1</t>
  </si>
  <si>
    <t>Scientists record patterns of the weather across different times and areas so that they can make predictions about what kind of weather might happen next.</t>
  </si>
  <si>
    <t>3-ESS2-1</t>
  </si>
  <si>
    <t>Represent data in tables and graphical displays to describe typical weather conditions expected during a particular season.</t>
  </si>
  <si>
    <t>Examples of data could include average temperature, precipitation, and wind direction.</t>
  </si>
  <si>
    <t>Assessment of graphical displays is limited to pictographs and bar graphs. Assessment does not include climate change.</t>
  </si>
  <si>
    <t>ESS2.D-E2</t>
  </si>
  <si>
    <t>Climate describes a range of an area’s typical weather conditions and the extent to which those conditions vary over years.</t>
  </si>
  <si>
    <t>3-ESS2-2</t>
  </si>
  <si>
    <t>Obtain and combine information to describe climates in different regions of the world.</t>
  </si>
  <si>
    <t>ESS2.D-M1</t>
  </si>
  <si>
    <t>Weather and climate are influenced by interactions involving Sunlight, the ocean, the atmosphere, ice, landforms, and living things. These interactions vary with latitude, altitude, and local and regional geography, all of which can affect oceanic and atmospheric flow patterns.</t>
  </si>
  <si>
    <t>ESS2.D-M2</t>
  </si>
  <si>
    <t>Because these patterns are so complex, weather can only be predicted probabilistically.</t>
  </si>
  <si>
    <t>ESS2.D-M3</t>
  </si>
  <si>
    <t>The ocean exerts a major influence on weather and climate by absorbing energy from the Sun, releasing it over time, and globally redistributing it through ocean currents.</t>
  </si>
  <si>
    <t>ESS2.D-H1</t>
  </si>
  <si>
    <t>The foundation for Earth’s global climate systems is the electromagnetic radiation from the Sun, as well as its reflection, absorption, storage, and redistribution among the atmosphere, ocean, and land systems, and this energy’s re-radiation into space.</t>
  </si>
  <si>
    <t>ESS2.D-H2</t>
  </si>
  <si>
    <t>Gradual atmospheric changes were due to plants and other organisms that captured carbon dioxide and released oxygen.</t>
  </si>
  <si>
    <t>HS-ESS2-6</t>
  </si>
  <si>
    <t>Develop a quantitative model to describe the cycling of carbon among the hydrosphere, atmosphere, geosphere, and biosphere.</t>
  </si>
  <si>
    <t>Emphasis is on modeling biogeochemical cycles that include the cycling of carbon through the ocean, atmosphere, soil, and biosphere (including humans), providing the foundation for living organisms.</t>
  </si>
  <si>
    <t>ESS2.D-H3</t>
  </si>
  <si>
    <t>Changes in the atmosphere due to human activity have increased carbon dioxide concentrations and thus affect climate.</t>
  </si>
  <si>
    <t>ESS2.D-H4</t>
  </si>
  <si>
    <t>Current models predict that, although future regional climate changes will be complex and varied, average global temperatures will continue to rise. The outcomes predicted by global climate models strongly depend on the amounts of human-generated greenhouse gases added to the atmosphere each year and by the ways in which these gases are absorbed by the ocean and biosphere.</t>
  </si>
  <si>
    <t>HS-ESS3-6</t>
  </si>
  <si>
    <t>Use a computational representation to illustrate the relationships among Earth systems and how those relationships are being modified due to human activity.</t>
  </si>
  <si>
    <t>Examples of Earth systems to be considered are the hydrosphere, atmosphere, cryosphere, geosphere, and/or biosphere. An example of the far-reaching impacts from a human activity is how an increase in atmospheric carbon dioxide results in an increase in photosynthetic biomass on land and an increase in ocean acidification, with resulting impacts on sea organism health and marine populations.</t>
  </si>
  <si>
    <t>Assessment does not include running computational representations but is limited to using the published results of scientific computational models.</t>
  </si>
  <si>
    <t>ESS2.E-P1</t>
  </si>
  <si>
    <t>Plants and animals can change their environment.</t>
  </si>
  <si>
    <t>Biogeology</t>
  </si>
  <si>
    <t>K-ESS2-2</t>
  </si>
  <si>
    <t>Construct an argument supported by evidence for how plants and animals (including humans) can change the environment to meet their needs.</t>
  </si>
  <si>
    <t>Examples of plants and animals changing their environment could include a squirrel digs in the ground to hide its food and tree roots can break concrete.</t>
  </si>
  <si>
    <t>ESS2.E-E1</t>
  </si>
  <si>
    <t>Living things affect the physical characteristics of their regions.</t>
  </si>
  <si>
    <t>ESS2.E-H1</t>
  </si>
  <si>
    <t>The many dynamic and delicate feedbacks between the biosphere and other Earth systems cause a continual co-evolution of Earth’s surface and the life that exists on it.</t>
  </si>
  <si>
    <t>HS-ESS2-7</t>
  </si>
  <si>
    <t>Construct an argument based on evidence about the simultaneous coevolution of Earth’s systems and life on Earth.</t>
  </si>
  <si>
    <t>Emphasis is on the dynamic causes, effects, and feedbacks between the biosphere and Earth’s other systems, whereby geoscience factors control the evolution of life, which in turn continuously alters Earth’s surface. Examples include how photosynthetic life altered the atmosphere through the production of oxygen, which in turn increased weathering rates and allowed for the evolution of animal life; how microbial life on land increased the formation of soil, which in turn allowed for the evolution of land plants; or how the evolution of corals created reefs that altered patterns of erosion and deposition along coastlines and provided habitats for the evolution of new life forms.</t>
  </si>
  <si>
    <t>Assessment does not include a comprehensive understanding of the mechanisms of how the biosphere interacts with all of Earth’s other systems.</t>
  </si>
  <si>
    <t>ESS3.A-P1</t>
  </si>
  <si>
    <t>Living things need water, air, and resources from the land, and they live in places that have the things they need. Humans use natural resources for everything they do.</t>
  </si>
  <si>
    <t>Natural Resources</t>
  </si>
  <si>
    <t>K-ESS3-1</t>
  </si>
  <si>
    <t>Use a model to represent the relationship between the needs of different plants and animals (including humans) and the places they live.</t>
  </si>
  <si>
    <t>Examples of relationships could include that deer eat buds and leaves, therefore, they usually live in forested areas; and, grasses need sunlight so they often grow in meadows. Plants, animals, and their surroundings make up a system.</t>
  </si>
  <si>
    <t>ESS3.A-E1</t>
  </si>
  <si>
    <t>Energy and fuels that humans use are derived from natural sources, and their use affects the environment in multiple ways. Some resources are renewable over time, and others are not.</t>
  </si>
  <si>
    <t>4-ESS3-1</t>
  </si>
  <si>
    <t>Obtain and combine information to describe that energy and fuels are derived from natural resources and their uses affect the environment.</t>
  </si>
  <si>
    <t>Examples of renewable energy resources could include wind energy, water behind dams, and sunlight; non-renewable energy resources are fossil fuels and fissile materials. Examples of environmental effects could include loss of habitat due to dams, loss of habitat due to surface mining, and air pollution from burning of fossil fuels.</t>
  </si>
  <si>
    <t>ESS3.A-M1</t>
  </si>
  <si>
    <t>Humans depend on Earth’s land, ocean, atmosphere, and biosphere for many different resources. Minerals, fresh water, and biosphere resources are limited, and many are not renewable or replaceable over human lifetimes. These resources are distributed unevenly around the planet as a result of past geologic processes.</t>
  </si>
  <si>
    <t>MS-ESS3-1</t>
  </si>
  <si>
    <t>Construct a scientific explanation based on evidence for how the uneven distributions of Earth's mineral, energy, and groundwater resources are the result of past and current geoscience processes.</t>
  </si>
  <si>
    <t>Emphasis is on how these resources are limited and typically non-renewable, and how their distributions are significantly changing as a result of removal by humans. Examples of uneven distributions of resources as a result of past processes include but are not limited to petroleum (locations of the burial of organic marine sediments and subsequent geologic traps), metal ores (locations of past volcanic and hydrothermal activity associated with subduction zones), and soil (locations of active weathering and/or deposition of rock)</t>
  </si>
  <si>
    <t>ESS3.A-H1</t>
  </si>
  <si>
    <t>Resource availability has guided the development of human society.</t>
  </si>
  <si>
    <t>HS-ESS3-1</t>
  </si>
  <si>
    <t>Construct an explanation based on evidence for how the availability of natural resources, occurrence of natural hazards, and changes in climate have influenced human activity.</t>
  </si>
  <si>
    <t>Examples of key natural resources include access to fresh water (such as rivers, lakes, and groundwater), regions of fertile soils such as river deltas, and high concentrations of minerals and fossil fuels. Examples of natural hazards can be from interior processes (such as volcanic eruptions and earthquakes), surface processes (such as tsunamis, mass wasting and soil erosion), and severe weather (such as hurricanes, floods, and droughts). Examples of the results of changes in climate that can affect populations or drive mass migrations include changes to sea level, regional patterns of temperature and precipitation, and the types of crops and livestock that can be raised.</t>
  </si>
  <si>
    <t>ESS3.A-H2</t>
  </si>
  <si>
    <t>All forms of energy production and other resource extraction have associated economic, social, environmental, and geopolitical costs and risks as well as benefits. New technologies and social regulations can change the balance of these factors.</t>
  </si>
  <si>
    <t>HS-ESS3-2</t>
  </si>
  <si>
    <t>Evaluate competing design solutions for developing, managing, and utilizing energy and mineral resources based on cost-benefit ratios.</t>
  </si>
  <si>
    <t>Emphasis is on the conservation, recycling, and reuse of resources (such as minerals and metals) where possible, and on minimizing impacts where it is not. Examples include developing best practices for agricultural soil use, mining (for coal, tar sands, and oil shales), and pumping (for petroleum and natural gas). Science knowledge indicates what can happen in natural systems–not what should happen.</t>
  </si>
  <si>
    <t>ESS3.B-P1</t>
  </si>
  <si>
    <t>Some kinds of severe weather are more likely than others in a given region. Weather scientists forecast severe weather so that the communities can prepare for and respond to these events.</t>
  </si>
  <si>
    <t>Natural Hazards</t>
  </si>
  <si>
    <t>K-ESS3-2</t>
  </si>
  <si>
    <t>Ask questions to obtain information about the purpose of weather forecasting to prepare for, and respond to, severe weather.</t>
  </si>
  <si>
    <t>Emphasis is on local forms of severe weather.</t>
  </si>
  <si>
    <t>ESS3.B-E1</t>
  </si>
  <si>
    <t>A variety of natural hazards result from natural processes. Humans cannot eliminate natural hazards but can take steps to reduce their impacts.</t>
  </si>
  <si>
    <t>3-ESS3-1</t>
  </si>
  <si>
    <t>Make a claim about the merit of a design solution that reduces the impacts of a weather-related hazard.</t>
  </si>
  <si>
    <t>Examples of design solutions to weather-related hazards could include barriers to prevent flooding, wind resistant roofs, and lightning rods.</t>
  </si>
  <si>
    <t>ESS3.B-M1</t>
  </si>
  <si>
    <t>Mapping the history of natural hazards in a region, combined with an understanding of related geologic forces, can help forecast the locations and likelihoods of future events.</t>
  </si>
  <si>
    <t>MS-ESS3-2</t>
  </si>
  <si>
    <t>Analyze and interpret data on natural hazards to forecast future catastrophic events and inform the development of technologies to mitigate their effects.</t>
  </si>
  <si>
    <t>Emphasis is on how some natural hazards, such as volcanic eruptions and severe weather, are preceded by phenomena that allow for reliable predictions, but others, such as earthquakes, occur suddenly and with no notice, and thus are not yet predictable. Examples of natural hazards can be taken from interior processes (such as earthquakes and volcanic eruptions), surface processes (such as mass wasting and tsunamis), or severe weather events (such as hurricanes, tornadoes, and floods). Examples of data can include the locations, magnitudes, and frequencies of the natural hazards. Examples of technologies can be global (such as satellite systems to monitor hurricanes or forest fires) or local (such as building basements in tornado-prone regions or reservoirs to mitigate droughts).</t>
  </si>
  <si>
    <t>ESS3.B-H1</t>
  </si>
  <si>
    <t>Natural hazards and other geologic events have shaped the course of human history; they have significantly altered the sizes of human populations and have driven human migrations.</t>
  </si>
  <si>
    <t>ESS3.C-P1</t>
  </si>
  <si>
    <t>Things that people do to live comfortably can affect the world around them. But they can make choices that reduce their impacts on the land, water, air, and other living things.</t>
  </si>
  <si>
    <t>Human Impacts on Earth Systems</t>
  </si>
  <si>
    <t>K-ESS3-3</t>
  </si>
  <si>
    <t>Communicate solutions that will reduce the impact of humans on the land, water, air, and/or other living things in the local environment.</t>
  </si>
  <si>
    <t>Examples of human impact on the land could include cutting trees to produce paper and using resources to produce bottles. Examples of solutions could include reusing paper and recycling cans and bottles.</t>
  </si>
  <si>
    <t>ESS3.C-E1</t>
  </si>
  <si>
    <t>Human activities in agriculture, industry, and everyday life have had major effects on the land, vegetation, streams, ocean, air, and even outer space. But individuals and communities are doing things to help protect Earth’s resources and environments.</t>
  </si>
  <si>
    <t>5-ESS3-1</t>
  </si>
  <si>
    <t>Obtain and combine information about ways individual communities use science ideas to protect the Earth’s resources and environment.</t>
  </si>
  <si>
    <t>ESS3.C-M1</t>
  </si>
  <si>
    <t>Human activities have significantly altered the biosphere, sometimes damaging or destroying natural habitats and causing the extinction of other species. But changes to Earth’s environments can have different impacts (negative and positive) for different living things.</t>
  </si>
  <si>
    <t>MS-ESS3-3</t>
  </si>
  <si>
    <t>Apply scientific principles to design a method for monitoring and minimizing a human impact on the environment.</t>
  </si>
  <si>
    <t>Examples of the design process include examining human environmental impacts, assessing the kinds of solutions that are feasible, and designing and evaluating solutions that could reduce that impact. Examples of human impacts can include water usage (such as the withdrawal of water from streams and aquifers or the construction of dams and levees), land usage (such as urban development, agriculture, or the removal of wetlands), and pollution (such as of the air, water, or land).</t>
  </si>
  <si>
    <t>ESS3.C-M2</t>
  </si>
  <si>
    <t>Typically as human populations and per capita consumption of natural resources increase, so do the negative impacts on Earth unless the activities and technologies involved are engineered otherwise.</t>
  </si>
  <si>
    <t>ESS3.C-H1</t>
  </si>
  <si>
    <t>The sustainability of human societies and the biodiversity that supports them requires responsible management of natural resources.</t>
  </si>
  <si>
    <t>HS-ESS3-3</t>
  </si>
  <si>
    <t>Create a computational simulation to illustrate the relationships among management of natural resources, the sustainability of human populations, and biodiversity.</t>
  </si>
  <si>
    <t>Examples of factors that affect the management of natural resources include costs of resource extraction and waste management, per-capita consumption, and the development of new technologies. Examples of factors that affect human sustainability include agricultural efficiency, levels of conservation, and urban planning.</t>
  </si>
  <si>
    <t>Assessment for computational simulations is limited to using provided multi-parameter programs or constructing simplified spreadsheet calculations.</t>
  </si>
  <si>
    <t>ESS3.C-H2</t>
  </si>
  <si>
    <t>Scientists and engineers can make major contributions by developing technologies that produce less pollution and waste and that preclude ecosystem degradation.</t>
  </si>
  <si>
    <t>HS-ESS3-4</t>
  </si>
  <si>
    <t>Evaluate or refine a technological solution that reduces impacts of human activities on natural systems.</t>
  </si>
  <si>
    <t>Examples of data on the impacts of human activities could include the quantities and types of pollutants released, changes to biomass and species diversity, or areal changes in land surface use (such as for urban development, agriculture and livestock, or surface mining). Examples for limiting future impacts could range from local efforts (such as reducing, reusing, and recycling resources) to large-scale geoengineering design solutions (such as altering global temperatures by making large changes to the atmosphere or ocean).</t>
  </si>
  <si>
    <t>ESS3.D-M1</t>
  </si>
  <si>
    <t>Human activities, such as the release of greenhouse gases from burning fossil fuels, are major factors in the current rise in Earth’s mean surface temperature (global warming). Reducing the level of climate change and reducing human vulnerability to whatever climate changes do occur depend on the understanding of climate science, engineering capabilities, and other kinds of knowledge, such as understanding of human behavior, and on applying that knowledge wisely in decisions and activities.</t>
  </si>
  <si>
    <t>Global Climate Change</t>
  </si>
  <si>
    <t>MS-ESS3-5</t>
  </si>
  <si>
    <t>Ask questions to clarify evidence of the factors that have caused the rise in global temperatures over the past century.</t>
  </si>
  <si>
    <t>Examples of factors include human activities (such as fossil fuel combustion, cement production, and agricultural activity) and natural processes (such as changes in incoming solar radiation or volcanic activity). Examples of evidence can include tables, graphs, and maps of global and regional temperatures, atmospheric levels of gases such as carbon dioxide and methane, and the rates of human activities. Emphasis is on the major role that human activities play in causing the rise in global temperatures.</t>
  </si>
  <si>
    <t>ESS3.D-H1</t>
  </si>
  <si>
    <t>Though the magnitudes of human impacts are greater than they have ever been, so too are human abilities to model, predict, and manage current and future impacts.</t>
  </si>
  <si>
    <t>HS-ESS3-5</t>
  </si>
  <si>
    <t>Analyze geoscience data and the results from global climate models to make an evidence-based forecast of the current rate of global or regional climate change and associated future impacts to Earth systems.</t>
  </si>
  <si>
    <t>Examples of evidence, for both data and climate model outputs, are for climate changes (such as precipitation and temperature) and their associated impacts (such as on sea level, glacial ice volumes, or atmosphere and ocean composition).</t>
  </si>
  <si>
    <t>Assessment is limited to one example of a climate change and its associated impacts.</t>
  </si>
  <si>
    <t>ESS3.D-H2</t>
  </si>
  <si>
    <t>Through computer simulations and other studies, important discoveries are still being made about how the ocean, the atmosphere, and the biosphere interact and are modified in response to human activities.</t>
  </si>
  <si>
    <t>ETS1.A-P1</t>
  </si>
  <si>
    <t>A situation that people want to change or create can be approached as a problem to be solved through engineering. Such problems may have many acceptable solutions.</t>
  </si>
  <si>
    <t>Defining &amp; Delimiting an Engineering Problem</t>
  </si>
  <si>
    <t>K-2-ETS1-1</t>
  </si>
  <si>
    <t>Ask questions, make observations, and gather information about a situation people want to change to define a simple problem that can be solved through the development of a new or improved object or tool.</t>
  </si>
  <si>
    <t>ETS1.A-P2</t>
  </si>
  <si>
    <t>Asking questions, making observations, and gathering information are helpful in thinking about problems.</t>
  </si>
  <si>
    <t>ETS1.A-P3</t>
  </si>
  <si>
    <t>Before beginning to design a solution, it is important to clearly understand the problem.</t>
  </si>
  <si>
    <t>ETS1.A-E1</t>
  </si>
  <si>
    <t>Possible solutions to a problem are limited by available materials and resources (constraints). The success of a designed solution is determined by considering the desired features of a solution (criteria). Different proposals for solutions can be compared on the basis of how well each one meets the specified criteria for success or how well each takes the constraints into account.</t>
  </si>
  <si>
    <t>3-5-ETS1-1</t>
  </si>
  <si>
    <t>Define a simple design problem reflecting a need or a want that includes specified criteria for success and constraints on materials, time, or cost.</t>
  </si>
  <si>
    <t>ETS1.A-M1</t>
  </si>
  <si>
    <t>The more precisely a design task’s criteria and constraints can be defined, the more likely it is that the designed solution will be successful. Specification of constraints includes consideration of scientific principles and other relevant knowledge that is likely to limit possible solutions.</t>
  </si>
  <si>
    <t>MS-ETS1-1</t>
  </si>
  <si>
    <t>Define the criteria and constraints of a design problem with sufficient precision to ensure a successful solution, taking into account relevant scientific principles and potential impacts on people and the natural environment that may limit possible solutions</t>
  </si>
  <si>
    <t>ETS1.A-H1</t>
  </si>
  <si>
    <t>Criteria and constraints also include satisfying any requirements set by society, such as taking issues of risk mitigation into account, and they should be quantified to the extent possible and stated in such a way that one can tell if a given design meets them.</t>
  </si>
  <si>
    <t>HS-ETS1-1</t>
  </si>
  <si>
    <t>Analyze a major global challenge to specify qualitative and quantitative criteria and constraints for solutions that account for societal needs and wants.</t>
  </si>
  <si>
    <t>ETS1.A-H2</t>
  </si>
  <si>
    <t>Humanity faces major global challenges today, such as the need for supplies of clean water and food or for energy sources that minimize pollution, which can be addressed through engineering. These global challenges also may have manifestations in local communities.</t>
  </si>
  <si>
    <t>ETS1.B-P1</t>
  </si>
  <si>
    <t>Designs can be conveyed through sketches, drawings, or physical models. These representations are useful in communicating ideas for a problem’s solutions to other people.</t>
  </si>
  <si>
    <t>Developing Possible Solutions</t>
  </si>
  <si>
    <t>K-2-ETS1-2</t>
  </si>
  <si>
    <t>Develop a simple sketch, drawing, or physical model to illustrate how the shape of an object helps it function as needed to solve a given problem.</t>
  </si>
  <si>
    <t>ETS1.B-E1</t>
  </si>
  <si>
    <t>Research on a problem should be carried out before beginning to design a solution. Testing a solution involves investigating how well it performs under a range of likely conditions.</t>
  </si>
  <si>
    <t>3-5-ETS1-2</t>
  </si>
  <si>
    <t>Generate and compare multiple possible solutions to a problem based on how well each is likely to meet the criteria and constraints of the problem.</t>
  </si>
  <si>
    <t>ETS1.B-E2</t>
  </si>
  <si>
    <t>Tests are often designed to identify failure points or difficulties, which suggest the elements of the design that need to be improved.</t>
  </si>
  <si>
    <t>3-5-ETS1-3</t>
  </si>
  <si>
    <t>Plan and carry out fair tests in which variables are controlled and failure points are considered to identify aspects of a model or prototype that can be improved.</t>
  </si>
  <si>
    <t>ETS1.B-E3</t>
  </si>
  <si>
    <t>At whatever stage, communicating with peers about proposed solutions is an important part of the design process, and shared ideas can lead to improved designs.</t>
  </si>
  <si>
    <t>ETS1.B-M1</t>
  </si>
  <si>
    <t>A solution needs to be tested, and then modified on the basis of the test results, in order to improve it.</t>
  </si>
  <si>
    <t>MS-ETS1-4</t>
  </si>
  <si>
    <t>Develop a model to generate data for iterative testing and modification of a proposed object, tool, or process such that an optimal design can be achieved.</t>
  </si>
  <si>
    <t>ETS1.B-M2</t>
  </si>
  <si>
    <t>There are systematic processes for evaluating solutions with respect to how well they meet criteria and constraints of a problem.</t>
  </si>
  <si>
    <t>MS-ETS1-3</t>
  </si>
  <si>
    <t>Analyze data from tests to determine similarities and differences among several design solutions to identify the best characteristics of each that can be combined into a new solution to better meet the criteria for success.</t>
  </si>
  <si>
    <t>ETS1.B-M3</t>
  </si>
  <si>
    <t>Sometimes parts of different solutions can be combined to create a solution that is better than any of its predecessors.</t>
  </si>
  <si>
    <t>ETS1.B-M4</t>
  </si>
  <si>
    <t>Models of all kinds are important for testing solutions.</t>
  </si>
  <si>
    <t>ETS1.B-H1</t>
  </si>
  <si>
    <t>When evaluating solutions it is important to take into account a range of constraints including cost, safety, reliability, and aesthetics and to consider social, cultural, and environmental impacts.</t>
  </si>
  <si>
    <t>HS-ETS1-3</t>
  </si>
  <si>
    <t>Evaluate a solution to a complex real-world problem based on prioritized criteria and trade-offs that account for a range of constraints, including cost, safety, reliability, and aesthetics as well as possible social, cultural, and environmental impacts.</t>
  </si>
  <si>
    <t>ETS1.B-H2</t>
  </si>
  <si>
    <t>Both physical models and computers can be used in various ways to aid in the engineering design process. Computers are useful for a variety of purposes, such as running simulations to test different ways of solving a problem or to see which one is most efficient or economical; and in making a persuasive presentation to a client about how a given design will meet his or her needs.</t>
  </si>
  <si>
    <t>HS-ETS1-4</t>
  </si>
  <si>
    <t>Use a computer simulation to model the impact of proposed solutions to a complex real-world problem with numerous criteria and constraints on interactions within and between systems relevant to the problem.</t>
  </si>
  <si>
    <t>ETS1.C-P1</t>
  </si>
  <si>
    <t>Because there is always more than one possible solution to a problem, it is useful to compare and test designs.</t>
  </si>
  <si>
    <t>Optimizing the Design Solution</t>
  </si>
  <si>
    <t>K-2-ETS1-3</t>
  </si>
  <si>
    <t>Analyze data from tests of two objects designed to solve the same problem to compare the strengths and weaknesses of how each performs.</t>
  </si>
  <si>
    <t>ETS1.C-E1</t>
  </si>
  <si>
    <t>Different solutions need to be tested in order to determine which of them best solves the problem, given the criteria and the constraints.</t>
  </si>
  <si>
    <t>ETS1.C-M1</t>
  </si>
  <si>
    <t>Although one design may not perform the best across all tests, identifying the characteristics of the design that performed the best in each test can provide useful information for the redesign process–that is, some of the characteristics may be incorporated into the new design.</t>
  </si>
  <si>
    <t>ETS1.C-M2</t>
  </si>
  <si>
    <t>The iterative process of testing the most promising solutions and modifying what is proposed on the basis of the test results leads to greater refinement and ultimately to an optimal solution.</t>
  </si>
  <si>
    <t>ETS1.C-H1</t>
  </si>
  <si>
    <t>Criteria may need to be broken down into simpler ones that can be approached systematically, and decisions about the priority of certain criteria over others (trade-offs) may be needed.</t>
  </si>
  <si>
    <t>HS-ETS1-2</t>
  </si>
  <si>
    <t>Design a solution to a complex real-world problem by breaking it down into smaller, more manageable problems that can be solved through engineering.</t>
  </si>
  <si>
    <t>PAT-P1</t>
  </si>
  <si>
    <t>Patterns in the natural and human designed world can be observed, used to describe phenomena, and used as evidence.</t>
  </si>
  <si>
    <t>CCC</t>
  </si>
  <si>
    <t>Cross-Cutting Concepts</t>
  </si>
  <si>
    <t>Patterns</t>
  </si>
  <si>
    <t>PAT-E1</t>
  </si>
  <si>
    <t>Similarities and differences in patterns can be used to sort, classify, communicate and analyze simple rates of change for natural phenomena and designed products.</t>
  </si>
  <si>
    <t>PAT-E2</t>
  </si>
  <si>
    <t>Patterns of change can be used to make predictions.</t>
  </si>
  <si>
    <t>PAT-E3</t>
  </si>
  <si>
    <t>Patterns can be used as evidence to support an explanation.</t>
  </si>
  <si>
    <t>PAT-M1</t>
  </si>
  <si>
    <t>Macroscopic patterns are related to the nature of microscopic and atomic-level structure.</t>
  </si>
  <si>
    <t>PAT-M2</t>
  </si>
  <si>
    <t>Patterns in rates of change and other numerical relationships can provide information about natural systems.</t>
  </si>
  <si>
    <t>PAT-M3</t>
  </si>
  <si>
    <t>Patterns can be used to identify cause-and-effect relationships.</t>
  </si>
  <si>
    <t>PAT-M4</t>
  </si>
  <si>
    <t>Graphs, charts, and images can be used to identify patterns in data.</t>
  </si>
  <si>
    <t>PAT-H1</t>
  </si>
  <si>
    <t>Different patterns may be observed at each of the scales at which a system is studied and can provide evidence for causality in explanations of phenomena.</t>
  </si>
  <si>
    <t>PAT-H2</t>
  </si>
  <si>
    <t>Classifications or explanations used at one scale may fail or need revision when information from smaller or larger scales is introduced; thus requiring improved investigations and experiments.</t>
  </si>
  <si>
    <t>PAT-H3</t>
  </si>
  <si>
    <t>Patterns of performance of designed systems can be analyzed and interpreted to reengineer and improve the system.</t>
  </si>
  <si>
    <t>PAT-H4</t>
  </si>
  <si>
    <t>Mathematical representations are needed to identify some patterns.</t>
  </si>
  <si>
    <t>PAT-H5</t>
  </si>
  <si>
    <t>Empirical evidence is needed to identify patterns.</t>
  </si>
  <si>
    <t>CE-P1</t>
  </si>
  <si>
    <t>Simple tests can be designed to gather evidence to support or refute student ideas about causes.</t>
  </si>
  <si>
    <t>Cause &amp; Effect: Mechanism &amp; Explanation</t>
  </si>
  <si>
    <t>CE-P2</t>
  </si>
  <si>
    <t>Events have causes that generate observable patterns.</t>
  </si>
  <si>
    <t>CE-E1</t>
  </si>
  <si>
    <t>Cause and effect relationships are routinely identified, tested, and used to explain change.</t>
  </si>
  <si>
    <t>CE-E2</t>
  </si>
  <si>
    <t>Events that occur together with regularity might or might not be a cause and effect relationship.</t>
  </si>
  <si>
    <t>CE-M1</t>
  </si>
  <si>
    <t>Relationships can be classified as causal or correlational, and correlation does not necessarily imply causation.</t>
  </si>
  <si>
    <t>CE-M2</t>
  </si>
  <si>
    <t>Cause and effect relationships may be used to predict phenomena in natural or designed systems.</t>
  </si>
  <si>
    <t>CE-M3</t>
  </si>
  <si>
    <t>Phenomena may have more than one cause, and some cause and effect relationships in systems can only be described using probability.</t>
  </si>
  <si>
    <t>CE-H1</t>
  </si>
  <si>
    <t>Empirical evidence is required to differentiate between cause and correlation and make claims about specific causes and effects.</t>
  </si>
  <si>
    <t>CE-H2</t>
  </si>
  <si>
    <t>Cause and effect relationships can be suggested and predicted for complex natural and human designed systems by examining what is known about smaller scale mechanisms within the system.</t>
  </si>
  <si>
    <t>CE-H3</t>
  </si>
  <si>
    <t>Systems can be designed to cause a desired effect.</t>
  </si>
  <si>
    <t>CE-H4</t>
  </si>
  <si>
    <t>Changes in systems may have various causes that may not have equal effects.</t>
  </si>
  <si>
    <t>SPQ-P1</t>
  </si>
  <si>
    <t>Relative scales allow objects and events to be compared and described (e.g., bigger and smaller; hotter and colder; faster and slower).</t>
  </si>
  <si>
    <t>Scale, Proportion, &amp; Quantity</t>
  </si>
  <si>
    <t>SPQ-P2</t>
  </si>
  <si>
    <t>Standard units are used to measure length.</t>
  </si>
  <si>
    <t>SPQ-E1</t>
  </si>
  <si>
    <t>Natural objects and/or observable phenomena exist from the very small to the immensely large or from very short to very long time periods.</t>
  </si>
  <si>
    <t>SPQ-E2</t>
  </si>
  <si>
    <t>Standard units are used to measure and describe physical quantities such as weight, time, temperature, and volume.</t>
  </si>
  <si>
    <t>SPQ-M1</t>
  </si>
  <si>
    <t>Time, space, and energy phenomena can be observed at various scales using models to study systems that are too large or too small.</t>
  </si>
  <si>
    <t>SPQ-M2</t>
  </si>
  <si>
    <t>The observed function of natural and designed systems may change with scale.</t>
  </si>
  <si>
    <t>SPQ-M3</t>
  </si>
  <si>
    <t>Proportional relationships (e.g., speed as the ratio of distance traveled to time taken) among different types of quantities provide information about the magnitude of properties and processes.</t>
  </si>
  <si>
    <t>SPQ-M4</t>
  </si>
  <si>
    <t>Scientific relationships can be represented through the use of algebraic expressions and equations.</t>
  </si>
  <si>
    <t>SPQ-M5</t>
  </si>
  <si>
    <t>Phenomena that can be observed at one scale may not be observable at another scale.</t>
  </si>
  <si>
    <t>SPQ-H1</t>
  </si>
  <si>
    <t>The significance of a phenomenon is dependent on the scale, proportion, and quantity at which it occurs.</t>
  </si>
  <si>
    <t>SPQ-H2</t>
  </si>
  <si>
    <t>Some systems can only be studied indirectly as they are too small, too large, too fast, or too slow to observe directly.</t>
  </si>
  <si>
    <t>SPQ-H3</t>
  </si>
  <si>
    <t>Patterns observable at one scale may not be observable or exist at other scales.</t>
  </si>
  <si>
    <t>SPQ-H4</t>
  </si>
  <si>
    <t>Using the concept of orders of magnitude allows one to understand how a model at one scale relates to a model at another scale.</t>
  </si>
  <si>
    <t>SPQ-H5</t>
  </si>
  <si>
    <t>Algebraic thinking is used to examine scientific data and predict the effect of a change in one variable on another (e.g., linear growth vs. exponential growth).</t>
  </si>
  <si>
    <t>SYS-P1</t>
  </si>
  <si>
    <t>Objects and organisms can be described in terms of their parts.</t>
  </si>
  <si>
    <t>Systems &amp; Systems Models</t>
  </si>
  <si>
    <t>SYS-P2</t>
  </si>
  <si>
    <t>Systems in the natural and designed world have parts that work together.</t>
  </si>
  <si>
    <t>SYS-E1</t>
  </si>
  <si>
    <t>A system is a group of related parts that make up a whole and can carry out functions its individual parts cannot.</t>
  </si>
  <si>
    <t>SYS-E2</t>
  </si>
  <si>
    <t>A system can be described in terms of its components and their interactions.</t>
  </si>
  <si>
    <t>SYS-M1</t>
  </si>
  <si>
    <t>Systems may interact with other systems; they may have sub-systems and be a part of larger complex systems.</t>
  </si>
  <si>
    <t>SYS-M2</t>
  </si>
  <si>
    <t>Models can be used to represent systems and their interactions–such as inputs, processes and outputs–and energy and matter flows within systems.</t>
  </si>
  <si>
    <t>SYS-M3</t>
  </si>
  <si>
    <t>Models are limited in that they only represent certain aspects of the system under study.</t>
  </si>
  <si>
    <t>SYS-H1</t>
  </si>
  <si>
    <t>Systems can be designed to do specific tasks.</t>
  </si>
  <si>
    <t>SYS-H2</t>
  </si>
  <si>
    <t>When investigating or describing a system, the boundaries and initial conditions of the system need to be defined and their inputs and outputs analyzed and described using models.</t>
  </si>
  <si>
    <t>SYS-H3</t>
  </si>
  <si>
    <t>Models (e.g., physical, mathematical, computer models) can be used to simulate systems and interactions–including energy, matter, and information flows– within and between systems at different scales.</t>
  </si>
  <si>
    <t>SYS-H4</t>
  </si>
  <si>
    <t>Models can be used to predict the behavior of a system, but these predictions have limited precision and reliability due to the assumptions and approximations inherent in models.</t>
  </si>
  <si>
    <t>EM-P1</t>
  </si>
  <si>
    <t>Objects may break into smaller pieces and be put together into larger pieces, or change shapes.</t>
  </si>
  <si>
    <t>Energy &amp; Matter: Flow, Cycles, &amp; Conservation</t>
  </si>
  <si>
    <t>EM-E1</t>
  </si>
  <si>
    <t>Matter is made of particles.</t>
  </si>
  <si>
    <t>EM-E2</t>
  </si>
  <si>
    <t>Matter flows and cycles can be tracked in terms of the weight of the substances before and after a process occurs. The total weight of the substances does not change. This is what is meant by conservation of matter. Matter is transported into, out of, and within systems.</t>
  </si>
  <si>
    <t>EM-E3</t>
  </si>
  <si>
    <t>Energy can be transferred in various ways and between objects.</t>
  </si>
  <si>
    <t>EM-M1</t>
  </si>
  <si>
    <t>Matter is conserved because atoms are conserved in physical and chemical processes.</t>
  </si>
  <si>
    <t>EM-M2</t>
  </si>
  <si>
    <t>Within a natural system, the transfer of energy drives the motion and/or cycling of matter.</t>
  </si>
  <si>
    <t>EM-M3</t>
  </si>
  <si>
    <t>Energy may take different forms (e.g., energy in fields, thermal energy, energy of motion).</t>
  </si>
  <si>
    <t>EM-M4</t>
  </si>
  <si>
    <t>The transfer of energy can be tracked as energy flows through a designed or natural system.</t>
  </si>
  <si>
    <t>EM-H1</t>
  </si>
  <si>
    <t>The total amount of energy and matter in closed systems is conserved.</t>
  </si>
  <si>
    <t>EM-H2</t>
  </si>
  <si>
    <t>Changes of energy and matter in a system can be described in terms of energy and matter flows into, out of, and within that system.</t>
  </si>
  <si>
    <t>EM-H3</t>
  </si>
  <si>
    <t>Energy cannot be created or destroyed–it only moves between one place and another place, between objects and/or fields, or between systems.</t>
  </si>
  <si>
    <t>EM-H4</t>
  </si>
  <si>
    <t>Energy drives the cycling of matter within and between systems.</t>
  </si>
  <si>
    <t>EM-H5</t>
  </si>
  <si>
    <t>In nuclear processes, atoms are not conserved, but the total number of protons plus neutrons is conserved.</t>
  </si>
  <si>
    <t>SF-P1</t>
  </si>
  <si>
    <t>The shape and stability of structures of natural and designed objects are related to their function(s).</t>
  </si>
  <si>
    <t>SF-E1</t>
  </si>
  <si>
    <t>Different materials have different substructures, which can sometimes be observed.</t>
  </si>
  <si>
    <t>SF-E2</t>
  </si>
  <si>
    <t>Substructures have shapes and parts that serve functions.</t>
  </si>
  <si>
    <t>SF-M1</t>
  </si>
  <si>
    <t>Complex and microscopic structures and systems can be visualized, modeled, and used to describe how their function depends on the shapes, composition, and relationships among its parts, therefore complex natural structures/systems can be analyzed to determine how they function.</t>
  </si>
  <si>
    <t>SF-M2</t>
  </si>
  <si>
    <t>Structures can be designed to serve particular functions by taking into account properties of different materials, and how materials can be shaped and used.</t>
  </si>
  <si>
    <t>SF-H1</t>
  </si>
  <si>
    <t>Investigating or designing new systems or structures requires a detailed examination of the properties of different materials, the structures of different components, and connections of components to reveal its function and/or solve a problem.</t>
  </si>
  <si>
    <t>SF-H2</t>
  </si>
  <si>
    <t>The functions and properties of natural and designed objects and systems can be inferred from their overall structure, the way their components are shaped and used, and the molecular substructures of its various materials.</t>
  </si>
  <si>
    <t>SC-P1</t>
  </si>
  <si>
    <t>Some things stay the same while other things change.</t>
  </si>
  <si>
    <t>Stability &amp; Change</t>
  </si>
  <si>
    <t>SC-P2</t>
  </si>
  <si>
    <t>Things may change slowly or rapidly.</t>
  </si>
  <si>
    <t>SC-E1</t>
  </si>
  <si>
    <t>Change is measured in terms of differences over time and may occur at different rates.</t>
  </si>
  <si>
    <t>SC-E2</t>
  </si>
  <si>
    <t>Some systems appear stable, but over long periods of time will eventually change.</t>
  </si>
  <si>
    <t>SC-M1</t>
  </si>
  <si>
    <t>Explanations of stability and change in natural or designed systems can be constructed by examining the changes over time and processes at different scales, including the atomic scale.</t>
  </si>
  <si>
    <t>SC-M2</t>
  </si>
  <si>
    <t>Small changes in one part of a system might cause large changes in another part.</t>
  </si>
  <si>
    <t>SC-M3</t>
  </si>
  <si>
    <t>Stability might be disturbed either by sudden events or gradual changes that accumulate over time.</t>
  </si>
  <si>
    <t>SC-M4</t>
  </si>
  <si>
    <t>Systems in dynamic equilibrium are stable due to a balance of feedback mechanisms.</t>
  </si>
  <si>
    <t>SC-H1</t>
  </si>
  <si>
    <t>Much of science deals with constructing explanations of how things change and how they remain stable.</t>
  </si>
  <si>
    <t>SC-H2</t>
  </si>
  <si>
    <t>Change and rates of change can be quantified and modeled over very short or very long periods of time. Some system changes are irreversible.</t>
  </si>
  <si>
    <t>SC-H3</t>
  </si>
  <si>
    <t>Feedback (negative or positive) can stabilize or destabilize a system.</t>
  </si>
  <si>
    <t>SC-H4</t>
  </si>
  <si>
    <t>Systems can be designed for greater or lesser stability.</t>
  </si>
  <si>
    <t>D1.1.3-5</t>
  </si>
  <si>
    <t>Explain why compelling questions are important to others (e.g., peers, adults).</t>
  </si>
  <si>
    <t>C3</t>
  </si>
  <si>
    <t>DQPI</t>
  </si>
  <si>
    <t>Social Studies</t>
  </si>
  <si>
    <t>Developing Questions &amp; Planning Inquiries</t>
  </si>
  <si>
    <t>D1.1.6-8</t>
  </si>
  <si>
    <t>Explain how a question represents key ideas in the field.</t>
  </si>
  <si>
    <t>D1.1.9-12</t>
  </si>
  <si>
    <t>Explain how a question reflects an enduring issue in the field.</t>
  </si>
  <si>
    <t>D1.1.K-2</t>
  </si>
  <si>
    <t>Explain why the compelling question is important to the student.</t>
  </si>
  <si>
    <t>K,1,2</t>
  </si>
  <si>
    <t>D1.2.3-5</t>
  </si>
  <si>
    <t>Identify disciplinary concepts and ideas associated with a compelling question that are open to different interpretations.</t>
  </si>
  <si>
    <t>D1.2.6-8</t>
  </si>
  <si>
    <t>Explain points of agreement experts have about interpretations and applications of disciplinary concepts and ideas associated with a compelling question.</t>
  </si>
  <si>
    <t>D1.2.9-12</t>
  </si>
  <si>
    <t>Explain points of agreement and disagreement experts have about interpretations and applications of disciplinary concepts and ideas associated with a compelling question.</t>
  </si>
  <si>
    <t>D1.2.K-2</t>
  </si>
  <si>
    <t>Identify disciplinary ideas associated with a compelling question.</t>
  </si>
  <si>
    <t>D1.3.3-5</t>
  </si>
  <si>
    <t>Identify the disciplinary concepts and ideas associated with a supporting question that are open to interpretation.</t>
  </si>
  <si>
    <t>D1.3.6-8</t>
  </si>
  <si>
    <t>Explain points of agreement experts have about interpretations and applications of disciplinary concepts and ideas associated with a supporting question.</t>
  </si>
  <si>
    <t>D1.3.9-12</t>
  </si>
  <si>
    <t>Explain points of agreement and disagreement experts have about interpretations and applications of disciplinary concepts and ideas associated with a supporting question.</t>
  </si>
  <si>
    <t>D1.3.K-2</t>
  </si>
  <si>
    <t>Identify facts and concepts associated with a supporting question.</t>
  </si>
  <si>
    <t>D1.4.3-5</t>
  </si>
  <si>
    <t>Explain how supporting questions help answer compelling questions in an inquiry.</t>
  </si>
  <si>
    <t>D1.4.6-8</t>
  </si>
  <si>
    <t>Explain how the relationship between supporting questions and compelling questions is mutually reinforcing.</t>
  </si>
  <si>
    <t>D1.4.9-12</t>
  </si>
  <si>
    <t>Explain how supporting questions contribute to an inquiry and how, through engaging source work, new compelling and supporting questions emerge.</t>
  </si>
  <si>
    <t>D1.4.K-2</t>
  </si>
  <si>
    <t>Make connections between supporting questions and compelling questions.</t>
  </si>
  <si>
    <t>D2.Civ.1.3-5</t>
  </si>
  <si>
    <t>Distinguish the responsibilities and powers of government officials at various levels and branches of government and in different times and places.</t>
  </si>
  <si>
    <t>CEGH</t>
  </si>
  <si>
    <t>Civics, Economics, Geography &amp; History</t>
  </si>
  <si>
    <t>Applying Disciplinary Concepts &amp; Tools</t>
  </si>
  <si>
    <t>ADCT</t>
  </si>
  <si>
    <t>D2.Civ.1.6-8</t>
  </si>
  <si>
    <t>Distinguish the powers and responsibilities of citizens, political parties, interest groups, and the media in a variety of governmental and nongovernmental contexts.</t>
  </si>
  <si>
    <t>D2.Civ.1.9-12</t>
  </si>
  <si>
    <t>Distinguish the powers and responsibilities of local, state, tribal, national, and international civic and political institutions.</t>
  </si>
  <si>
    <t>D2.Civ.1.K-2</t>
  </si>
  <si>
    <t>Describe roles and responsibilities of people in authority.</t>
  </si>
  <si>
    <t>D2.Civ.10.3-5</t>
  </si>
  <si>
    <t>Identify the beliefs, experiences, perspectives, and values that underlie their own and others’ points of view about civic issues.</t>
  </si>
  <si>
    <t>D2.Civ.10.6-8</t>
  </si>
  <si>
    <t>Explain the relevance of personal interests and perspectives, civic virtues, and democratic principles when people address issues and problems in government and civil society.</t>
  </si>
  <si>
    <t>D2.Civ.10.9-12</t>
  </si>
  <si>
    <t>Analyze the impact and the appropriate roles of personal interests and perspectives on the application of civic virtues, democratic principles, constitutional rights, and human rights.</t>
  </si>
  <si>
    <t>D2.Civ.10.K-2</t>
  </si>
  <si>
    <t>Compare their own point of view with others’ perspectives.</t>
  </si>
  <si>
    <t>D2.Civ.11.3-5</t>
  </si>
  <si>
    <t>Compare procedures for making decisions in a variety of settings, including classroom, school, government, and/or society.</t>
  </si>
  <si>
    <t>D2.Civ.11.6-8</t>
  </si>
  <si>
    <t>Differentiate among procedures for making decisions in the classroom, school, civil society, and local, state, and national government in terms of how civic purposes are intended.</t>
  </si>
  <si>
    <t>D2.Civ.11.9-12</t>
  </si>
  <si>
    <t>Evaluate multiple procedures for making governmental decisions at the local, state, national, and international levels in terms of the civic purposes achieved.</t>
  </si>
  <si>
    <t>D2.Civ.11.K-2</t>
  </si>
  <si>
    <t>Explain how people can work together to make decisions in the classroom.</t>
  </si>
  <si>
    <t>D2.Civ.12.3-5</t>
  </si>
  <si>
    <t>Explain how rules and laws change society and how people change rules and laws.</t>
  </si>
  <si>
    <t>D2.Civ.12.6-8</t>
  </si>
  <si>
    <t>Assess specific rules and laws (both actual and proposed) as means of addressing public problems.</t>
  </si>
  <si>
    <t>D2.Civ.12.9-12</t>
  </si>
  <si>
    <t>Analyze how people use and challenge local, state, national, and international laws to address a variety of public issues.</t>
  </si>
  <si>
    <t>D2.Civ.12.K-2</t>
  </si>
  <si>
    <t>Identify and explain how rules function in public (classroom and school) settings.</t>
  </si>
  <si>
    <t>D2.Civ.13.3-5</t>
  </si>
  <si>
    <t>Explain how policies are developed to address public problems.</t>
  </si>
  <si>
    <t>D2.Civ.13.6-8</t>
  </si>
  <si>
    <t>Analyze the purposes, implementation, and consequences of public policies in multiple settings.</t>
  </si>
  <si>
    <t>D2.Civ.13.9-12</t>
  </si>
  <si>
    <t>Evaluate public policies in terms of intended and unintended outcomes, and related consequences.</t>
  </si>
  <si>
    <t>D2.Civ.14.3-5</t>
  </si>
  <si>
    <t>Illustrate historical and contemporary means of changing society.</t>
  </si>
  <si>
    <t>D2.Civ.14.6-8</t>
  </si>
  <si>
    <t>Compare historical and contemporary means of changing societies, and promoting the common good.</t>
  </si>
  <si>
    <t>D2.Civ.14.9-12</t>
  </si>
  <si>
    <t>Analyze historical, contemporary, and emerging means of changing societies, promoting the common good, and protecting rights.</t>
  </si>
  <si>
    <t>D2.Civ.14.K-2</t>
  </si>
  <si>
    <t>Describe how people have tried to improve their communities over time.</t>
  </si>
  <si>
    <t>D2.Civ.2.3-5</t>
  </si>
  <si>
    <t>Explain how a democracy relies on people’s responsible participation, and draw implications for how individuals should participate.</t>
  </si>
  <si>
    <t>D2.Civ.2.6-8</t>
  </si>
  <si>
    <t>Explain specific roles played by citizens (such as voters, jurors, taxpayers, members of the armed forces, petitioners, protesters, and office-holders).</t>
  </si>
  <si>
    <t>D2.Civ.2.9-12</t>
  </si>
  <si>
    <t>Analyze the role of citizens in the U.S</t>
  </si>
  <si>
    <t>D2.Civ.2.K-2</t>
  </si>
  <si>
    <t>Explain how all people, not just official leaders, play important roles in a community.</t>
  </si>
  <si>
    <t>D2.Civ.3.3-5</t>
  </si>
  <si>
    <t>Examine the origins and purposes of rules, laws, and key U.S</t>
  </si>
  <si>
    <t>D2.Civ.3.6-8</t>
  </si>
  <si>
    <t>Examine the origins, purposes, and impact of constitutions, laws, treaties, and international agreements.</t>
  </si>
  <si>
    <t>D2.Civ.3.9-12</t>
  </si>
  <si>
    <t>Analyze the impact of constitutions, laws, treaties, and international agreements on the maintenance of national and international order.</t>
  </si>
  <si>
    <t>D2.Civ.3.K-2</t>
  </si>
  <si>
    <t>Explain the need for and purposes of rules in various settings inside and outside of school.</t>
  </si>
  <si>
    <t>D2.Civ.4.3-5</t>
  </si>
  <si>
    <t>Explain how groups of people make rules to create responsibilities and protect freedoms.</t>
  </si>
  <si>
    <t>D2.Civ.4.6-8</t>
  </si>
  <si>
    <t>Explain the powers and limits of the three branches of government, public officials, and bureaucracies at different levels in the United States and in other countries.</t>
  </si>
  <si>
    <t>D2.Civ.4.9-12</t>
  </si>
  <si>
    <t>Explain how the U.S</t>
  </si>
  <si>
    <t>D2.Civ.4.K-2</t>
  </si>
  <si>
    <t>Begins in grades 3–5</t>
  </si>
  <si>
    <t>D2.Civ.5.3-5</t>
  </si>
  <si>
    <t>Explain the origins, functions, and structure of different systems of government, including those created by the U.S</t>
  </si>
  <si>
    <t>D2.Civ.5.6-8</t>
  </si>
  <si>
    <t>Explain the origins, functions, and structure of government with reference to the U.S</t>
  </si>
  <si>
    <t>D2.Civ.5.9-12</t>
  </si>
  <si>
    <t>Evaluate citizens’ and institutions’ effectiveness in addressing social and political problems at the local, state, tribal, national, and/or international level.</t>
  </si>
  <si>
    <t>D2.Civ.5.K-2</t>
  </si>
  <si>
    <t>Explain what governments are and some of their functions.</t>
  </si>
  <si>
    <t>D2.Civ.6.3-5</t>
  </si>
  <si>
    <t>Describe ways in which people benefit from and are challenged by working together, including through government, workplaces, voluntary organizations, and families.</t>
  </si>
  <si>
    <t>D2.Civ.6.6-8</t>
  </si>
  <si>
    <t>Describe the roles of political, civil, and economic organizations in shaping people’s lives.</t>
  </si>
  <si>
    <t>D2.Civ.6.9-12</t>
  </si>
  <si>
    <t>Critique relationships among governments, civil societies, and economic markets.</t>
  </si>
  <si>
    <t>D2.Civ.6.K-2</t>
  </si>
  <si>
    <t>Describe how communities work to accomplish common tasks, establish responsibilities, and fulfill roles of authority.</t>
  </si>
  <si>
    <t>D2.Civ.7.3-5</t>
  </si>
  <si>
    <t>Apply civic virtues and democratic principles in school settings.</t>
  </si>
  <si>
    <t>D2.Civ.7.6-8</t>
  </si>
  <si>
    <t>Apply civic virtues and democratic principles in school and community settings.</t>
  </si>
  <si>
    <t>D2.Civ.7.9-12</t>
  </si>
  <si>
    <t>Apply civic virtues and democratic principles when working with others.</t>
  </si>
  <si>
    <t>D2.Civ.7.K-2</t>
  </si>
  <si>
    <t>Apply civic virtues when participating in school settings.</t>
  </si>
  <si>
    <t>D2.Civ.8.3-5</t>
  </si>
  <si>
    <t>Identify core civic virtues and democratic principles that guide government, society, and communities.</t>
  </si>
  <si>
    <t>D2.Civ.8.6-8</t>
  </si>
  <si>
    <t>Analyze ideas and principles contained in the founding documents of the United States, and explain how they influence the social and political system.</t>
  </si>
  <si>
    <t>D2.Civ.8.9-12</t>
  </si>
  <si>
    <t>Evaluate social and political systems in different contexts, times, and places, that promote civic virtues and enact democratic principles.</t>
  </si>
  <si>
    <t>D2.Civ.8.K-2</t>
  </si>
  <si>
    <t>Describe democratic principles such as equality, fairness, and respect for legitimate authority and rules.</t>
  </si>
  <si>
    <t>D2.Civ.9.3-5</t>
  </si>
  <si>
    <t>Use deliberative processes when making decisions or reaching judgments as a group.</t>
  </si>
  <si>
    <t>D2.Civ.9.6-8</t>
  </si>
  <si>
    <t>Compare deliberative processes used by a wide variety of groups in various settings.</t>
  </si>
  <si>
    <t>D2.Civ.9.9-12</t>
  </si>
  <si>
    <t>Use appropriate deliberative processes in multiple settings.</t>
  </si>
  <si>
    <t>D2.Civ.9.K-2</t>
  </si>
  <si>
    <t>Follow agreed-upon rules for discussions while responding attentively to others when addressing ideas and making decisions as a group.</t>
  </si>
  <si>
    <t>D2.Eco.1.3-5</t>
  </si>
  <si>
    <t>Compare the benefits and costs of individual choices.</t>
  </si>
  <si>
    <t>D2.Eco.1.6-8</t>
  </si>
  <si>
    <t>Explain how economic decisions affect the well-being of individuals, businesses, and society.</t>
  </si>
  <si>
    <t>D2.Eco.1.9-12</t>
  </si>
  <si>
    <t>Analyze how incentives influence choices that may result in policies with a range of costs and benefits for different groups.</t>
  </si>
  <si>
    <t>D2.Eco.1.K-2</t>
  </si>
  <si>
    <t>Explain how scarcity necessitates decision making.</t>
  </si>
  <si>
    <t>D2.Eco.10.3-5</t>
  </si>
  <si>
    <t>Explain what interest rates are.</t>
  </si>
  <si>
    <t>D2.Eco.10.6-8</t>
  </si>
  <si>
    <t>Explain the influence of changes in interest rates on borrowing and investing.</t>
  </si>
  <si>
    <t>D2.Eco.10.9-12</t>
  </si>
  <si>
    <t>Use current data to explain the influence of changes in spending, production, and the money supply on various economic conditions.</t>
  </si>
  <si>
    <t>D2.Eco.10.K-2</t>
  </si>
  <si>
    <t>Explain why people save.</t>
  </si>
  <si>
    <t>D2.Eco.11.3-5</t>
  </si>
  <si>
    <t>Explain the meaning of inflation, deflation, and unemployment.</t>
  </si>
  <si>
    <t>D2.Eco.11.6-8</t>
  </si>
  <si>
    <t>Use appropriate data to evaluate the state of employment, unemployment, inflation, total production, income, and economic growth in the economy.</t>
  </si>
  <si>
    <t>D2.Eco.11.9-12</t>
  </si>
  <si>
    <t>Use economic indicators to analyze the current and future state of the economy.</t>
  </si>
  <si>
    <t>D2.Eco.12.3-5</t>
  </si>
  <si>
    <t>Explain the ways in which the government pays for the goods and services it provides.</t>
  </si>
  <si>
    <t>D2.Eco.12.6-8</t>
  </si>
  <si>
    <t>Explain how inflation, deflation, and unemployment affect different groups.</t>
  </si>
  <si>
    <t>D2.Eco.12.9-12</t>
  </si>
  <si>
    <t>Evaluate the selection of monetary and fiscal policies in a variety of economic conditions.</t>
  </si>
  <si>
    <t>D2.Eco.12.K-2</t>
  </si>
  <si>
    <t>Describe examples of the goods and services that governments provide.</t>
  </si>
  <si>
    <t>D2.Eco.13.3-5</t>
  </si>
  <si>
    <t>Describe ways people can increase productivity by using improved capital goods and improving their human capital.</t>
  </si>
  <si>
    <t>D2.Eco.13.6-8</t>
  </si>
  <si>
    <t>Explain why standards of living increase as productivity improves.</t>
  </si>
  <si>
    <t>D2.Eco.13.9-12</t>
  </si>
  <si>
    <t>Explain why advancements in technology and investments in capital goods and human capital increase economic growth and standards of living.</t>
  </si>
  <si>
    <t>D2.Eco.13.K-2</t>
  </si>
  <si>
    <t>Describe examples of capital goods and human capital.</t>
  </si>
  <si>
    <t>D2.Eco.14.3-5</t>
  </si>
  <si>
    <t>Explain how trade leads to increasing economic interdependence among nations.</t>
  </si>
  <si>
    <t>D2.Eco.14.6-8</t>
  </si>
  <si>
    <t>Explain barriers to trade and how those barriers influence trade among nations.</t>
  </si>
  <si>
    <t>D2.Eco.14.9-12</t>
  </si>
  <si>
    <t>Analyze the role of comparative advantage in international trade of goods and services.</t>
  </si>
  <si>
    <t>D2.Eco.14.K-2</t>
  </si>
  <si>
    <t>Describe why people in one country trade goods and services with people in other countries.</t>
  </si>
  <si>
    <t>D2.Eco.15.3-5</t>
  </si>
  <si>
    <t>Explain the effects of increasing economic interdependence on different groups within participating nations.</t>
  </si>
  <si>
    <t>D2.Eco.15.6-8</t>
  </si>
  <si>
    <t>Explain the benefits and the costs of trade policies to individuals, businesses, and society.</t>
  </si>
  <si>
    <t>D2.Eco.15.9-12</t>
  </si>
  <si>
    <t>Explain how current globalization trends and policies affect economic growth, labor markets, rights of citizens, the environment, and resource and income distribution in different nations.</t>
  </si>
  <si>
    <t>D2.Eco.15.K-2</t>
  </si>
  <si>
    <t>Describe products that are produced abroad and sold domestically and products that are produced domestically and sold abroad.</t>
  </si>
  <si>
    <t>D2.Eco.2.3-5</t>
  </si>
  <si>
    <t>Identify positive and negative incentives that influence the decisions people make.</t>
  </si>
  <si>
    <t>D2.Eco.2.6-8</t>
  </si>
  <si>
    <t>Evaluate alternative approaches or solutions to current economic issues in terms of benefits and costs for different groups and society as a whole.</t>
  </si>
  <si>
    <t>D2.Eco.2.9-12</t>
  </si>
  <si>
    <t>Use marginal benefits and marginal costs to construct an argument for or against an approach or solution to an economic issue.</t>
  </si>
  <si>
    <t>D2.Eco.2.K-2</t>
  </si>
  <si>
    <t>Identify the benefits and costs of making various personal decisions.</t>
  </si>
  <si>
    <t>D2.Eco.3.3-5</t>
  </si>
  <si>
    <t>Identify examples of the variety of resources (human capital, physical capital, and natural resources) that are used to produce goods and services.</t>
  </si>
  <si>
    <t>D2.Eco.3.6-8</t>
  </si>
  <si>
    <t>Explain the roles of buyers and sellers in product, labor, and financial markets.</t>
  </si>
  <si>
    <t>D2.Eco.3.9-12</t>
  </si>
  <si>
    <t>Analyze the ways in which incentives influence what is produced and distributed in a market system.</t>
  </si>
  <si>
    <t>D2.Eco.3.K-2</t>
  </si>
  <si>
    <t>Describe the skills and knowledge required to produce certain goods and services.</t>
  </si>
  <si>
    <t>D2.Eco.4.3-5</t>
  </si>
  <si>
    <t>Explain why individuals and businesses specialize and trade.</t>
  </si>
  <si>
    <t>D2.Eco.4.6-8</t>
  </si>
  <si>
    <t>Describe the role of competition in the determination of prices and wages in a market economy.</t>
  </si>
  <si>
    <t>D2.Eco.4.9-12</t>
  </si>
  <si>
    <t>Evaluate the extent to which competition among sellers and among buyers exists in specific markets.</t>
  </si>
  <si>
    <t>D2.Eco.4.K-2</t>
  </si>
  <si>
    <t>Describe the goods and services that people in the local community produce and those that are produced in other communities.</t>
  </si>
  <si>
    <t>D2.Eco.5.3-5</t>
  </si>
  <si>
    <t>Explain the role of money in making exchange easier.</t>
  </si>
  <si>
    <t>D2.Eco.5.6-8</t>
  </si>
  <si>
    <t>Explain ways in which money facilitates exchange by reducing transactional costs.</t>
  </si>
  <si>
    <t>D2.Eco.5.9-12</t>
  </si>
  <si>
    <t>Describe the consequences of competition in specific markets.</t>
  </si>
  <si>
    <t>D2.Eco.5.K-2</t>
  </si>
  <si>
    <t>Identify prices of products in a local market.</t>
  </si>
  <si>
    <t>D2.Eco.6.3-5</t>
  </si>
  <si>
    <t>Explain the relationship between investment in human capital, productivity, and future incomes.</t>
  </si>
  <si>
    <t>D2.Eco.6.6-8</t>
  </si>
  <si>
    <t>Explain how changes in supply and demand cause changes in prices and quantities of goods and services, labor, credit, and foreign currencies.</t>
  </si>
  <si>
    <t>D2.Eco.6.9-12</t>
  </si>
  <si>
    <t>Generate possible explanations for a government role in markets when market inefficiencies exist.</t>
  </si>
  <si>
    <t>D2.Eco.6.K-2</t>
  </si>
  <si>
    <t>Explain how people earn income.</t>
  </si>
  <si>
    <t>D2.Eco.7.3-5</t>
  </si>
  <si>
    <t>Explain how profits influence sellers in markets.</t>
  </si>
  <si>
    <t>D2.Eco.7.6-8</t>
  </si>
  <si>
    <t>Analyze the role of innovation and entrepreneurship in a market economy.</t>
  </si>
  <si>
    <t>D2.Eco.7.9-12</t>
  </si>
  <si>
    <t>Use benefits and costs to evaluate the effectiveness of government policies to improve market outcomes.</t>
  </si>
  <si>
    <t>D2.Eco.7.K-2</t>
  </si>
  <si>
    <t>Describe examples of costs of production.</t>
  </si>
  <si>
    <t>D2.Eco.8.3-5</t>
  </si>
  <si>
    <t>Identify examples of external benefits and costs.</t>
  </si>
  <si>
    <t>D2.Eco.8.6-8</t>
  </si>
  <si>
    <t>Explain how external benefits and costs influence market outcomes.</t>
  </si>
  <si>
    <t>D2.Eco.8.9-12</t>
  </si>
  <si>
    <t>Describe the possible consequences, both intended and unintended, of government policies to improve market outcomes.</t>
  </si>
  <si>
    <t>D2.Eco.9.3-5</t>
  </si>
  <si>
    <t>Describe the role of other financial institutions in an economy.</t>
  </si>
  <si>
    <t>D2.Eco.9.6-8</t>
  </si>
  <si>
    <t>Describe the roles of institutions such as corporations, non-profits, and labor unions in a market economy.</t>
  </si>
  <si>
    <t>D2.Eco.9.9-12</t>
  </si>
  <si>
    <t>Describe the roles of institutions such as clearly defined property rights and the rule of law in a market economy.</t>
  </si>
  <si>
    <t>D2.Eco.9.K-2</t>
  </si>
  <si>
    <t>Describe the role of banks in an economy.</t>
  </si>
  <si>
    <t>D2.Geo.1.3-5</t>
  </si>
  <si>
    <t>Construct maps and other graphic representations of both familiar and unfamiliar places.</t>
  </si>
  <si>
    <t>D2.Geo.1.6-8</t>
  </si>
  <si>
    <t>Construct maps to represent and explain the spatial patterns of cultural and environmental characteristics.</t>
  </si>
  <si>
    <t>D2.Geo.1.9-12</t>
  </si>
  <si>
    <t>Use geospatial and related technologies to create maps to display and explain the spatial patterns of cultural and environmental characteristics.</t>
  </si>
  <si>
    <t>D2.Geo.1.K-2</t>
  </si>
  <si>
    <t>Construct maps, graphs, and other representations of familiar places.</t>
  </si>
  <si>
    <t>D2.Geo.10.3-5</t>
  </si>
  <si>
    <t>Explain why environmental characteristics vary among different world regions.</t>
  </si>
  <si>
    <t>D2.Geo.10.6-8</t>
  </si>
  <si>
    <t>Analyze the ways in which cultural and environmental characteristics vary among various regions of the world.</t>
  </si>
  <si>
    <t>D2.Geo.10.9-12</t>
  </si>
  <si>
    <t>Evaluate how changes in the environmental and cultural characteristics of a place or region influence spatial patterns of trade and land use.</t>
  </si>
  <si>
    <t>D2.Geo.10.K-2</t>
  </si>
  <si>
    <t>Describe changes in the physical and cultural characteristics of various world regions.</t>
  </si>
  <si>
    <t>D2.Geo.11.3-5</t>
  </si>
  <si>
    <t>Describe how the spatial patterns of economic activities in a place change over time because of interactions with nearby and distant places.</t>
  </si>
  <si>
    <t>D2.Geo.11.6-8</t>
  </si>
  <si>
    <t>Explain how the relationship between the environmental characteristics of places and production of goods influences the spatial patterns of world trade.</t>
  </si>
  <si>
    <t>D2.Geo.11.9-12</t>
  </si>
  <si>
    <t>Evaluate how economic globalization and the expanding use of scarce resources contribute to conflict and cooperation within and among countries.</t>
  </si>
  <si>
    <t>D2.Geo.11.K-2</t>
  </si>
  <si>
    <t>Explain how the consumption of products connects people to distant places.</t>
  </si>
  <si>
    <t>D2.Geo.12.3-5</t>
  </si>
  <si>
    <t>Explain how natural and human-made catastrophic events in one place affect people living in other places.</t>
  </si>
  <si>
    <t>D2.Geo.12.6-8</t>
  </si>
  <si>
    <t>Explain how global changes in population distribution patterns affect changes in land use in particular places.</t>
  </si>
  <si>
    <t>D2.Geo.12.9-12</t>
  </si>
  <si>
    <t>Evaluate the consequences of human-made and natural catastrophes on global trade, politics, and human migration.</t>
  </si>
  <si>
    <t>D2.Geo.12.K-2</t>
  </si>
  <si>
    <t>Identify ways that a catastrophic disaster may affect people living in a place.</t>
  </si>
  <si>
    <t>D2.Geo.2.3-5</t>
  </si>
  <si>
    <t>Use maps, satellite images, photographs, and other representations to explain relationships between the locations of places and regions and their environmental characteristics.</t>
  </si>
  <si>
    <t>D2.Geo.2.6-8</t>
  </si>
  <si>
    <t>Use maps, satellite images, photographs, and other representations to explain relationships between the locations of places and regions, and changes in their environmental characteristics.</t>
  </si>
  <si>
    <t>D2.Geo.2.9-12</t>
  </si>
  <si>
    <t>Use maps, satellite images, photographs, and other representations to explain relationships between the locations of places and regions and their political, cultural, and economic dynamics.</t>
  </si>
  <si>
    <t>D2.Geo.2.K-2</t>
  </si>
  <si>
    <t>Use maps, graphs, photographs, and other representations to describe places and the relationships and interactions that shape them.</t>
  </si>
  <si>
    <t>D2.Geo.3.3-5</t>
  </si>
  <si>
    <t>Use maps of different scales to describe the locations of cultural and environmental characteristics.</t>
  </si>
  <si>
    <t>D2.Geo.3.6-8</t>
  </si>
  <si>
    <t>Use paper based and electronic mapping and graphing techniques to represent and analyze spatial patterns of different environmental and cultural characteristics.</t>
  </si>
  <si>
    <t>D2.Geo.3.9-12</t>
  </si>
  <si>
    <t>Use geographic data to analyze variations in the spatial patterns of cultural and environmental characteristics at multiple scales.</t>
  </si>
  <si>
    <t>D2.Geo.3.K-2</t>
  </si>
  <si>
    <t>Use maps, globes, and other simple geographic models to identify cultural and environmental characteristics of places.</t>
  </si>
  <si>
    <t>D2.Geo.4.3-5</t>
  </si>
  <si>
    <t>Explain how culture influences the way people modify and adapt to their environments.</t>
  </si>
  <si>
    <t>D2.Geo.4.6-8</t>
  </si>
  <si>
    <t>Explain how cultural patterns and economic decisions influence environments and the daily lives of people in both nearby and distant places.</t>
  </si>
  <si>
    <t>D2.Geo.4.9-12</t>
  </si>
  <si>
    <t>Analyze relationships and interactions within and between human and physical systems to explain reciprocal influences that occur among them.</t>
  </si>
  <si>
    <t>D2.Geo.4.K-2</t>
  </si>
  <si>
    <t>Explain how weather, climate, and other environmental characteristics affect people’s lives in a place or region.</t>
  </si>
  <si>
    <t>D2.Geo.5.3-5</t>
  </si>
  <si>
    <t>Explain how the cultural and environmental characteristics of places change over time.</t>
  </si>
  <si>
    <t>D2.Geo.5.6-8</t>
  </si>
  <si>
    <t>Analyze the combinations of cultural and environmental characteristics that make places both similar to and different from other places.</t>
  </si>
  <si>
    <t>D2.Geo.5.9-12</t>
  </si>
  <si>
    <t>Evaluate how political and economic decisions throughout time have influenced cultural and environmental characteristics of various places and regions.</t>
  </si>
  <si>
    <t>D2.Geo.5.K-2</t>
  </si>
  <si>
    <t>Describe how human activities affect the cultural and environmental characteristics of places or regions.</t>
  </si>
  <si>
    <t>D2.Geo.6.3-5</t>
  </si>
  <si>
    <t>Describe how environmental and cultural characteristics influence population distribution in specific places or regions.</t>
  </si>
  <si>
    <t>D2.Geo.6.6-8</t>
  </si>
  <si>
    <t>Explain how the physical and human characteristics of places and regions are connected to human identities and cultures.</t>
  </si>
  <si>
    <t>D2.Geo.6.9-12</t>
  </si>
  <si>
    <t>Evaluate the impact of human settlement activities on the environmental and cultural characteristics of specific places and regions.</t>
  </si>
  <si>
    <t>D2.Geo.6.K-2</t>
  </si>
  <si>
    <t>Identify some cultural and environmental characteristics of specific places.</t>
  </si>
  <si>
    <t>D2.Geo.7.3-5</t>
  </si>
  <si>
    <t>Explain how cultural and environmental characteristics affect the distribution and movement of people, goods, and ideas.</t>
  </si>
  <si>
    <t>D2.Geo.7.6-8</t>
  </si>
  <si>
    <t>Explain how changes in transportation and communication technology influence the spatial connections among human settlements and affect the diffusion of ideas and cultural practices.</t>
  </si>
  <si>
    <t>D2.Geo.7.9-12</t>
  </si>
  <si>
    <t>Analyze the reciprocal nature of how historical events and the spatial diffusion of ideas, technologies, and cultural practices have influenced migration patterns and the distribution of human population.</t>
  </si>
  <si>
    <t>D2.Geo.7.K-2</t>
  </si>
  <si>
    <t>Explain why and how people, goods, and ideas move from place to place.</t>
  </si>
  <si>
    <t>D2.Geo.8.3-5</t>
  </si>
  <si>
    <t>Explain how human settlements and movements relate to the locations and use of various natural resources.</t>
  </si>
  <si>
    <t>D2.Geo.8.6-8</t>
  </si>
  <si>
    <t>Analyze how relationships between humans and environments extend or contract spatial patterns of settlement and movement.</t>
  </si>
  <si>
    <t>D2.Geo.8.9-12</t>
  </si>
  <si>
    <t>Evaluate the impact of economic activities and political decisions on spatial patterns within and among urban, suburban, and rural regions.</t>
  </si>
  <si>
    <t>D2.Geo.8.K-2</t>
  </si>
  <si>
    <t>Compare how people in different types of communities use local and distant environments to meet their daily needs.</t>
  </si>
  <si>
    <t>D2.Geo.9.3-5</t>
  </si>
  <si>
    <t>Analyze the effects of catastrophic environmental and technological events on human settlements and migration.</t>
  </si>
  <si>
    <t>D2.Geo.9.6-8</t>
  </si>
  <si>
    <t>Evaluate the influences of long-term human-induced environmental change on spatial patterns of conflict and cooperation.</t>
  </si>
  <si>
    <t>D2.Geo.9.9-12</t>
  </si>
  <si>
    <t>Evaluate the influence of long-term climate variability on human migration and settlement patterns, resource use, and land uses at local-to-global scales.</t>
  </si>
  <si>
    <t>D2.Geo.9.K-2</t>
  </si>
  <si>
    <t>Describe the connections between the physical environment of a place and the economic activities found there.</t>
  </si>
  <si>
    <t>D2.His.1.3-5</t>
  </si>
  <si>
    <t>Create and use a chronological sequence of related events to compare developments that happened at the same time.</t>
  </si>
  <si>
    <t>D2.His.1.6-8</t>
  </si>
  <si>
    <t>Analyze connections among events and developments in broader historical contexts.</t>
  </si>
  <si>
    <t>D2.His.1.9-12</t>
  </si>
  <si>
    <t>Evaluate how historical events and developments were shaped by unique circumstances of time and place as well as broader historical contexts.</t>
  </si>
  <si>
    <t>D2.His.1.K-2</t>
  </si>
  <si>
    <t>Create a chronological sequence of multiple events.</t>
  </si>
  <si>
    <t>D2.His.10.3-5</t>
  </si>
  <si>
    <t>Compare information provided by different historical sources about the past.</t>
  </si>
  <si>
    <t>D2.His.10.6-8</t>
  </si>
  <si>
    <t>Detect possible limitations in the historical record based on evidence collected from different kinds of historical sources.</t>
  </si>
  <si>
    <t>D2.His.10.9-12</t>
  </si>
  <si>
    <t>Detect possible limitations in various kinds of historical evidence and differing secondary interpretations.</t>
  </si>
  <si>
    <t>D2.His.10.K-2</t>
  </si>
  <si>
    <t>Explain how historical sources can be used to study the past.</t>
  </si>
  <si>
    <t>D2.His.11.3-5</t>
  </si>
  <si>
    <t>Infer the intended audience and purpose of a historical source from information within the source itself.</t>
  </si>
  <si>
    <t>D2.His.11.6-8</t>
  </si>
  <si>
    <t>Use other historical sources to infer a plausible maker, date, place of origin, and intended audience for historical sources where this information is not easily identified.</t>
  </si>
  <si>
    <t>D2.His.11.9-12</t>
  </si>
  <si>
    <t>Critique the usefulness of historical sources for a specific historical inquiry based on their maker, date, place of origin, intended audience, and purpose.</t>
  </si>
  <si>
    <t>D2.His.11.K-2</t>
  </si>
  <si>
    <t>Identify the maker, date, and place of origin for a historical source from information within the source itself.</t>
  </si>
  <si>
    <t>D2.His.12.3-5</t>
  </si>
  <si>
    <t>Generate questions about multiple historical sources and their relationships to particular historical events and developments.</t>
  </si>
  <si>
    <t>D2.His.12.6-8</t>
  </si>
  <si>
    <t>Use questions generated about multiple historical sources to identify further areas of inquiry and additional sources.</t>
  </si>
  <si>
    <t>D2.His.12.9-12</t>
  </si>
  <si>
    <t>Use questions generated about multiple historical sources to pursue further inquiry and investigate additional sources.</t>
  </si>
  <si>
    <t>D2.His.12.K-2</t>
  </si>
  <si>
    <t>Generate questions about a particular historical source as it relates to a particular historical event or development.</t>
  </si>
  <si>
    <t>D2.His.13.3-5</t>
  </si>
  <si>
    <t>Use information about a historical source, including the maker, date, place of origin, intended audience, and purpose to judge the extent to which the source is useful for studying a particular topic.</t>
  </si>
  <si>
    <t>D2.His.13.6-8</t>
  </si>
  <si>
    <t>Evaluate the relevancy and utility of a historical source based on information such as maker,date, place of origin, intended audience, and purpose.</t>
  </si>
  <si>
    <t>D2.His.13.9-12</t>
  </si>
  <si>
    <t>Critique the appropriateness of the historical sources used in a secondary interpretation.</t>
  </si>
  <si>
    <t>D2.His.14.3-5</t>
  </si>
  <si>
    <t>Explain probable causes and effects of events and developments.</t>
  </si>
  <si>
    <t>D2.His.14.6-8</t>
  </si>
  <si>
    <t>Explain multiple causes and effects of events and developments in the past.</t>
  </si>
  <si>
    <t>D2.His.14.9-12</t>
  </si>
  <si>
    <t>Analyze multiple and complex causes and effects of events in the past.</t>
  </si>
  <si>
    <t>D2.His.14.K-2</t>
  </si>
  <si>
    <t>Generate possible reasons for an event or development in the past.</t>
  </si>
  <si>
    <t>D2.His.15.6-8</t>
  </si>
  <si>
    <t>Evaluate the relative influence of various causes of events and developments in the past.</t>
  </si>
  <si>
    <t>D2.His.15.9-12</t>
  </si>
  <si>
    <t>Distinguish between long-term causs and triggering events in developing a historical argument.</t>
  </si>
  <si>
    <t>D2.His.16.3-5</t>
  </si>
  <si>
    <t>Use evidence to develop a claim about the past.</t>
  </si>
  <si>
    <t>D2.His.16.6-8</t>
  </si>
  <si>
    <t>Organize applicable evidence into a coherent argument about the past.</t>
  </si>
  <si>
    <t>D2.His.16.9-12</t>
  </si>
  <si>
    <t>Integrate evidence from multiple relevant historical sources and interpretations into a reasoned argument about the past.</t>
  </si>
  <si>
    <t>D2.His.16.K-2</t>
  </si>
  <si>
    <t>Select which reasons might be more likely than others to explain a historical event or development.</t>
  </si>
  <si>
    <t>D2.His.17.3-5</t>
  </si>
  <si>
    <t>Summarize the central claim in a secondary work of history.</t>
  </si>
  <si>
    <t>D2.His.17.6-8</t>
  </si>
  <si>
    <t>Compare the central arguments in secondary works of history on related topics in multiple media.</t>
  </si>
  <si>
    <t>D2.His.17.9-12</t>
  </si>
  <si>
    <t>Critique the central arguments in secondary works of history on related topics in multiple media in terms of their historical accuracy.</t>
  </si>
  <si>
    <t>D2.His.2.3-5</t>
  </si>
  <si>
    <t>Compare life in specific historical time periods to life today.</t>
  </si>
  <si>
    <t>D2.His.2.6-8</t>
  </si>
  <si>
    <t>Classify series of historical events and developments as examples of change and/or continuity.</t>
  </si>
  <si>
    <t>D2.His.2.9-12</t>
  </si>
  <si>
    <t>Analyze change and continuity in historical eras.</t>
  </si>
  <si>
    <t>D2.His.2.K-2</t>
  </si>
  <si>
    <t>Compare life in the past to life today.</t>
  </si>
  <si>
    <t>D2.His.3.3-5</t>
  </si>
  <si>
    <t>Generate questions about individuals and groups who have shaped significant historical changes and continuities.</t>
  </si>
  <si>
    <t>D2.His.3.6-8</t>
  </si>
  <si>
    <t>Use questions generated about individuals and groups to analyze why they, and the developments they shaped, are seen as historically significant.</t>
  </si>
  <si>
    <t>D2.His.3.9-12</t>
  </si>
  <si>
    <t>Use questions generated about individuals and groups to assess how the significance of their actions changes over time and is shaped by the historical context.</t>
  </si>
  <si>
    <t>D2.His.3.K-2</t>
  </si>
  <si>
    <t>Generate questions about individuals and groups who have shaped a significant historical change.</t>
  </si>
  <si>
    <t>D2.His.4.3-5</t>
  </si>
  <si>
    <t>Explain why individuals and groups during the same historical period differed in their perspectives.</t>
  </si>
  <si>
    <t>D2.His.4.6-8</t>
  </si>
  <si>
    <t>Analyze multiple factors that influenced the perspectives of people during different historical eras.</t>
  </si>
  <si>
    <t>D2.His.4.9-12</t>
  </si>
  <si>
    <t>Analyze complex and interacting factors that influenced the perspectives of people during different historical eras.</t>
  </si>
  <si>
    <t>D2.His.4.K-2</t>
  </si>
  <si>
    <t>Compare perspectives of people in the past to those of people in the present.</t>
  </si>
  <si>
    <t>D2.His.5.3-5</t>
  </si>
  <si>
    <t>Explain connections among historical contexts and people’s perspectives at the time.</t>
  </si>
  <si>
    <t>D2.His.5.6-8</t>
  </si>
  <si>
    <t>Explain how and why perspectives of people have changed over time.</t>
  </si>
  <si>
    <t>D2.His.5.9-12</t>
  </si>
  <si>
    <t>Analyze how historical contexts shaped and continue to shape people’s perspectives.</t>
  </si>
  <si>
    <t>D2.His.6.3-5</t>
  </si>
  <si>
    <t>Describe how people’s perspectives shaped the historical sources they created.</t>
  </si>
  <si>
    <t>D2.His.6.6-8</t>
  </si>
  <si>
    <t>Analyze how people’s perspectives influenced what information is available in the historical sources they created.</t>
  </si>
  <si>
    <t>D2.His.6.9-12</t>
  </si>
  <si>
    <t>Analyze the ways in which the perspectives of those writing history shaped the history that they produced.</t>
  </si>
  <si>
    <t>D2.His.6.K-2</t>
  </si>
  <si>
    <t>Compare different accounts of the same historical event.</t>
  </si>
  <si>
    <t>D2.His.7.9-12</t>
  </si>
  <si>
    <t>Explain how the perspectives of people in the present shape interpretations of the past.</t>
  </si>
  <si>
    <t>D2.His.8.9-12</t>
  </si>
  <si>
    <t>Analyze how current interpretations of the past are limited by the extent to which available historical sources represent perspectives of people at the time.</t>
  </si>
  <si>
    <t>D2.His.9.3-5</t>
  </si>
  <si>
    <t>Summarize how different kinds of historical sources are used to explain events in the past.</t>
  </si>
  <si>
    <t>D2.His.9.6-8</t>
  </si>
  <si>
    <t>Classify the kinds of historical sources used in a secondary interpretation.</t>
  </si>
  <si>
    <t>D2.His.9.9-12</t>
  </si>
  <si>
    <t>Analyze the relationship between historical sources and the secondary interpretations made from them.</t>
  </si>
  <si>
    <t>D2.His.9.K-2</t>
  </si>
  <si>
    <t>Identify different kinds of historical sources.</t>
  </si>
  <si>
    <t>D3.1.3-5</t>
  </si>
  <si>
    <t>Gather relevant information from multiple sources while using the origin, structure, and context to guide the selection.</t>
  </si>
  <si>
    <t>ESCCTA</t>
  </si>
  <si>
    <t>Evaluating Sources, Communicating Conclusions &amp; Taking Action</t>
  </si>
  <si>
    <t>Evaluating Sources &amp; Using Evidence</t>
  </si>
  <si>
    <t>ESUE</t>
  </si>
  <si>
    <t>D3.1.6-8</t>
  </si>
  <si>
    <t>Gather relevant information from multiple sources while using the origin, authority, structure, context, and corroborative value of the sources to guide the selection.</t>
  </si>
  <si>
    <t>D3.1.9-12</t>
  </si>
  <si>
    <t>Gather relevant information from multiple sources representing a wide range of views while using the origin, authority, structure, context, and corroborative value of the sources to guide the selection.</t>
  </si>
  <si>
    <t>D3.1.K-2</t>
  </si>
  <si>
    <t>Gather relevant information from one or two sources while using the origin and structure to guide the selection.</t>
  </si>
  <si>
    <t>D3.2.3-5</t>
  </si>
  <si>
    <t>Use distinctions among fact and opinion to determine the credibility of multiple sources.</t>
  </si>
  <si>
    <t>D3.2.6-8</t>
  </si>
  <si>
    <t>Evaluate the credibility of a source by determining its relevance and intended use.</t>
  </si>
  <si>
    <t>D3.2.9-12</t>
  </si>
  <si>
    <t>Evaluate the credibility of a source by examining how experts value the source.</t>
  </si>
  <si>
    <t>D3.2.K-2</t>
  </si>
  <si>
    <t>Evaluate a source by distinguishing between fact and opinion.</t>
  </si>
  <si>
    <t>D3.3.3-5</t>
  </si>
  <si>
    <t>Identify evidence that draws information from multiple sources in response to compelling questions.</t>
  </si>
  <si>
    <t>D3.3.6-8</t>
  </si>
  <si>
    <t>Identify evidence that draws information from multiple sources to support claims, noting evidentiary limitations.</t>
  </si>
  <si>
    <t>D3.3.9-12</t>
  </si>
  <si>
    <t>Identify evidence that draws information directly and substantively from multiple sources to detect inconsistencies in evidence in order to revise or strengthen claims.</t>
  </si>
  <si>
    <t>D3.4.3-5</t>
  </si>
  <si>
    <t>Use evidence to develop claims in response to compelling questions.</t>
  </si>
  <si>
    <t>D3.4.6-8</t>
  </si>
  <si>
    <t>Develop claims and counterclaims while pointing out the strengths and limitations of both.</t>
  </si>
  <si>
    <t>D3.4.9-12</t>
  </si>
  <si>
    <t>Refine claims and counterclaims attending to precision, significance, and knowledge conveyed through the claim while pointing out the strengths and limitations of both.</t>
  </si>
  <si>
    <t>D4.1.3-5</t>
  </si>
  <si>
    <t>Construct arguments using claims and evidence from multiple sources.</t>
  </si>
  <si>
    <t>Communicating Conclusions &amp; Taking Informed Action</t>
  </si>
  <si>
    <t>CCTIA</t>
  </si>
  <si>
    <t>D4.1.6-8</t>
  </si>
  <si>
    <t>Construct arguments using claims and evidence from multiple sources, while acknowledging the strengths and limitations of the arguments.</t>
  </si>
  <si>
    <t>D4.1.9-12</t>
  </si>
  <si>
    <t>Construct arguments using precise and knowledgeable claims, with evidence from multiple sources, while acknowledging counterclaims and evidentiary weaknesses.</t>
  </si>
  <si>
    <t>D4.1.K-2</t>
  </si>
  <si>
    <t>Construct an argument with reasons.</t>
  </si>
  <si>
    <t>D4.2.3-5</t>
  </si>
  <si>
    <t>Construct explanations using reasoning, correct sequence, examples, and details with relevant information and data.</t>
  </si>
  <si>
    <t>D4.2.6-8</t>
  </si>
  <si>
    <t>Construct explanations using reasoning, correct sequence, examples, and details with relevant information and data, while acknowledging the strengths and weaknesses of the explanations.</t>
  </si>
  <si>
    <t>D4.2.9-12</t>
  </si>
  <si>
    <t>Construct explanations using sound reasoning, correct sequence (linear or non-linear), examples, and details with significant and pertinent information and data, while acknowledging the strengths and weaknesses of the explanation given its purpose (e.g., cause and effect, chronological, procedural, technical).</t>
  </si>
  <si>
    <t>D4.2.K-2</t>
  </si>
  <si>
    <t>Construct explanations using correct sequence and relevant information.</t>
  </si>
  <si>
    <t>D4.3.3-5</t>
  </si>
  <si>
    <t>Present a summary of arguments and explanations to others outside the classroom using print and oral technologies (e.g., posters, essays, letters, debates, speeches, and reports) and digital technologies (e.g., Internet, social media, and digital documentary).</t>
  </si>
  <si>
    <t>D4.3.6-8</t>
  </si>
  <si>
    <t>Present adaptations of arguments and explanations on topics of interest to others to reach audiences and venues outside the classroom using print and oral technologies (e.g., posters, essays, letters, debates, speeches, reports, and maps) and digital technologies (e.g., Internet, social media, and digital documentary).</t>
  </si>
  <si>
    <t>D4.3.9-12</t>
  </si>
  <si>
    <t>Present adaptations of arguments and explanations that feature evocative ideas and perspectives on issues and topics to reach a range of audiences and venues outside the classroom using print and oral technologies (e.g., posters, essays, letters, debates, speeches, reports, and maps) and digital technologies (e.g., Internet, social media, and digital documentary).</t>
  </si>
  <si>
    <t>D4.3.K-2</t>
  </si>
  <si>
    <t>Present a summary of an argument using print, oral, and digital technologies.</t>
  </si>
  <si>
    <t>D4.4.3-5</t>
  </si>
  <si>
    <t>Critique arguments.</t>
  </si>
  <si>
    <t>D4.4.6-8</t>
  </si>
  <si>
    <t>Critique arguments for credibility.</t>
  </si>
  <si>
    <t>D4.4.9-12</t>
  </si>
  <si>
    <t>Critique the use of claims and evidence in arguments for credibility.</t>
  </si>
  <si>
    <t>D4.4.K-2</t>
  </si>
  <si>
    <t>Ask and answer questions about arguments.</t>
  </si>
  <si>
    <t>D4.5.3-5</t>
  </si>
  <si>
    <t>Critique explanations.</t>
  </si>
  <si>
    <t>D4.5.6-8</t>
  </si>
  <si>
    <t>Critique the structure of explanations.</t>
  </si>
  <si>
    <t>D4.5.9-12</t>
  </si>
  <si>
    <t>Critique the use of the reasoning, sequencing, and supporting details of explanations.</t>
  </si>
  <si>
    <t>D4.5.K-2</t>
  </si>
  <si>
    <t>Ask and answer questions about explanations.</t>
  </si>
  <si>
    <t>D4.6.3-5</t>
  </si>
  <si>
    <t>Draw on disciplinary concepts to explain the challenges people have faced and opportunities they have created, in addressing local, regional, and global problems at various times and places.</t>
  </si>
  <si>
    <t>D4.6.6-8</t>
  </si>
  <si>
    <t>Draw on multiple disciplinary lenses to analyze how a specific problem can manifest itself at local, regional, and global levels over time, identifying its characteristics and causes, and the challenges and opportunities faced by those trying to address the problem.</t>
  </si>
  <si>
    <t>D4.6.9-12</t>
  </si>
  <si>
    <t>Use disciplinary and interdisciplinary lenses to understand the characteristics and causes of local, regional, and global problems; instances of such problems in multiple contexts; and challenges and opportunities faced by those trying to address these problems over time and place.</t>
  </si>
  <si>
    <t>D4.6.K-2</t>
  </si>
  <si>
    <t>Identify and explain a range of local, regional, and global problems, and some ways in which people are trying to address these problems.</t>
  </si>
  <si>
    <t>D4.7.3-5</t>
  </si>
  <si>
    <t>Explain different strategies and approaches students and others could take in working alone and together to address local, regional, and global problems, and predict possible results of their actions.</t>
  </si>
  <si>
    <t>D4.7.6-8</t>
  </si>
  <si>
    <t>Assess their individual and collective capacities to take action to address local, regional, and global problems, taking into account a range of possible levers of power, strategies, and potential outcomes.</t>
  </si>
  <si>
    <t>D4.7.9-12</t>
  </si>
  <si>
    <t>Assess options for individual and collective action to address local, regional, and global problems by engaging in self-reflection, strategy identification, and complex causal reasoning.</t>
  </si>
  <si>
    <t>D4.7.K-2</t>
  </si>
  <si>
    <t>Identify ways to take action to help address local, regional, and global problems.</t>
  </si>
  <si>
    <t>D4.8.3-5</t>
  </si>
  <si>
    <t>Use a range of deliberative and democratic procedures to make decisions about and act on civic problems in their classrooms and schools.</t>
  </si>
  <si>
    <t>D4.8.6-8</t>
  </si>
  <si>
    <t>Apply a range of deliberative and democratic procedures to make decisions and take action in their classrooms and schools, and in out-of-school civic contexts.</t>
  </si>
  <si>
    <t>D4.8.9-12</t>
  </si>
  <si>
    <t>Apply a range of deliberative and democratic strategies and procedures to make decisions and take action in their classrooms, schools, and out-of-school civic contexts.</t>
  </si>
  <si>
    <t>D4.8.K-2</t>
  </si>
  <si>
    <t>Use listening, consensus-building, and voting procedures to decide on and take action in their classrooms.</t>
  </si>
  <si>
    <t>By 2030, eradicate extreme poverty for all people everywhere, currently measured as people living on less than $1.25 a day</t>
  </si>
  <si>
    <t>SDGs</t>
  </si>
  <si>
    <t>Sustainability</t>
  </si>
  <si>
    <t>No Poverty</t>
  </si>
  <si>
    <t>By 2030, reduce at least by half the proportion of men, women and children of all ages living in poverty in all its dimensions according to national definitions</t>
  </si>
  <si>
    <t>Implement nationally appropriate social protection systems and measures for all, including floors, and by 2030 achieve substantial coverage of the poor and the vulnerable</t>
  </si>
  <si>
    <t>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</si>
  <si>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By 2030, build the resilience of the poor and those in vulnerable situations and reduce their exposure and vulnerability to climate-related extreme events and other economic, social and environmental shocks and disasters</t>
  </si>
  <si>
    <t>1.a</t>
  </si>
  <si>
    <t>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</si>
  <si>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1.b</t>
  </si>
  <si>
    <t>Create sound policy frameworks at the national, regional and international levels, based on pro-poor and gender-sensitive development strategies, to support accelerated investment in poverty eradication actions</t>
  </si>
  <si>
    <t>By 2030, end hunger and ensure access by all people, in particular the poor and people in vulnerable situations, including infants, to safe, nutritious and sufficient food all year round</t>
  </si>
  <si>
    <t>Zero Hunger</t>
  </si>
  <si>
    <t>By 2030, end all forms of malnutrition, including achieving, by 2025, the internationally agreed targets on stunting and wasting in children under 5 years of age, and address the nutritional needs of adolescent girls, pregnant and lactating women and older persons</t>
  </si>
  <si>
    <t>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</si>
  <si>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</si>
  <si>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</si>
  <si>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2.a</t>
  </si>
  <si>
    <t>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</si>
  <si>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2.b</t>
  </si>
  <si>
    <t>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</si>
  <si>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2.c</t>
  </si>
  <si>
    <t>Adopt measures to ensure the proper functioning of food commodity markets and their derivatives and facilitate timely access to market information, including on food reserves, in order to help limit extreme food price volatility</t>
  </si>
  <si>
    <t>By 2030, reduce the global maternal mortality ratio to less than 70 per 100,000 live births</t>
  </si>
  <si>
    <t>Good Health and Well-Being</t>
  </si>
  <si>
    <t>By 2030, end preventable deaths of newborns and children under 5 years of age, with all countries aiming to reduce neonatal mortality to at least as low as 12 per 1,000 live births and under-5 mortality to at least as low as 25 per 1,000 live births</t>
  </si>
  <si>
    <t>By 2030, end the epidemics of AIDS, tuberculosis, malaria and neglected tropical diseases and combat hepatitis, water-borne diseases and other communicable diseases</t>
  </si>
  <si>
    <t>By 2030, reduce by one third premature mortality from non-communicable diseases through prevention and treatment and promote mental health and well-being</t>
  </si>
  <si>
    <t>Strengthen the prevention and treatment of substance abuse, including narcotic drug abuse and harmful use of alcohol</t>
  </si>
  <si>
    <t>By 2020, halve the number of global deaths and injuries from road traffic accidents</t>
  </si>
  <si>
    <t>By 2030, ensure universal access to sexual and reproductive health-care services, including for family planning, information and education, and the integration of reproductive health into national strategies and programmes</t>
  </si>
  <si>
    <t>Achieve universal health coverage, including financial risk protection, access to quality essential health-care services and access to safe, effective, quality and affordable essential medicines and vaccines for all</t>
  </si>
  <si>
    <t>By 2030, substantially reduce the number of deaths and illnesses from hazardous chemicals and air, water and soil pollution and contamination</t>
  </si>
  <si>
    <t>3.a</t>
  </si>
  <si>
    <t>Strengthen the implementation of the World Health Organization Framework Convention on Tobacco Control in all countries, as appropriate</t>
  </si>
  <si>
    <t>3.b</t>
  </si>
  <si>
    <t>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</si>
  <si>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3.c</t>
  </si>
  <si>
    <t>Substantially increase health financing and the recruitment, development, training and retention of the health workforce in developing countries, especially in least developed countries and small island developing States</t>
  </si>
  <si>
    <t>3.d</t>
  </si>
  <si>
    <t>Strengthen the capacity of all countries, in particular developing countries, for early warning, risk reduction and management of national and global health risks</t>
  </si>
  <si>
    <t>By 2030, ensure that all girls and boys complete free, equitable and quality primary and secondary education leading to relevant and effective learning outcomes</t>
  </si>
  <si>
    <t>Quality Education</t>
  </si>
  <si>
    <t>By 2030, ensure that all girls and boys have access to quality early childhood development, care and pre-primary education so that they are ready for primary education</t>
  </si>
  <si>
    <t>By 2030, ensure equal access for all women and men to affordable and quality technical, vocational and tertiary education, including university</t>
  </si>
  <si>
    <t>By 2030, substantially increase the number of youth and adults who have relevant skills, including technical and vocational skills, for employment, decent jobs and entrepreneurship</t>
  </si>
  <si>
    <t>By 2030, eliminate gender disparities in education and ensure equal access to all levels of education and vocational training for the vulnerable, including persons with disabilities, indigenous peoples and children in vulnerable situations</t>
  </si>
  <si>
    <t>By 2030, ensure that all youth and a substantial proportion of adults, both men and women, achieve literacy and numeracy</t>
  </si>
  <si>
    <t>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</si>
  <si>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4.a</t>
  </si>
  <si>
    <t>Build and upgrade education facilities that are child, disability and gender sensitive and provide safe, non-violent, inclusive and effective learning environments for all</t>
  </si>
  <si>
    <t>4.b</t>
  </si>
  <si>
    <t>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</si>
  <si>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4.c</t>
  </si>
  <si>
    <t>By 2030, substantially increase the supply of qualified teachers, including through international cooperation for teacher training in developing countries, especially least developed countries and small island developing States</t>
  </si>
  <si>
    <t>End all forms of discrimination against all women and girls everywhere</t>
  </si>
  <si>
    <t>Gender Equality</t>
  </si>
  <si>
    <t>Eliminate all forms of violence against all women and girls in the public and private spheres, including trafficking and sexual and other types of exploitation</t>
  </si>
  <si>
    <t>Eliminate all harmful practices, such as child, early and forced marriage and female genital mutilation</t>
  </si>
  <si>
    <t>Recognize and value unpaid care and domestic work through the provision of public services, infrastructure and social protection policies and the promotion of shared responsibility within the household and the family as nationally appropriate</t>
  </si>
  <si>
    <t>Ensure women’s full and effective participation and equal opportunities for leadership at all levels of decision-making in political, economic and public life</t>
  </si>
  <si>
    <t>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</si>
  <si>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5.a</t>
  </si>
  <si>
    <t>Undertake reforms to give women equal rights to economic resources, as well as access to ownership and control over land and other forms of property, financial services, inheritance and natural resources, in accordance with national laws</t>
  </si>
  <si>
    <t>5.b</t>
  </si>
  <si>
    <t>Enhance the use of enabling technology, in particular information and communications technology, to promote the empowerment of women</t>
  </si>
  <si>
    <t>5.c</t>
  </si>
  <si>
    <t>Adopt and strengthen sound policies and enforceable legislation for the promotion of gender equality and the empowerment of all women and girls at all levels</t>
  </si>
  <si>
    <t>By 2030, achieve universal and equitable access to safe and affordable drinking water for all</t>
  </si>
  <si>
    <t>Clean Water and Sanitation</t>
  </si>
  <si>
    <t>By 2030, achieve access to adequate and equitable sanitation and hygiene for all and end open defecation, paying special attention to the needs of women and girls and those in vulnerable situations</t>
  </si>
  <si>
    <t>By 2030, improve water quality by reducing pollution, eliminating dumping and minimizing release of hazardous chemicals and materials, halving the proportion of untreated wastewater and substantially increasing recycling and safe reuse globally</t>
  </si>
  <si>
    <t>By 2030, substantially increase water-use efficiency across all sectors and ensure sustainable withdrawals and supply of freshwater to address water scarcity and substantially reduce the number of people suffering from water scarcity</t>
  </si>
  <si>
    <t>By 2030, implement integrated water resources management at all levels, including through transboundary cooperation as appropriate</t>
  </si>
  <si>
    <t>By 2020, protect and restore water-related ecosystems, including mountains, forests, wetlands, rivers, aquifers and lakes</t>
  </si>
  <si>
    <t>6.a</t>
  </si>
  <si>
    <t>By 2030, expand international cooperation and capacity-building support to developing countries in water- and sanitation-related activities and programmes, including water harvesting, desalination, water efficiency, wastewater treatment, recycling and reuse technologies</t>
  </si>
  <si>
    <t>6.b</t>
  </si>
  <si>
    <t>Support and strengthen the participation of local communities in improving water and sanitation management</t>
  </si>
  <si>
    <t>By 2030, ensure universal access to affordable, reliable and modern energy services</t>
  </si>
  <si>
    <t>Affordable and Clean Energy</t>
  </si>
  <si>
    <t>By 2030, increase substantially the share of renewable energy in the global energy mix</t>
  </si>
  <si>
    <t>By 2030, double the global rate of improvement in energy efficiency</t>
  </si>
  <si>
    <t>7.a</t>
  </si>
  <si>
    <t>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</si>
  <si>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7.b</t>
  </si>
  <si>
    <t>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</si>
  <si>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Sustain per capita economic growth in accordance with national circumstances and, in particular, at least 7 per cent gross domestic product growth per annum in the least developed countries</t>
  </si>
  <si>
    <t>Decent Work and Economic Growth</t>
  </si>
  <si>
    <t>Achieve higher levels of economic productivity through diversification, technological upgrading and innovation, including through a focus on high-value added and labour-intensive sectors</t>
  </si>
  <si>
    <t>Promote development-oriented policies that support productive activities, decent job creation, entrepreneurship, creativity and innovation, and encourage the formalization and growth of micro-, small- and medium-sized enterprises, including through access to financial services</t>
  </si>
  <si>
    <t>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</si>
  <si>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By 2030, achieve full and productive employment and decent work for all women and men, including for young people and persons with disabilities, and equal pay for work of equal value</t>
  </si>
  <si>
    <t>By 2020, substantially reduce the proportion of youth not in employment, education or training</t>
  </si>
  <si>
    <t>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</si>
  <si>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Protect labour rights and promote safe and secure working environments for all workers, including migrant workers, in particular women migrants, and those in precarious employment</t>
  </si>
  <si>
    <t>By 2030, devise and implement policies to promote sustainable tourism that creates jobs and promotes local culture and products</t>
  </si>
  <si>
    <t>Strengthen the capacity of domestic financial institutions to encourage and expand access to banking, insurance and financial services for all</t>
  </si>
  <si>
    <t>8.a</t>
  </si>
  <si>
    <t>Increase Aid for Trade support for developing countries, in particular least developed countries, including through the Enhanced Integrated Framework for Trade-Related Technical Assistance to Least Developed Countries</t>
  </si>
  <si>
    <t>8.b</t>
  </si>
  <si>
    <t>By 2020, develop and operationalize a global strategy for youth employment and implement the Global Jobs Pact of the International Labour Organization</t>
  </si>
  <si>
    <t>Develop quality, reliable, sustainable and resilient infrastructure, including regional and transborder infrastructure, to support economic development and human well-being, with a focus on affordable and equitable access for all</t>
  </si>
  <si>
    <t>Industry, Innovation, and Infrastructure</t>
  </si>
  <si>
    <t>Promote inclusive and sustainable industrialization and, by 2030, significantly raise industry’s share of employment and gross domestic product, in line with national circumstances, and double its share in least developed countries</t>
  </si>
  <si>
    <t>Increase the access of small-scale industrial and other enterprises, in particular in developing countries, to financial services, including affordable credit, and their integration into value chains and markets</t>
  </si>
  <si>
    <t>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</si>
  <si>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</si>
  <si>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9.a</t>
  </si>
  <si>
    <t>Facilitate sustainable and resilient infrastructure development in developing countries through enhanced financial, technological and technical support to African countries, least developed countries, landlocked developing countries and small island developing States</t>
  </si>
  <si>
    <t>9.b</t>
  </si>
  <si>
    <t>Support domestic technology development, research and innovation in developing countries, including by ensuring a conducive policy environment for, inter alia, industrial diversification and value addition to commodities</t>
  </si>
  <si>
    <t>9.c</t>
  </si>
  <si>
    <t>Significantly increase access to information and communications technology and strive to provide universal and affordable access to the Internet in least developed countries by 2020</t>
  </si>
  <si>
    <t>By 2030, progressively achieve and sustain income growth of the bottom 40 per cent of the population at a rate higher than the national average</t>
  </si>
  <si>
    <t>Reduced Inequalities</t>
  </si>
  <si>
    <t>By 2030, empower and promote the social, economic and political inclusion of all, irrespective of age, sex, disability, race, ethnicity, origin, religion or economic or other status</t>
  </si>
  <si>
    <t>Ensure equal opportunity and reduce inequalities of outcome, including by eliminating discriminatory laws, policies and practices and promoting appropriate legislation, policies and action in this regard</t>
  </si>
  <si>
    <t>Adopt policies, especially fiscal, wage and social protection policies, and progressively achieve greater equality</t>
  </si>
  <si>
    <t>Improve the regulation and monitoring of global financial markets and institutions and strengthen the implementation of such regulations</t>
  </si>
  <si>
    <t>Ensure enhanced representation and voice for developing countries in decision-making in global international economic and financial institutions in order to deliver more effective, credible, accountable and legitimate institutions</t>
  </si>
  <si>
    <t>Facilitate orderly, safe, regular and responsible migration and mobility of people, including through the implementation of planned and well-managed migration policies</t>
  </si>
  <si>
    <t>10.a</t>
  </si>
  <si>
    <t>Implement the principle of special and differential treatment for developing countries, in particular least developed countries, in accordance with World Trade Organization agreements</t>
  </si>
  <si>
    <t>10.b</t>
  </si>
  <si>
    <t>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</si>
  <si>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10.c</t>
  </si>
  <si>
    <t>By 2030, reduce to less than 3 per cent the transaction costs of migrant remittances and eliminate remittance corridors with costs higher than 5 per cent</t>
  </si>
  <si>
    <t>By 2030, ensure access for all to adequate, safe and affordable housing and basic services and upgrade slums</t>
  </si>
  <si>
    <t>Sustainable Cities and Communities</t>
  </si>
  <si>
    <t>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</si>
  <si>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By 2030, enhance inclusive and sustainable urbanization and capacity for participatory, integrated and sustainable human settlement planning and management in all countries</t>
  </si>
  <si>
    <t>Strengthen efforts to protect and safeguard the world’s cultural and natural heritage</t>
  </si>
  <si>
    <t>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</si>
  <si>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By 2030, reduce the adverse per capita environmental impact of cities, including by paying special attention to air quality and municipal and other waste management</t>
  </si>
  <si>
    <t>By 2030, provide universal access to safe, inclusive and accessible, green and public spaces, in particular for women and children, older persons and persons with disabilities</t>
  </si>
  <si>
    <t>11.a</t>
  </si>
  <si>
    <t>Support positive economic, social and environmental links between urban, per-urban and rural areas by strengthening national and regional development planning</t>
  </si>
  <si>
    <t>11.b</t>
  </si>
  <si>
    <t>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</si>
  <si>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11.c</t>
  </si>
  <si>
    <t>Support least developed countries, including through financial and technical assistance, in building sustainable and resilient buildings utilizing local materials</t>
  </si>
  <si>
    <t>Implement the 10-year framework of programmes on sustainable consumption and production, all countries taking action, with developed countries taking the lead, taking into account the development and capabilities of developing countries</t>
  </si>
  <si>
    <t>Responsible Consumption and Production</t>
  </si>
  <si>
    <t>By 2030, achieve the sustainable management and efficient use of natural resources</t>
  </si>
  <si>
    <t>By 2030, halve per capita global food waste at the retail and consumer levels and reduce food losses along production and supply chains, including post-harvest losses</t>
  </si>
  <si>
    <t>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</si>
  <si>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By 2030, substantially reduce waste generation through prevention, reduction, recycling and reuse</t>
  </si>
  <si>
    <t>Encourage companies, especially large and transnational companies, to adopt sustainable practices and to integrate sustainability information into their reporting cycle</t>
  </si>
  <si>
    <t>Promote public procurement practices that are sustainable, in accordance with national policies and priorities</t>
  </si>
  <si>
    <t>By 2030, ensure that people everywhere have the relevant information and awareness for sustainable development and lifestyles in harmony with nature</t>
  </si>
  <si>
    <t>12.a</t>
  </si>
  <si>
    <t>Support developing countries to strengthen their scientific and technological capacity to move towards more sustainable patterns of consumption and production</t>
  </si>
  <si>
    <t>12.b</t>
  </si>
  <si>
    <t>Develop and implement tools to monitor sustainable development impacts for sustainable tourism that creates jobs and promotes local culture and products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</si>
  <si>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</si>
  <si>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</si>
  <si>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Strengthen resilience and adaptive capacity to climate-related hazards and natural disasters in all countries</t>
  </si>
  <si>
    <t>Climate Action</t>
  </si>
  <si>
    <t>Integrate climate change measures into national policies, strategies and planning</t>
  </si>
  <si>
    <t>Improve education, awareness-raising and human and institutional capacity on climate change mitigation, adaptation, impact reduction and early warning</t>
  </si>
  <si>
    <t>13.a</t>
  </si>
  <si>
    <t>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</si>
  <si>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13.b</t>
  </si>
  <si>
    <t>Promote mechanisms for raising capacity for effective climate change-related planning and management in least developed countries and small island developing States, including focusing on women, youth and local and marginalized communities</t>
  </si>
  <si>
    <t>By 2025, prevent and significantly reduce marine pollution of all kinds, in particular from land-based activities, including marine debris and nutrient pollution</t>
  </si>
  <si>
    <t>Life Below Water</t>
  </si>
  <si>
    <t>By 2020, sustainably manage and protect marine and coastal ecosystems to avoid significant adverse impacts, including by strengthening their resilience, and take action for their restoration in order to achieve healthy and productive oceans</t>
  </si>
  <si>
    <t>Minimize and address the impacts of ocean acidification, including through enhanced scientific cooperation at all levels</t>
  </si>
  <si>
    <t>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</si>
  <si>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By 2020, conserve at least 10 per cent of coastal and marine areas, consistent with national and international law and based on the best available scientific information</t>
  </si>
  <si>
    <t>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t>
  </si>
  <si>
    <t>By 2030, increase the economic benefits to Small Island developing States and least developed countries from the sustainable use of marine resources, including through sustainable management of fisheries, aquaculture and tourism</t>
  </si>
  <si>
    <t>14.a</t>
  </si>
  <si>
    <t>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</si>
  <si>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14.b</t>
  </si>
  <si>
    <t>Provide access for small-scale artisanal fishers to marine resources and markets</t>
  </si>
  <si>
    <t>14.c</t>
  </si>
  <si>
    <t>Enhance the conservation and sustainable use of oceans and their resources by implementing international law as reflected in UNCLOS, which provides the legal framework for the conservation and sustainable use of oceans and their resources, as recalled in paragraph 158 of The Future We Want</t>
  </si>
  <si>
    <t>By 2020, ensure the conservation, restoration and sustainable use of terrestrial and inland freshwater ecosystems and their services, in particular forests, wetlands, mountains and drylands, in line with obligations under international agreements</t>
  </si>
  <si>
    <t>Life on Land</t>
  </si>
  <si>
    <t>By 2020, promote the implementation of sustainable management of all types of forests, halt deforestation, restore degraded forests and substantially increase afforestation and reforestation globally</t>
  </si>
  <si>
    <t>By 2030, combat desertification, restore degraded land and soil, including land affected by desertification, drought and floods, and strive to achieve a land degradation-neutral world</t>
  </si>
  <si>
    <t>By 2030, ensure the conservation of mountain ecosystems, including their biodiversity, in order to enhance their capacity to provide benefits that are essential for sustainable development</t>
  </si>
  <si>
    <t>Take urgent and significant action to reduce the degradation of natural habitats, halt the loss of biodiversity and, by 2020, protect and prevent the extinction of threatened species</t>
  </si>
  <si>
    <t>Promote fair and equitable sharing of the benefits arising from the utilization of genetic resources and promote appropriate access to such resources, as internationally agreed</t>
  </si>
  <si>
    <t>Take urgent action to end poaching and trafficking of protected species of flora and fauna and address both demand and supply of illegal wildlife products</t>
  </si>
  <si>
    <t>By 2020, introduce measures to prevent the introduction and significantly reduce the impact of invasive alien species on land and water ecosystems and control or eradicate the priority species</t>
  </si>
  <si>
    <t>By 2020, integrate ecosystem and biodiversity values into national and local planning, development processes, poverty reduction strategies and accounts</t>
  </si>
  <si>
    <t>15.a</t>
  </si>
  <si>
    <t>Mobilize and significantly increase financial resources from all sources to conserve and sustainably use biodiversity and ecosystems</t>
  </si>
  <si>
    <t>15.b</t>
  </si>
  <si>
    <t>Mobilize significant resources from all sources and at all levels to finance sustainable forest management and provide adequate incentives to developing countries to advance such management, including for conservation and reforestation</t>
  </si>
  <si>
    <t>15.c</t>
  </si>
  <si>
    <t>Enhance global support for efforts to combat poaching and trafficking of protected species, including by increasing the capacity of local communities to pursue sustainable livelihood opportunities</t>
  </si>
  <si>
    <t>Significantly reduce all forms of violence and related death rates everywhere</t>
  </si>
  <si>
    <t>Peace, Justice, and Strong Institutions</t>
  </si>
  <si>
    <t>End abuse, exploitation, trafficking and all forms of violence against and torture of children</t>
  </si>
  <si>
    <t>Promote the rule of law at the national and international levels and ensure equal access to justice for all</t>
  </si>
  <si>
    <t>By 2030, significantly reduce illicit financial and arms flows, strengthen the recovery and return of stolen assets and combat all forms of organized crime</t>
  </si>
  <si>
    <t>Substantially reduce corruption and bribery in all their forms</t>
  </si>
  <si>
    <t>Develop effective, accountable and transparent institutions at all levels</t>
  </si>
  <si>
    <t>Ensure responsive, inclusive, participatory and representative decision-making at all levels</t>
  </si>
  <si>
    <t>Broaden and strengthen the participation of developing countries in the institutions of global governance</t>
  </si>
  <si>
    <t>By 2030, provide legal identity for all, including birth registration</t>
  </si>
  <si>
    <t>Ensure public access to information and protect fundamental freedoms, in accordance with national legislation and international agreements</t>
  </si>
  <si>
    <t>16.a</t>
  </si>
  <si>
    <t>Strengthen relevant national institutions, including through international cooperation, for building capacity at all levels, in particular in developing countries, to prevent violence and combat terrorism and crime</t>
  </si>
  <si>
    <t>16.b</t>
  </si>
  <si>
    <t>Promote and enforce non-discriminatory laws and policies for sustainable development</t>
  </si>
  <si>
    <t>Strengthen domestic resource mobilization, including through international support to developing countries, to improve domestic capacity for tax and other revenue collection</t>
  </si>
  <si>
    <t>Partnerships for the Goals</t>
  </si>
  <si>
    <t>Developed countries to implement fully their official development assistance commitments, including the commitment by many developed countries to achieve the target of 0.7 per cent of ODA/GNI to developing countries and 0.15 to 0.20 per cent of ODA/GNI to least developed countries; ODA providers are encouraged to consider setting a target to provide at least 0.20 per cent of ODA/GNI to least developed countries</t>
  </si>
  <si>
    <t>Mobilize additional financial resources for developing countries from multiple sources</t>
  </si>
  <si>
    <t>Assist developing countries in attaining long-term debt sustainability through coordinated policies aimed at fostering debt financing, debt relief and debt restructuring, as appropriate, and address the external debt of highly indebted poor countries to reduce debt distress</t>
  </si>
  <si>
    <t>Adopt and implement investment promotion regimes for least developed countries</t>
  </si>
  <si>
    <t>Enhance North-South, South-South and triangular regional and international cooperation on and access to science, technology and innovation and enhance knowledge sharing on mutually agreed terms, including through improved coordination among existing mechanisms, in particular at the United Nations level, and through a global technology facilitation mechanism</t>
  </si>
  <si>
    <t>Promote the development, transfer, dissemination and diffusion of environmentally sound technologies to developing countries on favourable terms, including on concessional and preferential terms, as mutually agreed</t>
  </si>
  <si>
    <t>Fully operationalize the technology bank and science, technology and innovation capacity-building mechanism for least developed countries by 2017 and enhance the use of enabling technology, in particular information and communications technology</t>
  </si>
  <si>
    <t>Enhance international support for implementing effective and targeted capacity-building in developing countries to support national plans to implement all the sustainable development goals, including through North-South, South-South and triangular cooperation</t>
  </si>
  <si>
    <t>Promote a universal, rules-based, open, non-discriminatory and equitable multilateral trading system under the World Trade Organization, including through the conclusion of negotiations under its Doha Development Agenda</t>
  </si>
  <si>
    <t>Significantly increase the exports of developing countries, in particular with a view to doubling the least developed countries’ share of global exports by 2020</t>
  </si>
  <si>
    <t>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</si>
  <si>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Enhance global macroeconomic stability, including through policy coordination and policy coherence</t>
  </si>
  <si>
    <t>Enhance policy coherence for sustainable development</t>
  </si>
  <si>
    <t>Respect each country’s policy space and leadership to establish and implement policies for poverty eradication and sustainable development</t>
  </si>
  <si>
    <t>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</si>
  <si>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Encourage and promote effective public, public-private and civil society partnerships, building on the experience and resourcing strategies of partnerships</t>
  </si>
  <si>
    <t>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</si>
  <si>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By 2030, build on existing initiatives to develop measurements of progress on sustainable development that complement gross domestic product, and support statistical capacity-building in developing countries</t>
  </si>
  <si>
    <t>3. Summary. *This page is autogenerated...don't overwrite or sort the data. You'll copy this data and paste (values only) in tab 4 to finalize.</t>
  </si>
  <si>
    <t>Code</t>
  </si>
  <si>
    <t>Code+Statement</t>
  </si>
  <si>
    <t>Subject</t>
  </si>
  <si>
    <t>Grade</t>
  </si>
  <si>
    <t>Learning Goal (SWBAT)</t>
  </si>
  <si>
    <t>Set</t>
  </si>
  <si>
    <t>4. Create a static sheet; document standards alignments for teachers.</t>
  </si>
  <si>
    <t>Warnings:</t>
  </si>
  <si>
    <t>Target?</t>
  </si>
  <si>
    <t>How does the lesson align to the standard?</t>
  </si>
  <si>
    <t>HERE, Paste Values only (CMD/CTRL + V) from Tab 3.</t>
  </si>
  <si>
    <t>Don't mess with this page unless you really know what you're doing.</t>
  </si>
</sst>
</file>

<file path=xl/styles.xml><?xml version="1.0" encoding="utf-8"?>
<styleSheet xmlns="http://schemas.openxmlformats.org/spreadsheetml/2006/main" xmlns:x14ac="http://schemas.microsoft.com/office/spreadsheetml/2009/9/ac" xmlns:mc="http://schemas.openxmlformats.org/markup-compatibility/2006">
  <fonts count="26">
    <font>
      <sz val="11.0"/>
      <color rgb="FF000000"/>
      <name val="Arial"/>
    </font>
    <font>
      <b/>
      <color theme="0"/>
      <name val="Calibri"/>
    </font>
    <font/>
    <font>
      <b/>
      <color theme="1"/>
      <name val="Calibri"/>
    </font>
    <font>
      <b/>
      <u/>
      <color rgb="FF1155CC"/>
    </font>
    <font>
      <color theme="1"/>
      <name val="Calibri"/>
    </font>
    <font>
      <b/>
      <sz val="12.0"/>
      <color rgb="FFECA14D"/>
      <name val="Calibri"/>
    </font>
    <font>
      <b/>
      <sz val="12.0"/>
      <color rgb="FFDB4125"/>
      <name val="Calibri"/>
    </font>
    <font>
      <b/>
      <sz val="12.0"/>
      <color rgb="FF633A9A"/>
      <name val="Calibri"/>
    </font>
    <font>
      <b/>
      <sz val="12.0"/>
      <color rgb="FFB798E8"/>
      <name val="Calibri"/>
    </font>
    <font>
      <b/>
      <sz val="11.0"/>
      <color theme="0"/>
      <name val="Calibri"/>
    </font>
    <font>
      <b/>
      <sz val="11.0"/>
      <color rgb="FFF3F3F3"/>
      <name val="Calibri"/>
    </font>
    <font>
      <b/>
      <sz val="11.0"/>
      <color rgb="FF000000"/>
      <name val="Calibri"/>
    </font>
    <font>
      <sz val="11.0"/>
      <color rgb="FFFFFFFF"/>
      <name val="Arial"/>
    </font>
    <font>
      <u/>
      <sz val="11.0"/>
      <color rgb="FF000000"/>
      <name val="Arial"/>
    </font>
    <font>
      <color rgb="FFF3F3F3"/>
      <name val="Calibri"/>
    </font>
    <font>
      <sz val="11.0"/>
      <color rgb="FF000000"/>
      <name val="Montserrat"/>
    </font>
    <font>
      <b/>
      <sz val="11.0"/>
      <color rgb="FFFFFFFF"/>
      <name val="Inconsolata"/>
    </font>
    <font>
      <sz val="11.0"/>
      <color theme="1"/>
      <name val="Calibri"/>
    </font>
    <font>
      <sz val="11.0"/>
      <color rgb="FF000000"/>
      <name val="Calibri"/>
    </font>
    <font>
      <sz val="11.0"/>
      <color rgb="FF000000"/>
      <name val="Inconsolata"/>
    </font>
    <font>
      <b/>
      <sz val="11.0"/>
      <color rgb="FF00FFFF"/>
      <name val="Inconsolata"/>
    </font>
    <font>
      <b/>
      <color rgb="FFFFFFFF"/>
      <name val="Calibri"/>
    </font>
    <font>
      <sz val="11.0"/>
      <color rgb="FFFFFFFF"/>
      <name val="Calibri"/>
    </font>
    <font>
      <color rgb="FFFFFFFF"/>
      <name val="Calibri"/>
    </font>
    <font>
      <u/>
      <color rgb="FFFFFFFF"/>
    </font>
  </fonts>
  <fills count="14">
    <fill>
      <patternFill patternType="none"/>
    </fill>
    <fill>
      <patternFill patternType="lightGray"/>
    </fill>
    <fill>
      <patternFill patternType="solid">
        <fgColor rgb="FF1C4587"/>
        <bgColor rgb="FF1C4587"/>
      </patternFill>
    </fill>
    <fill>
      <patternFill patternType="solid">
        <fgColor rgb="FFEFEFEF"/>
        <bgColor rgb="FFEFEFEF"/>
      </patternFill>
    </fill>
    <fill>
      <patternFill patternType="solid">
        <fgColor rgb="FFD9E2F3"/>
        <bgColor rgb="FFD9E2F3"/>
      </patternFill>
    </fill>
    <fill>
      <patternFill patternType="solid">
        <fgColor rgb="FF666666"/>
        <bgColor rgb="FF666666"/>
      </patternFill>
    </fill>
    <fill>
      <patternFill patternType="solid">
        <fgColor rgb="FFD9E1F2"/>
        <bgColor rgb="FFD9E1F2"/>
      </patternFill>
    </fill>
    <fill>
      <patternFill patternType="solid">
        <fgColor rgb="FFECA14D"/>
        <bgColor rgb="FFECA14D"/>
      </patternFill>
    </fill>
    <fill>
      <patternFill patternType="solid">
        <fgColor rgb="FFFFFF00"/>
        <bgColor rgb="FFFFFF00"/>
      </patternFill>
    </fill>
    <fill>
      <patternFill patternType="solid">
        <fgColor rgb="FFDB4125"/>
        <bgColor rgb="FFDB4125"/>
      </patternFill>
    </fill>
    <fill>
      <patternFill patternType="solid">
        <fgColor rgb="FFB798E8"/>
        <bgColor rgb="FFB798E8"/>
      </patternFill>
    </fill>
    <fill>
      <patternFill patternType="solid">
        <fgColor rgb="FF633A9A"/>
        <bgColor rgb="FF633A9A"/>
      </patternFill>
    </fill>
    <fill>
      <patternFill patternType="solid">
        <fgColor rgb="FF009051"/>
        <bgColor rgb="FF009051"/>
      </patternFill>
    </fill>
    <fill>
      <patternFill patternType="solid">
        <fgColor rgb="FFFFFFFF"/>
        <bgColor rgb="FFFFFFFF"/>
      </patternFill>
    </fill>
  </fills>
  <borders count="15">
    <border/>
    <border>
      <left style="thick">
        <color rgb="FFFFFFFF"/>
      </left>
      <top style="thick">
        <color rgb="FFFFFFFF"/>
      </top>
      <bottom style="thick">
        <color rgb="FFFFFFFF"/>
      </bottom>
    </border>
    <border>
      <top style="thick">
        <color rgb="FFFFFFFF"/>
      </top>
      <bottom style="thick">
        <color rgb="FFFFFFFF"/>
      </bottom>
    </border>
    <border>
      <right style="thick">
        <color rgb="FFFFFFFF"/>
      </right>
      <top style="thick">
        <color rgb="FFFFFFFF"/>
      </top>
      <bottom style="thick">
        <color rgb="FFFFFFFF"/>
      </bottom>
    </border>
    <border>
      <left style="thick">
        <color rgb="FF000000"/>
      </left>
      <top style="thick">
        <color rgb="FF000000"/>
      </top>
    </border>
    <border>
      <top style="thick">
        <color rgb="FF000000"/>
      </top>
    </border>
    <border>
      <right style="thick">
        <color rgb="FF000000"/>
      </right>
      <top style="thick">
        <color rgb="FF000000"/>
      </top>
    </border>
    <border>
      <left style="thick">
        <color rgb="FF000000"/>
      </left>
    </border>
    <border>
      <right style="thick">
        <color rgb="FF000000"/>
      </right>
    </border>
    <border>
      <left style="thick">
        <color rgb="FF1C4587"/>
      </left>
      <top style="thick">
        <color rgb="FF1C4587"/>
      </top>
      <bottom style="thick">
        <color rgb="FFFFFFFF"/>
      </bottom>
    </border>
    <border>
      <top style="thick">
        <color rgb="FF1C4587"/>
      </top>
      <bottom style="thick">
        <color rgb="FFFFFFFF"/>
      </bottom>
    </border>
    <border>
      <right style="thick">
        <color rgb="FF1C4587"/>
      </right>
      <top style="thick">
        <color rgb="FF1C4587"/>
      </top>
      <bottom style="thick">
        <color rgb="FFFFFFFF"/>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right/>
      <top/>
      <bottom/>
    </border>
  </borders>
  <cellStyleXfs count="1">
    <xf borderId="0" fillId="0" fontId="0" numFmtId="0" applyAlignment="1" applyFont="1"/>
  </cellStyleXfs>
  <cellXfs count="93">
    <xf borderId="0" fillId="0" fontId="0" numFmtId="0" xfId="0" applyAlignment="1" applyFont="1">
      <alignment readingOrder="0" shrinkToFit="0" vertical="bottom" wrapText="0"/>
    </xf>
    <xf borderId="1" fillId="2" fontId="1" numFmtId="49" xfId="0" applyAlignment="1" applyBorder="1" applyFill="1" applyFont="1" applyNumberFormat="1">
      <alignment horizontal="left" readingOrder="0"/>
    </xf>
    <xf borderId="2" fillId="0" fontId="2" numFmtId="0" xfId="0" applyBorder="1" applyFont="1"/>
    <xf borderId="3" fillId="0" fontId="2" numFmtId="0" xfId="0" applyBorder="1" applyFont="1"/>
    <xf borderId="4" fillId="3" fontId="3" numFmtId="0" xfId="0" applyAlignment="1" applyBorder="1" applyFill="1" applyFont="1">
      <alignment horizontal="center" readingOrder="0"/>
    </xf>
    <xf borderId="5" fillId="0" fontId="2" numFmtId="0" xfId="0" applyBorder="1" applyFont="1"/>
    <xf borderId="6" fillId="0" fontId="2" numFmtId="0" xfId="0" applyBorder="1" applyFont="1"/>
    <xf borderId="0" fillId="0" fontId="3" numFmtId="0" xfId="0" applyFont="1"/>
    <xf borderId="0" fillId="4" fontId="3" numFmtId="49" xfId="0" applyAlignment="1" applyFill="1" applyFont="1" applyNumberFormat="1">
      <alignment horizontal="center" readingOrder="0" shrinkToFit="0" wrapText="1"/>
    </xf>
    <xf borderId="0" fillId="4" fontId="4" numFmtId="0" xfId="0" applyAlignment="1" applyFont="1">
      <alignment readingOrder="0" shrinkToFit="0" wrapText="1"/>
    </xf>
    <xf borderId="0" fillId="0" fontId="3" numFmtId="0" xfId="0" applyAlignment="1" applyFont="1">
      <alignment readingOrder="0" shrinkToFit="0" wrapText="1"/>
    </xf>
    <xf borderId="7" fillId="3" fontId="3" numFmtId="0" xfId="0" applyAlignment="1" applyBorder="1" applyFont="1">
      <alignment horizontal="center" readingOrder="0"/>
    </xf>
    <xf borderId="0" fillId="3" fontId="3" numFmtId="0" xfId="0" applyAlignment="1" applyFont="1">
      <alignment horizontal="center" readingOrder="0"/>
    </xf>
    <xf borderId="8" fillId="3" fontId="3" numFmtId="0" xfId="0" applyAlignment="1" applyBorder="1" applyFont="1">
      <alignment horizontal="center" readingOrder="0"/>
    </xf>
    <xf borderId="0" fillId="4" fontId="5" numFmtId="49" xfId="0" applyAlignment="1" applyFont="1" applyNumberFormat="1">
      <alignment horizontal="center" readingOrder="0" shrinkToFit="0" wrapText="1"/>
    </xf>
    <xf borderId="0" fillId="4" fontId="5" numFmtId="0" xfId="0" applyAlignment="1" applyFont="1">
      <alignment readingOrder="0" shrinkToFit="0" wrapText="1"/>
    </xf>
    <xf borderId="0" fillId="0" fontId="5" numFmtId="0" xfId="0" applyAlignment="1" applyFont="1">
      <alignment readingOrder="0" shrinkToFit="0" wrapText="1"/>
    </xf>
    <xf borderId="7" fillId="3" fontId="6" numFmtId="0" xfId="0" applyAlignment="1" applyBorder="1" applyFont="1">
      <alignment horizontal="center"/>
    </xf>
    <xf borderId="0" fillId="3" fontId="7" numFmtId="0" xfId="0" applyAlignment="1" applyFont="1">
      <alignment horizontal="center"/>
    </xf>
    <xf borderId="0" fillId="3" fontId="8" numFmtId="0" xfId="0" applyAlignment="1" applyFont="1">
      <alignment horizontal="center" readingOrder="0"/>
    </xf>
    <xf borderId="8" fillId="3" fontId="9" numFmtId="0" xfId="0" applyAlignment="1" applyBorder="1" applyFont="1">
      <alignment horizontal="center" readingOrder="0"/>
    </xf>
    <xf borderId="0" fillId="4" fontId="5" numFmtId="49" xfId="0" applyAlignment="1" applyFont="1" applyNumberFormat="1">
      <alignment horizontal="center" shrinkToFit="0" wrapText="1"/>
    </xf>
    <xf borderId="0" fillId="4" fontId="5" numFmtId="0" xfId="0" applyAlignment="1" applyFont="1">
      <alignment shrinkToFit="0" wrapText="1"/>
    </xf>
    <xf borderId="0" fillId="0" fontId="5" numFmtId="0" xfId="0" applyAlignment="1" applyFont="1">
      <alignment shrinkToFit="0" wrapText="1"/>
    </xf>
    <xf borderId="0" fillId="2" fontId="10" numFmtId="0" xfId="0" applyAlignment="1" applyFont="1">
      <alignment readingOrder="0" shrinkToFit="0" vertical="bottom" wrapText="1"/>
    </xf>
    <xf borderId="0" fillId="2" fontId="10" numFmtId="0" xfId="0" applyAlignment="1" applyFont="1">
      <alignment readingOrder="0" vertical="bottom"/>
    </xf>
    <xf borderId="0" fillId="2" fontId="10" numFmtId="0" xfId="0" applyAlignment="1" applyFont="1">
      <alignment readingOrder="0" shrinkToFit="0" vertical="bottom" wrapText="0"/>
    </xf>
    <xf borderId="0" fillId="2" fontId="10" numFmtId="0" xfId="0" applyAlignment="1" applyFont="1">
      <alignment readingOrder="0" shrinkToFit="0" vertical="bottom" wrapText="0"/>
    </xf>
    <xf borderId="0" fillId="5" fontId="11" numFmtId="0" xfId="0" applyAlignment="1" applyFill="1" applyFont="1">
      <alignment horizontal="center" readingOrder="0"/>
    </xf>
    <xf borderId="0" fillId="2" fontId="10" numFmtId="0" xfId="0" applyAlignment="1" applyFont="1">
      <alignment readingOrder="0"/>
    </xf>
    <xf borderId="0" fillId="6" fontId="12" numFmtId="49" xfId="0" applyAlignment="1" applyFill="1" applyFont="1" applyNumberFormat="1">
      <alignment horizontal="center" readingOrder="0" shrinkToFit="0" vertical="bottom" wrapText="0"/>
    </xf>
    <xf borderId="0" fillId="3" fontId="12" numFmtId="0" xfId="0" applyAlignment="1" applyFont="1">
      <alignment readingOrder="0" shrinkToFit="0" vertical="bottom" wrapText="1"/>
    </xf>
    <xf borderId="0" fillId="0" fontId="12" numFmtId="0" xfId="0" applyAlignment="1" applyFont="1">
      <alignment readingOrder="0" vertical="bottom"/>
    </xf>
    <xf borderId="0" fillId="0" fontId="12" numFmtId="0" xfId="0" applyAlignment="1" applyFont="1">
      <alignment readingOrder="0" shrinkToFit="0" vertical="bottom" wrapText="1"/>
    </xf>
    <xf borderId="0" fillId="0" fontId="12" numFmtId="0" xfId="0" applyAlignment="1" applyFont="1">
      <alignment readingOrder="0" shrinkToFit="0" vertical="bottom" wrapText="0"/>
    </xf>
    <xf borderId="0" fillId="0" fontId="12" numFmtId="0" xfId="0" applyAlignment="1" applyFont="1">
      <alignment readingOrder="0" shrinkToFit="0" vertical="bottom" wrapText="0"/>
    </xf>
    <xf borderId="0" fillId="5" fontId="11" numFmtId="0" xfId="0" applyAlignment="1" applyFont="1">
      <alignment readingOrder="0"/>
    </xf>
    <xf borderId="0" fillId="3" fontId="12" numFmtId="0" xfId="0" applyAlignment="1" applyFont="1">
      <alignment readingOrder="0"/>
    </xf>
    <xf borderId="0" fillId="6" fontId="0" numFmtId="49" xfId="0" applyAlignment="1" applyFont="1" applyNumberFormat="1">
      <alignment horizontal="center" readingOrder="0" shrinkToFit="0" vertical="bottom" wrapText="0"/>
    </xf>
    <xf borderId="0" fillId="3" fontId="0" numFmtId="0" xfId="0" applyAlignment="1" applyFont="1">
      <alignment readingOrder="0" shrinkToFit="0" vertical="bottom" wrapText="1"/>
    </xf>
    <xf borderId="0" fillId="0" fontId="0" numFmtId="0" xfId="0" applyAlignment="1" applyFont="1">
      <alignment readingOrder="0" shrinkToFit="0" vertical="bottom" wrapText="0"/>
    </xf>
    <xf borderId="0" fillId="0" fontId="0" numFmtId="0" xfId="0" applyAlignment="1" applyFont="1">
      <alignment readingOrder="0" shrinkToFit="0" vertical="bottom" wrapText="1"/>
    </xf>
    <xf borderId="0" fillId="7" fontId="13" numFmtId="0" xfId="0" applyAlignment="1" applyFill="1" applyFont="1">
      <alignment readingOrder="0" shrinkToFit="0" vertical="bottom" wrapText="1"/>
    </xf>
    <xf borderId="0" fillId="0" fontId="0" numFmtId="0" xfId="0" applyAlignment="1" applyFont="1">
      <alignment shrinkToFit="0" vertical="bottom" wrapText="1"/>
    </xf>
    <xf borderId="0" fillId="0" fontId="0" numFmtId="0" xfId="0" applyAlignment="1" applyFont="1">
      <alignment shrinkToFit="0" vertical="bottom" wrapText="0"/>
    </xf>
    <xf borderId="0" fillId="0" fontId="0" numFmtId="0" xfId="0" applyAlignment="1" applyFont="1">
      <alignment shrinkToFit="0" vertical="bottom" wrapText="1"/>
    </xf>
    <xf borderId="0" fillId="0" fontId="0" numFmtId="0" xfId="0" applyAlignment="1" applyFont="1">
      <alignment readingOrder="0" vertical="bottom"/>
    </xf>
    <xf borderId="0" fillId="0" fontId="14" numFmtId="0" xfId="0" applyAlignment="1" applyFont="1">
      <alignment readingOrder="0" shrinkToFit="0" vertical="bottom" wrapText="0"/>
    </xf>
    <xf borderId="0" fillId="0" fontId="0" numFmtId="0" xfId="0" applyAlignment="1" applyFont="1">
      <alignment readingOrder="0" shrinkToFit="0" vertical="bottom" wrapText="0"/>
    </xf>
    <xf borderId="0" fillId="0" fontId="0" numFmtId="0" xfId="0" applyAlignment="1" applyFont="1">
      <alignment shrinkToFit="0" vertical="bottom" wrapText="0"/>
    </xf>
    <xf borderId="0" fillId="5" fontId="15" numFmtId="0" xfId="0" applyFont="1"/>
    <xf borderId="0" fillId="5" fontId="15" numFmtId="49" xfId="0" applyFont="1" applyNumberFormat="1"/>
    <xf borderId="0" fillId="3" fontId="5" numFmtId="0" xfId="0" applyFont="1"/>
    <xf borderId="0" fillId="6" fontId="0" numFmtId="49" xfId="0" applyAlignment="1" applyFont="1" applyNumberFormat="1">
      <alignment horizontal="center" shrinkToFit="0" vertical="bottom" wrapText="0"/>
    </xf>
    <xf borderId="0" fillId="8" fontId="16" numFmtId="0" xfId="0" applyAlignment="1" applyFill="1" applyFont="1">
      <alignment readingOrder="0"/>
    </xf>
    <xf borderId="0" fillId="8" fontId="16" numFmtId="0" xfId="0" applyFont="1"/>
    <xf borderId="0" fillId="0" fontId="0" numFmtId="0" xfId="0" applyAlignment="1" applyFont="1">
      <alignment vertical="bottom"/>
    </xf>
    <xf borderId="0" fillId="7" fontId="13" numFmtId="0" xfId="0" applyAlignment="1" applyFont="1">
      <alignment readingOrder="0" shrinkToFit="0" vertical="bottom" wrapText="1"/>
    </xf>
    <xf borderId="0" fillId="9" fontId="13" numFmtId="0" xfId="0" applyAlignment="1" applyFill="1" applyFont="1">
      <alignment readingOrder="0" shrinkToFit="0" vertical="bottom" wrapText="1"/>
    </xf>
    <xf borderId="0" fillId="0" fontId="0" numFmtId="0" xfId="0" applyAlignment="1" applyFont="1">
      <alignment vertical="bottom"/>
    </xf>
    <xf borderId="0" fillId="10" fontId="13" numFmtId="0" xfId="0" applyAlignment="1" applyFill="1" applyFont="1">
      <alignment readingOrder="0" shrinkToFit="0" vertical="bottom" wrapText="1"/>
    </xf>
    <xf borderId="0" fillId="0" fontId="0" numFmtId="0" xfId="0" applyAlignment="1" applyFont="1">
      <alignment shrinkToFit="0" vertical="bottom" wrapText="0"/>
    </xf>
    <xf borderId="0" fillId="11" fontId="13" numFmtId="0" xfId="0" applyAlignment="1" applyFill="1" applyFont="1">
      <alignment readingOrder="0" shrinkToFit="0" vertical="bottom" wrapText="1"/>
    </xf>
    <xf borderId="0" fillId="12" fontId="13" numFmtId="0" xfId="0" applyAlignment="1" applyFill="1" applyFont="1">
      <alignment readingOrder="0" shrinkToFit="0" vertical="bottom" wrapText="1"/>
    </xf>
    <xf borderId="9" fillId="2" fontId="17" numFmtId="49" xfId="0" applyAlignment="1" applyBorder="1" applyFont="1" applyNumberFormat="1">
      <alignment horizontal="left" readingOrder="0"/>
    </xf>
    <xf borderId="10" fillId="0" fontId="2" numFmtId="0" xfId="0" applyBorder="1" applyFont="1"/>
    <xf borderId="11" fillId="0" fontId="2" numFmtId="0" xfId="0" applyBorder="1" applyFont="1"/>
    <xf borderId="0" fillId="2" fontId="17" numFmtId="49" xfId="0" applyAlignment="1" applyFont="1" applyNumberFormat="1">
      <alignment horizontal="left" readingOrder="0"/>
    </xf>
    <xf borderId="0" fillId="3" fontId="3" numFmtId="0" xfId="0" applyAlignment="1" applyFont="1">
      <alignment readingOrder="0" shrinkToFit="0" wrapText="1"/>
    </xf>
    <xf borderId="0" fillId="3" fontId="12" numFmtId="0" xfId="0" applyAlignment="1" applyFont="1">
      <alignment shrinkToFit="0" wrapText="1"/>
    </xf>
    <xf borderId="0" fillId="3" fontId="12" numFmtId="49" xfId="0" applyAlignment="1" applyFont="1" applyNumberFormat="1">
      <alignment horizontal="center" readingOrder="0" shrinkToFit="0" wrapText="1"/>
    </xf>
    <xf borderId="0" fillId="3" fontId="12" numFmtId="0" xfId="0" applyAlignment="1" applyFont="1">
      <alignment horizontal="left" readingOrder="0" shrinkToFit="0" wrapText="1"/>
    </xf>
    <xf borderId="0" fillId="3" fontId="18" numFmtId="0" xfId="0" applyAlignment="1" applyFont="1">
      <alignment vertical="bottom"/>
    </xf>
    <xf borderId="0" fillId="3" fontId="18" numFmtId="0" xfId="0" applyAlignment="1" applyFont="1">
      <alignment shrinkToFit="0" vertical="bottom" wrapText="1"/>
    </xf>
    <xf borderId="0" fillId="3" fontId="19" numFmtId="0" xfId="0" applyAlignment="1" applyFont="1">
      <alignment shrinkToFit="0" wrapText="1"/>
    </xf>
    <xf borderId="0" fillId="3" fontId="19" numFmtId="49" xfId="0" applyAlignment="1" applyFont="1" applyNumberFormat="1">
      <alignment horizontal="center" shrinkToFit="0" wrapText="1"/>
    </xf>
    <xf borderId="0" fillId="3" fontId="19" numFmtId="49" xfId="0" applyAlignment="1" applyFont="1" applyNumberFormat="1">
      <alignment horizontal="left" shrinkToFit="0" wrapText="1"/>
    </xf>
    <xf borderId="10" fillId="2" fontId="17" numFmtId="49" xfId="0" applyAlignment="1" applyBorder="1" applyFont="1" applyNumberFormat="1">
      <alignment horizontal="left" readingOrder="0"/>
    </xf>
    <xf borderId="12" fillId="0" fontId="5" numFmtId="0" xfId="0" applyAlignment="1" applyBorder="1" applyFont="1">
      <alignment readingOrder="0"/>
    </xf>
    <xf borderId="0" fillId="6" fontId="3" numFmtId="0" xfId="0" applyAlignment="1" applyFont="1">
      <alignment readingOrder="0" shrinkToFit="0" wrapText="1"/>
    </xf>
    <xf borderId="0" fillId="3" fontId="12" numFmtId="49" xfId="0" applyAlignment="1" applyFont="1" applyNumberFormat="1">
      <alignment horizontal="left" readingOrder="0" shrinkToFit="0" wrapText="1"/>
    </xf>
    <xf borderId="13" fillId="13" fontId="20" numFmtId="0" xfId="0" applyAlignment="1" applyBorder="1" applyFill="1" applyFont="1">
      <alignment shrinkToFit="0" wrapText="1"/>
    </xf>
    <xf borderId="0" fillId="6" fontId="19" numFmtId="49" xfId="0" applyAlignment="1" applyFont="1" applyNumberFormat="1">
      <alignment horizontal="center" readingOrder="0" shrinkToFit="0" wrapText="1"/>
    </xf>
    <xf borderId="0" fillId="6" fontId="19" numFmtId="49" xfId="0" applyAlignment="1" applyFont="1" applyNumberFormat="1">
      <alignment horizontal="center" shrinkToFit="0" wrapText="1"/>
    </xf>
    <xf borderId="0" fillId="3" fontId="19" numFmtId="49" xfId="0" applyAlignment="1" applyFont="1" applyNumberFormat="1">
      <alignment horizontal="center" readingOrder="0" shrinkToFit="0" wrapText="1"/>
    </xf>
    <xf borderId="0" fillId="3" fontId="19" numFmtId="0" xfId="0" applyAlignment="1" applyFont="1">
      <alignment readingOrder="0" shrinkToFit="0" wrapText="1"/>
    </xf>
    <xf borderId="0" fillId="5" fontId="21" numFmtId="0" xfId="0" applyAlignment="1" applyFont="1">
      <alignment readingOrder="0"/>
    </xf>
    <xf borderId="0" fillId="5" fontId="22" numFmtId="0" xfId="0" applyFont="1"/>
    <xf borderId="0" fillId="5" fontId="17" numFmtId="49" xfId="0" applyAlignment="1" applyFont="1" applyNumberFormat="1">
      <alignment readingOrder="0"/>
    </xf>
    <xf borderId="14" fillId="5" fontId="23" numFmtId="49" xfId="0" applyBorder="1" applyFont="1" applyNumberFormat="1"/>
    <xf borderId="0" fillId="5" fontId="24" numFmtId="0" xfId="0" applyFont="1"/>
    <xf borderId="0" fillId="5" fontId="24" numFmtId="49" xfId="0" applyFont="1" applyNumberFormat="1"/>
    <xf borderId="0" fillId="5" fontId="25" numFmtId="0" xfId="0" applyFont="1"/>
  </cellXfs>
  <cellStyles count="1">
    <cellStyle xfId="0" name="Normal" builtinId="0"/>
  </cellStyles>
  <dxfs count="10">
    <dxf>
      <font/>
      <fill>
        <patternFill patternType="solid">
          <fgColor rgb="FF999999"/>
          <bgColor rgb="FF999999"/>
        </patternFill>
      </fill>
      <border/>
    </dxf>
    <dxf>
      <font/>
      <fill>
        <patternFill patternType="solid">
          <fgColor rgb="FFFFF2CC"/>
          <bgColor rgb="FFFFF2CC"/>
        </patternFill>
      </fill>
      <border/>
    </dxf>
    <dxf>
      <font>
        <color rgb="FFFFFFFF"/>
      </font>
      <fill>
        <patternFill patternType="solid">
          <fgColor rgb="FF38761D"/>
          <bgColor rgb="FF38761D"/>
        </patternFill>
      </fill>
      <border/>
    </dxf>
    <dxf>
      <font>
        <color rgb="FFFFFFFF"/>
      </font>
      <fill>
        <patternFill patternType="solid">
          <fgColor rgb="FF633A9A"/>
          <bgColor rgb="FF633A9A"/>
        </patternFill>
      </fill>
      <border/>
    </dxf>
    <dxf>
      <font>
        <color rgb="FFFFFFFF"/>
      </font>
      <fill>
        <patternFill patternType="solid">
          <fgColor rgb="FFB798E8"/>
          <bgColor rgb="FFB798E8"/>
        </patternFill>
      </fill>
      <border/>
    </dxf>
    <dxf>
      <font>
        <color theme="0"/>
      </font>
      <fill>
        <patternFill patternType="solid">
          <fgColor rgb="FFDB4125"/>
          <bgColor rgb="FFDB4125"/>
        </patternFill>
      </fill>
      <border/>
    </dxf>
    <dxf>
      <font>
        <color rgb="FFFFFFFF"/>
      </font>
      <fill>
        <patternFill patternType="solid">
          <fgColor rgb="FFECA14D"/>
          <bgColor rgb="FFECA14D"/>
        </patternFill>
      </fill>
      <border/>
    </dxf>
    <dxf>
      <font>
        <b/>
      </font>
      <fill>
        <patternFill patternType="none"/>
      </fill>
      <border/>
    </dxf>
    <dxf>
      <font>
        <color rgb="FFFFFFFF"/>
      </font>
      <fill>
        <patternFill patternType="solid">
          <fgColor rgb="FFDB4125"/>
          <bgColor rgb="FFDB4125"/>
        </patternFill>
      </fill>
      <border/>
    </dxf>
    <dxf>
      <font>
        <b/>
        <color rgb="FFFFFFFF"/>
      </font>
      <fill>
        <patternFill patternType="solid">
          <fgColor rgb="FFBA00BA"/>
          <bgColor rgb="FFBA00BA"/>
        </patternFill>
      </fill>
      <border/>
    </dxf>
  </dxfs>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s://tips.uark.edu/using-blooms-taxonomy/"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90" Type="http://schemas.openxmlformats.org/officeDocument/2006/relationships/hyperlink" Target="http://corestandards.org/ELA-Literacy/L/6/1/b/" TargetMode="External"/><Relationship Id="rId194" Type="http://schemas.openxmlformats.org/officeDocument/2006/relationships/hyperlink" Target="http://corestandards.org/ELA-Literacy/L/6/2/" TargetMode="External"/><Relationship Id="rId193" Type="http://schemas.openxmlformats.org/officeDocument/2006/relationships/hyperlink" Target="http://corestandards.org/ELA-Literacy/L/6/1/e/" TargetMode="External"/><Relationship Id="rId192" Type="http://schemas.openxmlformats.org/officeDocument/2006/relationships/hyperlink" Target="http://corestandards.org/ELA-Literacy/L/6/1/d/" TargetMode="External"/><Relationship Id="rId191" Type="http://schemas.openxmlformats.org/officeDocument/2006/relationships/hyperlink" Target="http://corestandards.org/ELA-Literacy/L/6/1/c/" TargetMode="External"/><Relationship Id="rId187" Type="http://schemas.openxmlformats.org/officeDocument/2006/relationships/hyperlink" Target="http://corestandards.org/ELA-Literacy/L/5/6/" TargetMode="External"/><Relationship Id="rId186" Type="http://schemas.openxmlformats.org/officeDocument/2006/relationships/hyperlink" Target="http://corestandards.org/ELA-Literacy/L/5/5/c/" TargetMode="External"/><Relationship Id="rId185" Type="http://schemas.openxmlformats.org/officeDocument/2006/relationships/hyperlink" Target="http://corestandards.org/ELA-Literacy/L/5/5/b/" TargetMode="External"/><Relationship Id="rId184" Type="http://schemas.openxmlformats.org/officeDocument/2006/relationships/hyperlink" Target="http://corestandards.org/ELA-Literacy/L/5/5/a/" TargetMode="External"/><Relationship Id="rId189" Type="http://schemas.openxmlformats.org/officeDocument/2006/relationships/hyperlink" Target="http://corestandards.org/ELA-Literacy/L/6/1/a/" TargetMode="External"/><Relationship Id="rId188" Type="http://schemas.openxmlformats.org/officeDocument/2006/relationships/hyperlink" Target="http://corestandards.org/ELA-Literacy/L/6/1/" TargetMode="External"/><Relationship Id="rId183" Type="http://schemas.openxmlformats.org/officeDocument/2006/relationships/hyperlink" Target="http://corestandards.org/ELA-Literacy/L/5/5/" TargetMode="External"/><Relationship Id="rId182" Type="http://schemas.openxmlformats.org/officeDocument/2006/relationships/hyperlink" Target="http://corestandards.org/ELA-Literacy/L/5/4/c/" TargetMode="External"/><Relationship Id="rId181" Type="http://schemas.openxmlformats.org/officeDocument/2006/relationships/hyperlink" Target="http://corestandards.org/ELA-Literacy/L/5/4/b/" TargetMode="External"/><Relationship Id="rId180" Type="http://schemas.openxmlformats.org/officeDocument/2006/relationships/hyperlink" Target="http://corestandards.org/ELA-Literacy/L/5/4/a/" TargetMode="External"/><Relationship Id="rId176" Type="http://schemas.openxmlformats.org/officeDocument/2006/relationships/hyperlink" Target="http://corestandards.org/ELA-Literacy/L/5/3/" TargetMode="External"/><Relationship Id="rId175" Type="http://schemas.openxmlformats.org/officeDocument/2006/relationships/hyperlink" Target="http://corestandards.org/ELA-Literacy/L/5/2/e/" TargetMode="External"/><Relationship Id="rId174" Type="http://schemas.openxmlformats.org/officeDocument/2006/relationships/hyperlink" Target="http://corestandards.org/ELA-Literacy/L/5/2/d/" TargetMode="External"/><Relationship Id="rId173" Type="http://schemas.openxmlformats.org/officeDocument/2006/relationships/hyperlink" Target="http://corestandards.org/ELA-Literacy/L/5/2/c/" TargetMode="External"/><Relationship Id="rId179" Type="http://schemas.openxmlformats.org/officeDocument/2006/relationships/hyperlink" Target="http://corestandards.org/ELA-Literacy/L/5/4/" TargetMode="External"/><Relationship Id="rId178" Type="http://schemas.openxmlformats.org/officeDocument/2006/relationships/hyperlink" Target="http://corestandards.org/ELA-Literacy/L/5/3/b/" TargetMode="External"/><Relationship Id="rId177" Type="http://schemas.openxmlformats.org/officeDocument/2006/relationships/hyperlink" Target="http://corestandards.org/ELA-Literacy/L/5/3/a/" TargetMode="External"/><Relationship Id="rId198" Type="http://schemas.openxmlformats.org/officeDocument/2006/relationships/hyperlink" Target="http://corestandards.org/ELA-Literacy/L/6/3/a/" TargetMode="External"/><Relationship Id="rId197" Type="http://schemas.openxmlformats.org/officeDocument/2006/relationships/hyperlink" Target="http://corestandards.org/ELA-Literacy/L/6/3/" TargetMode="External"/><Relationship Id="rId196" Type="http://schemas.openxmlformats.org/officeDocument/2006/relationships/hyperlink" Target="http://corestandards.org/ELA-Literacy/L/6/2/b/" TargetMode="External"/><Relationship Id="rId195" Type="http://schemas.openxmlformats.org/officeDocument/2006/relationships/hyperlink" Target="http://corestandards.org/ELA-Literacy/L/6/2/a/" TargetMode="External"/><Relationship Id="rId199" Type="http://schemas.openxmlformats.org/officeDocument/2006/relationships/hyperlink" Target="http://corestandards.org/ELA-Literacy/L/6/3/b/" TargetMode="External"/><Relationship Id="rId150" Type="http://schemas.openxmlformats.org/officeDocument/2006/relationships/hyperlink" Target="http://corestandards.org/ELA-Literacy/L/4/2/d/" TargetMode="External"/><Relationship Id="rId392" Type="http://schemas.openxmlformats.org/officeDocument/2006/relationships/hyperlink" Target="http://corestandards.org/ELA-Literacy/RI/K/10/" TargetMode="External"/><Relationship Id="rId391" Type="http://schemas.openxmlformats.org/officeDocument/2006/relationships/hyperlink" Target="http://corestandards.org/ELA-Literacy/RI/K/9/" TargetMode="External"/><Relationship Id="rId390" Type="http://schemas.openxmlformats.org/officeDocument/2006/relationships/hyperlink" Target="http://corestandards.org/ELA-Literacy/RI/K/8/" TargetMode="External"/><Relationship Id="rId1" Type="http://schemas.openxmlformats.org/officeDocument/2006/relationships/comments" Target="../comments2.xml"/><Relationship Id="rId2" Type="http://schemas.openxmlformats.org/officeDocument/2006/relationships/hyperlink" Target="http://corestandards.org/ELA-Literacy/CCRA/L/1/" TargetMode="External"/><Relationship Id="rId3" Type="http://schemas.openxmlformats.org/officeDocument/2006/relationships/hyperlink" Target="http://corestandards.org/ELA-Literacy/CCRA/L/2/" TargetMode="External"/><Relationship Id="rId149" Type="http://schemas.openxmlformats.org/officeDocument/2006/relationships/hyperlink" Target="http://corestandards.org/ELA-Literacy/L/4/2/c/" TargetMode="External"/><Relationship Id="rId4" Type="http://schemas.openxmlformats.org/officeDocument/2006/relationships/hyperlink" Target="http://corestandards.org/ELA-Literacy/CCRA/L/3/" TargetMode="External"/><Relationship Id="rId148" Type="http://schemas.openxmlformats.org/officeDocument/2006/relationships/hyperlink" Target="http://corestandards.org/ELA-Literacy/L/4/2/b/" TargetMode="External"/><Relationship Id="rId1090" Type="http://schemas.openxmlformats.org/officeDocument/2006/relationships/hyperlink" Target="http://corestandards.org/Math/Content/3/NF/A/2/b/" TargetMode="External"/><Relationship Id="rId1091" Type="http://schemas.openxmlformats.org/officeDocument/2006/relationships/hyperlink" Target="http://corestandards.org/Math/Content/3/NF/A/3/" TargetMode="External"/><Relationship Id="rId1092" Type="http://schemas.openxmlformats.org/officeDocument/2006/relationships/hyperlink" Target="http://corestandards.org/Math/Content/3/NF/A/3/a/" TargetMode="External"/><Relationship Id="rId1093" Type="http://schemas.openxmlformats.org/officeDocument/2006/relationships/hyperlink" Target="http://corestandards.org/Math/Content/3/NF/A/3/b/" TargetMode="External"/><Relationship Id="rId1094" Type="http://schemas.openxmlformats.org/officeDocument/2006/relationships/hyperlink" Target="http://corestandards.org/Math/Content/3/NF/A/3/c/" TargetMode="External"/><Relationship Id="rId9" Type="http://schemas.openxmlformats.org/officeDocument/2006/relationships/hyperlink" Target="http://corestandards.org/ELA-Literacy/CCRA/R/2/" TargetMode="External"/><Relationship Id="rId143" Type="http://schemas.openxmlformats.org/officeDocument/2006/relationships/hyperlink" Target="http://corestandards.org/ELA-Literacy/L/4/1/e/" TargetMode="External"/><Relationship Id="rId385" Type="http://schemas.openxmlformats.org/officeDocument/2006/relationships/hyperlink" Target="http://corestandards.org/ELA-Literacy/RI/K/3/" TargetMode="External"/><Relationship Id="rId1095" Type="http://schemas.openxmlformats.org/officeDocument/2006/relationships/hyperlink" Target="http://corestandards.org/Math/Content/3/NF/A/3/d/" TargetMode="External"/><Relationship Id="rId142" Type="http://schemas.openxmlformats.org/officeDocument/2006/relationships/hyperlink" Target="http://corestandards.org/ELA-Literacy/L/4/1/d/" TargetMode="External"/><Relationship Id="rId384" Type="http://schemas.openxmlformats.org/officeDocument/2006/relationships/hyperlink" Target="http://corestandards.org/ELA-Literacy/RI/K/2/" TargetMode="External"/><Relationship Id="rId1096" Type="http://schemas.openxmlformats.org/officeDocument/2006/relationships/hyperlink" Target="http://corestandards.org/Math/Content/3/OA/A/1/" TargetMode="External"/><Relationship Id="rId141" Type="http://schemas.openxmlformats.org/officeDocument/2006/relationships/hyperlink" Target="http://corestandards.org/ELA-Literacy/L/4/1/c/" TargetMode="External"/><Relationship Id="rId383" Type="http://schemas.openxmlformats.org/officeDocument/2006/relationships/hyperlink" Target="http://corestandards.org/ELA-Literacy/RI/K/1/" TargetMode="External"/><Relationship Id="rId1097" Type="http://schemas.openxmlformats.org/officeDocument/2006/relationships/hyperlink" Target="http://corestandards.org/Math/Content/3/OA/A/2/" TargetMode="External"/><Relationship Id="rId140" Type="http://schemas.openxmlformats.org/officeDocument/2006/relationships/hyperlink" Target="http://corestandards.org/ELA-Literacy/L/4/1/b/" TargetMode="External"/><Relationship Id="rId382" Type="http://schemas.openxmlformats.org/officeDocument/2006/relationships/hyperlink" Target="http://corestandards.org/ELA-Literacy/RH/11-12/10/" TargetMode="External"/><Relationship Id="rId1098" Type="http://schemas.openxmlformats.org/officeDocument/2006/relationships/hyperlink" Target="http://corestandards.org/Math/Content/3/OA/A/3/" TargetMode="External"/><Relationship Id="rId5" Type="http://schemas.openxmlformats.org/officeDocument/2006/relationships/hyperlink" Target="http://corestandards.org/ELA-Literacy/CCRA/L/4/" TargetMode="External"/><Relationship Id="rId147" Type="http://schemas.openxmlformats.org/officeDocument/2006/relationships/hyperlink" Target="http://corestandards.org/ELA-Literacy/L/4/2/a/" TargetMode="External"/><Relationship Id="rId389" Type="http://schemas.openxmlformats.org/officeDocument/2006/relationships/hyperlink" Target="http://corestandards.org/ELA-Literacy/RI/K/7/" TargetMode="External"/><Relationship Id="rId1099" Type="http://schemas.openxmlformats.org/officeDocument/2006/relationships/hyperlink" Target="http://corestandards.org/Math/Content/3/OA/A/4/" TargetMode="External"/><Relationship Id="rId6" Type="http://schemas.openxmlformats.org/officeDocument/2006/relationships/hyperlink" Target="http://corestandards.org/ELA-Literacy/CCRA/L/5/" TargetMode="External"/><Relationship Id="rId146" Type="http://schemas.openxmlformats.org/officeDocument/2006/relationships/hyperlink" Target="http://corestandards.org/ELA-Literacy/L/4/2/" TargetMode="External"/><Relationship Id="rId388" Type="http://schemas.openxmlformats.org/officeDocument/2006/relationships/hyperlink" Target="http://corestandards.org/ELA-Literacy/RI/K/6/" TargetMode="External"/><Relationship Id="rId7" Type="http://schemas.openxmlformats.org/officeDocument/2006/relationships/hyperlink" Target="http://corestandards.org/ELA-Literacy/CCRA/L/6/" TargetMode="External"/><Relationship Id="rId145" Type="http://schemas.openxmlformats.org/officeDocument/2006/relationships/hyperlink" Target="http://corestandards.org/ELA-Literacy/L/4/1/g/" TargetMode="External"/><Relationship Id="rId387" Type="http://schemas.openxmlformats.org/officeDocument/2006/relationships/hyperlink" Target="http://corestandards.org/ELA-Literacy/RI/K/5/" TargetMode="External"/><Relationship Id="rId8" Type="http://schemas.openxmlformats.org/officeDocument/2006/relationships/hyperlink" Target="http://corestandards.org/ELA-Literacy/CCRA/R/1/" TargetMode="External"/><Relationship Id="rId144" Type="http://schemas.openxmlformats.org/officeDocument/2006/relationships/hyperlink" Target="http://corestandards.org/ELA-Literacy/L/4/1/f/" TargetMode="External"/><Relationship Id="rId386" Type="http://schemas.openxmlformats.org/officeDocument/2006/relationships/hyperlink" Target="http://corestandards.org/ELA-Literacy/RI/K/4/" TargetMode="External"/><Relationship Id="rId381" Type="http://schemas.openxmlformats.org/officeDocument/2006/relationships/hyperlink" Target="http://corestandards.org/ELA-Literacy/RH/11-12/9/" TargetMode="External"/><Relationship Id="rId380" Type="http://schemas.openxmlformats.org/officeDocument/2006/relationships/hyperlink" Target="http://corestandards.org/ELA-Literacy/RH/11-12/8/" TargetMode="External"/><Relationship Id="rId139" Type="http://schemas.openxmlformats.org/officeDocument/2006/relationships/hyperlink" Target="http://corestandards.org/ELA-Literacy/L/4/1/a/" TargetMode="External"/><Relationship Id="rId138" Type="http://schemas.openxmlformats.org/officeDocument/2006/relationships/hyperlink" Target="http://corestandards.org/ELA-Literacy/L/4/1/" TargetMode="External"/><Relationship Id="rId137" Type="http://schemas.openxmlformats.org/officeDocument/2006/relationships/hyperlink" Target="http://corestandards.org/ELA-Literacy/L/3/6/" TargetMode="External"/><Relationship Id="rId379" Type="http://schemas.openxmlformats.org/officeDocument/2006/relationships/hyperlink" Target="http://corestandards.org/ELA-Literacy/RH/11-12/7/" TargetMode="External"/><Relationship Id="rId1080" Type="http://schemas.openxmlformats.org/officeDocument/2006/relationships/hyperlink" Target="http://corestandards.org/Math/Content/3/MD/C/7/b/" TargetMode="External"/><Relationship Id="rId1081" Type="http://schemas.openxmlformats.org/officeDocument/2006/relationships/hyperlink" Target="http://corestandards.org/Math/Content/3/MD/C/7/c/" TargetMode="External"/><Relationship Id="rId1082" Type="http://schemas.openxmlformats.org/officeDocument/2006/relationships/hyperlink" Target="http://corestandards.org/Math/Content/3/MD/C/7/d/" TargetMode="External"/><Relationship Id="rId1083" Type="http://schemas.openxmlformats.org/officeDocument/2006/relationships/hyperlink" Target="http://corestandards.org/Math/Content/3/MD/D/8/" TargetMode="External"/><Relationship Id="rId132" Type="http://schemas.openxmlformats.org/officeDocument/2006/relationships/hyperlink" Target="http://corestandards.org/ELA-Literacy/L/3/4/d/" TargetMode="External"/><Relationship Id="rId374" Type="http://schemas.openxmlformats.org/officeDocument/2006/relationships/hyperlink" Target="http://corestandards.org/ELA-Literacy/RH/11-12/2/" TargetMode="External"/><Relationship Id="rId1084" Type="http://schemas.openxmlformats.org/officeDocument/2006/relationships/hyperlink" Target="http://corestandards.org/Math/Content/3/NBT/A/1/" TargetMode="External"/><Relationship Id="rId131" Type="http://schemas.openxmlformats.org/officeDocument/2006/relationships/hyperlink" Target="http://corestandards.org/ELA-Literacy/L/3/4/c/" TargetMode="External"/><Relationship Id="rId373" Type="http://schemas.openxmlformats.org/officeDocument/2006/relationships/hyperlink" Target="http://corestandards.org/ELA-Literacy/RH/11-12/1/" TargetMode="External"/><Relationship Id="rId1085" Type="http://schemas.openxmlformats.org/officeDocument/2006/relationships/hyperlink" Target="http://corestandards.org/Math/Content/3/NBT/A/2/" TargetMode="External"/><Relationship Id="rId130" Type="http://schemas.openxmlformats.org/officeDocument/2006/relationships/hyperlink" Target="http://corestandards.org/ELA-Literacy/L/3/4/b/" TargetMode="External"/><Relationship Id="rId372" Type="http://schemas.openxmlformats.org/officeDocument/2006/relationships/hyperlink" Target="http://corestandards.org/ELA-Literacy/RH/9-10/10/" TargetMode="External"/><Relationship Id="rId1086" Type="http://schemas.openxmlformats.org/officeDocument/2006/relationships/hyperlink" Target="http://corestandards.org/Math/Content/3/NBT/A/3/" TargetMode="External"/><Relationship Id="rId371" Type="http://schemas.openxmlformats.org/officeDocument/2006/relationships/hyperlink" Target="http://corestandards.org/ELA-Literacy/RH/9-10/9/" TargetMode="External"/><Relationship Id="rId1087" Type="http://schemas.openxmlformats.org/officeDocument/2006/relationships/hyperlink" Target="http://corestandards.org/Math/Content/3/NF/A/1/" TargetMode="External"/><Relationship Id="rId136" Type="http://schemas.openxmlformats.org/officeDocument/2006/relationships/hyperlink" Target="http://corestandards.org/ELA-Literacy/L/3/5/c/" TargetMode="External"/><Relationship Id="rId378" Type="http://schemas.openxmlformats.org/officeDocument/2006/relationships/hyperlink" Target="http://corestandards.org/ELA-Literacy/RH/11-12/6/" TargetMode="External"/><Relationship Id="rId1088" Type="http://schemas.openxmlformats.org/officeDocument/2006/relationships/hyperlink" Target="http://corestandards.org/Math/Content/3/NF/A/2/" TargetMode="External"/><Relationship Id="rId135" Type="http://schemas.openxmlformats.org/officeDocument/2006/relationships/hyperlink" Target="http://corestandards.org/ELA-Literacy/L/3/5/b/" TargetMode="External"/><Relationship Id="rId377" Type="http://schemas.openxmlformats.org/officeDocument/2006/relationships/hyperlink" Target="http://corestandards.org/ELA-Literacy/RH/11-12/5/" TargetMode="External"/><Relationship Id="rId1089" Type="http://schemas.openxmlformats.org/officeDocument/2006/relationships/hyperlink" Target="http://corestandards.org/Math/Content/3/NF/A/2/a/" TargetMode="External"/><Relationship Id="rId134" Type="http://schemas.openxmlformats.org/officeDocument/2006/relationships/hyperlink" Target="http://corestandards.org/ELA-Literacy/L/3/5/a/" TargetMode="External"/><Relationship Id="rId376" Type="http://schemas.openxmlformats.org/officeDocument/2006/relationships/hyperlink" Target="http://corestandards.org/ELA-Literacy/RH/11-12/4/" TargetMode="External"/><Relationship Id="rId133" Type="http://schemas.openxmlformats.org/officeDocument/2006/relationships/hyperlink" Target="http://corestandards.org/ELA-Literacy/L/3/5/" TargetMode="External"/><Relationship Id="rId375" Type="http://schemas.openxmlformats.org/officeDocument/2006/relationships/hyperlink" Target="http://corestandards.org/ELA-Literacy/RH/11-12/3/" TargetMode="External"/><Relationship Id="rId172" Type="http://schemas.openxmlformats.org/officeDocument/2006/relationships/hyperlink" Target="http://corestandards.org/ELA-Literacy/L/5/2/b/" TargetMode="External"/><Relationship Id="rId171" Type="http://schemas.openxmlformats.org/officeDocument/2006/relationships/hyperlink" Target="http://corestandards.org/ELA-Literacy/L/5/2/a/" TargetMode="External"/><Relationship Id="rId170" Type="http://schemas.openxmlformats.org/officeDocument/2006/relationships/hyperlink" Target="http://corestandards.org/ELA-Literacy/L/5/2/" TargetMode="External"/><Relationship Id="rId165" Type="http://schemas.openxmlformats.org/officeDocument/2006/relationships/hyperlink" Target="http://corestandards.org/ELA-Literacy/L/5/1/a/" TargetMode="External"/><Relationship Id="rId164" Type="http://schemas.openxmlformats.org/officeDocument/2006/relationships/hyperlink" Target="http://corestandards.org/ELA-Literacy/L/5/1/" TargetMode="External"/><Relationship Id="rId163" Type="http://schemas.openxmlformats.org/officeDocument/2006/relationships/hyperlink" Target="http://corestandards.org/ELA-Literacy/L/4/6/" TargetMode="External"/><Relationship Id="rId162" Type="http://schemas.openxmlformats.org/officeDocument/2006/relationships/hyperlink" Target="http://corestandards.org/ELA-Literacy/L/4/5/c/" TargetMode="External"/><Relationship Id="rId169" Type="http://schemas.openxmlformats.org/officeDocument/2006/relationships/hyperlink" Target="http://corestandards.org/ELA-Literacy/L/5/1/e/" TargetMode="External"/><Relationship Id="rId168" Type="http://schemas.openxmlformats.org/officeDocument/2006/relationships/hyperlink" Target="http://corestandards.org/ELA-Literacy/L/5/1/d/" TargetMode="External"/><Relationship Id="rId167" Type="http://schemas.openxmlformats.org/officeDocument/2006/relationships/hyperlink" Target="http://corestandards.org/ELA-Literacy/L/5/1/c/" TargetMode="External"/><Relationship Id="rId166" Type="http://schemas.openxmlformats.org/officeDocument/2006/relationships/hyperlink" Target="http://corestandards.org/ELA-Literacy/L/5/1/b/" TargetMode="External"/><Relationship Id="rId161" Type="http://schemas.openxmlformats.org/officeDocument/2006/relationships/hyperlink" Target="http://corestandards.org/ELA-Literacy/L/4/5/b/" TargetMode="External"/><Relationship Id="rId160" Type="http://schemas.openxmlformats.org/officeDocument/2006/relationships/hyperlink" Target="http://corestandards.org/ELA-Literacy/L/4/5/a/" TargetMode="External"/><Relationship Id="rId159" Type="http://schemas.openxmlformats.org/officeDocument/2006/relationships/hyperlink" Target="http://corestandards.org/ELA-Literacy/L/4/5/" TargetMode="External"/><Relationship Id="rId154" Type="http://schemas.openxmlformats.org/officeDocument/2006/relationships/hyperlink" Target="http://corestandards.org/ELA-Literacy/L/4/3/c/" TargetMode="External"/><Relationship Id="rId396" Type="http://schemas.openxmlformats.org/officeDocument/2006/relationships/hyperlink" Target="http://corestandards.org/ELA-Literacy/RI/1/4/" TargetMode="External"/><Relationship Id="rId153" Type="http://schemas.openxmlformats.org/officeDocument/2006/relationships/hyperlink" Target="http://corestandards.org/ELA-Literacy/L/4/3/b/" TargetMode="External"/><Relationship Id="rId395" Type="http://schemas.openxmlformats.org/officeDocument/2006/relationships/hyperlink" Target="http://corestandards.org/ELA-Literacy/RI/1/3/" TargetMode="External"/><Relationship Id="rId152" Type="http://schemas.openxmlformats.org/officeDocument/2006/relationships/hyperlink" Target="http://corestandards.org/ELA-Literacy/L/4/3/a/" TargetMode="External"/><Relationship Id="rId394" Type="http://schemas.openxmlformats.org/officeDocument/2006/relationships/hyperlink" Target="http://corestandards.org/ELA-Literacy/RI/1/2/" TargetMode="External"/><Relationship Id="rId151" Type="http://schemas.openxmlformats.org/officeDocument/2006/relationships/hyperlink" Target="http://corestandards.org/ELA-Literacy/L/4/3/" TargetMode="External"/><Relationship Id="rId393" Type="http://schemas.openxmlformats.org/officeDocument/2006/relationships/hyperlink" Target="http://corestandards.org/ELA-Literacy/RI/1/1/" TargetMode="External"/><Relationship Id="rId158" Type="http://schemas.openxmlformats.org/officeDocument/2006/relationships/hyperlink" Target="http://corestandards.org/ELA-Literacy/L/4/4/c/" TargetMode="External"/><Relationship Id="rId157" Type="http://schemas.openxmlformats.org/officeDocument/2006/relationships/hyperlink" Target="http://corestandards.org/ELA-Literacy/L/4/4/b/" TargetMode="External"/><Relationship Id="rId399" Type="http://schemas.openxmlformats.org/officeDocument/2006/relationships/hyperlink" Target="http://corestandards.org/ELA-Literacy/RI/1/7/" TargetMode="External"/><Relationship Id="rId156" Type="http://schemas.openxmlformats.org/officeDocument/2006/relationships/hyperlink" Target="http://corestandards.org/ELA-Literacy/L/4/4/a/" TargetMode="External"/><Relationship Id="rId398" Type="http://schemas.openxmlformats.org/officeDocument/2006/relationships/hyperlink" Target="http://corestandards.org/ELA-Literacy/RI/1/6/" TargetMode="External"/><Relationship Id="rId155" Type="http://schemas.openxmlformats.org/officeDocument/2006/relationships/hyperlink" Target="http://corestandards.org/ELA-Literacy/L/4/4/" TargetMode="External"/><Relationship Id="rId397" Type="http://schemas.openxmlformats.org/officeDocument/2006/relationships/hyperlink" Target="http://corestandards.org/ELA-Literacy/RI/1/5/" TargetMode="External"/><Relationship Id="rId808" Type="http://schemas.openxmlformats.org/officeDocument/2006/relationships/hyperlink" Target="http://corestandards.org/ELA-Literacy/W/6/3/c/" TargetMode="External"/><Relationship Id="rId807" Type="http://schemas.openxmlformats.org/officeDocument/2006/relationships/hyperlink" Target="http://corestandards.org/ELA-Literacy/W/6/3/b/" TargetMode="External"/><Relationship Id="rId806" Type="http://schemas.openxmlformats.org/officeDocument/2006/relationships/hyperlink" Target="http://corestandards.org/ELA-Literacy/W/6/3/a/" TargetMode="External"/><Relationship Id="rId805" Type="http://schemas.openxmlformats.org/officeDocument/2006/relationships/hyperlink" Target="http://corestandards.org/ELA-Literacy/W/6/3/" TargetMode="External"/><Relationship Id="rId809" Type="http://schemas.openxmlformats.org/officeDocument/2006/relationships/hyperlink" Target="http://corestandards.org/ELA-Literacy/W/6/3/d/" TargetMode="External"/><Relationship Id="rId800" Type="http://schemas.openxmlformats.org/officeDocument/2006/relationships/hyperlink" Target="http://corestandards.org/ELA-Literacy/W/6/2/b/" TargetMode="External"/><Relationship Id="rId804" Type="http://schemas.openxmlformats.org/officeDocument/2006/relationships/hyperlink" Target="http://corestandards.org/ELA-Literacy/W/6/2/f/" TargetMode="External"/><Relationship Id="rId803" Type="http://schemas.openxmlformats.org/officeDocument/2006/relationships/hyperlink" Target="http://corestandards.org/ELA-Literacy/W/6/2/e/" TargetMode="External"/><Relationship Id="rId802" Type="http://schemas.openxmlformats.org/officeDocument/2006/relationships/hyperlink" Target="http://corestandards.org/ELA-Literacy/W/6/2/d/" TargetMode="External"/><Relationship Id="rId801" Type="http://schemas.openxmlformats.org/officeDocument/2006/relationships/hyperlink" Target="http://corestandards.org/ELA-Literacy/W/6/2/c/" TargetMode="External"/><Relationship Id="rId1500" Type="http://schemas.openxmlformats.org/officeDocument/2006/relationships/hyperlink" Target="http://corestandards.org/Math/Practice/MP1/" TargetMode="External"/><Relationship Id="rId1501" Type="http://schemas.openxmlformats.org/officeDocument/2006/relationships/hyperlink" Target="http://corestandards.org/Math/Practice/MP2/" TargetMode="External"/><Relationship Id="rId1502" Type="http://schemas.openxmlformats.org/officeDocument/2006/relationships/hyperlink" Target="http://corestandards.org/Math/Practice/MP3/" TargetMode="External"/><Relationship Id="rId1503" Type="http://schemas.openxmlformats.org/officeDocument/2006/relationships/hyperlink" Target="http://corestandards.org/Math/Practice/MP4/" TargetMode="External"/><Relationship Id="rId1504" Type="http://schemas.openxmlformats.org/officeDocument/2006/relationships/hyperlink" Target="http://corestandards.org/Math/Practice/MP5/" TargetMode="External"/><Relationship Id="rId1505" Type="http://schemas.openxmlformats.org/officeDocument/2006/relationships/hyperlink" Target="http://corestandards.org/Math/Practice/MP6/" TargetMode="External"/><Relationship Id="rId1506" Type="http://schemas.openxmlformats.org/officeDocument/2006/relationships/hyperlink" Target="http://corestandards.org/Math/Practice/MP7/" TargetMode="External"/><Relationship Id="rId1507" Type="http://schemas.openxmlformats.org/officeDocument/2006/relationships/hyperlink" Target="http://corestandards.org/Math/Practice/MP8/" TargetMode="External"/><Relationship Id="rId1508" Type="http://schemas.openxmlformats.org/officeDocument/2006/relationships/drawing" Target="../drawings/drawing2.xml"/><Relationship Id="rId1509" Type="http://schemas.openxmlformats.org/officeDocument/2006/relationships/vmlDrawing" Target="../drawings/vmlDrawing2.vml"/><Relationship Id="rId40" Type="http://schemas.openxmlformats.org/officeDocument/2006/relationships/hyperlink" Target="http://corestandards.org/ELA-Literacy/L/K/1/f/" TargetMode="External"/><Relationship Id="rId1334" Type="http://schemas.openxmlformats.org/officeDocument/2006/relationships/hyperlink" Target="http://corestandards.org/Math/Content/HSA/SSE/A/1/a/" TargetMode="External"/><Relationship Id="rId1335" Type="http://schemas.openxmlformats.org/officeDocument/2006/relationships/hyperlink" Target="http://corestandards.org/Math/Content/HSA/SSE/A/1/b/" TargetMode="External"/><Relationship Id="rId42" Type="http://schemas.openxmlformats.org/officeDocument/2006/relationships/hyperlink" Target="http://corestandards.org/ELA-Literacy/L/K/2/a/" TargetMode="External"/><Relationship Id="rId1336" Type="http://schemas.openxmlformats.org/officeDocument/2006/relationships/hyperlink" Target="http://corestandards.org/Math/Content/HSA/SSE/A/2/" TargetMode="External"/><Relationship Id="rId41" Type="http://schemas.openxmlformats.org/officeDocument/2006/relationships/hyperlink" Target="http://corestandards.org/ELA-Literacy/L/K/2/" TargetMode="External"/><Relationship Id="rId1337" Type="http://schemas.openxmlformats.org/officeDocument/2006/relationships/hyperlink" Target="http://corestandards.org/Math/Content/HSA/SSE/B/3/" TargetMode="External"/><Relationship Id="rId44" Type="http://schemas.openxmlformats.org/officeDocument/2006/relationships/hyperlink" Target="http://corestandards.org/ELA-Literacy/L/K/2/c/" TargetMode="External"/><Relationship Id="rId1338" Type="http://schemas.openxmlformats.org/officeDocument/2006/relationships/hyperlink" Target="http://corestandards.org/Math/Content/HSA/SSE/B/3/a/" TargetMode="External"/><Relationship Id="rId43" Type="http://schemas.openxmlformats.org/officeDocument/2006/relationships/hyperlink" Target="http://corestandards.org/ELA-Literacy/L/K/2/b/" TargetMode="External"/><Relationship Id="rId1339" Type="http://schemas.openxmlformats.org/officeDocument/2006/relationships/hyperlink" Target="http://corestandards.org/Math/Content/HSA/SSE/B/3/b/" TargetMode="External"/><Relationship Id="rId46" Type="http://schemas.openxmlformats.org/officeDocument/2006/relationships/hyperlink" Target="http://corestandards.org/ELA-Literacy/L/K/4/" TargetMode="External"/><Relationship Id="rId45" Type="http://schemas.openxmlformats.org/officeDocument/2006/relationships/hyperlink" Target="http://corestandards.org/ELA-Literacy/L/K/2/d/" TargetMode="External"/><Relationship Id="rId509" Type="http://schemas.openxmlformats.org/officeDocument/2006/relationships/hyperlink" Target="http://corestandards.org/ELA-Literacy/RL/5/2/" TargetMode="External"/><Relationship Id="rId508" Type="http://schemas.openxmlformats.org/officeDocument/2006/relationships/hyperlink" Target="http://corestandards.org/ELA-Literacy/RL/5/1/" TargetMode="External"/><Relationship Id="rId503" Type="http://schemas.openxmlformats.org/officeDocument/2006/relationships/hyperlink" Target="http://corestandards.org/ELA-Literacy/RL/4/5/" TargetMode="External"/><Relationship Id="rId745" Type="http://schemas.openxmlformats.org/officeDocument/2006/relationships/hyperlink" Target="http://corestandards.org/ELA-Literacy/W/4/2/" TargetMode="External"/><Relationship Id="rId987" Type="http://schemas.openxmlformats.org/officeDocument/2006/relationships/hyperlink" Target="http://corestandards.org/ELA-Literacy/WHST/11-12/7/" TargetMode="External"/><Relationship Id="rId502" Type="http://schemas.openxmlformats.org/officeDocument/2006/relationships/hyperlink" Target="http://corestandards.org/ELA-Literacy/RL/4/4/" TargetMode="External"/><Relationship Id="rId744" Type="http://schemas.openxmlformats.org/officeDocument/2006/relationships/hyperlink" Target="http://corestandards.org/ELA-Literacy/W/4/1/d/" TargetMode="External"/><Relationship Id="rId986" Type="http://schemas.openxmlformats.org/officeDocument/2006/relationships/hyperlink" Target="http://corestandards.org/ELA-Literacy/WHST/11-12/6/" TargetMode="External"/><Relationship Id="rId501" Type="http://schemas.openxmlformats.org/officeDocument/2006/relationships/hyperlink" Target="http://corestandards.org/ELA-Literacy/RL/4/3/" TargetMode="External"/><Relationship Id="rId743" Type="http://schemas.openxmlformats.org/officeDocument/2006/relationships/hyperlink" Target="http://corestandards.org/ELA-Literacy/W/4/1/c/" TargetMode="External"/><Relationship Id="rId985" Type="http://schemas.openxmlformats.org/officeDocument/2006/relationships/hyperlink" Target="http://corestandards.org/ELA-Literacy/WHST/11-12/5/" TargetMode="External"/><Relationship Id="rId500" Type="http://schemas.openxmlformats.org/officeDocument/2006/relationships/hyperlink" Target="http://corestandards.org/ELA-Literacy/RL/4/2/" TargetMode="External"/><Relationship Id="rId742" Type="http://schemas.openxmlformats.org/officeDocument/2006/relationships/hyperlink" Target="http://corestandards.org/ELA-Literacy/W/4/1/b/" TargetMode="External"/><Relationship Id="rId984" Type="http://schemas.openxmlformats.org/officeDocument/2006/relationships/hyperlink" Target="http://corestandards.org/ELA-Literacy/WHST/11-12/4/" TargetMode="External"/><Relationship Id="rId507" Type="http://schemas.openxmlformats.org/officeDocument/2006/relationships/hyperlink" Target="http://corestandards.org/ELA-Literacy/RL/4/10/" TargetMode="External"/><Relationship Id="rId749" Type="http://schemas.openxmlformats.org/officeDocument/2006/relationships/hyperlink" Target="http://corestandards.org/ELA-Literacy/W/4/2/d/" TargetMode="External"/><Relationship Id="rId506" Type="http://schemas.openxmlformats.org/officeDocument/2006/relationships/hyperlink" Target="http://corestandards.org/ELA-Literacy/RL/4/9/" TargetMode="External"/><Relationship Id="rId748" Type="http://schemas.openxmlformats.org/officeDocument/2006/relationships/hyperlink" Target="http://corestandards.org/ELA-Literacy/W/4/2/c/" TargetMode="External"/><Relationship Id="rId505" Type="http://schemas.openxmlformats.org/officeDocument/2006/relationships/hyperlink" Target="http://corestandards.org/ELA-Literacy/RL/4/7/" TargetMode="External"/><Relationship Id="rId747" Type="http://schemas.openxmlformats.org/officeDocument/2006/relationships/hyperlink" Target="http://corestandards.org/ELA-Literacy/W/4/2/b/" TargetMode="External"/><Relationship Id="rId989" Type="http://schemas.openxmlformats.org/officeDocument/2006/relationships/hyperlink" Target="http://corestandards.org/ELA-Literacy/WHST/11-12/9/" TargetMode="External"/><Relationship Id="rId504" Type="http://schemas.openxmlformats.org/officeDocument/2006/relationships/hyperlink" Target="http://corestandards.org/ELA-Literacy/RL/4/6/" TargetMode="External"/><Relationship Id="rId746" Type="http://schemas.openxmlformats.org/officeDocument/2006/relationships/hyperlink" Target="http://corestandards.org/ELA-Literacy/W/4/2/a/" TargetMode="External"/><Relationship Id="rId988" Type="http://schemas.openxmlformats.org/officeDocument/2006/relationships/hyperlink" Target="http://corestandards.org/ELA-Literacy/WHST/11-12/8/" TargetMode="External"/><Relationship Id="rId48" Type="http://schemas.openxmlformats.org/officeDocument/2006/relationships/hyperlink" Target="http://corestandards.org/ELA-Literacy/L/K/4/b/" TargetMode="External"/><Relationship Id="rId47" Type="http://schemas.openxmlformats.org/officeDocument/2006/relationships/hyperlink" Target="http://corestandards.org/ELA-Literacy/L/K/4/a/" TargetMode="External"/><Relationship Id="rId49" Type="http://schemas.openxmlformats.org/officeDocument/2006/relationships/hyperlink" Target="http://corestandards.org/ELA-Literacy/L/K/5/" TargetMode="External"/><Relationship Id="rId741" Type="http://schemas.openxmlformats.org/officeDocument/2006/relationships/hyperlink" Target="http://corestandards.org/ELA-Literacy/W/4/1/a/" TargetMode="External"/><Relationship Id="rId983" Type="http://schemas.openxmlformats.org/officeDocument/2006/relationships/hyperlink" Target="http://corestandards.org/ELA-Literacy/WHST/11-12/2/e/" TargetMode="External"/><Relationship Id="rId1330" Type="http://schemas.openxmlformats.org/officeDocument/2006/relationships/hyperlink" Target="http://corestandards.org/Math/Content/HSA/REI/D/10/" TargetMode="External"/><Relationship Id="rId740" Type="http://schemas.openxmlformats.org/officeDocument/2006/relationships/hyperlink" Target="http://corestandards.org/ELA-Literacy/W/4/1/" TargetMode="External"/><Relationship Id="rId982" Type="http://schemas.openxmlformats.org/officeDocument/2006/relationships/hyperlink" Target="http://corestandards.org/ELA-Literacy/WHST/11-12/2/d/" TargetMode="External"/><Relationship Id="rId1331" Type="http://schemas.openxmlformats.org/officeDocument/2006/relationships/hyperlink" Target="http://corestandards.org/Math/Content/HSA/REI/D/11/" TargetMode="External"/><Relationship Id="rId981" Type="http://schemas.openxmlformats.org/officeDocument/2006/relationships/hyperlink" Target="http://corestandards.org/ELA-Literacy/WHST/11-12/2/c/" TargetMode="External"/><Relationship Id="rId1332" Type="http://schemas.openxmlformats.org/officeDocument/2006/relationships/hyperlink" Target="http://corestandards.org/Math/Content/HSA/REI/D/12/" TargetMode="External"/><Relationship Id="rId980" Type="http://schemas.openxmlformats.org/officeDocument/2006/relationships/hyperlink" Target="http://corestandards.org/ELA-Literacy/WHST/11-12/2/b/" TargetMode="External"/><Relationship Id="rId1333" Type="http://schemas.openxmlformats.org/officeDocument/2006/relationships/hyperlink" Target="http://corestandards.org/Math/Content/HSA/SSE/A/1/" TargetMode="External"/><Relationship Id="rId1323" Type="http://schemas.openxmlformats.org/officeDocument/2006/relationships/hyperlink" Target="http://corestandards.org/Math/Content/HSA/REI/B/4/a/" TargetMode="External"/><Relationship Id="rId1324" Type="http://schemas.openxmlformats.org/officeDocument/2006/relationships/hyperlink" Target="http://corestandards.org/Math/Content/HSA/REI/B/4/b/" TargetMode="External"/><Relationship Id="rId31" Type="http://schemas.openxmlformats.org/officeDocument/2006/relationships/hyperlink" Target="http://corestandards.org/ELA-Literacy/CCRA/W/8/" TargetMode="External"/><Relationship Id="rId1325" Type="http://schemas.openxmlformats.org/officeDocument/2006/relationships/hyperlink" Target="http://corestandards.org/Math/Content/HSA/REI/C/5/" TargetMode="External"/><Relationship Id="rId30" Type="http://schemas.openxmlformats.org/officeDocument/2006/relationships/hyperlink" Target="http://corestandards.org/ELA-Literacy/CCRA/W/7/" TargetMode="External"/><Relationship Id="rId1326" Type="http://schemas.openxmlformats.org/officeDocument/2006/relationships/hyperlink" Target="http://corestandards.org/Math/Content/HSA/REI/C/6/" TargetMode="External"/><Relationship Id="rId33" Type="http://schemas.openxmlformats.org/officeDocument/2006/relationships/hyperlink" Target="http://corestandards.org/ELA-Literacy/CCRA/W/10/" TargetMode="External"/><Relationship Id="rId1327" Type="http://schemas.openxmlformats.org/officeDocument/2006/relationships/hyperlink" Target="http://corestandards.org/Math/Content/HSA/REI/C/7/" TargetMode="External"/><Relationship Id="rId32" Type="http://schemas.openxmlformats.org/officeDocument/2006/relationships/hyperlink" Target="http://corestandards.org/ELA-Literacy/CCRA/W/9/" TargetMode="External"/><Relationship Id="rId1328" Type="http://schemas.openxmlformats.org/officeDocument/2006/relationships/hyperlink" Target="http://corestandards.org/Math/Content/HSA/REI/C/8/" TargetMode="External"/><Relationship Id="rId35" Type="http://schemas.openxmlformats.org/officeDocument/2006/relationships/hyperlink" Target="http://corestandards.org/ELA-Literacy/L/K/1/a/" TargetMode="External"/><Relationship Id="rId1329" Type="http://schemas.openxmlformats.org/officeDocument/2006/relationships/hyperlink" Target="http://corestandards.org/Math/Content/HSA/REI/C/9/" TargetMode="External"/><Relationship Id="rId34" Type="http://schemas.openxmlformats.org/officeDocument/2006/relationships/hyperlink" Target="http://corestandards.org/ELA-Literacy/L/K/1/" TargetMode="External"/><Relationship Id="rId739" Type="http://schemas.openxmlformats.org/officeDocument/2006/relationships/hyperlink" Target="http://corestandards.org/ELA-Literacy/W/3/10/" TargetMode="External"/><Relationship Id="rId734" Type="http://schemas.openxmlformats.org/officeDocument/2006/relationships/hyperlink" Target="http://corestandards.org/ELA-Literacy/W/3/4/" TargetMode="External"/><Relationship Id="rId976" Type="http://schemas.openxmlformats.org/officeDocument/2006/relationships/hyperlink" Target="http://corestandards.org/ELA-Literacy/WHST/11-12/1/d/" TargetMode="External"/><Relationship Id="rId733" Type="http://schemas.openxmlformats.org/officeDocument/2006/relationships/hyperlink" Target="http://corestandards.org/ELA-Literacy/W/3/3/d/" TargetMode="External"/><Relationship Id="rId975" Type="http://schemas.openxmlformats.org/officeDocument/2006/relationships/hyperlink" Target="http://corestandards.org/ELA-Literacy/WHST/11-12/1/c/" TargetMode="External"/><Relationship Id="rId732" Type="http://schemas.openxmlformats.org/officeDocument/2006/relationships/hyperlink" Target="http://corestandards.org/ELA-Literacy/W/3/3/c/" TargetMode="External"/><Relationship Id="rId974" Type="http://schemas.openxmlformats.org/officeDocument/2006/relationships/hyperlink" Target="http://corestandards.org/ELA-Literacy/WHST/11-12/1/b/" TargetMode="External"/><Relationship Id="rId731" Type="http://schemas.openxmlformats.org/officeDocument/2006/relationships/hyperlink" Target="http://corestandards.org/ELA-Literacy/W/3/3/b/" TargetMode="External"/><Relationship Id="rId973" Type="http://schemas.openxmlformats.org/officeDocument/2006/relationships/hyperlink" Target="http://corestandards.org/ELA-Literacy/WHST/11-12/1/a/" TargetMode="External"/><Relationship Id="rId738" Type="http://schemas.openxmlformats.org/officeDocument/2006/relationships/hyperlink" Target="http://corestandards.org/ELA-Literacy/W/3/8/" TargetMode="External"/><Relationship Id="rId737" Type="http://schemas.openxmlformats.org/officeDocument/2006/relationships/hyperlink" Target="http://corestandards.org/ELA-Literacy/W/3/7/" TargetMode="External"/><Relationship Id="rId979" Type="http://schemas.openxmlformats.org/officeDocument/2006/relationships/hyperlink" Target="http://corestandards.org/ELA-Literacy/WHST/11-12/2/a/" TargetMode="External"/><Relationship Id="rId736" Type="http://schemas.openxmlformats.org/officeDocument/2006/relationships/hyperlink" Target="http://corestandards.org/ELA-Literacy/W/3/6/" TargetMode="External"/><Relationship Id="rId978" Type="http://schemas.openxmlformats.org/officeDocument/2006/relationships/hyperlink" Target="http://corestandards.org/ELA-Literacy/WHST/11-12/2/" TargetMode="External"/><Relationship Id="rId735" Type="http://schemas.openxmlformats.org/officeDocument/2006/relationships/hyperlink" Target="http://corestandards.org/ELA-Literacy/W/3/5/" TargetMode="External"/><Relationship Id="rId977" Type="http://schemas.openxmlformats.org/officeDocument/2006/relationships/hyperlink" Target="http://corestandards.org/ELA-Literacy/WHST/11-12/1/e/" TargetMode="External"/><Relationship Id="rId37" Type="http://schemas.openxmlformats.org/officeDocument/2006/relationships/hyperlink" Target="http://corestandards.org/ELA-Literacy/L/K/1/c/" TargetMode="External"/><Relationship Id="rId36" Type="http://schemas.openxmlformats.org/officeDocument/2006/relationships/hyperlink" Target="http://corestandards.org/ELA-Literacy/L/K/1/b/" TargetMode="External"/><Relationship Id="rId39" Type="http://schemas.openxmlformats.org/officeDocument/2006/relationships/hyperlink" Target="http://corestandards.org/ELA-Literacy/L/K/1/e/" TargetMode="External"/><Relationship Id="rId38" Type="http://schemas.openxmlformats.org/officeDocument/2006/relationships/hyperlink" Target="http://corestandards.org/ELA-Literacy/L/K/1/d/" TargetMode="External"/><Relationship Id="rId730" Type="http://schemas.openxmlformats.org/officeDocument/2006/relationships/hyperlink" Target="http://corestandards.org/ELA-Literacy/W/3/3/a/" TargetMode="External"/><Relationship Id="rId972" Type="http://schemas.openxmlformats.org/officeDocument/2006/relationships/hyperlink" Target="http://corestandards.org/ELA-Literacy/WHST/11-12/1/" TargetMode="External"/><Relationship Id="rId971" Type="http://schemas.openxmlformats.org/officeDocument/2006/relationships/hyperlink" Target="http://corestandards.org/ELA-Literacy/WHST/9-10/10/" TargetMode="External"/><Relationship Id="rId1320" Type="http://schemas.openxmlformats.org/officeDocument/2006/relationships/hyperlink" Target="http://corestandards.org/Math/Content/HSA/REI/A/2/" TargetMode="External"/><Relationship Id="rId970" Type="http://schemas.openxmlformats.org/officeDocument/2006/relationships/hyperlink" Target="http://corestandards.org/ELA-Literacy/WHST/9-10/9/" TargetMode="External"/><Relationship Id="rId1321" Type="http://schemas.openxmlformats.org/officeDocument/2006/relationships/hyperlink" Target="http://corestandards.org/Math/Content/HSA/REI/B/3/" TargetMode="External"/><Relationship Id="rId1322" Type="http://schemas.openxmlformats.org/officeDocument/2006/relationships/hyperlink" Target="http://corestandards.org/Math/Content/HSA/REI/B/4/" TargetMode="External"/><Relationship Id="rId1114" Type="http://schemas.openxmlformats.org/officeDocument/2006/relationships/hyperlink" Target="http://corestandards.org/Math/Content/4/MD/C/5/b/" TargetMode="External"/><Relationship Id="rId1356" Type="http://schemas.openxmlformats.org/officeDocument/2006/relationships/hyperlink" Target="http://corestandards.org/Math/Content/HSF/IF/A/3/" TargetMode="External"/><Relationship Id="rId1115" Type="http://schemas.openxmlformats.org/officeDocument/2006/relationships/hyperlink" Target="http://corestandards.org/Math/Content/4/MD/C/6/" TargetMode="External"/><Relationship Id="rId1357" Type="http://schemas.openxmlformats.org/officeDocument/2006/relationships/hyperlink" Target="http://corestandards.org/Math/Content/HSF/IF/B/4/" TargetMode="External"/><Relationship Id="rId20" Type="http://schemas.openxmlformats.org/officeDocument/2006/relationships/hyperlink" Target="http://corestandards.org/ELA-Literacy/CCRA/SL/3/" TargetMode="External"/><Relationship Id="rId1116" Type="http://schemas.openxmlformats.org/officeDocument/2006/relationships/hyperlink" Target="http://corestandards.org/Math/Content/4/MD/C/7/" TargetMode="External"/><Relationship Id="rId1358" Type="http://schemas.openxmlformats.org/officeDocument/2006/relationships/hyperlink" Target="http://corestandards.org/Math/Content/HSF/IF/B/5/" TargetMode="External"/><Relationship Id="rId1117" Type="http://schemas.openxmlformats.org/officeDocument/2006/relationships/hyperlink" Target="http://corestandards.org/Math/Content/4/NBT/A/1/" TargetMode="External"/><Relationship Id="rId1359" Type="http://schemas.openxmlformats.org/officeDocument/2006/relationships/hyperlink" Target="http://corestandards.org/Math/Content/HSF/IF/B/6/" TargetMode="External"/><Relationship Id="rId22" Type="http://schemas.openxmlformats.org/officeDocument/2006/relationships/hyperlink" Target="http://corestandards.org/ELA-Literacy/CCRA/SL/5/" TargetMode="External"/><Relationship Id="rId1118" Type="http://schemas.openxmlformats.org/officeDocument/2006/relationships/hyperlink" Target="http://corestandards.org/Math/Content/4/NBT/A/2/" TargetMode="External"/><Relationship Id="rId21" Type="http://schemas.openxmlformats.org/officeDocument/2006/relationships/hyperlink" Target="http://corestandards.org/ELA-Literacy/CCRA/SL/4/" TargetMode="External"/><Relationship Id="rId1119" Type="http://schemas.openxmlformats.org/officeDocument/2006/relationships/hyperlink" Target="http://corestandards.org/Math/Content/4/NBT/A/3/" TargetMode="External"/><Relationship Id="rId24" Type="http://schemas.openxmlformats.org/officeDocument/2006/relationships/hyperlink" Target="http://corestandards.org/ELA-Literacy/CCRA/W/1/" TargetMode="External"/><Relationship Id="rId23" Type="http://schemas.openxmlformats.org/officeDocument/2006/relationships/hyperlink" Target="http://corestandards.org/ELA-Literacy/CCRA/SL/6/" TargetMode="External"/><Relationship Id="rId525" Type="http://schemas.openxmlformats.org/officeDocument/2006/relationships/hyperlink" Target="http://corestandards.org/ELA-Literacy/RL/6/10/" TargetMode="External"/><Relationship Id="rId767" Type="http://schemas.openxmlformats.org/officeDocument/2006/relationships/hyperlink" Target="http://corestandards.org/ELA-Literacy/W/5/1/a/" TargetMode="External"/><Relationship Id="rId524" Type="http://schemas.openxmlformats.org/officeDocument/2006/relationships/hyperlink" Target="http://corestandards.org/ELA-Literacy/RL/6/9/" TargetMode="External"/><Relationship Id="rId766" Type="http://schemas.openxmlformats.org/officeDocument/2006/relationships/hyperlink" Target="http://corestandards.org/ELA-Literacy/W/5/1/" TargetMode="External"/><Relationship Id="rId523" Type="http://schemas.openxmlformats.org/officeDocument/2006/relationships/hyperlink" Target="http://corestandards.org/ELA-Literacy/RL/6/7/" TargetMode="External"/><Relationship Id="rId765" Type="http://schemas.openxmlformats.org/officeDocument/2006/relationships/hyperlink" Target="http://corestandards.org/ELA-Literacy/W/4/10/" TargetMode="External"/><Relationship Id="rId522" Type="http://schemas.openxmlformats.org/officeDocument/2006/relationships/hyperlink" Target="http://corestandards.org/ELA-Literacy/RL/6/6/" TargetMode="External"/><Relationship Id="rId764" Type="http://schemas.openxmlformats.org/officeDocument/2006/relationships/hyperlink" Target="http://corestandards.org/ELA-Literacy/W/4/9/b/" TargetMode="External"/><Relationship Id="rId529" Type="http://schemas.openxmlformats.org/officeDocument/2006/relationships/hyperlink" Target="http://corestandards.org/ELA-Literacy/RL/7/4/" TargetMode="External"/><Relationship Id="rId528" Type="http://schemas.openxmlformats.org/officeDocument/2006/relationships/hyperlink" Target="http://corestandards.org/ELA-Literacy/RL/7/3/" TargetMode="External"/><Relationship Id="rId527" Type="http://schemas.openxmlformats.org/officeDocument/2006/relationships/hyperlink" Target="http://corestandards.org/ELA-Literacy/RL/7/2/" TargetMode="External"/><Relationship Id="rId769" Type="http://schemas.openxmlformats.org/officeDocument/2006/relationships/hyperlink" Target="http://corestandards.org/ELA-Literacy/W/5/1/c/" TargetMode="External"/><Relationship Id="rId526" Type="http://schemas.openxmlformats.org/officeDocument/2006/relationships/hyperlink" Target="http://corestandards.org/ELA-Literacy/RL/7/1/" TargetMode="External"/><Relationship Id="rId768" Type="http://schemas.openxmlformats.org/officeDocument/2006/relationships/hyperlink" Target="http://corestandards.org/ELA-Literacy/W/5/1/b/" TargetMode="External"/><Relationship Id="rId26" Type="http://schemas.openxmlformats.org/officeDocument/2006/relationships/hyperlink" Target="http://corestandards.org/ELA-Literacy/CCRA/W/3/" TargetMode="External"/><Relationship Id="rId25" Type="http://schemas.openxmlformats.org/officeDocument/2006/relationships/hyperlink" Target="http://corestandards.org/ELA-Literacy/CCRA/W/2/" TargetMode="External"/><Relationship Id="rId28" Type="http://schemas.openxmlformats.org/officeDocument/2006/relationships/hyperlink" Target="http://corestandards.org/ELA-Literacy/CCRA/W/5/" TargetMode="External"/><Relationship Id="rId1350" Type="http://schemas.openxmlformats.org/officeDocument/2006/relationships/hyperlink" Target="http://corestandards.org/Math/Content/HSF/BF/B/4/b/" TargetMode="External"/><Relationship Id="rId27" Type="http://schemas.openxmlformats.org/officeDocument/2006/relationships/hyperlink" Target="http://corestandards.org/ELA-Literacy/CCRA/W/4/" TargetMode="External"/><Relationship Id="rId1351" Type="http://schemas.openxmlformats.org/officeDocument/2006/relationships/hyperlink" Target="http://corestandards.org/Math/Content/HSF/BF/B/4/c/" TargetMode="External"/><Relationship Id="rId521" Type="http://schemas.openxmlformats.org/officeDocument/2006/relationships/hyperlink" Target="http://corestandards.org/ELA-Literacy/RL/6/5/" TargetMode="External"/><Relationship Id="rId763" Type="http://schemas.openxmlformats.org/officeDocument/2006/relationships/hyperlink" Target="http://corestandards.org/ELA-Literacy/W/4/9/a/" TargetMode="External"/><Relationship Id="rId1110" Type="http://schemas.openxmlformats.org/officeDocument/2006/relationships/hyperlink" Target="http://corestandards.org/Math/Content/4/MD/A/3/" TargetMode="External"/><Relationship Id="rId1352" Type="http://schemas.openxmlformats.org/officeDocument/2006/relationships/hyperlink" Target="http://corestandards.org/Math/Content/HSF/BF/B/4/d/" TargetMode="External"/><Relationship Id="rId29" Type="http://schemas.openxmlformats.org/officeDocument/2006/relationships/hyperlink" Target="http://corestandards.org/ELA-Literacy/CCRA/W/6/" TargetMode="External"/><Relationship Id="rId520" Type="http://schemas.openxmlformats.org/officeDocument/2006/relationships/hyperlink" Target="http://corestandards.org/ELA-Literacy/RL/6/4/" TargetMode="External"/><Relationship Id="rId762" Type="http://schemas.openxmlformats.org/officeDocument/2006/relationships/hyperlink" Target="http://corestandards.org/ELA-Literacy/W/4/9/" TargetMode="External"/><Relationship Id="rId1111" Type="http://schemas.openxmlformats.org/officeDocument/2006/relationships/hyperlink" Target="http://corestandards.org/Math/Content/4/MD/B/4/" TargetMode="External"/><Relationship Id="rId1353" Type="http://schemas.openxmlformats.org/officeDocument/2006/relationships/hyperlink" Target="http://corestandards.org/Math/Content/HSF/BF/B/5/" TargetMode="External"/><Relationship Id="rId761" Type="http://schemas.openxmlformats.org/officeDocument/2006/relationships/hyperlink" Target="http://corestandards.org/ELA-Literacy/W/4/8/" TargetMode="External"/><Relationship Id="rId1112" Type="http://schemas.openxmlformats.org/officeDocument/2006/relationships/hyperlink" Target="http://corestandards.org/Math/Content/4/MD/C/5/" TargetMode="External"/><Relationship Id="rId1354" Type="http://schemas.openxmlformats.org/officeDocument/2006/relationships/hyperlink" Target="http://corestandards.org/Math/Content/HSF/IF/A/1/" TargetMode="External"/><Relationship Id="rId760" Type="http://schemas.openxmlformats.org/officeDocument/2006/relationships/hyperlink" Target="http://corestandards.org/ELA-Literacy/W/4/7/" TargetMode="External"/><Relationship Id="rId1113" Type="http://schemas.openxmlformats.org/officeDocument/2006/relationships/hyperlink" Target="http://corestandards.org/Math/Content/4/MD/C/5/a/" TargetMode="External"/><Relationship Id="rId1355" Type="http://schemas.openxmlformats.org/officeDocument/2006/relationships/hyperlink" Target="http://corestandards.org/Math/Content/HSF/IF/A/2/" TargetMode="External"/><Relationship Id="rId1103" Type="http://schemas.openxmlformats.org/officeDocument/2006/relationships/hyperlink" Target="http://corestandards.org/Math/Content/3/OA/D/8/" TargetMode="External"/><Relationship Id="rId1345" Type="http://schemas.openxmlformats.org/officeDocument/2006/relationships/hyperlink" Target="http://corestandards.org/Math/Content/HSF/BF/A/1/c/" TargetMode="External"/><Relationship Id="rId1104" Type="http://schemas.openxmlformats.org/officeDocument/2006/relationships/hyperlink" Target="http://corestandards.org/Math/Content/3/OA/D/9/" TargetMode="External"/><Relationship Id="rId1346" Type="http://schemas.openxmlformats.org/officeDocument/2006/relationships/hyperlink" Target="http://corestandards.org/Math/Content/HSF/BF/A/2/" TargetMode="External"/><Relationship Id="rId1105" Type="http://schemas.openxmlformats.org/officeDocument/2006/relationships/hyperlink" Target="http://corestandards.org/Math/Content/4/G/A/1/" TargetMode="External"/><Relationship Id="rId1347" Type="http://schemas.openxmlformats.org/officeDocument/2006/relationships/hyperlink" Target="http://corestandards.org/Math/Content/HSF/BF/B/3/" TargetMode="External"/><Relationship Id="rId1106" Type="http://schemas.openxmlformats.org/officeDocument/2006/relationships/hyperlink" Target="http://corestandards.org/Math/Content/4/G/A/2/" TargetMode="External"/><Relationship Id="rId1348" Type="http://schemas.openxmlformats.org/officeDocument/2006/relationships/hyperlink" Target="http://corestandards.org/Math/Content/HSF/BF/B/4/" TargetMode="External"/><Relationship Id="rId11" Type="http://schemas.openxmlformats.org/officeDocument/2006/relationships/hyperlink" Target="http://corestandards.org/ELA-Literacy/CCRA/R/4/" TargetMode="External"/><Relationship Id="rId1107" Type="http://schemas.openxmlformats.org/officeDocument/2006/relationships/hyperlink" Target="http://corestandards.org/Math/Content/4/G/A/3/" TargetMode="External"/><Relationship Id="rId1349" Type="http://schemas.openxmlformats.org/officeDocument/2006/relationships/hyperlink" Target="http://corestandards.org/Math/Content/HSF/BF/B/4/a/" TargetMode="External"/><Relationship Id="rId10" Type="http://schemas.openxmlformats.org/officeDocument/2006/relationships/hyperlink" Target="http://corestandards.org/ELA-Literacy/CCRA/R/3/" TargetMode="External"/><Relationship Id="rId1108" Type="http://schemas.openxmlformats.org/officeDocument/2006/relationships/hyperlink" Target="http://corestandards.org/Math/Content/4/MD/A/1/" TargetMode="External"/><Relationship Id="rId13" Type="http://schemas.openxmlformats.org/officeDocument/2006/relationships/hyperlink" Target="http://corestandards.org/ELA-Literacy/CCRA/R/6/" TargetMode="External"/><Relationship Id="rId1109" Type="http://schemas.openxmlformats.org/officeDocument/2006/relationships/hyperlink" Target="http://corestandards.org/Math/Content/4/MD/A/2/" TargetMode="External"/><Relationship Id="rId12" Type="http://schemas.openxmlformats.org/officeDocument/2006/relationships/hyperlink" Target="http://corestandards.org/ELA-Literacy/CCRA/R/5/" TargetMode="External"/><Relationship Id="rId519" Type="http://schemas.openxmlformats.org/officeDocument/2006/relationships/hyperlink" Target="http://corestandards.org/ELA-Literacy/RL/6/3/" TargetMode="External"/><Relationship Id="rId514" Type="http://schemas.openxmlformats.org/officeDocument/2006/relationships/hyperlink" Target="http://corestandards.org/ELA-Literacy/RL/5/7/" TargetMode="External"/><Relationship Id="rId756" Type="http://schemas.openxmlformats.org/officeDocument/2006/relationships/hyperlink" Target="http://corestandards.org/ELA-Literacy/W/4/3/e/" TargetMode="External"/><Relationship Id="rId998" Type="http://schemas.openxmlformats.org/officeDocument/2006/relationships/hyperlink" Target="http://corestandards.org/Math/Content/K/CC/B/5/" TargetMode="External"/><Relationship Id="rId513" Type="http://schemas.openxmlformats.org/officeDocument/2006/relationships/hyperlink" Target="http://corestandards.org/ELA-Literacy/RL/5/6/" TargetMode="External"/><Relationship Id="rId755" Type="http://schemas.openxmlformats.org/officeDocument/2006/relationships/hyperlink" Target="http://corestandards.org/ELA-Literacy/W/4/3/d/" TargetMode="External"/><Relationship Id="rId997" Type="http://schemas.openxmlformats.org/officeDocument/2006/relationships/hyperlink" Target="http://corestandards.org/Math/Content/K/CC/B/4/c/" TargetMode="External"/><Relationship Id="rId512" Type="http://schemas.openxmlformats.org/officeDocument/2006/relationships/hyperlink" Target="http://corestandards.org/ELA-Literacy/RL/5/5/" TargetMode="External"/><Relationship Id="rId754" Type="http://schemas.openxmlformats.org/officeDocument/2006/relationships/hyperlink" Target="http://corestandards.org/ELA-Literacy/W/4/3/c/" TargetMode="External"/><Relationship Id="rId996" Type="http://schemas.openxmlformats.org/officeDocument/2006/relationships/hyperlink" Target="http://corestandards.org/Math/Content/K/CC/B/4/b/" TargetMode="External"/><Relationship Id="rId511" Type="http://schemas.openxmlformats.org/officeDocument/2006/relationships/hyperlink" Target="http://corestandards.org/ELA-Literacy/RL/5/4/" TargetMode="External"/><Relationship Id="rId753" Type="http://schemas.openxmlformats.org/officeDocument/2006/relationships/hyperlink" Target="http://corestandards.org/ELA-Literacy/W/4/3/b/" TargetMode="External"/><Relationship Id="rId995" Type="http://schemas.openxmlformats.org/officeDocument/2006/relationships/hyperlink" Target="http://corestandards.org/Math/Content/K/CC/B/4/a/" TargetMode="External"/><Relationship Id="rId518" Type="http://schemas.openxmlformats.org/officeDocument/2006/relationships/hyperlink" Target="http://corestandards.org/ELA-Literacy/RL/6/2/" TargetMode="External"/><Relationship Id="rId517" Type="http://schemas.openxmlformats.org/officeDocument/2006/relationships/hyperlink" Target="http://corestandards.org/ELA-Literacy/RL/6/1/" TargetMode="External"/><Relationship Id="rId759" Type="http://schemas.openxmlformats.org/officeDocument/2006/relationships/hyperlink" Target="http://corestandards.org/ELA-Literacy/W/4/6/" TargetMode="External"/><Relationship Id="rId516" Type="http://schemas.openxmlformats.org/officeDocument/2006/relationships/hyperlink" Target="http://corestandards.org/ELA-Literacy/RL/5/10/" TargetMode="External"/><Relationship Id="rId758" Type="http://schemas.openxmlformats.org/officeDocument/2006/relationships/hyperlink" Target="http://corestandards.org/ELA-Literacy/W/4/5/" TargetMode="External"/><Relationship Id="rId515" Type="http://schemas.openxmlformats.org/officeDocument/2006/relationships/hyperlink" Target="http://corestandards.org/ELA-Literacy/RL/5/9/" TargetMode="External"/><Relationship Id="rId757" Type="http://schemas.openxmlformats.org/officeDocument/2006/relationships/hyperlink" Target="http://corestandards.org/ELA-Literacy/W/4/4/" TargetMode="External"/><Relationship Id="rId999" Type="http://schemas.openxmlformats.org/officeDocument/2006/relationships/hyperlink" Target="http://corestandards.org/Math/Content/K/CC/C/6/" TargetMode="External"/><Relationship Id="rId15" Type="http://schemas.openxmlformats.org/officeDocument/2006/relationships/hyperlink" Target="http://corestandards.org/ELA-Literacy/CCRA/R/8/" TargetMode="External"/><Relationship Id="rId990" Type="http://schemas.openxmlformats.org/officeDocument/2006/relationships/hyperlink" Target="http://corestandards.org/ELA-Literacy/WHST/11-12/10/" TargetMode="External"/><Relationship Id="rId14" Type="http://schemas.openxmlformats.org/officeDocument/2006/relationships/hyperlink" Target="http://corestandards.org/ELA-Literacy/CCRA/R/7/" TargetMode="External"/><Relationship Id="rId17" Type="http://schemas.openxmlformats.org/officeDocument/2006/relationships/hyperlink" Target="http://corestandards.org/ELA-Literacy/CCRA/R/10/" TargetMode="External"/><Relationship Id="rId16" Type="http://schemas.openxmlformats.org/officeDocument/2006/relationships/hyperlink" Target="http://corestandards.org/ELA-Literacy/CCRA/R/9/" TargetMode="External"/><Relationship Id="rId1340" Type="http://schemas.openxmlformats.org/officeDocument/2006/relationships/hyperlink" Target="http://corestandards.org/Math/Content/HSA/SSE/B/3/c/" TargetMode="External"/><Relationship Id="rId19" Type="http://schemas.openxmlformats.org/officeDocument/2006/relationships/hyperlink" Target="http://corestandards.org/ELA-Literacy/CCRA/SL/2/" TargetMode="External"/><Relationship Id="rId510" Type="http://schemas.openxmlformats.org/officeDocument/2006/relationships/hyperlink" Target="http://corestandards.org/ELA-Literacy/RL/5/3/" TargetMode="External"/><Relationship Id="rId752" Type="http://schemas.openxmlformats.org/officeDocument/2006/relationships/hyperlink" Target="http://corestandards.org/ELA-Literacy/W/4/3/a/" TargetMode="External"/><Relationship Id="rId994" Type="http://schemas.openxmlformats.org/officeDocument/2006/relationships/hyperlink" Target="http://corestandards.org/Math/Content/K/CC/B/4/" TargetMode="External"/><Relationship Id="rId1341" Type="http://schemas.openxmlformats.org/officeDocument/2006/relationships/hyperlink" Target="http://corestandards.org/Math/Content/HSA/SSE/B/4/" TargetMode="External"/><Relationship Id="rId18" Type="http://schemas.openxmlformats.org/officeDocument/2006/relationships/hyperlink" Target="http://corestandards.org/ELA-Literacy/CCRA/SL/1/" TargetMode="External"/><Relationship Id="rId751" Type="http://schemas.openxmlformats.org/officeDocument/2006/relationships/hyperlink" Target="http://corestandards.org/ELA-Literacy/W/4/3/" TargetMode="External"/><Relationship Id="rId993" Type="http://schemas.openxmlformats.org/officeDocument/2006/relationships/hyperlink" Target="http://corestandards.org/Math/Content/K/CC/A/3/" TargetMode="External"/><Relationship Id="rId1100" Type="http://schemas.openxmlformats.org/officeDocument/2006/relationships/hyperlink" Target="http://corestandards.org/Math/Content/3/OA/B/5/" TargetMode="External"/><Relationship Id="rId1342" Type="http://schemas.openxmlformats.org/officeDocument/2006/relationships/hyperlink" Target="http://corestandards.org/Math/Content/HSF/BF/A/1/" TargetMode="External"/><Relationship Id="rId750" Type="http://schemas.openxmlformats.org/officeDocument/2006/relationships/hyperlink" Target="http://corestandards.org/ELA-Literacy/W/4/2/e/" TargetMode="External"/><Relationship Id="rId992" Type="http://schemas.openxmlformats.org/officeDocument/2006/relationships/hyperlink" Target="http://corestandards.org/Math/Content/K/CC/A/2/" TargetMode="External"/><Relationship Id="rId1101" Type="http://schemas.openxmlformats.org/officeDocument/2006/relationships/hyperlink" Target="http://corestandards.org/Math/Content/3/OA/B/6/" TargetMode="External"/><Relationship Id="rId1343" Type="http://schemas.openxmlformats.org/officeDocument/2006/relationships/hyperlink" Target="http://corestandards.org/Math/Content/HSF/BF/A/1/a/" TargetMode="External"/><Relationship Id="rId991" Type="http://schemas.openxmlformats.org/officeDocument/2006/relationships/hyperlink" Target="http://corestandards.org/Math/Content/K/CC/A/1/" TargetMode="External"/><Relationship Id="rId1102" Type="http://schemas.openxmlformats.org/officeDocument/2006/relationships/hyperlink" Target="http://corestandards.org/Math/Content/3/OA/C/7/" TargetMode="External"/><Relationship Id="rId1344" Type="http://schemas.openxmlformats.org/officeDocument/2006/relationships/hyperlink" Target="http://corestandards.org/Math/Content/HSF/BF/A/1/b/" TargetMode="External"/><Relationship Id="rId84" Type="http://schemas.openxmlformats.org/officeDocument/2006/relationships/hyperlink" Target="http://corestandards.org/ELA-Literacy/L/2/1/b/" TargetMode="External"/><Relationship Id="rId83" Type="http://schemas.openxmlformats.org/officeDocument/2006/relationships/hyperlink" Target="http://corestandards.org/ELA-Literacy/L/2/1/a/" TargetMode="External"/><Relationship Id="rId86" Type="http://schemas.openxmlformats.org/officeDocument/2006/relationships/hyperlink" Target="http://corestandards.org/ELA-Literacy/L/2/1/d/" TargetMode="External"/><Relationship Id="rId85" Type="http://schemas.openxmlformats.org/officeDocument/2006/relationships/hyperlink" Target="http://corestandards.org/ELA-Literacy/L/2/1/c/" TargetMode="External"/><Relationship Id="rId88" Type="http://schemas.openxmlformats.org/officeDocument/2006/relationships/hyperlink" Target="http://corestandards.org/ELA-Literacy/L/2/1/f/" TargetMode="External"/><Relationship Id="rId87" Type="http://schemas.openxmlformats.org/officeDocument/2006/relationships/hyperlink" Target="http://corestandards.org/ELA-Literacy/L/2/1/e/" TargetMode="External"/><Relationship Id="rId89" Type="http://schemas.openxmlformats.org/officeDocument/2006/relationships/hyperlink" Target="http://corestandards.org/ELA-Literacy/L/2/2/" TargetMode="External"/><Relationship Id="rId709" Type="http://schemas.openxmlformats.org/officeDocument/2006/relationships/hyperlink" Target="http://corestandards.org/ELA-Literacy/W/1/6/" TargetMode="External"/><Relationship Id="rId708" Type="http://schemas.openxmlformats.org/officeDocument/2006/relationships/hyperlink" Target="http://corestandards.org/ELA-Literacy/W/1/5/" TargetMode="External"/><Relationship Id="rId707" Type="http://schemas.openxmlformats.org/officeDocument/2006/relationships/hyperlink" Target="http://corestandards.org/ELA-Literacy/W/1/3/" TargetMode="External"/><Relationship Id="rId949" Type="http://schemas.openxmlformats.org/officeDocument/2006/relationships/hyperlink" Target="http://corestandards.org/ELA-Literacy/WHST/6-8/8/" TargetMode="External"/><Relationship Id="rId706" Type="http://schemas.openxmlformats.org/officeDocument/2006/relationships/hyperlink" Target="http://corestandards.org/ELA-Literacy/W/1/2/" TargetMode="External"/><Relationship Id="rId948" Type="http://schemas.openxmlformats.org/officeDocument/2006/relationships/hyperlink" Target="http://corestandards.org/ELA-Literacy/WHST/6-8/7/" TargetMode="External"/><Relationship Id="rId80" Type="http://schemas.openxmlformats.org/officeDocument/2006/relationships/hyperlink" Target="http://corestandards.org/ELA-Literacy/L/1/5/d/" TargetMode="External"/><Relationship Id="rId82" Type="http://schemas.openxmlformats.org/officeDocument/2006/relationships/hyperlink" Target="http://corestandards.org/ELA-Literacy/L/2/1/" TargetMode="External"/><Relationship Id="rId81" Type="http://schemas.openxmlformats.org/officeDocument/2006/relationships/hyperlink" Target="http://corestandards.org/ELA-Literacy/L/1/6/" TargetMode="External"/><Relationship Id="rId701" Type="http://schemas.openxmlformats.org/officeDocument/2006/relationships/hyperlink" Target="http://corestandards.org/ELA-Literacy/W/K/5/" TargetMode="External"/><Relationship Id="rId943" Type="http://schemas.openxmlformats.org/officeDocument/2006/relationships/hyperlink" Target="http://corestandards.org/ELA-Literacy/WHST/6-8/2/e/" TargetMode="External"/><Relationship Id="rId700" Type="http://schemas.openxmlformats.org/officeDocument/2006/relationships/hyperlink" Target="http://corestandards.org/ELA-Literacy/W/K/3/" TargetMode="External"/><Relationship Id="rId942" Type="http://schemas.openxmlformats.org/officeDocument/2006/relationships/hyperlink" Target="http://corestandards.org/ELA-Literacy/WHST/6-8/2/d/" TargetMode="External"/><Relationship Id="rId941" Type="http://schemas.openxmlformats.org/officeDocument/2006/relationships/hyperlink" Target="http://corestandards.org/ELA-Literacy/WHST/6-8/2/c/" TargetMode="External"/><Relationship Id="rId940" Type="http://schemas.openxmlformats.org/officeDocument/2006/relationships/hyperlink" Target="http://corestandards.org/ELA-Literacy/WHST/6-8/2/b/" TargetMode="External"/><Relationship Id="rId705" Type="http://schemas.openxmlformats.org/officeDocument/2006/relationships/hyperlink" Target="http://corestandards.org/ELA-Literacy/W/1/1/" TargetMode="External"/><Relationship Id="rId947" Type="http://schemas.openxmlformats.org/officeDocument/2006/relationships/hyperlink" Target="http://corestandards.org/ELA-Literacy/WHST/6-8/6/" TargetMode="External"/><Relationship Id="rId704" Type="http://schemas.openxmlformats.org/officeDocument/2006/relationships/hyperlink" Target="http://corestandards.org/ELA-Literacy/W/K/8/" TargetMode="External"/><Relationship Id="rId946" Type="http://schemas.openxmlformats.org/officeDocument/2006/relationships/hyperlink" Target="http://corestandards.org/ELA-Literacy/WHST/6-8/5/" TargetMode="External"/><Relationship Id="rId703" Type="http://schemas.openxmlformats.org/officeDocument/2006/relationships/hyperlink" Target="http://corestandards.org/ELA-Literacy/W/K/7/" TargetMode="External"/><Relationship Id="rId945" Type="http://schemas.openxmlformats.org/officeDocument/2006/relationships/hyperlink" Target="http://corestandards.org/ELA-Literacy/WHST/6-8/4/" TargetMode="External"/><Relationship Id="rId702" Type="http://schemas.openxmlformats.org/officeDocument/2006/relationships/hyperlink" Target="http://corestandards.org/ELA-Literacy/W/K/6/" TargetMode="External"/><Relationship Id="rId944" Type="http://schemas.openxmlformats.org/officeDocument/2006/relationships/hyperlink" Target="http://corestandards.org/ELA-Literacy/WHST/6-8/2/f/" TargetMode="External"/><Relationship Id="rId73" Type="http://schemas.openxmlformats.org/officeDocument/2006/relationships/hyperlink" Target="http://corestandards.org/ELA-Literacy/L/1/4/a/" TargetMode="External"/><Relationship Id="rId72" Type="http://schemas.openxmlformats.org/officeDocument/2006/relationships/hyperlink" Target="http://corestandards.org/ELA-Literacy/L/1/4/" TargetMode="External"/><Relationship Id="rId75" Type="http://schemas.openxmlformats.org/officeDocument/2006/relationships/hyperlink" Target="http://corestandards.org/ELA-Literacy/L/1/4/c/" TargetMode="External"/><Relationship Id="rId74" Type="http://schemas.openxmlformats.org/officeDocument/2006/relationships/hyperlink" Target="http://corestandards.org/ELA-Literacy/L/1/4/b/" TargetMode="External"/><Relationship Id="rId77" Type="http://schemas.openxmlformats.org/officeDocument/2006/relationships/hyperlink" Target="http://corestandards.org/ELA-Literacy/L/1/5/a/" TargetMode="External"/><Relationship Id="rId76" Type="http://schemas.openxmlformats.org/officeDocument/2006/relationships/hyperlink" Target="http://corestandards.org/ELA-Literacy/L/1/5/" TargetMode="External"/><Relationship Id="rId79" Type="http://schemas.openxmlformats.org/officeDocument/2006/relationships/hyperlink" Target="http://corestandards.org/ELA-Literacy/L/1/5/c/" TargetMode="External"/><Relationship Id="rId78" Type="http://schemas.openxmlformats.org/officeDocument/2006/relationships/hyperlink" Target="http://corestandards.org/ELA-Literacy/L/1/5/b/" TargetMode="External"/><Relationship Id="rId939" Type="http://schemas.openxmlformats.org/officeDocument/2006/relationships/hyperlink" Target="http://corestandards.org/ELA-Literacy/WHST/6-8/2/a/" TargetMode="External"/><Relationship Id="rId938" Type="http://schemas.openxmlformats.org/officeDocument/2006/relationships/hyperlink" Target="http://corestandards.org/ELA-Literacy/WHST/6-8/2/" TargetMode="External"/><Relationship Id="rId937" Type="http://schemas.openxmlformats.org/officeDocument/2006/relationships/hyperlink" Target="http://corestandards.org/ELA-Literacy/WHST/6-8/1/e/" TargetMode="External"/><Relationship Id="rId71" Type="http://schemas.openxmlformats.org/officeDocument/2006/relationships/hyperlink" Target="http://corestandards.org/ELA-Literacy/L/1/2/e/" TargetMode="External"/><Relationship Id="rId70" Type="http://schemas.openxmlformats.org/officeDocument/2006/relationships/hyperlink" Target="http://corestandards.org/ELA-Literacy/L/1/2/d/" TargetMode="External"/><Relationship Id="rId932" Type="http://schemas.openxmlformats.org/officeDocument/2006/relationships/hyperlink" Target="http://corestandards.org/ELA-Literacy/WHST/6-8/1/" TargetMode="External"/><Relationship Id="rId931" Type="http://schemas.openxmlformats.org/officeDocument/2006/relationships/hyperlink" Target="http://corestandards.org/ELA-Literacy/W/11-12/10/" TargetMode="External"/><Relationship Id="rId930" Type="http://schemas.openxmlformats.org/officeDocument/2006/relationships/hyperlink" Target="http://corestandards.org/ELA-Literacy/W/11-12/9/b/" TargetMode="External"/><Relationship Id="rId936" Type="http://schemas.openxmlformats.org/officeDocument/2006/relationships/hyperlink" Target="http://corestandards.org/ELA-Literacy/WHST/6-8/1/d/" TargetMode="External"/><Relationship Id="rId935" Type="http://schemas.openxmlformats.org/officeDocument/2006/relationships/hyperlink" Target="http://corestandards.org/ELA-Literacy/WHST/6-8/1/c/" TargetMode="External"/><Relationship Id="rId934" Type="http://schemas.openxmlformats.org/officeDocument/2006/relationships/hyperlink" Target="http://corestandards.org/ELA-Literacy/WHST/6-8/1/b/" TargetMode="External"/><Relationship Id="rId933" Type="http://schemas.openxmlformats.org/officeDocument/2006/relationships/hyperlink" Target="http://corestandards.org/ELA-Literacy/WHST/6-8/1/a/" TargetMode="External"/><Relationship Id="rId62" Type="http://schemas.openxmlformats.org/officeDocument/2006/relationships/hyperlink" Target="http://corestandards.org/ELA-Literacy/L/1/1/g/" TargetMode="External"/><Relationship Id="rId1312" Type="http://schemas.openxmlformats.org/officeDocument/2006/relationships/hyperlink" Target="http://corestandards.org/Math/Content/HSA/APR/C/5/" TargetMode="External"/><Relationship Id="rId61" Type="http://schemas.openxmlformats.org/officeDocument/2006/relationships/hyperlink" Target="http://corestandards.org/ELA-Literacy/L/1/1/f/" TargetMode="External"/><Relationship Id="rId1313" Type="http://schemas.openxmlformats.org/officeDocument/2006/relationships/hyperlink" Target="http://corestandards.org/Math/Content/HSA/APR/D/6/" TargetMode="External"/><Relationship Id="rId64" Type="http://schemas.openxmlformats.org/officeDocument/2006/relationships/hyperlink" Target="http://corestandards.org/ELA-Literacy/L/1/1/i/" TargetMode="External"/><Relationship Id="rId1314" Type="http://schemas.openxmlformats.org/officeDocument/2006/relationships/hyperlink" Target="http://corestandards.org/Math/Content/HSA/APR/D/7/" TargetMode="External"/><Relationship Id="rId63" Type="http://schemas.openxmlformats.org/officeDocument/2006/relationships/hyperlink" Target="http://corestandards.org/ELA-Literacy/L/1/1/h/" TargetMode="External"/><Relationship Id="rId1315" Type="http://schemas.openxmlformats.org/officeDocument/2006/relationships/hyperlink" Target="http://corestandards.org/Math/Content/HSA/CED/A/1/" TargetMode="External"/><Relationship Id="rId66" Type="http://schemas.openxmlformats.org/officeDocument/2006/relationships/hyperlink" Target="http://corestandards.org/ELA-Literacy/L/1/2/" TargetMode="External"/><Relationship Id="rId1316" Type="http://schemas.openxmlformats.org/officeDocument/2006/relationships/hyperlink" Target="http://corestandards.org/Math/Content/HSA/CED/A/2/" TargetMode="External"/><Relationship Id="rId65" Type="http://schemas.openxmlformats.org/officeDocument/2006/relationships/hyperlink" Target="http://corestandards.org/ELA-Literacy/L/1/1/j/" TargetMode="External"/><Relationship Id="rId1317" Type="http://schemas.openxmlformats.org/officeDocument/2006/relationships/hyperlink" Target="http://corestandards.org/Math/Content/HSA/CED/A/3/" TargetMode="External"/><Relationship Id="rId68" Type="http://schemas.openxmlformats.org/officeDocument/2006/relationships/hyperlink" Target="http://corestandards.org/ELA-Literacy/L/1/2/b/" TargetMode="External"/><Relationship Id="rId1318" Type="http://schemas.openxmlformats.org/officeDocument/2006/relationships/hyperlink" Target="http://corestandards.org/Math/Content/HSA/CED/A/4/" TargetMode="External"/><Relationship Id="rId67" Type="http://schemas.openxmlformats.org/officeDocument/2006/relationships/hyperlink" Target="http://corestandards.org/ELA-Literacy/L/1/2/a/" TargetMode="External"/><Relationship Id="rId1319" Type="http://schemas.openxmlformats.org/officeDocument/2006/relationships/hyperlink" Target="http://corestandards.org/Math/Content/HSA/REI/A/1/" TargetMode="External"/><Relationship Id="rId729" Type="http://schemas.openxmlformats.org/officeDocument/2006/relationships/hyperlink" Target="http://corestandards.org/ELA-Literacy/W/3/3/" TargetMode="External"/><Relationship Id="rId728" Type="http://schemas.openxmlformats.org/officeDocument/2006/relationships/hyperlink" Target="http://corestandards.org/ELA-Literacy/W/3/2/d/" TargetMode="External"/><Relationship Id="rId60" Type="http://schemas.openxmlformats.org/officeDocument/2006/relationships/hyperlink" Target="http://corestandards.org/ELA-Literacy/L/1/1/e/" TargetMode="External"/><Relationship Id="rId723" Type="http://schemas.openxmlformats.org/officeDocument/2006/relationships/hyperlink" Target="http://corestandards.org/ELA-Literacy/W/3/1/d/" TargetMode="External"/><Relationship Id="rId965" Type="http://schemas.openxmlformats.org/officeDocument/2006/relationships/hyperlink" Target="http://corestandards.org/ELA-Literacy/WHST/9-10/4/" TargetMode="External"/><Relationship Id="rId722" Type="http://schemas.openxmlformats.org/officeDocument/2006/relationships/hyperlink" Target="http://corestandards.org/ELA-Literacy/W/3/1/c/" TargetMode="External"/><Relationship Id="rId964" Type="http://schemas.openxmlformats.org/officeDocument/2006/relationships/hyperlink" Target="http://corestandards.org/ELA-Literacy/WHST/9-10/2/f/" TargetMode="External"/><Relationship Id="rId721" Type="http://schemas.openxmlformats.org/officeDocument/2006/relationships/hyperlink" Target="http://corestandards.org/ELA-Literacy/W/3/1/b/" TargetMode="External"/><Relationship Id="rId963" Type="http://schemas.openxmlformats.org/officeDocument/2006/relationships/hyperlink" Target="http://corestandards.org/ELA-Literacy/WHST/9-10/2/e/" TargetMode="External"/><Relationship Id="rId720" Type="http://schemas.openxmlformats.org/officeDocument/2006/relationships/hyperlink" Target="http://corestandards.org/ELA-Literacy/W/3/1/a/" TargetMode="External"/><Relationship Id="rId962" Type="http://schemas.openxmlformats.org/officeDocument/2006/relationships/hyperlink" Target="http://corestandards.org/ELA-Literacy/WHST/9-10/2/d/" TargetMode="External"/><Relationship Id="rId727" Type="http://schemas.openxmlformats.org/officeDocument/2006/relationships/hyperlink" Target="http://corestandards.org/ELA-Literacy/W/3/2/c/" TargetMode="External"/><Relationship Id="rId969" Type="http://schemas.openxmlformats.org/officeDocument/2006/relationships/hyperlink" Target="http://corestandards.org/ELA-Literacy/WHST/9-10/8/" TargetMode="External"/><Relationship Id="rId726" Type="http://schemas.openxmlformats.org/officeDocument/2006/relationships/hyperlink" Target="http://corestandards.org/ELA-Literacy/W/3/2/b/" TargetMode="External"/><Relationship Id="rId968" Type="http://schemas.openxmlformats.org/officeDocument/2006/relationships/hyperlink" Target="http://corestandards.org/ELA-Literacy/WHST/9-10/7/" TargetMode="External"/><Relationship Id="rId725" Type="http://schemas.openxmlformats.org/officeDocument/2006/relationships/hyperlink" Target="http://corestandards.org/ELA-Literacy/W/3/2/a/" TargetMode="External"/><Relationship Id="rId967" Type="http://schemas.openxmlformats.org/officeDocument/2006/relationships/hyperlink" Target="http://corestandards.org/ELA-Literacy/WHST/9-10/6/" TargetMode="External"/><Relationship Id="rId724" Type="http://schemas.openxmlformats.org/officeDocument/2006/relationships/hyperlink" Target="http://corestandards.org/ELA-Literacy/W/3/2/" TargetMode="External"/><Relationship Id="rId966" Type="http://schemas.openxmlformats.org/officeDocument/2006/relationships/hyperlink" Target="http://corestandards.org/ELA-Literacy/WHST/9-10/5/" TargetMode="External"/><Relationship Id="rId69" Type="http://schemas.openxmlformats.org/officeDocument/2006/relationships/hyperlink" Target="http://corestandards.org/ELA-Literacy/L/1/2/c/" TargetMode="External"/><Relationship Id="rId961" Type="http://schemas.openxmlformats.org/officeDocument/2006/relationships/hyperlink" Target="http://corestandards.org/ELA-Literacy/WHST/9-10/2/c/" TargetMode="External"/><Relationship Id="rId960" Type="http://schemas.openxmlformats.org/officeDocument/2006/relationships/hyperlink" Target="http://corestandards.org/ELA-Literacy/WHST/9-10/2/b/" TargetMode="External"/><Relationship Id="rId1310" Type="http://schemas.openxmlformats.org/officeDocument/2006/relationships/hyperlink" Target="http://corestandards.org/Math/Content/HSA/APR/B/3/" TargetMode="External"/><Relationship Id="rId1311" Type="http://schemas.openxmlformats.org/officeDocument/2006/relationships/hyperlink" Target="http://corestandards.org/Math/Content/HSA/APR/C/4/" TargetMode="External"/><Relationship Id="rId51" Type="http://schemas.openxmlformats.org/officeDocument/2006/relationships/hyperlink" Target="http://corestandards.org/ELA-Literacy/L/K/5/b/" TargetMode="External"/><Relationship Id="rId1301" Type="http://schemas.openxmlformats.org/officeDocument/2006/relationships/hyperlink" Target="http://corestandards.org/Math/Content/8/G/C/9/" TargetMode="External"/><Relationship Id="rId50" Type="http://schemas.openxmlformats.org/officeDocument/2006/relationships/hyperlink" Target="http://corestandards.org/ELA-Literacy/L/K/5/a/" TargetMode="External"/><Relationship Id="rId1302" Type="http://schemas.openxmlformats.org/officeDocument/2006/relationships/hyperlink" Target="http://corestandards.org/Math/Content/8/NS/A/1/" TargetMode="External"/><Relationship Id="rId53" Type="http://schemas.openxmlformats.org/officeDocument/2006/relationships/hyperlink" Target="http://corestandards.org/ELA-Literacy/L/K/5/d/" TargetMode="External"/><Relationship Id="rId1303" Type="http://schemas.openxmlformats.org/officeDocument/2006/relationships/hyperlink" Target="http://corestandards.org/Math/Content/8/NS/A/2/" TargetMode="External"/><Relationship Id="rId52" Type="http://schemas.openxmlformats.org/officeDocument/2006/relationships/hyperlink" Target="http://corestandards.org/ELA-Literacy/L/K/5/c/" TargetMode="External"/><Relationship Id="rId1304" Type="http://schemas.openxmlformats.org/officeDocument/2006/relationships/hyperlink" Target="http://corestandards.org/Math/Content/8/SP/A/1/" TargetMode="External"/><Relationship Id="rId55" Type="http://schemas.openxmlformats.org/officeDocument/2006/relationships/hyperlink" Target="http://corestandards.org/ELA-Literacy/L/1/1/" TargetMode="External"/><Relationship Id="rId1305" Type="http://schemas.openxmlformats.org/officeDocument/2006/relationships/hyperlink" Target="http://corestandards.org/Math/Content/8/SP/A/2/" TargetMode="External"/><Relationship Id="rId54" Type="http://schemas.openxmlformats.org/officeDocument/2006/relationships/hyperlink" Target="http://corestandards.org/ELA-Literacy/L/K/6/" TargetMode="External"/><Relationship Id="rId1306" Type="http://schemas.openxmlformats.org/officeDocument/2006/relationships/hyperlink" Target="http://corestandards.org/Math/Content/8/SP/A/3/" TargetMode="External"/><Relationship Id="rId57" Type="http://schemas.openxmlformats.org/officeDocument/2006/relationships/hyperlink" Target="http://corestandards.org/ELA-Literacy/L/1/1/b/" TargetMode="External"/><Relationship Id="rId1307" Type="http://schemas.openxmlformats.org/officeDocument/2006/relationships/hyperlink" Target="http://corestandards.org/Math/Content/8/SP/A/4/" TargetMode="External"/><Relationship Id="rId56" Type="http://schemas.openxmlformats.org/officeDocument/2006/relationships/hyperlink" Target="http://corestandards.org/ELA-Literacy/L/1/1/a/" TargetMode="External"/><Relationship Id="rId1308" Type="http://schemas.openxmlformats.org/officeDocument/2006/relationships/hyperlink" Target="http://corestandards.org/Math/Content/HSA/APR/A/1/" TargetMode="External"/><Relationship Id="rId1309" Type="http://schemas.openxmlformats.org/officeDocument/2006/relationships/hyperlink" Target="http://corestandards.org/Math/Content/HSA/APR/B/2/" TargetMode="External"/><Relationship Id="rId719" Type="http://schemas.openxmlformats.org/officeDocument/2006/relationships/hyperlink" Target="http://corestandards.org/ELA-Literacy/W/3/1/" TargetMode="External"/><Relationship Id="rId718" Type="http://schemas.openxmlformats.org/officeDocument/2006/relationships/hyperlink" Target="http://corestandards.org/ELA-Literacy/W/2/8/" TargetMode="External"/><Relationship Id="rId717" Type="http://schemas.openxmlformats.org/officeDocument/2006/relationships/hyperlink" Target="http://corestandards.org/ELA-Literacy/W/2/7/" TargetMode="External"/><Relationship Id="rId959" Type="http://schemas.openxmlformats.org/officeDocument/2006/relationships/hyperlink" Target="http://corestandards.org/ELA-Literacy/WHST/9-10/2/a/" TargetMode="External"/><Relationship Id="rId712" Type="http://schemas.openxmlformats.org/officeDocument/2006/relationships/hyperlink" Target="http://corestandards.org/ELA-Literacy/W/2/1/" TargetMode="External"/><Relationship Id="rId954" Type="http://schemas.openxmlformats.org/officeDocument/2006/relationships/hyperlink" Target="http://corestandards.org/ELA-Literacy/WHST/9-10/1/b/" TargetMode="External"/><Relationship Id="rId711" Type="http://schemas.openxmlformats.org/officeDocument/2006/relationships/hyperlink" Target="http://corestandards.org/ELA-Literacy/W/1/8/" TargetMode="External"/><Relationship Id="rId953" Type="http://schemas.openxmlformats.org/officeDocument/2006/relationships/hyperlink" Target="http://corestandards.org/ELA-Literacy/WHST/9-10/1/a/" TargetMode="External"/><Relationship Id="rId710" Type="http://schemas.openxmlformats.org/officeDocument/2006/relationships/hyperlink" Target="http://corestandards.org/ELA-Literacy/W/1/7/" TargetMode="External"/><Relationship Id="rId952" Type="http://schemas.openxmlformats.org/officeDocument/2006/relationships/hyperlink" Target="http://corestandards.org/ELA-Literacy/WHST/9-10/1/" TargetMode="External"/><Relationship Id="rId951" Type="http://schemas.openxmlformats.org/officeDocument/2006/relationships/hyperlink" Target="http://corestandards.org/ELA-Literacy/WHST/6-8/10/" TargetMode="External"/><Relationship Id="rId716" Type="http://schemas.openxmlformats.org/officeDocument/2006/relationships/hyperlink" Target="http://corestandards.org/ELA-Literacy/W/2/6/" TargetMode="External"/><Relationship Id="rId958" Type="http://schemas.openxmlformats.org/officeDocument/2006/relationships/hyperlink" Target="http://corestandards.org/ELA-Literacy/WHST/9-10/2/" TargetMode="External"/><Relationship Id="rId715" Type="http://schemas.openxmlformats.org/officeDocument/2006/relationships/hyperlink" Target="http://corestandards.org/ELA-Literacy/W/2/5/" TargetMode="External"/><Relationship Id="rId957" Type="http://schemas.openxmlformats.org/officeDocument/2006/relationships/hyperlink" Target="http://corestandards.org/ELA-Literacy/WHST/9-10/1/e/" TargetMode="External"/><Relationship Id="rId714" Type="http://schemas.openxmlformats.org/officeDocument/2006/relationships/hyperlink" Target="http://corestandards.org/ELA-Literacy/W/2/3/" TargetMode="External"/><Relationship Id="rId956" Type="http://schemas.openxmlformats.org/officeDocument/2006/relationships/hyperlink" Target="http://corestandards.org/ELA-Literacy/WHST/9-10/1/d/" TargetMode="External"/><Relationship Id="rId713" Type="http://schemas.openxmlformats.org/officeDocument/2006/relationships/hyperlink" Target="http://corestandards.org/ELA-Literacy/W/2/2/" TargetMode="External"/><Relationship Id="rId955" Type="http://schemas.openxmlformats.org/officeDocument/2006/relationships/hyperlink" Target="http://corestandards.org/ELA-Literacy/WHST/9-10/1/c/" TargetMode="External"/><Relationship Id="rId59" Type="http://schemas.openxmlformats.org/officeDocument/2006/relationships/hyperlink" Target="http://corestandards.org/ELA-Literacy/L/1/1/d/" TargetMode="External"/><Relationship Id="rId58" Type="http://schemas.openxmlformats.org/officeDocument/2006/relationships/hyperlink" Target="http://corestandards.org/ELA-Literacy/L/1/1/c/" TargetMode="External"/><Relationship Id="rId950" Type="http://schemas.openxmlformats.org/officeDocument/2006/relationships/hyperlink" Target="http://corestandards.org/ELA-Literacy/WHST/6-8/9/" TargetMode="External"/><Relationship Id="rId1300" Type="http://schemas.openxmlformats.org/officeDocument/2006/relationships/hyperlink" Target="http://corestandards.org/Math/Content/8/G/B/8/" TargetMode="External"/><Relationship Id="rId590" Type="http://schemas.openxmlformats.org/officeDocument/2006/relationships/hyperlink" Target="http://corestandards.org/ELA-Literacy/RST/11-12/9/" TargetMode="External"/><Relationship Id="rId107" Type="http://schemas.openxmlformats.org/officeDocument/2006/relationships/hyperlink" Target="http://corestandards.org/ELA-Literacy/L/3/1/" TargetMode="External"/><Relationship Id="rId349" Type="http://schemas.openxmlformats.org/officeDocument/2006/relationships/hyperlink" Target="http://corestandards.org/ELA-Literacy/RF/5/4/" TargetMode="External"/><Relationship Id="rId106" Type="http://schemas.openxmlformats.org/officeDocument/2006/relationships/hyperlink" Target="http://corestandards.org/ELA-Literacy/L/2/6/" TargetMode="External"/><Relationship Id="rId348" Type="http://schemas.openxmlformats.org/officeDocument/2006/relationships/hyperlink" Target="http://corestandards.org/ELA-Literacy/RF/5/3/a/" TargetMode="External"/><Relationship Id="rId105" Type="http://schemas.openxmlformats.org/officeDocument/2006/relationships/hyperlink" Target="http://corestandards.org/ELA-Literacy/L/2/5/b/" TargetMode="External"/><Relationship Id="rId347" Type="http://schemas.openxmlformats.org/officeDocument/2006/relationships/hyperlink" Target="http://corestandards.org/ELA-Literacy/RF/5/3/" TargetMode="External"/><Relationship Id="rId589" Type="http://schemas.openxmlformats.org/officeDocument/2006/relationships/hyperlink" Target="http://corestandards.org/ELA-Literacy/RST/11-12/8/" TargetMode="External"/><Relationship Id="rId104" Type="http://schemas.openxmlformats.org/officeDocument/2006/relationships/hyperlink" Target="http://corestandards.org/ELA-Literacy/L/2/5/a/" TargetMode="External"/><Relationship Id="rId346" Type="http://schemas.openxmlformats.org/officeDocument/2006/relationships/hyperlink" Target="http://corestandards.org/ELA-Literacy/RF/4/4/c/" TargetMode="External"/><Relationship Id="rId588" Type="http://schemas.openxmlformats.org/officeDocument/2006/relationships/hyperlink" Target="http://corestandards.org/ELA-Literacy/RST/11-12/7/" TargetMode="External"/><Relationship Id="rId109" Type="http://schemas.openxmlformats.org/officeDocument/2006/relationships/hyperlink" Target="http://corestandards.org/ELA-Literacy/L/3/1/b/" TargetMode="External"/><Relationship Id="rId1170" Type="http://schemas.openxmlformats.org/officeDocument/2006/relationships/hyperlink" Target="http://corestandards.org/Math/Content/5/NF/B/4/b/" TargetMode="External"/><Relationship Id="rId108" Type="http://schemas.openxmlformats.org/officeDocument/2006/relationships/hyperlink" Target="http://corestandards.org/ELA-Literacy/L/3/1/a/" TargetMode="External"/><Relationship Id="rId1171" Type="http://schemas.openxmlformats.org/officeDocument/2006/relationships/hyperlink" Target="http://corestandards.org/Math/Content/5/NF/B/5/" TargetMode="External"/><Relationship Id="rId341" Type="http://schemas.openxmlformats.org/officeDocument/2006/relationships/hyperlink" Target="http://corestandards.org/ELA-Literacy/RF/4/3/" TargetMode="External"/><Relationship Id="rId583" Type="http://schemas.openxmlformats.org/officeDocument/2006/relationships/hyperlink" Target="http://corestandards.org/ELA-Literacy/RST/11-12/2/" TargetMode="External"/><Relationship Id="rId1172" Type="http://schemas.openxmlformats.org/officeDocument/2006/relationships/hyperlink" Target="http://corestandards.org/Math/Content/5/NF/B/5/a/" TargetMode="External"/><Relationship Id="rId340" Type="http://schemas.openxmlformats.org/officeDocument/2006/relationships/hyperlink" Target="http://corestandards.org/ELA-Literacy/RF/3/4/c/" TargetMode="External"/><Relationship Id="rId582" Type="http://schemas.openxmlformats.org/officeDocument/2006/relationships/hyperlink" Target="http://corestandards.org/ELA-Literacy/RST/11-12/1/" TargetMode="External"/><Relationship Id="rId1173" Type="http://schemas.openxmlformats.org/officeDocument/2006/relationships/hyperlink" Target="http://corestandards.org/Math/Content/5/NF/B/5/b/" TargetMode="External"/><Relationship Id="rId581" Type="http://schemas.openxmlformats.org/officeDocument/2006/relationships/hyperlink" Target="http://corestandards.org/ELA-Literacy/RST/9-10/10/" TargetMode="External"/><Relationship Id="rId1174" Type="http://schemas.openxmlformats.org/officeDocument/2006/relationships/hyperlink" Target="http://corestandards.org/Math/Content/5/NF/B/6/" TargetMode="External"/><Relationship Id="rId580" Type="http://schemas.openxmlformats.org/officeDocument/2006/relationships/hyperlink" Target="http://corestandards.org/ELA-Literacy/RST/9-10/9/" TargetMode="External"/><Relationship Id="rId1175" Type="http://schemas.openxmlformats.org/officeDocument/2006/relationships/hyperlink" Target="http://corestandards.org/Math/Content/5/NF/B/7/" TargetMode="External"/><Relationship Id="rId103" Type="http://schemas.openxmlformats.org/officeDocument/2006/relationships/hyperlink" Target="http://corestandards.org/ELA-Literacy/L/2/5/" TargetMode="External"/><Relationship Id="rId345" Type="http://schemas.openxmlformats.org/officeDocument/2006/relationships/hyperlink" Target="http://corestandards.org/ELA-Literacy/RF/4/4/b/" TargetMode="External"/><Relationship Id="rId587" Type="http://schemas.openxmlformats.org/officeDocument/2006/relationships/hyperlink" Target="http://corestandards.org/ELA-Literacy/RST/11-12/6/" TargetMode="External"/><Relationship Id="rId1176" Type="http://schemas.openxmlformats.org/officeDocument/2006/relationships/hyperlink" Target="http://corestandards.org/Math/Content/5/NF/B/7/a/" TargetMode="External"/><Relationship Id="rId102" Type="http://schemas.openxmlformats.org/officeDocument/2006/relationships/hyperlink" Target="http://corestandards.org/ELA-Literacy/L/2/4/e/" TargetMode="External"/><Relationship Id="rId344" Type="http://schemas.openxmlformats.org/officeDocument/2006/relationships/hyperlink" Target="http://corestandards.org/ELA-Literacy/RF/4/4/a/" TargetMode="External"/><Relationship Id="rId586" Type="http://schemas.openxmlformats.org/officeDocument/2006/relationships/hyperlink" Target="http://corestandards.org/ELA-Literacy/RST/11-12/5/" TargetMode="External"/><Relationship Id="rId1177" Type="http://schemas.openxmlformats.org/officeDocument/2006/relationships/hyperlink" Target="http://corestandards.org/Math/Content/5/NF/B/7/b/" TargetMode="External"/><Relationship Id="rId101" Type="http://schemas.openxmlformats.org/officeDocument/2006/relationships/hyperlink" Target="http://corestandards.org/ELA-Literacy/L/2/4/d/" TargetMode="External"/><Relationship Id="rId343" Type="http://schemas.openxmlformats.org/officeDocument/2006/relationships/hyperlink" Target="http://corestandards.org/ELA-Literacy/RF/4/4/" TargetMode="External"/><Relationship Id="rId585" Type="http://schemas.openxmlformats.org/officeDocument/2006/relationships/hyperlink" Target="http://corestandards.org/ELA-Literacy/RST/11-12/4/" TargetMode="External"/><Relationship Id="rId1178" Type="http://schemas.openxmlformats.org/officeDocument/2006/relationships/hyperlink" Target="http://corestandards.org/Math/Content/5/NF/B/7/c/" TargetMode="External"/><Relationship Id="rId100" Type="http://schemas.openxmlformats.org/officeDocument/2006/relationships/hyperlink" Target="http://corestandards.org/ELA-Literacy/L/2/4/c/" TargetMode="External"/><Relationship Id="rId342" Type="http://schemas.openxmlformats.org/officeDocument/2006/relationships/hyperlink" Target="http://corestandards.org/ELA-Literacy/RF/4/3/a/" TargetMode="External"/><Relationship Id="rId584" Type="http://schemas.openxmlformats.org/officeDocument/2006/relationships/hyperlink" Target="http://corestandards.org/ELA-Literacy/RST/11-12/3/" TargetMode="External"/><Relationship Id="rId1179" Type="http://schemas.openxmlformats.org/officeDocument/2006/relationships/hyperlink" Target="http://corestandards.org/Math/Content/5/OA/A/1/" TargetMode="External"/><Relationship Id="rId1169" Type="http://schemas.openxmlformats.org/officeDocument/2006/relationships/hyperlink" Target="http://corestandards.org/Math/Content/5/NF/B/4/a/" TargetMode="External"/><Relationship Id="rId338" Type="http://schemas.openxmlformats.org/officeDocument/2006/relationships/hyperlink" Target="http://corestandards.org/ELA-Literacy/RF/3/4/a/" TargetMode="External"/><Relationship Id="rId337" Type="http://schemas.openxmlformats.org/officeDocument/2006/relationships/hyperlink" Target="http://corestandards.org/ELA-Literacy/RF/3/4/" TargetMode="External"/><Relationship Id="rId579" Type="http://schemas.openxmlformats.org/officeDocument/2006/relationships/hyperlink" Target="http://corestandards.org/ELA-Literacy/RST/9-10/8/" TargetMode="External"/><Relationship Id="rId336" Type="http://schemas.openxmlformats.org/officeDocument/2006/relationships/hyperlink" Target="http://corestandards.org/ELA-Literacy/RF/3/3/d/" TargetMode="External"/><Relationship Id="rId578" Type="http://schemas.openxmlformats.org/officeDocument/2006/relationships/hyperlink" Target="http://corestandards.org/ELA-Literacy/RST/9-10/7/" TargetMode="External"/><Relationship Id="rId335" Type="http://schemas.openxmlformats.org/officeDocument/2006/relationships/hyperlink" Target="http://corestandards.org/ELA-Literacy/RF/3/3/c/" TargetMode="External"/><Relationship Id="rId577" Type="http://schemas.openxmlformats.org/officeDocument/2006/relationships/hyperlink" Target="http://corestandards.org/ELA-Literacy/RST/9-10/6/" TargetMode="External"/><Relationship Id="rId339" Type="http://schemas.openxmlformats.org/officeDocument/2006/relationships/hyperlink" Target="http://corestandards.org/ELA-Literacy/RF/3/4/b/" TargetMode="External"/><Relationship Id="rId1160" Type="http://schemas.openxmlformats.org/officeDocument/2006/relationships/hyperlink" Target="http://corestandards.org/Math/Content/5/NBT/A/3/b/" TargetMode="External"/><Relationship Id="rId330" Type="http://schemas.openxmlformats.org/officeDocument/2006/relationships/hyperlink" Target="http://corestandards.org/ELA-Literacy/RF/2/4/b/" TargetMode="External"/><Relationship Id="rId572" Type="http://schemas.openxmlformats.org/officeDocument/2006/relationships/hyperlink" Target="http://corestandards.org/ELA-Literacy/RST/9-10/1/" TargetMode="External"/><Relationship Id="rId1161" Type="http://schemas.openxmlformats.org/officeDocument/2006/relationships/hyperlink" Target="http://corestandards.org/Math/Content/5/NBT/A/4/" TargetMode="External"/><Relationship Id="rId571" Type="http://schemas.openxmlformats.org/officeDocument/2006/relationships/hyperlink" Target="http://corestandards.org/ELA-Literacy/RST/6-8/10/" TargetMode="External"/><Relationship Id="rId1162" Type="http://schemas.openxmlformats.org/officeDocument/2006/relationships/hyperlink" Target="http://corestandards.org/Math/Content/5/NBT/B/5/" TargetMode="External"/><Relationship Id="rId570" Type="http://schemas.openxmlformats.org/officeDocument/2006/relationships/hyperlink" Target="http://corestandards.org/ELA-Literacy/RST/6-8/9/" TargetMode="External"/><Relationship Id="rId1163" Type="http://schemas.openxmlformats.org/officeDocument/2006/relationships/hyperlink" Target="http://corestandards.org/Math/Content/5/NBT/B/6/" TargetMode="External"/><Relationship Id="rId1164" Type="http://schemas.openxmlformats.org/officeDocument/2006/relationships/hyperlink" Target="http://corestandards.org/Math/Content/5/NBT/B/7/" TargetMode="External"/><Relationship Id="rId334" Type="http://schemas.openxmlformats.org/officeDocument/2006/relationships/hyperlink" Target="http://corestandards.org/ELA-Literacy/RF/3/3/b/" TargetMode="External"/><Relationship Id="rId576" Type="http://schemas.openxmlformats.org/officeDocument/2006/relationships/hyperlink" Target="http://corestandards.org/ELA-Literacy/RST/9-10/5/" TargetMode="External"/><Relationship Id="rId1165" Type="http://schemas.openxmlformats.org/officeDocument/2006/relationships/hyperlink" Target="http://corestandards.org/Math/Content/5/NF/A/1/" TargetMode="External"/><Relationship Id="rId333" Type="http://schemas.openxmlformats.org/officeDocument/2006/relationships/hyperlink" Target="http://corestandards.org/ELA-Literacy/RF/3/3/a/" TargetMode="External"/><Relationship Id="rId575" Type="http://schemas.openxmlformats.org/officeDocument/2006/relationships/hyperlink" Target="http://corestandards.org/ELA-Literacy/RST/9-10/4/" TargetMode="External"/><Relationship Id="rId1166" Type="http://schemas.openxmlformats.org/officeDocument/2006/relationships/hyperlink" Target="http://corestandards.org/Math/Content/5/NF/A/2/" TargetMode="External"/><Relationship Id="rId332" Type="http://schemas.openxmlformats.org/officeDocument/2006/relationships/hyperlink" Target="http://corestandards.org/ELA-Literacy/RF/3/3/" TargetMode="External"/><Relationship Id="rId574" Type="http://schemas.openxmlformats.org/officeDocument/2006/relationships/hyperlink" Target="http://corestandards.org/ELA-Literacy/RST/9-10/3/" TargetMode="External"/><Relationship Id="rId1167" Type="http://schemas.openxmlformats.org/officeDocument/2006/relationships/hyperlink" Target="http://corestandards.org/Math/Content/5/NF/B/3/" TargetMode="External"/><Relationship Id="rId331" Type="http://schemas.openxmlformats.org/officeDocument/2006/relationships/hyperlink" Target="http://corestandards.org/ELA-Literacy/RF/2/4/c/" TargetMode="External"/><Relationship Id="rId573" Type="http://schemas.openxmlformats.org/officeDocument/2006/relationships/hyperlink" Target="http://corestandards.org/ELA-Literacy/RST/9-10/2/" TargetMode="External"/><Relationship Id="rId1168" Type="http://schemas.openxmlformats.org/officeDocument/2006/relationships/hyperlink" Target="http://corestandards.org/Math/Content/5/NF/B/4/" TargetMode="External"/><Relationship Id="rId370" Type="http://schemas.openxmlformats.org/officeDocument/2006/relationships/hyperlink" Target="http://corestandards.org/ELA-Literacy/RH/9-10/8/" TargetMode="External"/><Relationship Id="rId129" Type="http://schemas.openxmlformats.org/officeDocument/2006/relationships/hyperlink" Target="http://corestandards.org/ELA-Literacy/L/3/4/a/" TargetMode="External"/><Relationship Id="rId128" Type="http://schemas.openxmlformats.org/officeDocument/2006/relationships/hyperlink" Target="http://corestandards.org/ELA-Literacy/L/3/4/" TargetMode="External"/><Relationship Id="rId127" Type="http://schemas.openxmlformats.org/officeDocument/2006/relationships/hyperlink" Target="http://corestandards.org/ELA-Literacy/L/3/3/b/" TargetMode="External"/><Relationship Id="rId369" Type="http://schemas.openxmlformats.org/officeDocument/2006/relationships/hyperlink" Target="http://corestandards.org/ELA-Literacy/RH/9-10/7/" TargetMode="External"/><Relationship Id="rId126" Type="http://schemas.openxmlformats.org/officeDocument/2006/relationships/hyperlink" Target="http://corestandards.org/ELA-Literacy/L/3/3/a/" TargetMode="External"/><Relationship Id="rId368" Type="http://schemas.openxmlformats.org/officeDocument/2006/relationships/hyperlink" Target="http://corestandards.org/ELA-Literacy/RH/9-10/6/" TargetMode="External"/><Relationship Id="rId1190" Type="http://schemas.openxmlformats.org/officeDocument/2006/relationships/hyperlink" Target="http://corestandards.org/Math/Content/6/EE/B/6/" TargetMode="External"/><Relationship Id="rId1191" Type="http://schemas.openxmlformats.org/officeDocument/2006/relationships/hyperlink" Target="http://corestandards.org/Math/Content/6/EE/B/7/" TargetMode="External"/><Relationship Id="rId1192" Type="http://schemas.openxmlformats.org/officeDocument/2006/relationships/hyperlink" Target="http://corestandards.org/Math/Content/6/EE/B/8/" TargetMode="External"/><Relationship Id="rId1193" Type="http://schemas.openxmlformats.org/officeDocument/2006/relationships/hyperlink" Target="http://corestandards.org/Math/Content/6/EE/C/9/" TargetMode="External"/><Relationship Id="rId121" Type="http://schemas.openxmlformats.org/officeDocument/2006/relationships/hyperlink" Target="http://corestandards.org/ELA-Literacy/L/3/2/d/" TargetMode="External"/><Relationship Id="rId363" Type="http://schemas.openxmlformats.org/officeDocument/2006/relationships/hyperlink" Target="http://corestandards.org/ELA-Literacy/RH/9-10/1/" TargetMode="External"/><Relationship Id="rId1194" Type="http://schemas.openxmlformats.org/officeDocument/2006/relationships/hyperlink" Target="http://corestandards.org/Math/Content/6/G/A/1/" TargetMode="External"/><Relationship Id="rId120" Type="http://schemas.openxmlformats.org/officeDocument/2006/relationships/hyperlink" Target="http://corestandards.org/ELA-Literacy/L/3/2/c/" TargetMode="External"/><Relationship Id="rId362" Type="http://schemas.openxmlformats.org/officeDocument/2006/relationships/hyperlink" Target="http://corestandards.org/ELA-Literacy/RH/6-8/10/" TargetMode="External"/><Relationship Id="rId1195" Type="http://schemas.openxmlformats.org/officeDocument/2006/relationships/hyperlink" Target="http://corestandards.org/Math/Content/6/G/A/2/" TargetMode="External"/><Relationship Id="rId361" Type="http://schemas.openxmlformats.org/officeDocument/2006/relationships/hyperlink" Target="http://corestandards.org/ELA-Literacy/RH/6-8/9/" TargetMode="External"/><Relationship Id="rId1196" Type="http://schemas.openxmlformats.org/officeDocument/2006/relationships/hyperlink" Target="http://corestandards.org/Math/Content/6/G/A/3/" TargetMode="External"/><Relationship Id="rId360" Type="http://schemas.openxmlformats.org/officeDocument/2006/relationships/hyperlink" Target="http://corestandards.org/ELA-Literacy/RH/6-8/8/" TargetMode="External"/><Relationship Id="rId1197" Type="http://schemas.openxmlformats.org/officeDocument/2006/relationships/hyperlink" Target="http://corestandards.org/Math/Content/6/G/A/4/" TargetMode="External"/><Relationship Id="rId125" Type="http://schemas.openxmlformats.org/officeDocument/2006/relationships/hyperlink" Target="http://corestandards.org/ELA-Literacy/L/3/3/" TargetMode="External"/><Relationship Id="rId367" Type="http://schemas.openxmlformats.org/officeDocument/2006/relationships/hyperlink" Target="http://corestandards.org/ELA-Literacy/RH/9-10/5/" TargetMode="External"/><Relationship Id="rId1198" Type="http://schemas.openxmlformats.org/officeDocument/2006/relationships/hyperlink" Target="http://corestandards.org/Math/Content/6/NS/A/1/" TargetMode="External"/><Relationship Id="rId124" Type="http://schemas.openxmlformats.org/officeDocument/2006/relationships/hyperlink" Target="http://corestandards.org/ELA-Literacy/L/3/2/g/" TargetMode="External"/><Relationship Id="rId366" Type="http://schemas.openxmlformats.org/officeDocument/2006/relationships/hyperlink" Target="http://corestandards.org/ELA-Literacy/RH/9-10/4/" TargetMode="External"/><Relationship Id="rId1199" Type="http://schemas.openxmlformats.org/officeDocument/2006/relationships/hyperlink" Target="http://corestandards.org/Math/Content/6/NS/B/2/" TargetMode="External"/><Relationship Id="rId123" Type="http://schemas.openxmlformats.org/officeDocument/2006/relationships/hyperlink" Target="http://corestandards.org/ELA-Literacy/L/3/2/f/" TargetMode="External"/><Relationship Id="rId365" Type="http://schemas.openxmlformats.org/officeDocument/2006/relationships/hyperlink" Target="http://corestandards.org/ELA-Literacy/RH/9-10/3/" TargetMode="External"/><Relationship Id="rId122" Type="http://schemas.openxmlformats.org/officeDocument/2006/relationships/hyperlink" Target="http://corestandards.org/ELA-Literacy/L/3/2/e/" TargetMode="External"/><Relationship Id="rId364" Type="http://schemas.openxmlformats.org/officeDocument/2006/relationships/hyperlink" Target="http://corestandards.org/ELA-Literacy/RH/9-10/2/" TargetMode="External"/><Relationship Id="rId95" Type="http://schemas.openxmlformats.org/officeDocument/2006/relationships/hyperlink" Target="http://corestandards.org/ELA-Literacy/L/2/3/" TargetMode="External"/><Relationship Id="rId94" Type="http://schemas.openxmlformats.org/officeDocument/2006/relationships/hyperlink" Target="http://corestandards.org/ELA-Literacy/L/2/2/e/" TargetMode="External"/><Relationship Id="rId97" Type="http://schemas.openxmlformats.org/officeDocument/2006/relationships/hyperlink" Target="http://corestandards.org/ELA-Literacy/L/2/4/" TargetMode="External"/><Relationship Id="rId96" Type="http://schemas.openxmlformats.org/officeDocument/2006/relationships/hyperlink" Target="http://corestandards.org/ELA-Literacy/L/2/3/a/" TargetMode="External"/><Relationship Id="rId99" Type="http://schemas.openxmlformats.org/officeDocument/2006/relationships/hyperlink" Target="http://corestandards.org/ELA-Literacy/L/2/4/b/" TargetMode="External"/><Relationship Id="rId98" Type="http://schemas.openxmlformats.org/officeDocument/2006/relationships/hyperlink" Target="http://corestandards.org/ELA-Literacy/L/2/4/a/" TargetMode="External"/><Relationship Id="rId91" Type="http://schemas.openxmlformats.org/officeDocument/2006/relationships/hyperlink" Target="http://corestandards.org/ELA-Literacy/L/2/2/b/" TargetMode="External"/><Relationship Id="rId90" Type="http://schemas.openxmlformats.org/officeDocument/2006/relationships/hyperlink" Target="http://corestandards.org/ELA-Literacy/L/2/2/a/" TargetMode="External"/><Relationship Id="rId93" Type="http://schemas.openxmlformats.org/officeDocument/2006/relationships/hyperlink" Target="http://corestandards.org/ELA-Literacy/L/2/2/d/" TargetMode="External"/><Relationship Id="rId92" Type="http://schemas.openxmlformats.org/officeDocument/2006/relationships/hyperlink" Target="http://corestandards.org/ELA-Literacy/L/2/2/c/" TargetMode="External"/><Relationship Id="rId118" Type="http://schemas.openxmlformats.org/officeDocument/2006/relationships/hyperlink" Target="http://corestandards.org/ELA-Literacy/L/3/2/a/" TargetMode="External"/><Relationship Id="rId117" Type="http://schemas.openxmlformats.org/officeDocument/2006/relationships/hyperlink" Target="http://corestandards.org/ELA-Literacy/L/3/2/" TargetMode="External"/><Relationship Id="rId359" Type="http://schemas.openxmlformats.org/officeDocument/2006/relationships/hyperlink" Target="http://corestandards.org/ELA-Literacy/RH/6-8/7/" TargetMode="External"/><Relationship Id="rId116" Type="http://schemas.openxmlformats.org/officeDocument/2006/relationships/hyperlink" Target="http://corestandards.org/ELA-Literacy/L/3/1/i/" TargetMode="External"/><Relationship Id="rId358" Type="http://schemas.openxmlformats.org/officeDocument/2006/relationships/hyperlink" Target="http://corestandards.org/ELA-Literacy/RH/6-8/6/" TargetMode="External"/><Relationship Id="rId115" Type="http://schemas.openxmlformats.org/officeDocument/2006/relationships/hyperlink" Target="http://corestandards.org/ELA-Literacy/L/3/1/h/" TargetMode="External"/><Relationship Id="rId357" Type="http://schemas.openxmlformats.org/officeDocument/2006/relationships/hyperlink" Target="http://corestandards.org/ELA-Literacy/RH/6-8/5/" TargetMode="External"/><Relationship Id="rId599" Type="http://schemas.openxmlformats.org/officeDocument/2006/relationships/hyperlink" Target="http://corestandards.org/ELA-Literacy/SL/K/6/" TargetMode="External"/><Relationship Id="rId1180" Type="http://schemas.openxmlformats.org/officeDocument/2006/relationships/hyperlink" Target="http://corestandards.org/Math/Content/5/OA/A/2/" TargetMode="External"/><Relationship Id="rId1181" Type="http://schemas.openxmlformats.org/officeDocument/2006/relationships/hyperlink" Target="http://corestandards.org/Math/Content/5/OA/B/3/" TargetMode="External"/><Relationship Id="rId119" Type="http://schemas.openxmlformats.org/officeDocument/2006/relationships/hyperlink" Target="http://corestandards.org/ELA-Literacy/L/3/2/b/" TargetMode="External"/><Relationship Id="rId1182" Type="http://schemas.openxmlformats.org/officeDocument/2006/relationships/hyperlink" Target="http://corestandards.org/Math/Content/6/EE/A/1/" TargetMode="External"/><Relationship Id="rId110" Type="http://schemas.openxmlformats.org/officeDocument/2006/relationships/hyperlink" Target="http://corestandards.org/ELA-Literacy/L/3/1/c/" TargetMode="External"/><Relationship Id="rId352" Type="http://schemas.openxmlformats.org/officeDocument/2006/relationships/hyperlink" Target="http://corestandards.org/ELA-Literacy/RF/5/4/c/" TargetMode="External"/><Relationship Id="rId594" Type="http://schemas.openxmlformats.org/officeDocument/2006/relationships/hyperlink" Target="http://corestandards.org/ELA-Literacy/SL/K/1/b/" TargetMode="External"/><Relationship Id="rId1183" Type="http://schemas.openxmlformats.org/officeDocument/2006/relationships/hyperlink" Target="http://corestandards.org/Math/Content/6/EE/A/2/" TargetMode="External"/><Relationship Id="rId351" Type="http://schemas.openxmlformats.org/officeDocument/2006/relationships/hyperlink" Target="http://corestandards.org/ELA-Literacy/RF/5/4/b/" TargetMode="External"/><Relationship Id="rId593" Type="http://schemas.openxmlformats.org/officeDocument/2006/relationships/hyperlink" Target="http://corestandards.org/ELA-Literacy/SL/K/1/a/" TargetMode="External"/><Relationship Id="rId1184" Type="http://schemas.openxmlformats.org/officeDocument/2006/relationships/hyperlink" Target="http://corestandards.org/Math/Content/6/EE/A/2/a/" TargetMode="External"/><Relationship Id="rId350" Type="http://schemas.openxmlformats.org/officeDocument/2006/relationships/hyperlink" Target="http://corestandards.org/ELA-Literacy/RF/5/4/a/" TargetMode="External"/><Relationship Id="rId592" Type="http://schemas.openxmlformats.org/officeDocument/2006/relationships/hyperlink" Target="http://corestandards.org/ELA-Literacy/SL/K/1/" TargetMode="External"/><Relationship Id="rId1185" Type="http://schemas.openxmlformats.org/officeDocument/2006/relationships/hyperlink" Target="http://corestandards.org/Math/Content/6/EE/A/2/b/" TargetMode="External"/><Relationship Id="rId591" Type="http://schemas.openxmlformats.org/officeDocument/2006/relationships/hyperlink" Target="http://corestandards.org/ELA-Literacy/RST/11-12/10/" TargetMode="External"/><Relationship Id="rId1186" Type="http://schemas.openxmlformats.org/officeDocument/2006/relationships/hyperlink" Target="http://corestandards.org/Math/Content/6/EE/A/2/c/" TargetMode="External"/><Relationship Id="rId114" Type="http://schemas.openxmlformats.org/officeDocument/2006/relationships/hyperlink" Target="http://corestandards.org/ELA-Literacy/L/3/1/g/" TargetMode="External"/><Relationship Id="rId356" Type="http://schemas.openxmlformats.org/officeDocument/2006/relationships/hyperlink" Target="http://corestandards.org/ELA-Literacy/RH/6-8/4/" TargetMode="External"/><Relationship Id="rId598" Type="http://schemas.openxmlformats.org/officeDocument/2006/relationships/hyperlink" Target="http://corestandards.org/ELA-Literacy/SL/K/5/" TargetMode="External"/><Relationship Id="rId1187" Type="http://schemas.openxmlformats.org/officeDocument/2006/relationships/hyperlink" Target="http://corestandards.org/Math/Content/6/EE/A/3/" TargetMode="External"/><Relationship Id="rId113" Type="http://schemas.openxmlformats.org/officeDocument/2006/relationships/hyperlink" Target="http://corestandards.org/ELA-Literacy/L/3/1/f/" TargetMode="External"/><Relationship Id="rId355" Type="http://schemas.openxmlformats.org/officeDocument/2006/relationships/hyperlink" Target="http://corestandards.org/ELA-Literacy/RH/6-8/3/" TargetMode="External"/><Relationship Id="rId597" Type="http://schemas.openxmlformats.org/officeDocument/2006/relationships/hyperlink" Target="http://corestandards.org/ELA-Literacy/SL/K/4/" TargetMode="External"/><Relationship Id="rId1188" Type="http://schemas.openxmlformats.org/officeDocument/2006/relationships/hyperlink" Target="http://corestandards.org/Math/Content/6/EE/A/4/" TargetMode="External"/><Relationship Id="rId112" Type="http://schemas.openxmlformats.org/officeDocument/2006/relationships/hyperlink" Target="http://corestandards.org/ELA-Literacy/L/3/1/e/" TargetMode="External"/><Relationship Id="rId354" Type="http://schemas.openxmlformats.org/officeDocument/2006/relationships/hyperlink" Target="http://corestandards.org/ELA-Literacy/RH/6-8/2/" TargetMode="External"/><Relationship Id="rId596" Type="http://schemas.openxmlformats.org/officeDocument/2006/relationships/hyperlink" Target="http://corestandards.org/ELA-Literacy/SL/K/3/" TargetMode="External"/><Relationship Id="rId1189" Type="http://schemas.openxmlformats.org/officeDocument/2006/relationships/hyperlink" Target="http://corestandards.org/Math/Content/6/EE/B/5/" TargetMode="External"/><Relationship Id="rId111" Type="http://schemas.openxmlformats.org/officeDocument/2006/relationships/hyperlink" Target="http://corestandards.org/ELA-Literacy/L/3/1/d/" TargetMode="External"/><Relationship Id="rId353" Type="http://schemas.openxmlformats.org/officeDocument/2006/relationships/hyperlink" Target="http://corestandards.org/ELA-Literacy/RH/6-8/1/" TargetMode="External"/><Relationship Id="rId595" Type="http://schemas.openxmlformats.org/officeDocument/2006/relationships/hyperlink" Target="http://corestandards.org/ELA-Literacy/SL/K/2/" TargetMode="External"/><Relationship Id="rId1136" Type="http://schemas.openxmlformats.org/officeDocument/2006/relationships/hyperlink" Target="http://corestandards.org/Math/Content/4/NF/C/7/" TargetMode="External"/><Relationship Id="rId1378" Type="http://schemas.openxmlformats.org/officeDocument/2006/relationships/hyperlink" Target="http://corestandards.org/Math/Content/HSF/TF/A/1/" TargetMode="External"/><Relationship Id="rId1137" Type="http://schemas.openxmlformats.org/officeDocument/2006/relationships/hyperlink" Target="http://corestandards.org/Math/Content/4/OA/A/1/" TargetMode="External"/><Relationship Id="rId1379" Type="http://schemas.openxmlformats.org/officeDocument/2006/relationships/hyperlink" Target="http://corestandards.org/Math/Content/HSF/TF/A/2/" TargetMode="External"/><Relationship Id="rId1138" Type="http://schemas.openxmlformats.org/officeDocument/2006/relationships/hyperlink" Target="http://corestandards.org/Math/Content/4/OA/A/2/" TargetMode="External"/><Relationship Id="rId1139" Type="http://schemas.openxmlformats.org/officeDocument/2006/relationships/hyperlink" Target="http://corestandards.org/Math/Content/4/OA/A/3/" TargetMode="External"/><Relationship Id="rId305" Type="http://schemas.openxmlformats.org/officeDocument/2006/relationships/hyperlink" Target="http://corestandards.org/ELA-Literacy/RF/1/2/a/" TargetMode="External"/><Relationship Id="rId547" Type="http://schemas.openxmlformats.org/officeDocument/2006/relationships/hyperlink" Target="http://corestandards.org/ELA-Literacy/RL/9-10/4/" TargetMode="External"/><Relationship Id="rId789" Type="http://schemas.openxmlformats.org/officeDocument/2006/relationships/hyperlink" Target="http://corestandards.org/ELA-Literacy/W/5/9/a/" TargetMode="External"/><Relationship Id="rId304" Type="http://schemas.openxmlformats.org/officeDocument/2006/relationships/hyperlink" Target="http://corestandards.org/ELA-Literacy/RF/1/2/" TargetMode="External"/><Relationship Id="rId546" Type="http://schemas.openxmlformats.org/officeDocument/2006/relationships/hyperlink" Target="http://corestandards.org/ELA-Literacy/RL/9-10/3/" TargetMode="External"/><Relationship Id="rId788" Type="http://schemas.openxmlformats.org/officeDocument/2006/relationships/hyperlink" Target="http://corestandards.org/ELA-Literacy/W/5/9/" TargetMode="External"/><Relationship Id="rId303" Type="http://schemas.openxmlformats.org/officeDocument/2006/relationships/hyperlink" Target="http://corestandards.org/ELA-Literacy/RF/1/1/a/" TargetMode="External"/><Relationship Id="rId545" Type="http://schemas.openxmlformats.org/officeDocument/2006/relationships/hyperlink" Target="http://corestandards.org/ELA-Literacy/RL/9-10/2/" TargetMode="External"/><Relationship Id="rId787" Type="http://schemas.openxmlformats.org/officeDocument/2006/relationships/hyperlink" Target="http://corestandards.org/ELA-Literacy/W/5/8/" TargetMode="External"/><Relationship Id="rId302" Type="http://schemas.openxmlformats.org/officeDocument/2006/relationships/hyperlink" Target="http://corestandards.org/ELA-Literacy/RF/1/1/" TargetMode="External"/><Relationship Id="rId544" Type="http://schemas.openxmlformats.org/officeDocument/2006/relationships/hyperlink" Target="http://corestandards.org/ELA-Literacy/RL/9-10/1/" TargetMode="External"/><Relationship Id="rId786" Type="http://schemas.openxmlformats.org/officeDocument/2006/relationships/hyperlink" Target="http://corestandards.org/ELA-Literacy/W/5/7/" TargetMode="External"/><Relationship Id="rId309" Type="http://schemas.openxmlformats.org/officeDocument/2006/relationships/hyperlink" Target="http://corestandards.org/ELA-Literacy/RF/1/3/" TargetMode="External"/><Relationship Id="rId308" Type="http://schemas.openxmlformats.org/officeDocument/2006/relationships/hyperlink" Target="http://corestandards.org/ELA-Literacy/RF/1/2/d/" TargetMode="External"/><Relationship Id="rId307" Type="http://schemas.openxmlformats.org/officeDocument/2006/relationships/hyperlink" Target="http://corestandards.org/ELA-Literacy/RF/1/2/c/" TargetMode="External"/><Relationship Id="rId549" Type="http://schemas.openxmlformats.org/officeDocument/2006/relationships/hyperlink" Target="http://corestandards.org/ELA-Literacy/RL/9-10/6/" TargetMode="External"/><Relationship Id="rId306" Type="http://schemas.openxmlformats.org/officeDocument/2006/relationships/hyperlink" Target="http://corestandards.org/ELA-Literacy/RF/1/2/b/" TargetMode="External"/><Relationship Id="rId548" Type="http://schemas.openxmlformats.org/officeDocument/2006/relationships/hyperlink" Target="http://corestandards.org/ELA-Literacy/RL/9-10/5/" TargetMode="External"/><Relationship Id="rId781" Type="http://schemas.openxmlformats.org/officeDocument/2006/relationships/hyperlink" Target="http://corestandards.org/ELA-Literacy/W/5/3/d/" TargetMode="External"/><Relationship Id="rId1370" Type="http://schemas.openxmlformats.org/officeDocument/2006/relationships/hyperlink" Target="http://corestandards.org/Math/Content/HSF/LE/A/1/" TargetMode="External"/><Relationship Id="rId780" Type="http://schemas.openxmlformats.org/officeDocument/2006/relationships/hyperlink" Target="http://corestandards.org/ELA-Literacy/W/5/3/c/" TargetMode="External"/><Relationship Id="rId1371" Type="http://schemas.openxmlformats.org/officeDocument/2006/relationships/hyperlink" Target="http://corestandards.org/Math/Content/HSF/LE/A/1/a/" TargetMode="External"/><Relationship Id="rId1130" Type="http://schemas.openxmlformats.org/officeDocument/2006/relationships/hyperlink" Target="http://corestandards.org/Math/Content/4/NF/B/4/" TargetMode="External"/><Relationship Id="rId1372" Type="http://schemas.openxmlformats.org/officeDocument/2006/relationships/hyperlink" Target="http://corestandards.org/Math/Content/HSF/LE/A/1/b/" TargetMode="External"/><Relationship Id="rId1131" Type="http://schemas.openxmlformats.org/officeDocument/2006/relationships/hyperlink" Target="http://corestandards.org/Math/Content/4/NF/B/4/a/" TargetMode="External"/><Relationship Id="rId1373" Type="http://schemas.openxmlformats.org/officeDocument/2006/relationships/hyperlink" Target="http://corestandards.org/Math/Content/HSF/LE/A/1/c/" TargetMode="External"/><Relationship Id="rId301" Type="http://schemas.openxmlformats.org/officeDocument/2006/relationships/hyperlink" Target="http://corestandards.org/ELA-Literacy/RF/K/4/" TargetMode="External"/><Relationship Id="rId543" Type="http://schemas.openxmlformats.org/officeDocument/2006/relationships/hyperlink" Target="http://corestandards.org/ELA-Literacy/RL/8/10/" TargetMode="External"/><Relationship Id="rId785" Type="http://schemas.openxmlformats.org/officeDocument/2006/relationships/hyperlink" Target="http://corestandards.org/ELA-Literacy/W/5/6/" TargetMode="External"/><Relationship Id="rId1132" Type="http://schemas.openxmlformats.org/officeDocument/2006/relationships/hyperlink" Target="http://corestandards.org/Math/Content/4/NF/B/4/b/" TargetMode="External"/><Relationship Id="rId1374" Type="http://schemas.openxmlformats.org/officeDocument/2006/relationships/hyperlink" Target="http://corestandards.org/Math/Content/HSF/LE/A/2/" TargetMode="External"/><Relationship Id="rId300" Type="http://schemas.openxmlformats.org/officeDocument/2006/relationships/hyperlink" Target="http://corestandards.org/ELA-Literacy/RF/K/3/d/" TargetMode="External"/><Relationship Id="rId542" Type="http://schemas.openxmlformats.org/officeDocument/2006/relationships/hyperlink" Target="http://corestandards.org/ELA-Literacy/RL/8/9/" TargetMode="External"/><Relationship Id="rId784" Type="http://schemas.openxmlformats.org/officeDocument/2006/relationships/hyperlink" Target="http://corestandards.org/ELA-Literacy/W/5/5/" TargetMode="External"/><Relationship Id="rId1133" Type="http://schemas.openxmlformats.org/officeDocument/2006/relationships/hyperlink" Target="http://corestandards.org/Math/Content/4/NF/B/4/c/" TargetMode="External"/><Relationship Id="rId1375" Type="http://schemas.openxmlformats.org/officeDocument/2006/relationships/hyperlink" Target="http://corestandards.org/Math/Content/HSF/LE/A/3/" TargetMode="External"/><Relationship Id="rId541" Type="http://schemas.openxmlformats.org/officeDocument/2006/relationships/hyperlink" Target="http://corestandards.org/ELA-Literacy/RL/8/7/" TargetMode="External"/><Relationship Id="rId783" Type="http://schemas.openxmlformats.org/officeDocument/2006/relationships/hyperlink" Target="http://corestandards.org/ELA-Literacy/W/5/4/" TargetMode="External"/><Relationship Id="rId1134" Type="http://schemas.openxmlformats.org/officeDocument/2006/relationships/hyperlink" Target="http://corestandards.org/Math/Content/4/NF/C/5/" TargetMode="External"/><Relationship Id="rId1376" Type="http://schemas.openxmlformats.org/officeDocument/2006/relationships/hyperlink" Target="http://corestandards.org/Math/Content/HSF/LE/A/4/" TargetMode="External"/><Relationship Id="rId540" Type="http://schemas.openxmlformats.org/officeDocument/2006/relationships/hyperlink" Target="http://corestandards.org/ELA-Literacy/RL/8/6/" TargetMode="External"/><Relationship Id="rId782" Type="http://schemas.openxmlformats.org/officeDocument/2006/relationships/hyperlink" Target="http://corestandards.org/ELA-Literacy/W/5/3/e/" TargetMode="External"/><Relationship Id="rId1135" Type="http://schemas.openxmlformats.org/officeDocument/2006/relationships/hyperlink" Target="http://corestandards.org/Math/Content/4/NF/C/6/" TargetMode="External"/><Relationship Id="rId1377" Type="http://schemas.openxmlformats.org/officeDocument/2006/relationships/hyperlink" Target="http://corestandards.org/Math/Content/HSF/LE/B/5/" TargetMode="External"/><Relationship Id="rId1125" Type="http://schemas.openxmlformats.org/officeDocument/2006/relationships/hyperlink" Target="http://corestandards.org/Math/Content/4/NF/B/3/" TargetMode="External"/><Relationship Id="rId1367" Type="http://schemas.openxmlformats.org/officeDocument/2006/relationships/hyperlink" Target="http://corestandards.org/Math/Content/HSF/IF/C/8/a/" TargetMode="External"/><Relationship Id="rId1126" Type="http://schemas.openxmlformats.org/officeDocument/2006/relationships/hyperlink" Target="http://corestandards.org/Math/Content/4/NF/B/3/a/" TargetMode="External"/><Relationship Id="rId1368" Type="http://schemas.openxmlformats.org/officeDocument/2006/relationships/hyperlink" Target="http://corestandards.org/Math/Content/HSF/IF/C/8/b/" TargetMode="External"/><Relationship Id="rId1127" Type="http://schemas.openxmlformats.org/officeDocument/2006/relationships/hyperlink" Target="http://corestandards.org/Math/Content/4/NF/B/3/b/" TargetMode="External"/><Relationship Id="rId1369" Type="http://schemas.openxmlformats.org/officeDocument/2006/relationships/hyperlink" Target="http://corestandards.org/Math/Content/HSF/IF/C/9/" TargetMode="External"/><Relationship Id="rId1128" Type="http://schemas.openxmlformats.org/officeDocument/2006/relationships/hyperlink" Target="http://corestandards.org/Math/Content/4/NF/B/3/c/" TargetMode="External"/><Relationship Id="rId1129" Type="http://schemas.openxmlformats.org/officeDocument/2006/relationships/hyperlink" Target="http://corestandards.org/Math/Content/4/NF/B/3/d/" TargetMode="External"/><Relationship Id="rId536" Type="http://schemas.openxmlformats.org/officeDocument/2006/relationships/hyperlink" Target="http://corestandards.org/ELA-Literacy/RL/8/2/" TargetMode="External"/><Relationship Id="rId778" Type="http://schemas.openxmlformats.org/officeDocument/2006/relationships/hyperlink" Target="http://corestandards.org/ELA-Literacy/W/5/3/a/" TargetMode="External"/><Relationship Id="rId535" Type="http://schemas.openxmlformats.org/officeDocument/2006/relationships/hyperlink" Target="http://corestandards.org/ELA-Literacy/RL/8/1/" TargetMode="External"/><Relationship Id="rId777" Type="http://schemas.openxmlformats.org/officeDocument/2006/relationships/hyperlink" Target="http://corestandards.org/ELA-Literacy/W/5/3/" TargetMode="External"/><Relationship Id="rId534" Type="http://schemas.openxmlformats.org/officeDocument/2006/relationships/hyperlink" Target="http://corestandards.org/ELA-Literacy/RL/7/10/" TargetMode="External"/><Relationship Id="rId776" Type="http://schemas.openxmlformats.org/officeDocument/2006/relationships/hyperlink" Target="http://corestandards.org/ELA-Literacy/W/5/2/e/" TargetMode="External"/><Relationship Id="rId533" Type="http://schemas.openxmlformats.org/officeDocument/2006/relationships/hyperlink" Target="http://corestandards.org/ELA-Literacy/RL/7/9/" TargetMode="External"/><Relationship Id="rId775" Type="http://schemas.openxmlformats.org/officeDocument/2006/relationships/hyperlink" Target="http://corestandards.org/ELA-Literacy/W/5/2/d/" TargetMode="External"/><Relationship Id="rId539" Type="http://schemas.openxmlformats.org/officeDocument/2006/relationships/hyperlink" Target="http://corestandards.org/ELA-Literacy/RL/8/5/" TargetMode="External"/><Relationship Id="rId538" Type="http://schemas.openxmlformats.org/officeDocument/2006/relationships/hyperlink" Target="http://corestandards.org/ELA-Literacy/RL/8/4/" TargetMode="External"/><Relationship Id="rId537" Type="http://schemas.openxmlformats.org/officeDocument/2006/relationships/hyperlink" Target="http://corestandards.org/ELA-Literacy/RL/8/3/" TargetMode="External"/><Relationship Id="rId779" Type="http://schemas.openxmlformats.org/officeDocument/2006/relationships/hyperlink" Target="http://corestandards.org/ELA-Literacy/W/5/3/b/" TargetMode="External"/><Relationship Id="rId770" Type="http://schemas.openxmlformats.org/officeDocument/2006/relationships/hyperlink" Target="http://corestandards.org/ELA-Literacy/W/5/1/d/" TargetMode="External"/><Relationship Id="rId1360" Type="http://schemas.openxmlformats.org/officeDocument/2006/relationships/hyperlink" Target="http://corestandards.org/Math/Content/HSF/IF/C/7/" TargetMode="External"/><Relationship Id="rId1361" Type="http://schemas.openxmlformats.org/officeDocument/2006/relationships/hyperlink" Target="http://corestandards.org/Math/Content/HSF/IF/C/7/a/" TargetMode="External"/><Relationship Id="rId1120" Type="http://schemas.openxmlformats.org/officeDocument/2006/relationships/hyperlink" Target="http://corestandards.org/Math/Content/4/NBT/B/4/" TargetMode="External"/><Relationship Id="rId1362" Type="http://schemas.openxmlformats.org/officeDocument/2006/relationships/hyperlink" Target="http://corestandards.org/Math/Content/HSF/IF/C/7/b/" TargetMode="External"/><Relationship Id="rId532" Type="http://schemas.openxmlformats.org/officeDocument/2006/relationships/hyperlink" Target="http://corestandards.org/ELA-Literacy/RL/7/7/" TargetMode="External"/><Relationship Id="rId774" Type="http://schemas.openxmlformats.org/officeDocument/2006/relationships/hyperlink" Target="http://corestandards.org/ELA-Literacy/W/5/2/c/" TargetMode="External"/><Relationship Id="rId1121" Type="http://schemas.openxmlformats.org/officeDocument/2006/relationships/hyperlink" Target="http://corestandards.org/Math/Content/4/NBT/B/5/" TargetMode="External"/><Relationship Id="rId1363" Type="http://schemas.openxmlformats.org/officeDocument/2006/relationships/hyperlink" Target="http://corestandards.org/Math/Content/HSF/IF/C/7/c/" TargetMode="External"/><Relationship Id="rId531" Type="http://schemas.openxmlformats.org/officeDocument/2006/relationships/hyperlink" Target="http://corestandards.org/ELA-Literacy/RL/7/6/" TargetMode="External"/><Relationship Id="rId773" Type="http://schemas.openxmlformats.org/officeDocument/2006/relationships/hyperlink" Target="http://corestandards.org/ELA-Literacy/W/5/2/b/" TargetMode="External"/><Relationship Id="rId1122" Type="http://schemas.openxmlformats.org/officeDocument/2006/relationships/hyperlink" Target="http://corestandards.org/Math/Content/4/NBT/B/6/" TargetMode="External"/><Relationship Id="rId1364" Type="http://schemas.openxmlformats.org/officeDocument/2006/relationships/hyperlink" Target="http://corestandards.org/Math/Content/HSF/IF/C/7/d/" TargetMode="External"/><Relationship Id="rId530" Type="http://schemas.openxmlformats.org/officeDocument/2006/relationships/hyperlink" Target="http://corestandards.org/ELA-Literacy/RL/7/5/" TargetMode="External"/><Relationship Id="rId772" Type="http://schemas.openxmlformats.org/officeDocument/2006/relationships/hyperlink" Target="http://corestandards.org/ELA-Literacy/W/5/2/a/" TargetMode="External"/><Relationship Id="rId1123" Type="http://schemas.openxmlformats.org/officeDocument/2006/relationships/hyperlink" Target="http://corestandards.org/Math/Content/4/NF/A/1/" TargetMode="External"/><Relationship Id="rId1365" Type="http://schemas.openxmlformats.org/officeDocument/2006/relationships/hyperlink" Target="http://corestandards.org/Math/Content/HSF/IF/C/7/e/" TargetMode="External"/><Relationship Id="rId771" Type="http://schemas.openxmlformats.org/officeDocument/2006/relationships/hyperlink" Target="http://corestandards.org/ELA-Literacy/W/5/2/" TargetMode="External"/><Relationship Id="rId1124" Type="http://schemas.openxmlformats.org/officeDocument/2006/relationships/hyperlink" Target="http://corestandards.org/Math/Content/4/NF/A/2/" TargetMode="External"/><Relationship Id="rId1366" Type="http://schemas.openxmlformats.org/officeDocument/2006/relationships/hyperlink" Target="http://corestandards.org/Math/Content/HSF/IF/C/8/" TargetMode="External"/><Relationship Id="rId1158" Type="http://schemas.openxmlformats.org/officeDocument/2006/relationships/hyperlink" Target="http://corestandards.org/Math/Content/5/NBT/A/3/" TargetMode="External"/><Relationship Id="rId1159" Type="http://schemas.openxmlformats.org/officeDocument/2006/relationships/hyperlink" Target="http://corestandards.org/Math/Content/5/NBT/A/3/a/" TargetMode="External"/><Relationship Id="rId327" Type="http://schemas.openxmlformats.org/officeDocument/2006/relationships/hyperlink" Target="http://corestandards.org/ELA-Literacy/RF/2/3/f/" TargetMode="External"/><Relationship Id="rId569" Type="http://schemas.openxmlformats.org/officeDocument/2006/relationships/hyperlink" Target="http://corestandards.org/ELA-Literacy/RST/6-8/8/" TargetMode="External"/><Relationship Id="rId326" Type="http://schemas.openxmlformats.org/officeDocument/2006/relationships/hyperlink" Target="http://corestandards.org/ELA-Literacy/RF/2/3/e/" TargetMode="External"/><Relationship Id="rId568" Type="http://schemas.openxmlformats.org/officeDocument/2006/relationships/hyperlink" Target="http://corestandards.org/ELA-Literacy/RST/6-8/7/" TargetMode="External"/><Relationship Id="rId325" Type="http://schemas.openxmlformats.org/officeDocument/2006/relationships/hyperlink" Target="http://corestandards.org/ELA-Literacy/RF/2/3/d/" TargetMode="External"/><Relationship Id="rId567" Type="http://schemas.openxmlformats.org/officeDocument/2006/relationships/hyperlink" Target="http://corestandards.org/ELA-Literacy/RST/6-8/6/" TargetMode="External"/><Relationship Id="rId324" Type="http://schemas.openxmlformats.org/officeDocument/2006/relationships/hyperlink" Target="http://corestandards.org/ELA-Literacy/RF/2/3/c/" TargetMode="External"/><Relationship Id="rId566" Type="http://schemas.openxmlformats.org/officeDocument/2006/relationships/hyperlink" Target="http://corestandards.org/ELA-Literacy/RST/6-8/5/" TargetMode="External"/><Relationship Id="rId329" Type="http://schemas.openxmlformats.org/officeDocument/2006/relationships/hyperlink" Target="http://corestandards.org/ELA-Literacy/RF/2/4/a/" TargetMode="External"/><Relationship Id="rId1390" Type="http://schemas.openxmlformats.org/officeDocument/2006/relationships/hyperlink" Target="http://corestandards.org/Math/Content/HSG/C/A/4/" TargetMode="External"/><Relationship Id="rId328" Type="http://schemas.openxmlformats.org/officeDocument/2006/relationships/hyperlink" Target="http://corestandards.org/ELA-Literacy/RF/2/4/" TargetMode="External"/><Relationship Id="rId1391" Type="http://schemas.openxmlformats.org/officeDocument/2006/relationships/hyperlink" Target="http://corestandards.org/Math/Content/HSG/C/B/5/" TargetMode="External"/><Relationship Id="rId561" Type="http://schemas.openxmlformats.org/officeDocument/2006/relationships/hyperlink" Target="http://corestandards.org/ELA-Literacy/RL/11-12/10/" TargetMode="External"/><Relationship Id="rId1150" Type="http://schemas.openxmlformats.org/officeDocument/2006/relationships/hyperlink" Target="http://corestandards.org/Math/Content/5/MD/C/3/b/" TargetMode="External"/><Relationship Id="rId1392" Type="http://schemas.openxmlformats.org/officeDocument/2006/relationships/hyperlink" Target="http://corestandards.org/Math/Content/HSG/CO/A/1/" TargetMode="External"/><Relationship Id="rId560" Type="http://schemas.openxmlformats.org/officeDocument/2006/relationships/hyperlink" Target="http://corestandards.org/ELA-Literacy/RL/11-12/9/" TargetMode="External"/><Relationship Id="rId1151" Type="http://schemas.openxmlformats.org/officeDocument/2006/relationships/hyperlink" Target="http://corestandards.org/Math/Content/5/MD/C/4/" TargetMode="External"/><Relationship Id="rId1393" Type="http://schemas.openxmlformats.org/officeDocument/2006/relationships/hyperlink" Target="http://corestandards.org/Math/Content/HSG/CO/A/2/" TargetMode="External"/><Relationship Id="rId1152" Type="http://schemas.openxmlformats.org/officeDocument/2006/relationships/hyperlink" Target="http://corestandards.org/Math/Content/5/MD/C/5/" TargetMode="External"/><Relationship Id="rId1394" Type="http://schemas.openxmlformats.org/officeDocument/2006/relationships/hyperlink" Target="http://corestandards.org/Math/Content/HSG/CO/A/3/" TargetMode="External"/><Relationship Id="rId1153" Type="http://schemas.openxmlformats.org/officeDocument/2006/relationships/hyperlink" Target="http://corestandards.org/Math/Content/5/MD/C/5/a/" TargetMode="External"/><Relationship Id="rId1395" Type="http://schemas.openxmlformats.org/officeDocument/2006/relationships/hyperlink" Target="http://corestandards.org/Math/Content/HSG/CO/A/4/" TargetMode="External"/><Relationship Id="rId323" Type="http://schemas.openxmlformats.org/officeDocument/2006/relationships/hyperlink" Target="http://corestandards.org/ELA-Literacy/RF/2/3/b/" TargetMode="External"/><Relationship Id="rId565" Type="http://schemas.openxmlformats.org/officeDocument/2006/relationships/hyperlink" Target="http://corestandards.org/ELA-Literacy/RST/6-8/4/" TargetMode="External"/><Relationship Id="rId1154" Type="http://schemas.openxmlformats.org/officeDocument/2006/relationships/hyperlink" Target="http://corestandards.org/Math/Content/5/MD/C/5/b/" TargetMode="External"/><Relationship Id="rId1396" Type="http://schemas.openxmlformats.org/officeDocument/2006/relationships/hyperlink" Target="http://corestandards.org/Math/Content/HSG/CO/A/5/" TargetMode="External"/><Relationship Id="rId322" Type="http://schemas.openxmlformats.org/officeDocument/2006/relationships/hyperlink" Target="http://corestandards.org/ELA-Literacy/RF/2/3/a/" TargetMode="External"/><Relationship Id="rId564" Type="http://schemas.openxmlformats.org/officeDocument/2006/relationships/hyperlink" Target="http://corestandards.org/ELA-Literacy/RST/6-8/3/" TargetMode="External"/><Relationship Id="rId1155" Type="http://schemas.openxmlformats.org/officeDocument/2006/relationships/hyperlink" Target="http://corestandards.org/Math/Content/5/MD/C/5/c/" TargetMode="External"/><Relationship Id="rId1397" Type="http://schemas.openxmlformats.org/officeDocument/2006/relationships/hyperlink" Target="http://corestandards.org/Math/Content/HSG/CO/B/6/" TargetMode="External"/><Relationship Id="rId321" Type="http://schemas.openxmlformats.org/officeDocument/2006/relationships/hyperlink" Target="http://corestandards.org/ELA-Literacy/RF/2/3/" TargetMode="External"/><Relationship Id="rId563" Type="http://schemas.openxmlformats.org/officeDocument/2006/relationships/hyperlink" Target="http://corestandards.org/ELA-Literacy/RST/6-8/2/" TargetMode="External"/><Relationship Id="rId1156" Type="http://schemas.openxmlformats.org/officeDocument/2006/relationships/hyperlink" Target="http://corestandards.org/Math/Content/5/NBT/A/1/" TargetMode="External"/><Relationship Id="rId1398" Type="http://schemas.openxmlformats.org/officeDocument/2006/relationships/hyperlink" Target="http://corestandards.org/Math/Content/HSG/CO/B/7/" TargetMode="External"/><Relationship Id="rId320" Type="http://schemas.openxmlformats.org/officeDocument/2006/relationships/hyperlink" Target="http://corestandards.org/ELA-Literacy/RF/1/4/c/" TargetMode="External"/><Relationship Id="rId562" Type="http://schemas.openxmlformats.org/officeDocument/2006/relationships/hyperlink" Target="http://corestandards.org/ELA-Literacy/RST/6-8/1/" TargetMode="External"/><Relationship Id="rId1157" Type="http://schemas.openxmlformats.org/officeDocument/2006/relationships/hyperlink" Target="http://corestandards.org/Math/Content/5/NBT/A/2/" TargetMode="External"/><Relationship Id="rId1399" Type="http://schemas.openxmlformats.org/officeDocument/2006/relationships/hyperlink" Target="http://corestandards.org/Math/Content/HSG/CO/B/8/" TargetMode="External"/><Relationship Id="rId1147" Type="http://schemas.openxmlformats.org/officeDocument/2006/relationships/hyperlink" Target="http://corestandards.org/Math/Content/5/MD/B/2/" TargetMode="External"/><Relationship Id="rId1389" Type="http://schemas.openxmlformats.org/officeDocument/2006/relationships/hyperlink" Target="http://corestandards.org/Math/Content/HSG/C/A/3/" TargetMode="External"/><Relationship Id="rId1148" Type="http://schemas.openxmlformats.org/officeDocument/2006/relationships/hyperlink" Target="http://corestandards.org/Math/Content/5/MD/C/3/" TargetMode="External"/><Relationship Id="rId1149" Type="http://schemas.openxmlformats.org/officeDocument/2006/relationships/hyperlink" Target="http://corestandards.org/Math/Content/5/MD/C/3/a/" TargetMode="External"/><Relationship Id="rId316" Type="http://schemas.openxmlformats.org/officeDocument/2006/relationships/hyperlink" Target="http://corestandards.org/ELA-Literacy/RF/1/3/g/" TargetMode="External"/><Relationship Id="rId558" Type="http://schemas.openxmlformats.org/officeDocument/2006/relationships/hyperlink" Target="http://corestandards.org/ELA-Literacy/RL/11-12/6/" TargetMode="External"/><Relationship Id="rId315" Type="http://schemas.openxmlformats.org/officeDocument/2006/relationships/hyperlink" Target="http://corestandards.org/ELA-Literacy/RF/1/3/f/" TargetMode="External"/><Relationship Id="rId557" Type="http://schemas.openxmlformats.org/officeDocument/2006/relationships/hyperlink" Target="http://corestandards.org/ELA-Literacy/RL/11-12/5/" TargetMode="External"/><Relationship Id="rId799" Type="http://schemas.openxmlformats.org/officeDocument/2006/relationships/hyperlink" Target="http://corestandards.org/ELA-Literacy/W/6/2/a/" TargetMode="External"/><Relationship Id="rId314" Type="http://schemas.openxmlformats.org/officeDocument/2006/relationships/hyperlink" Target="http://corestandards.org/ELA-Literacy/RF/1/3/e/" TargetMode="External"/><Relationship Id="rId556" Type="http://schemas.openxmlformats.org/officeDocument/2006/relationships/hyperlink" Target="http://corestandards.org/ELA-Literacy/RL/11-12/4/" TargetMode="External"/><Relationship Id="rId798" Type="http://schemas.openxmlformats.org/officeDocument/2006/relationships/hyperlink" Target="http://corestandards.org/ELA-Literacy/W/6/2/" TargetMode="External"/><Relationship Id="rId313" Type="http://schemas.openxmlformats.org/officeDocument/2006/relationships/hyperlink" Target="http://corestandards.org/ELA-Literacy/RF/1/3/d/" TargetMode="External"/><Relationship Id="rId555" Type="http://schemas.openxmlformats.org/officeDocument/2006/relationships/hyperlink" Target="http://corestandards.org/ELA-Literacy/RL/11-12/3/" TargetMode="External"/><Relationship Id="rId797" Type="http://schemas.openxmlformats.org/officeDocument/2006/relationships/hyperlink" Target="http://corestandards.org/ELA-Literacy/W/6/1/e/" TargetMode="External"/><Relationship Id="rId319" Type="http://schemas.openxmlformats.org/officeDocument/2006/relationships/hyperlink" Target="http://corestandards.org/ELA-Literacy/RF/1/4/b/" TargetMode="External"/><Relationship Id="rId318" Type="http://schemas.openxmlformats.org/officeDocument/2006/relationships/hyperlink" Target="http://corestandards.org/ELA-Literacy/RF/1/4/a/" TargetMode="External"/><Relationship Id="rId317" Type="http://schemas.openxmlformats.org/officeDocument/2006/relationships/hyperlink" Target="http://corestandards.org/ELA-Literacy/RF/1/4/" TargetMode="External"/><Relationship Id="rId559" Type="http://schemas.openxmlformats.org/officeDocument/2006/relationships/hyperlink" Target="http://corestandards.org/ELA-Literacy/RL/11-12/7/" TargetMode="External"/><Relationship Id="rId1380" Type="http://schemas.openxmlformats.org/officeDocument/2006/relationships/hyperlink" Target="http://corestandards.org/Math/Content/HSF/TF/A/3/" TargetMode="External"/><Relationship Id="rId550" Type="http://schemas.openxmlformats.org/officeDocument/2006/relationships/hyperlink" Target="http://corestandards.org/ELA-Literacy/RL/9-10/7/" TargetMode="External"/><Relationship Id="rId792" Type="http://schemas.openxmlformats.org/officeDocument/2006/relationships/hyperlink" Target="http://corestandards.org/ELA-Literacy/W/6/1/" TargetMode="External"/><Relationship Id="rId1381" Type="http://schemas.openxmlformats.org/officeDocument/2006/relationships/hyperlink" Target="http://corestandards.org/Math/Content/HSF/TF/A/4/" TargetMode="External"/><Relationship Id="rId791" Type="http://schemas.openxmlformats.org/officeDocument/2006/relationships/hyperlink" Target="http://corestandards.org/ELA-Literacy/W/5/10/" TargetMode="External"/><Relationship Id="rId1140" Type="http://schemas.openxmlformats.org/officeDocument/2006/relationships/hyperlink" Target="http://corestandards.org/Math/Content/4/OA/B/4/" TargetMode="External"/><Relationship Id="rId1382" Type="http://schemas.openxmlformats.org/officeDocument/2006/relationships/hyperlink" Target="http://corestandards.org/Math/Content/HSF/TF/B/5/" TargetMode="External"/><Relationship Id="rId790" Type="http://schemas.openxmlformats.org/officeDocument/2006/relationships/hyperlink" Target="http://corestandards.org/ELA-Literacy/W/5/9/b/" TargetMode="External"/><Relationship Id="rId1141" Type="http://schemas.openxmlformats.org/officeDocument/2006/relationships/hyperlink" Target="http://corestandards.org/Math/Content/4/OA/C/5/" TargetMode="External"/><Relationship Id="rId1383" Type="http://schemas.openxmlformats.org/officeDocument/2006/relationships/hyperlink" Target="http://corestandards.org/Math/Content/HSF/TF/B/6/" TargetMode="External"/><Relationship Id="rId1142" Type="http://schemas.openxmlformats.org/officeDocument/2006/relationships/hyperlink" Target="http://corestandards.org/Math/Content/5/G/A/1/" TargetMode="External"/><Relationship Id="rId1384" Type="http://schemas.openxmlformats.org/officeDocument/2006/relationships/hyperlink" Target="http://corestandards.org/Math/Content/HSF/TF/B/7/" TargetMode="External"/><Relationship Id="rId312" Type="http://schemas.openxmlformats.org/officeDocument/2006/relationships/hyperlink" Target="http://corestandards.org/ELA-Literacy/RF/1/3/c/" TargetMode="External"/><Relationship Id="rId554" Type="http://schemas.openxmlformats.org/officeDocument/2006/relationships/hyperlink" Target="http://corestandards.org/ELA-Literacy/RL/11-12/2/" TargetMode="External"/><Relationship Id="rId796" Type="http://schemas.openxmlformats.org/officeDocument/2006/relationships/hyperlink" Target="http://corestandards.org/ELA-Literacy/W/6/1/d/" TargetMode="External"/><Relationship Id="rId1143" Type="http://schemas.openxmlformats.org/officeDocument/2006/relationships/hyperlink" Target="http://corestandards.org/Math/Content/5/G/A/2/" TargetMode="External"/><Relationship Id="rId1385" Type="http://schemas.openxmlformats.org/officeDocument/2006/relationships/hyperlink" Target="http://corestandards.org/Math/Content/HSF/TF/C/8/" TargetMode="External"/><Relationship Id="rId311" Type="http://schemas.openxmlformats.org/officeDocument/2006/relationships/hyperlink" Target="http://corestandards.org/ELA-Literacy/RF/1/3/b/" TargetMode="External"/><Relationship Id="rId553" Type="http://schemas.openxmlformats.org/officeDocument/2006/relationships/hyperlink" Target="http://corestandards.org/ELA-Literacy/RL/11-12/1/" TargetMode="External"/><Relationship Id="rId795" Type="http://schemas.openxmlformats.org/officeDocument/2006/relationships/hyperlink" Target="http://corestandards.org/ELA-Literacy/W/6/1/c/" TargetMode="External"/><Relationship Id="rId1144" Type="http://schemas.openxmlformats.org/officeDocument/2006/relationships/hyperlink" Target="http://corestandards.org/Math/Content/5/G/B/3/" TargetMode="External"/><Relationship Id="rId1386" Type="http://schemas.openxmlformats.org/officeDocument/2006/relationships/hyperlink" Target="http://corestandards.org/Math/Content/HSF/TF/C/9/" TargetMode="External"/><Relationship Id="rId310" Type="http://schemas.openxmlformats.org/officeDocument/2006/relationships/hyperlink" Target="http://corestandards.org/ELA-Literacy/RF/1/3/a/" TargetMode="External"/><Relationship Id="rId552" Type="http://schemas.openxmlformats.org/officeDocument/2006/relationships/hyperlink" Target="http://corestandards.org/ELA-Literacy/RL/9-10/10/" TargetMode="External"/><Relationship Id="rId794" Type="http://schemas.openxmlformats.org/officeDocument/2006/relationships/hyperlink" Target="http://corestandards.org/ELA-Literacy/W/6/1/b/" TargetMode="External"/><Relationship Id="rId1145" Type="http://schemas.openxmlformats.org/officeDocument/2006/relationships/hyperlink" Target="http://corestandards.org/Math/Content/5/G/B/4/" TargetMode="External"/><Relationship Id="rId1387" Type="http://schemas.openxmlformats.org/officeDocument/2006/relationships/hyperlink" Target="http://corestandards.org/Math/Content/HSG/C/A/1/" TargetMode="External"/><Relationship Id="rId551" Type="http://schemas.openxmlformats.org/officeDocument/2006/relationships/hyperlink" Target="http://corestandards.org/ELA-Literacy/RL/9-10/9/" TargetMode="External"/><Relationship Id="rId793" Type="http://schemas.openxmlformats.org/officeDocument/2006/relationships/hyperlink" Target="http://corestandards.org/ELA-Literacy/W/6/1/a/" TargetMode="External"/><Relationship Id="rId1146" Type="http://schemas.openxmlformats.org/officeDocument/2006/relationships/hyperlink" Target="http://corestandards.org/Math/Content/5/MD/A/1/" TargetMode="External"/><Relationship Id="rId1388" Type="http://schemas.openxmlformats.org/officeDocument/2006/relationships/hyperlink" Target="http://corestandards.org/Math/Content/HSG/C/A/2/" TargetMode="External"/><Relationship Id="rId297" Type="http://schemas.openxmlformats.org/officeDocument/2006/relationships/hyperlink" Target="http://corestandards.org/ELA-Literacy/RF/K/3/a/" TargetMode="External"/><Relationship Id="rId296" Type="http://schemas.openxmlformats.org/officeDocument/2006/relationships/hyperlink" Target="http://corestandards.org/ELA-Literacy/RF/K/3/" TargetMode="External"/><Relationship Id="rId295" Type="http://schemas.openxmlformats.org/officeDocument/2006/relationships/hyperlink" Target="http://corestandards.org/ELA-Literacy/RF/K/2/e/" TargetMode="External"/><Relationship Id="rId294" Type="http://schemas.openxmlformats.org/officeDocument/2006/relationships/hyperlink" Target="http://corestandards.org/ELA-Literacy/RF/K/2/d/" TargetMode="External"/><Relationship Id="rId299" Type="http://schemas.openxmlformats.org/officeDocument/2006/relationships/hyperlink" Target="http://corestandards.org/ELA-Literacy/RF/K/3/c/" TargetMode="External"/><Relationship Id="rId298" Type="http://schemas.openxmlformats.org/officeDocument/2006/relationships/hyperlink" Target="http://corestandards.org/ELA-Literacy/RF/K/3/b/" TargetMode="External"/><Relationship Id="rId271" Type="http://schemas.openxmlformats.org/officeDocument/2006/relationships/hyperlink" Target="http://corestandards.org/ELA-Literacy/L/11-12/2/" TargetMode="External"/><Relationship Id="rId270" Type="http://schemas.openxmlformats.org/officeDocument/2006/relationships/hyperlink" Target="http://corestandards.org/ELA-Literacy/L/11-12/1/b/" TargetMode="External"/><Relationship Id="rId269" Type="http://schemas.openxmlformats.org/officeDocument/2006/relationships/hyperlink" Target="http://corestandards.org/ELA-Literacy/L/11-12/1/a/" TargetMode="External"/><Relationship Id="rId264" Type="http://schemas.openxmlformats.org/officeDocument/2006/relationships/hyperlink" Target="http://corestandards.org/ELA-Literacy/L/9-10/5/" TargetMode="External"/><Relationship Id="rId263" Type="http://schemas.openxmlformats.org/officeDocument/2006/relationships/hyperlink" Target="http://corestandards.org/ELA-Literacy/L/9-10/4/d/" TargetMode="External"/><Relationship Id="rId262" Type="http://schemas.openxmlformats.org/officeDocument/2006/relationships/hyperlink" Target="http://corestandards.org/ELA-Literacy/L/9-10/4/c/" TargetMode="External"/><Relationship Id="rId261" Type="http://schemas.openxmlformats.org/officeDocument/2006/relationships/hyperlink" Target="http://corestandards.org/ELA-Literacy/L/9-10/4/b/" TargetMode="External"/><Relationship Id="rId268" Type="http://schemas.openxmlformats.org/officeDocument/2006/relationships/hyperlink" Target="http://corestandards.org/ELA-Literacy/L/11-12/1/" TargetMode="External"/><Relationship Id="rId267" Type="http://schemas.openxmlformats.org/officeDocument/2006/relationships/hyperlink" Target="http://corestandards.org/ELA-Literacy/L/9-10/6/" TargetMode="External"/><Relationship Id="rId266" Type="http://schemas.openxmlformats.org/officeDocument/2006/relationships/hyperlink" Target="http://corestandards.org/ELA-Literacy/L/9-10/5/b/" TargetMode="External"/><Relationship Id="rId265" Type="http://schemas.openxmlformats.org/officeDocument/2006/relationships/hyperlink" Target="http://corestandards.org/ELA-Literacy/L/9-10/5/a/" TargetMode="External"/><Relationship Id="rId260" Type="http://schemas.openxmlformats.org/officeDocument/2006/relationships/hyperlink" Target="http://corestandards.org/ELA-Literacy/L/9-10/4/a/" TargetMode="External"/><Relationship Id="rId259" Type="http://schemas.openxmlformats.org/officeDocument/2006/relationships/hyperlink" Target="http://corestandards.org/ELA-Literacy/L/9-10/4/" TargetMode="External"/><Relationship Id="rId258" Type="http://schemas.openxmlformats.org/officeDocument/2006/relationships/hyperlink" Target="http://corestandards.org/ELA-Literacy/L/9-10/3/a/" TargetMode="External"/><Relationship Id="rId253" Type="http://schemas.openxmlformats.org/officeDocument/2006/relationships/hyperlink" Target="http://corestandards.org/ELA-Literacy/L/9-10/2/" TargetMode="External"/><Relationship Id="rId495" Type="http://schemas.openxmlformats.org/officeDocument/2006/relationships/hyperlink" Target="http://corestandards.org/ELA-Literacy/RL/3/6/" TargetMode="External"/><Relationship Id="rId252" Type="http://schemas.openxmlformats.org/officeDocument/2006/relationships/hyperlink" Target="http://corestandards.org/ELA-Literacy/L/9-10/1/b/" TargetMode="External"/><Relationship Id="rId494" Type="http://schemas.openxmlformats.org/officeDocument/2006/relationships/hyperlink" Target="http://corestandards.org/ELA-Literacy/RL/3/5/" TargetMode="External"/><Relationship Id="rId251" Type="http://schemas.openxmlformats.org/officeDocument/2006/relationships/hyperlink" Target="http://corestandards.org/ELA-Literacy/L/9-10/1/a/" TargetMode="External"/><Relationship Id="rId493" Type="http://schemas.openxmlformats.org/officeDocument/2006/relationships/hyperlink" Target="http://corestandards.org/ELA-Literacy/RL/3/4/" TargetMode="External"/><Relationship Id="rId250" Type="http://schemas.openxmlformats.org/officeDocument/2006/relationships/hyperlink" Target="http://corestandards.org/ELA-Literacy/L/9-10/1/" TargetMode="External"/><Relationship Id="rId492" Type="http://schemas.openxmlformats.org/officeDocument/2006/relationships/hyperlink" Target="http://corestandards.org/ELA-Literacy/RL/3/3/" TargetMode="External"/><Relationship Id="rId257" Type="http://schemas.openxmlformats.org/officeDocument/2006/relationships/hyperlink" Target="http://corestandards.org/ELA-Literacy/L/9-10/3/" TargetMode="External"/><Relationship Id="rId499" Type="http://schemas.openxmlformats.org/officeDocument/2006/relationships/hyperlink" Target="http://corestandards.org/ELA-Literacy/RL/4/1/" TargetMode="External"/><Relationship Id="rId256" Type="http://schemas.openxmlformats.org/officeDocument/2006/relationships/hyperlink" Target="http://corestandards.org/ELA-Literacy/L/9-10/2/c/" TargetMode="External"/><Relationship Id="rId498" Type="http://schemas.openxmlformats.org/officeDocument/2006/relationships/hyperlink" Target="http://corestandards.org/ELA-Literacy/RL/3/10/" TargetMode="External"/><Relationship Id="rId255" Type="http://schemas.openxmlformats.org/officeDocument/2006/relationships/hyperlink" Target="http://corestandards.org/ELA-Literacy/L/9-10/2/b/" TargetMode="External"/><Relationship Id="rId497" Type="http://schemas.openxmlformats.org/officeDocument/2006/relationships/hyperlink" Target="http://corestandards.org/ELA-Literacy/RL/3/9/" TargetMode="External"/><Relationship Id="rId254" Type="http://schemas.openxmlformats.org/officeDocument/2006/relationships/hyperlink" Target="http://corestandards.org/ELA-Literacy/L/9-10/2/a/" TargetMode="External"/><Relationship Id="rId496" Type="http://schemas.openxmlformats.org/officeDocument/2006/relationships/hyperlink" Target="http://corestandards.org/ELA-Literacy/RL/3/7/" TargetMode="External"/><Relationship Id="rId293" Type="http://schemas.openxmlformats.org/officeDocument/2006/relationships/hyperlink" Target="http://corestandards.org/ELA-Literacy/RF/K/2/c/" TargetMode="External"/><Relationship Id="rId292" Type="http://schemas.openxmlformats.org/officeDocument/2006/relationships/hyperlink" Target="http://corestandards.org/ELA-Literacy/RF/K/2/b/" TargetMode="External"/><Relationship Id="rId291" Type="http://schemas.openxmlformats.org/officeDocument/2006/relationships/hyperlink" Target="http://corestandards.org/ELA-Literacy/RF/K/2/a/" TargetMode="External"/><Relationship Id="rId290" Type="http://schemas.openxmlformats.org/officeDocument/2006/relationships/hyperlink" Target="http://corestandards.org/ELA-Literacy/RF/K/2/" TargetMode="External"/><Relationship Id="rId286" Type="http://schemas.openxmlformats.org/officeDocument/2006/relationships/hyperlink" Target="http://corestandards.org/ELA-Literacy/RF/K/1/a/" TargetMode="External"/><Relationship Id="rId285" Type="http://schemas.openxmlformats.org/officeDocument/2006/relationships/hyperlink" Target="http://corestandards.org/ELA-Literacy/RF/K/1/" TargetMode="External"/><Relationship Id="rId284" Type="http://schemas.openxmlformats.org/officeDocument/2006/relationships/hyperlink" Target="http://corestandards.org/ELA-Literacy/L/11-12/6/" TargetMode="External"/><Relationship Id="rId283" Type="http://schemas.openxmlformats.org/officeDocument/2006/relationships/hyperlink" Target="http://corestandards.org/ELA-Literacy/L/11-12/5/b/" TargetMode="External"/><Relationship Id="rId289" Type="http://schemas.openxmlformats.org/officeDocument/2006/relationships/hyperlink" Target="http://corestandards.org/ELA-Literacy/RF/K/1/d/" TargetMode="External"/><Relationship Id="rId288" Type="http://schemas.openxmlformats.org/officeDocument/2006/relationships/hyperlink" Target="http://corestandards.org/ELA-Literacy/RF/K/1/c/" TargetMode="External"/><Relationship Id="rId287" Type="http://schemas.openxmlformats.org/officeDocument/2006/relationships/hyperlink" Target="http://corestandards.org/ELA-Literacy/RF/K/1/b/" TargetMode="External"/><Relationship Id="rId282" Type="http://schemas.openxmlformats.org/officeDocument/2006/relationships/hyperlink" Target="http://corestandards.org/ELA-Literacy/L/11-12/5/a/" TargetMode="External"/><Relationship Id="rId281" Type="http://schemas.openxmlformats.org/officeDocument/2006/relationships/hyperlink" Target="http://corestandards.org/ELA-Literacy/L/11-12/5/" TargetMode="External"/><Relationship Id="rId280" Type="http://schemas.openxmlformats.org/officeDocument/2006/relationships/hyperlink" Target="http://corestandards.org/ELA-Literacy/L/11-12/4/d/" TargetMode="External"/><Relationship Id="rId275" Type="http://schemas.openxmlformats.org/officeDocument/2006/relationships/hyperlink" Target="http://corestandards.org/ELA-Literacy/L/11-12/3/a/" TargetMode="External"/><Relationship Id="rId274" Type="http://schemas.openxmlformats.org/officeDocument/2006/relationships/hyperlink" Target="http://corestandards.org/ELA-Literacy/L/11-12/3/" TargetMode="External"/><Relationship Id="rId273" Type="http://schemas.openxmlformats.org/officeDocument/2006/relationships/hyperlink" Target="http://corestandards.org/ELA-Literacy/L/11-12/2/b/" TargetMode="External"/><Relationship Id="rId272" Type="http://schemas.openxmlformats.org/officeDocument/2006/relationships/hyperlink" Target="http://corestandards.org/ELA-Literacy/L/11-12/2/a/" TargetMode="External"/><Relationship Id="rId279" Type="http://schemas.openxmlformats.org/officeDocument/2006/relationships/hyperlink" Target="http://corestandards.org/ELA-Literacy/L/11-12/4/c/" TargetMode="External"/><Relationship Id="rId278" Type="http://schemas.openxmlformats.org/officeDocument/2006/relationships/hyperlink" Target="http://corestandards.org/ELA-Literacy/L/11-12/4/b/" TargetMode="External"/><Relationship Id="rId277" Type="http://schemas.openxmlformats.org/officeDocument/2006/relationships/hyperlink" Target="http://corestandards.org/ELA-Literacy/L/11-12/4/a/" TargetMode="External"/><Relationship Id="rId276" Type="http://schemas.openxmlformats.org/officeDocument/2006/relationships/hyperlink" Target="http://corestandards.org/ELA-Literacy/L/11-12/4/" TargetMode="External"/><Relationship Id="rId907" Type="http://schemas.openxmlformats.org/officeDocument/2006/relationships/hyperlink" Target="http://corestandards.org/ELA-Literacy/W/11-12/1/c/" TargetMode="External"/><Relationship Id="rId906" Type="http://schemas.openxmlformats.org/officeDocument/2006/relationships/hyperlink" Target="http://corestandards.org/ELA-Literacy/W/11-12/1/b/" TargetMode="External"/><Relationship Id="rId905" Type="http://schemas.openxmlformats.org/officeDocument/2006/relationships/hyperlink" Target="http://corestandards.org/ELA-Literacy/W/11-12/1/a/" TargetMode="External"/><Relationship Id="rId904" Type="http://schemas.openxmlformats.org/officeDocument/2006/relationships/hyperlink" Target="http://corestandards.org/ELA-Literacy/W/11-12/1/" TargetMode="External"/><Relationship Id="rId909" Type="http://schemas.openxmlformats.org/officeDocument/2006/relationships/hyperlink" Target="http://corestandards.org/ELA-Literacy/W/11-12/1/e/" TargetMode="External"/><Relationship Id="rId908" Type="http://schemas.openxmlformats.org/officeDocument/2006/relationships/hyperlink" Target="http://corestandards.org/ELA-Literacy/W/11-12/1/d/" TargetMode="External"/><Relationship Id="rId903" Type="http://schemas.openxmlformats.org/officeDocument/2006/relationships/hyperlink" Target="http://corestandards.org/ELA-Literacy/W/9-10/10/" TargetMode="External"/><Relationship Id="rId902" Type="http://schemas.openxmlformats.org/officeDocument/2006/relationships/hyperlink" Target="http://corestandards.org/ELA-Literacy/W/9-10/9/b/" TargetMode="External"/><Relationship Id="rId901" Type="http://schemas.openxmlformats.org/officeDocument/2006/relationships/hyperlink" Target="http://corestandards.org/ELA-Literacy/W/9-10/9/a/" TargetMode="External"/><Relationship Id="rId900" Type="http://schemas.openxmlformats.org/officeDocument/2006/relationships/hyperlink" Target="http://corestandards.org/ELA-Literacy/W/9-10/9/" TargetMode="External"/><Relationship Id="rId929" Type="http://schemas.openxmlformats.org/officeDocument/2006/relationships/hyperlink" Target="http://corestandards.org/ELA-Literacy/W/11-12/9/a/" TargetMode="External"/><Relationship Id="rId928" Type="http://schemas.openxmlformats.org/officeDocument/2006/relationships/hyperlink" Target="http://corestandards.org/ELA-Literacy/W/11-12/9/" TargetMode="External"/><Relationship Id="rId927" Type="http://schemas.openxmlformats.org/officeDocument/2006/relationships/hyperlink" Target="http://corestandards.org/ELA-Literacy/W/11-12/8/" TargetMode="External"/><Relationship Id="rId926" Type="http://schemas.openxmlformats.org/officeDocument/2006/relationships/hyperlink" Target="http://corestandards.org/ELA-Literacy/W/11-12/7/" TargetMode="External"/><Relationship Id="rId921" Type="http://schemas.openxmlformats.org/officeDocument/2006/relationships/hyperlink" Target="http://corestandards.org/ELA-Literacy/W/11-12/3/d/" TargetMode="External"/><Relationship Id="rId920" Type="http://schemas.openxmlformats.org/officeDocument/2006/relationships/hyperlink" Target="http://corestandards.org/ELA-Literacy/W/11-12/3/c/" TargetMode="External"/><Relationship Id="rId925" Type="http://schemas.openxmlformats.org/officeDocument/2006/relationships/hyperlink" Target="http://corestandards.org/ELA-Literacy/W/11-12/6/" TargetMode="External"/><Relationship Id="rId924" Type="http://schemas.openxmlformats.org/officeDocument/2006/relationships/hyperlink" Target="http://corestandards.org/ELA-Literacy/W/11-12/5/" TargetMode="External"/><Relationship Id="rId923" Type="http://schemas.openxmlformats.org/officeDocument/2006/relationships/hyperlink" Target="http://corestandards.org/ELA-Literacy/W/11-12/4/" TargetMode="External"/><Relationship Id="rId922" Type="http://schemas.openxmlformats.org/officeDocument/2006/relationships/hyperlink" Target="http://corestandards.org/ELA-Literacy/W/11-12/3/e/" TargetMode="External"/><Relationship Id="rId918" Type="http://schemas.openxmlformats.org/officeDocument/2006/relationships/hyperlink" Target="http://corestandards.org/ELA-Literacy/W/11-12/3/a/" TargetMode="External"/><Relationship Id="rId917" Type="http://schemas.openxmlformats.org/officeDocument/2006/relationships/hyperlink" Target="http://corestandards.org/ELA-Literacy/W/11-12/3/" TargetMode="External"/><Relationship Id="rId916" Type="http://schemas.openxmlformats.org/officeDocument/2006/relationships/hyperlink" Target="http://corestandards.org/ELA-Literacy/W/11-12/2/f/" TargetMode="External"/><Relationship Id="rId915" Type="http://schemas.openxmlformats.org/officeDocument/2006/relationships/hyperlink" Target="http://corestandards.org/ELA-Literacy/W/11-12/2/e/" TargetMode="External"/><Relationship Id="rId919" Type="http://schemas.openxmlformats.org/officeDocument/2006/relationships/hyperlink" Target="http://corestandards.org/ELA-Literacy/W/11-12/3/b/" TargetMode="External"/><Relationship Id="rId910" Type="http://schemas.openxmlformats.org/officeDocument/2006/relationships/hyperlink" Target="http://corestandards.org/ELA-Literacy/W/11-12/2/" TargetMode="External"/><Relationship Id="rId914" Type="http://schemas.openxmlformats.org/officeDocument/2006/relationships/hyperlink" Target="http://corestandards.org/ELA-Literacy/W/11-12/2/d/" TargetMode="External"/><Relationship Id="rId913" Type="http://schemas.openxmlformats.org/officeDocument/2006/relationships/hyperlink" Target="http://corestandards.org/ELA-Literacy/W/11-12/2/c/" TargetMode="External"/><Relationship Id="rId912" Type="http://schemas.openxmlformats.org/officeDocument/2006/relationships/hyperlink" Target="http://corestandards.org/ELA-Literacy/W/11-12/2/b/" TargetMode="External"/><Relationship Id="rId911" Type="http://schemas.openxmlformats.org/officeDocument/2006/relationships/hyperlink" Target="http://corestandards.org/ELA-Literacy/W/11-12/2/a/" TargetMode="External"/><Relationship Id="rId1213" Type="http://schemas.openxmlformats.org/officeDocument/2006/relationships/hyperlink" Target="http://corestandards.org/Math/Content/6/RP/A/1/" TargetMode="External"/><Relationship Id="rId1455" Type="http://schemas.openxmlformats.org/officeDocument/2006/relationships/hyperlink" Target="http://corestandards.org/Math/Content/HSN/VM/B/5/a/" TargetMode="External"/><Relationship Id="rId1214" Type="http://schemas.openxmlformats.org/officeDocument/2006/relationships/hyperlink" Target="http://corestandards.org/Math/Content/6/RP/A/2/" TargetMode="External"/><Relationship Id="rId1456" Type="http://schemas.openxmlformats.org/officeDocument/2006/relationships/hyperlink" Target="http://corestandards.org/Math/Content/HSN/VM/B/5/b/" TargetMode="External"/><Relationship Id="rId1215" Type="http://schemas.openxmlformats.org/officeDocument/2006/relationships/hyperlink" Target="http://corestandards.org/Math/Content/6/RP/A/3/" TargetMode="External"/><Relationship Id="rId1457" Type="http://schemas.openxmlformats.org/officeDocument/2006/relationships/hyperlink" Target="http://corestandards.org/Math/Content/HSN/VM/C/6/" TargetMode="External"/><Relationship Id="rId1216" Type="http://schemas.openxmlformats.org/officeDocument/2006/relationships/hyperlink" Target="http://corestandards.org/Math/Content/6/RP/A/3/a/" TargetMode="External"/><Relationship Id="rId1458" Type="http://schemas.openxmlformats.org/officeDocument/2006/relationships/hyperlink" Target="http://corestandards.org/Math/Content/HSN/VM/C/7/" TargetMode="External"/><Relationship Id="rId1217" Type="http://schemas.openxmlformats.org/officeDocument/2006/relationships/hyperlink" Target="http://corestandards.org/Math/Content/6/RP/A/3/b/" TargetMode="External"/><Relationship Id="rId1459" Type="http://schemas.openxmlformats.org/officeDocument/2006/relationships/hyperlink" Target="http://corestandards.org/Math/Content/HSN/VM/C/8/" TargetMode="External"/><Relationship Id="rId1218" Type="http://schemas.openxmlformats.org/officeDocument/2006/relationships/hyperlink" Target="http://corestandards.org/Math/Content/6/RP/A/3/c/" TargetMode="External"/><Relationship Id="rId1219" Type="http://schemas.openxmlformats.org/officeDocument/2006/relationships/hyperlink" Target="http://corestandards.org/Math/Content/6/RP/A/3/d/" TargetMode="External"/><Relationship Id="rId629" Type="http://schemas.openxmlformats.org/officeDocument/2006/relationships/hyperlink" Target="http://corestandards.org/ELA-Literacy/SL/4/1/a/" TargetMode="External"/><Relationship Id="rId624" Type="http://schemas.openxmlformats.org/officeDocument/2006/relationships/hyperlink" Target="http://corestandards.org/ELA-Literacy/SL/3/3/" TargetMode="External"/><Relationship Id="rId866" Type="http://schemas.openxmlformats.org/officeDocument/2006/relationships/hyperlink" Target="http://corestandards.org/ELA-Literacy/W/8/3/e/" TargetMode="External"/><Relationship Id="rId623" Type="http://schemas.openxmlformats.org/officeDocument/2006/relationships/hyperlink" Target="http://corestandards.org/ELA-Literacy/SL/3/2/" TargetMode="External"/><Relationship Id="rId865" Type="http://schemas.openxmlformats.org/officeDocument/2006/relationships/hyperlink" Target="http://corestandards.org/ELA-Literacy/W/8/3/d/" TargetMode="External"/><Relationship Id="rId622" Type="http://schemas.openxmlformats.org/officeDocument/2006/relationships/hyperlink" Target="http://corestandards.org/ELA-Literacy/SL/3/1/d/" TargetMode="External"/><Relationship Id="rId864" Type="http://schemas.openxmlformats.org/officeDocument/2006/relationships/hyperlink" Target="http://corestandards.org/ELA-Literacy/W/8/3/c/" TargetMode="External"/><Relationship Id="rId621" Type="http://schemas.openxmlformats.org/officeDocument/2006/relationships/hyperlink" Target="http://corestandards.org/ELA-Literacy/SL/3/1/c/" TargetMode="External"/><Relationship Id="rId863" Type="http://schemas.openxmlformats.org/officeDocument/2006/relationships/hyperlink" Target="http://corestandards.org/ELA-Literacy/W/8/3/b/" TargetMode="External"/><Relationship Id="rId628" Type="http://schemas.openxmlformats.org/officeDocument/2006/relationships/hyperlink" Target="http://corestandards.org/ELA-Literacy/SL/4/1/" TargetMode="External"/><Relationship Id="rId627" Type="http://schemas.openxmlformats.org/officeDocument/2006/relationships/hyperlink" Target="http://corestandards.org/ELA-Literacy/SL/3/6/" TargetMode="External"/><Relationship Id="rId869" Type="http://schemas.openxmlformats.org/officeDocument/2006/relationships/hyperlink" Target="http://corestandards.org/ELA-Literacy/W/8/6/" TargetMode="External"/><Relationship Id="rId626" Type="http://schemas.openxmlformats.org/officeDocument/2006/relationships/hyperlink" Target="http://corestandards.org/ELA-Literacy/SL/3/5/" TargetMode="External"/><Relationship Id="rId868" Type="http://schemas.openxmlformats.org/officeDocument/2006/relationships/hyperlink" Target="http://corestandards.org/ELA-Literacy/W/8/5/" TargetMode="External"/><Relationship Id="rId625" Type="http://schemas.openxmlformats.org/officeDocument/2006/relationships/hyperlink" Target="http://corestandards.org/ELA-Literacy/SL/3/4/" TargetMode="External"/><Relationship Id="rId867" Type="http://schemas.openxmlformats.org/officeDocument/2006/relationships/hyperlink" Target="http://corestandards.org/ELA-Literacy/W/8/4/" TargetMode="External"/><Relationship Id="rId1450" Type="http://schemas.openxmlformats.org/officeDocument/2006/relationships/hyperlink" Target="http://corestandards.org/Math/Content/HSN/VM/B/4/" TargetMode="External"/><Relationship Id="rId620" Type="http://schemas.openxmlformats.org/officeDocument/2006/relationships/hyperlink" Target="http://corestandards.org/ELA-Literacy/SL/3/1/b/" TargetMode="External"/><Relationship Id="rId862" Type="http://schemas.openxmlformats.org/officeDocument/2006/relationships/hyperlink" Target="http://corestandards.org/ELA-Literacy/W/8/3/a/" TargetMode="External"/><Relationship Id="rId1451" Type="http://schemas.openxmlformats.org/officeDocument/2006/relationships/hyperlink" Target="http://corestandards.org/Math/Content/HSN/VM/B/4/a/" TargetMode="External"/><Relationship Id="rId861" Type="http://schemas.openxmlformats.org/officeDocument/2006/relationships/hyperlink" Target="http://corestandards.org/ELA-Literacy/W/8/3/" TargetMode="External"/><Relationship Id="rId1210" Type="http://schemas.openxmlformats.org/officeDocument/2006/relationships/hyperlink" Target="http://corestandards.org/Math/Content/6/NS/C/7/c/" TargetMode="External"/><Relationship Id="rId1452" Type="http://schemas.openxmlformats.org/officeDocument/2006/relationships/hyperlink" Target="http://corestandards.org/Math/Content/HSN/VM/B/4/b/" TargetMode="External"/><Relationship Id="rId860" Type="http://schemas.openxmlformats.org/officeDocument/2006/relationships/hyperlink" Target="http://corestandards.org/ELA-Literacy/W/8/2/f/" TargetMode="External"/><Relationship Id="rId1211" Type="http://schemas.openxmlformats.org/officeDocument/2006/relationships/hyperlink" Target="http://corestandards.org/Math/Content/6/NS/C/7/d/" TargetMode="External"/><Relationship Id="rId1453" Type="http://schemas.openxmlformats.org/officeDocument/2006/relationships/hyperlink" Target="http://corestandards.org/Math/Content/HSN/VM/B/4/c/" TargetMode="External"/><Relationship Id="rId1212" Type="http://schemas.openxmlformats.org/officeDocument/2006/relationships/hyperlink" Target="http://corestandards.org/Math/Content/6/NS/C/8/" TargetMode="External"/><Relationship Id="rId1454" Type="http://schemas.openxmlformats.org/officeDocument/2006/relationships/hyperlink" Target="http://corestandards.org/Math/Content/HSN/VM/B/5/" TargetMode="External"/><Relationship Id="rId1202" Type="http://schemas.openxmlformats.org/officeDocument/2006/relationships/hyperlink" Target="http://corestandards.org/Math/Content/6/NS/C/5/" TargetMode="External"/><Relationship Id="rId1444" Type="http://schemas.openxmlformats.org/officeDocument/2006/relationships/hyperlink" Target="http://corestandards.org/Math/Content/HSN/RN/A/1/" TargetMode="External"/><Relationship Id="rId1203" Type="http://schemas.openxmlformats.org/officeDocument/2006/relationships/hyperlink" Target="http://corestandards.org/Math/Content/6/NS/C/6/" TargetMode="External"/><Relationship Id="rId1445" Type="http://schemas.openxmlformats.org/officeDocument/2006/relationships/hyperlink" Target="http://corestandards.org/Math/Content/HSN/RN/A/2/" TargetMode="External"/><Relationship Id="rId1204" Type="http://schemas.openxmlformats.org/officeDocument/2006/relationships/hyperlink" Target="http://corestandards.org/Math/Content/6/NS/C/6/a/" TargetMode="External"/><Relationship Id="rId1446" Type="http://schemas.openxmlformats.org/officeDocument/2006/relationships/hyperlink" Target="http://corestandards.org/Math/Content/HSN/RN/B/3/" TargetMode="External"/><Relationship Id="rId1205" Type="http://schemas.openxmlformats.org/officeDocument/2006/relationships/hyperlink" Target="http://corestandards.org/Math/Content/6/NS/C/6/b/" TargetMode="External"/><Relationship Id="rId1447" Type="http://schemas.openxmlformats.org/officeDocument/2006/relationships/hyperlink" Target="http://corestandards.org/Math/Content/HSN/VM/A/1/" TargetMode="External"/><Relationship Id="rId1206" Type="http://schemas.openxmlformats.org/officeDocument/2006/relationships/hyperlink" Target="http://corestandards.org/Math/Content/6/NS/C/6/c/" TargetMode="External"/><Relationship Id="rId1448" Type="http://schemas.openxmlformats.org/officeDocument/2006/relationships/hyperlink" Target="http://corestandards.org/Math/Content/HSN/VM/A/2/" TargetMode="External"/><Relationship Id="rId1207" Type="http://schemas.openxmlformats.org/officeDocument/2006/relationships/hyperlink" Target="http://corestandards.org/Math/Content/6/NS/C/7/" TargetMode="External"/><Relationship Id="rId1449" Type="http://schemas.openxmlformats.org/officeDocument/2006/relationships/hyperlink" Target="http://corestandards.org/Math/Content/HSN/VM/A/3/" TargetMode="External"/><Relationship Id="rId1208" Type="http://schemas.openxmlformats.org/officeDocument/2006/relationships/hyperlink" Target="http://corestandards.org/Math/Content/6/NS/C/7/a/" TargetMode="External"/><Relationship Id="rId1209" Type="http://schemas.openxmlformats.org/officeDocument/2006/relationships/hyperlink" Target="http://corestandards.org/Math/Content/6/NS/C/7/b/" TargetMode="External"/><Relationship Id="rId619" Type="http://schemas.openxmlformats.org/officeDocument/2006/relationships/hyperlink" Target="http://corestandards.org/ELA-Literacy/SL/3/1/a/" TargetMode="External"/><Relationship Id="rId618" Type="http://schemas.openxmlformats.org/officeDocument/2006/relationships/hyperlink" Target="http://corestandards.org/ELA-Literacy/SL/3/1/" TargetMode="External"/><Relationship Id="rId613" Type="http://schemas.openxmlformats.org/officeDocument/2006/relationships/hyperlink" Target="http://corestandards.org/ELA-Literacy/SL/2/2/" TargetMode="External"/><Relationship Id="rId855" Type="http://schemas.openxmlformats.org/officeDocument/2006/relationships/hyperlink" Target="http://corestandards.org/ELA-Literacy/W/8/2/a/" TargetMode="External"/><Relationship Id="rId612" Type="http://schemas.openxmlformats.org/officeDocument/2006/relationships/hyperlink" Target="http://corestandards.org/ELA-Literacy/SL/2/1/c/" TargetMode="External"/><Relationship Id="rId854" Type="http://schemas.openxmlformats.org/officeDocument/2006/relationships/hyperlink" Target="http://corestandards.org/ELA-Literacy/W/8/2/" TargetMode="External"/><Relationship Id="rId611" Type="http://schemas.openxmlformats.org/officeDocument/2006/relationships/hyperlink" Target="http://corestandards.org/ELA-Literacy/SL/2/1/b/" TargetMode="External"/><Relationship Id="rId853" Type="http://schemas.openxmlformats.org/officeDocument/2006/relationships/hyperlink" Target="http://corestandards.org/ELA-Literacy/W/8/1/e/" TargetMode="External"/><Relationship Id="rId610" Type="http://schemas.openxmlformats.org/officeDocument/2006/relationships/hyperlink" Target="http://corestandards.org/ELA-Literacy/SL/2/1/a/" TargetMode="External"/><Relationship Id="rId852" Type="http://schemas.openxmlformats.org/officeDocument/2006/relationships/hyperlink" Target="http://corestandards.org/ELA-Literacy/W/8/1/d/" TargetMode="External"/><Relationship Id="rId617" Type="http://schemas.openxmlformats.org/officeDocument/2006/relationships/hyperlink" Target="http://corestandards.org/ELA-Literacy/SL/2/6/" TargetMode="External"/><Relationship Id="rId859" Type="http://schemas.openxmlformats.org/officeDocument/2006/relationships/hyperlink" Target="http://corestandards.org/ELA-Literacy/W/8/2/e/" TargetMode="External"/><Relationship Id="rId616" Type="http://schemas.openxmlformats.org/officeDocument/2006/relationships/hyperlink" Target="http://corestandards.org/ELA-Literacy/SL/2/5/" TargetMode="External"/><Relationship Id="rId858" Type="http://schemas.openxmlformats.org/officeDocument/2006/relationships/hyperlink" Target="http://corestandards.org/ELA-Literacy/W/8/2/d/" TargetMode="External"/><Relationship Id="rId615" Type="http://schemas.openxmlformats.org/officeDocument/2006/relationships/hyperlink" Target="http://corestandards.org/ELA-Literacy/SL/2/4/" TargetMode="External"/><Relationship Id="rId857" Type="http://schemas.openxmlformats.org/officeDocument/2006/relationships/hyperlink" Target="http://corestandards.org/ELA-Literacy/W/8/2/c/" TargetMode="External"/><Relationship Id="rId614" Type="http://schemas.openxmlformats.org/officeDocument/2006/relationships/hyperlink" Target="http://corestandards.org/ELA-Literacy/SL/2/3/" TargetMode="External"/><Relationship Id="rId856" Type="http://schemas.openxmlformats.org/officeDocument/2006/relationships/hyperlink" Target="http://corestandards.org/ELA-Literacy/W/8/2/b/" TargetMode="External"/><Relationship Id="rId851" Type="http://schemas.openxmlformats.org/officeDocument/2006/relationships/hyperlink" Target="http://corestandards.org/ELA-Literacy/W/8/1/c/" TargetMode="External"/><Relationship Id="rId1440" Type="http://schemas.openxmlformats.org/officeDocument/2006/relationships/hyperlink" Target="http://corestandards.org/Math/Content/HSN/CN/C/9/" TargetMode="External"/><Relationship Id="rId850" Type="http://schemas.openxmlformats.org/officeDocument/2006/relationships/hyperlink" Target="http://corestandards.org/ELA-Literacy/W/8/1/b/" TargetMode="External"/><Relationship Id="rId1441" Type="http://schemas.openxmlformats.org/officeDocument/2006/relationships/hyperlink" Target="http://corestandards.org/Math/Content/HSN/Q/A/1/" TargetMode="External"/><Relationship Id="rId1200" Type="http://schemas.openxmlformats.org/officeDocument/2006/relationships/hyperlink" Target="http://corestandards.org/Math/Content/6/NS/B/3/" TargetMode="External"/><Relationship Id="rId1442" Type="http://schemas.openxmlformats.org/officeDocument/2006/relationships/hyperlink" Target="http://corestandards.org/Math/Content/HSN/Q/A/2/" TargetMode="External"/><Relationship Id="rId1201" Type="http://schemas.openxmlformats.org/officeDocument/2006/relationships/hyperlink" Target="http://corestandards.org/Math/Content/6/NS/B/4/" TargetMode="External"/><Relationship Id="rId1443" Type="http://schemas.openxmlformats.org/officeDocument/2006/relationships/hyperlink" Target="http://corestandards.org/Math/Content/HSN/Q/A/3/" TargetMode="External"/><Relationship Id="rId1235" Type="http://schemas.openxmlformats.org/officeDocument/2006/relationships/hyperlink" Target="http://corestandards.org/Math/Content/7/G/A/1/" TargetMode="External"/><Relationship Id="rId1477" Type="http://schemas.openxmlformats.org/officeDocument/2006/relationships/hyperlink" Target="http://corestandards.org/Math/Content/HSS/IC/B/5/" TargetMode="External"/><Relationship Id="rId1236" Type="http://schemas.openxmlformats.org/officeDocument/2006/relationships/hyperlink" Target="http://corestandards.org/Math/Content/7/G/A/2/" TargetMode="External"/><Relationship Id="rId1478" Type="http://schemas.openxmlformats.org/officeDocument/2006/relationships/hyperlink" Target="http://corestandards.org/Math/Content/HSS/IC/B/6/" TargetMode="External"/><Relationship Id="rId1237" Type="http://schemas.openxmlformats.org/officeDocument/2006/relationships/hyperlink" Target="http://corestandards.org/Math/Content/7/G/A/3/" TargetMode="External"/><Relationship Id="rId1479" Type="http://schemas.openxmlformats.org/officeDocument/2006/relationships/hyperlink" Target="http://corestandards.org/Math/Content/HSS/ID/A/1/" TargetMode="External"/><Relationship Id="rId1238" Type="http://schemas.openxmlformats.org/officeDocument/2006/relationships/hyperlink" Target="http://corestandards.org/Math/Content/7/G/B/4/" TargetMode="External"/><Relationship Id="rId1239" Type="http://schemas.openxmlformats.org/officeDocument/2006/relationships/hyperlink" Target="http://corestandards.org/Math/Content/7/G/B/5/" TargetMode="External"/><Relationship Id="rId409" Type="http://schemas.openxmlformats.org/officeDocument/2006/relationships/hyperlink" Target="http://corestandards.org/ELA-Literacy/RI/3/1/" TargetMode="External"/><Relationship Id="rId404" Type="http://schemas.openxmlformats.org/officeDocument/2006/relationships/hyperlink" Target="http://corestandards.org/ELA-Literacy/RI/2/2/" TargetMode="External"/><Relationship Id="rId646" Type="http://schemas.openxmlformats.org/officeDocument/2006/relationships/hyperlink" Target="http://corestandards.org/ELA-Literacy/SL/5/5/" TargetMode="External"/><Relationship Id="rId888" Type="http://schemas.openxmlformats.org/officeDocument/2006/relationships/hyperlink" Target="http://corestandards.org/ELA-Literacy/W/9-10/2/f/" TargetMode="External"/><Relationship Id="rId403" Type="http://schemas.openxmlformats.org/officeDocument/2006/relationships/hyperlink" Target="http://corestandards.org/ELA-Literacy/RI/2/1/" TargetMode="External"/><Relationship Id="rId645" Type="http://schemas.openxmlformats.org/officeDocument/2006/relationships/hyperlink" Target="http://corestandards.org/ELA-Literacy/SL/5/4/" TargetMode="External"/><Relationship Id="rId887" Type="http://schemas.openxmlformats.org/officeDocument/2006/relationships/hyperlink" Target="http://corestandards.org/ELA-Literacy/W/9-10/2/e/" TargetMode="External"/><Relationship Id="rId402" Type="http://schemas.openxmlformats.org/officeDocument/2006/relationships/hyperlink" Target="http://corestandards.org/ELA-Literacy/RI/1/10/" TargetMode="External"/><Relationship Id="rId644" Type="http://schemas.openxmlformats.org/officeDocument/2006/relationships/hyperlink" Target="http://corestandards.org/ELA-Literacy/SL/5/3/" TargetMode="External"/><Relationship Id="rId886" Type="http://schemas.openxmlformats.org/officeDocument/2006/relationships/hyperlink" Target="http://corestandards.org/ELA-Literacy/W/9-10/2/d/" TargetMode="External"/><Relationship Id="rId401" Type="http://schemas.openxmlformats.org/officeDocument/2006/relationships/hyperlink" Target="http://corestandards.org/ELA-Literacy/RI/1/9/" TargetMode="External"/><Relationship Id="rId643" Type="http://schemas.openxmlformats.org/officeDocument/2006/relationships/hyperlink" Target="http://corestandards.org/ELA-Literacy/SL/5/2/" TargetMode="External"/><Relationship Id="rId885" Type="http://schemas.openxmlformats.org/officeDocument/2006/relationships/hyperlink" Target="http://corestandards.org/ELA-Literacy/W/9-10/2/c/" TargetMode="External"/><Relationship Id="rId408" Type="http://schemas.openxmlformats.org/officeDocument/2006/relationships/hyperlink" Target="http://corestandards.org/ELA-Literacy/RI/2/6/" TargetMode="External"/><Relationship Id="rId407" Type="http://schemas.openxmlformats.org/officeDocument/2006/relationships/hyperlink" Target="http://corestandards.org/ELA-Literacy/RI/2/5/" TargetMode="External"/><Relationship Id="rId649" Type="http://schemas.openxmlformats.org/officeDocument/2006/relationships/hyperlink" Target="http://corestandards.org/ELA-Literacy/SL/6/1/a/" TargetMode="External"/><Relationship Id="rId406" Type="http://schemas.openxmlformats.org/officeDocument/2006/relationships/hyperlink" Target="http://corestandards.org/ELA-Literacy/RI/2/4/" TargetMode="External"/><Relationship Id="rId648" Type="http://schemas.openxmlformats.org/officeDocument/2006/relationships/hyperlink" Target="http://corestandards.org/ELA-Literacy/SL/6/1/" TargetMode="External"/><Relationship Id="rId405" Type="http://schemas.openxmlformats.org/officeDocument/2006/relationships/hyperlink" Target="http://corestandards.org/ELA-Literacy/RI/2/3/" TargetMode="External"/><Relationship Id="rId647" Type="http://schemas.openxmlformats.org/officeDocument/2006/relationships/hyperlink" Target="http://corestandards.org/ELA-Literacy/SL/5/6/" TargetMode="External"/><Relationship Id="rId889" Type="http://schemas.openxmlformats.org/officeDocument/2006/relationships/hyperlink" Target="http://corestandards.org/ELA-Literacy/W/9-10/3/" TargetMode="External"/><Relationship Id="rId880" Type="http://schemas.openxmlformats.org/officeDocument/2006/relationships/hyperlink" Target="http://corestandards.org/ELA-Literacy/W/9-10/1/d/" TargetMode="External"/><Relationship Id="rId1470" Type="http://schemas.openxmlformats.org/officeDocument/2006/relationships/hyperlink" Target="http://corestandards.org/Math/Content/HSS/CP/B/7/" TargetMode="External"/><Relationship Id="rId1471" Type="http://schemas.openxmlformats.org/officeDocument/2006/relationships/hyperlink" Target="http://corestandards.org/Math/Content/HSS/CP/B/8/" TargetMode="External"/><Relationship Id="rId1230" Type="http://schemas.openxmlformats.org/officeDocument/2006/relationships/hyperlink" Target="http://corestandards.org/Math/Content/7/EE/A/2/" TargetMode="External"/><Relationship Id="rId1472" Type="http://schemas.openxmlformats.org/officeDocument/2006/relationships/hyperlink" Target="http://corestandards.org/Math/Content/HSS/CP/B/9/" TargetMode="External"/><Relationship Id="rId400" Type="http://schemas.openxmlformats.org/officeDocument/2006/relationships/hyperlink" Target="http://corestandards.org/ELA-Literacy/RI/1/8/" TargetMode="External"/><Relationship Id="rId642" Type="http://schemas.openxmlformats.org/officeDocument/2006/relationships/hyperlink" Target="http://corestandards.org/ELA-Literacy/SL/5/1/d/" TargetMode="External"/><Relationship Id="rId884" Type="http://schemas.openxmlformats.org/officeDocument/2006/relationships/hyperlink" Target="http://corestandards.org/ELA-Literacy/W/9-10/2/b/" TargetMode="External"/><Relationship Id="rId1231" Type="http://schemas.openxmlformats.org/officeDocument/2006/relationships/hyperlink" Target="http://corestandards.org/Math/Content/7/EE/B/3/" TargetMode="External"/><Relationship Id="rId1473" Type="http://schemas.openxmlformats.org/officeDocument/2006/relationships/hyperlink" Target="http://corestandards.org/Math/Content/HSS/IC/A/1/" TargetMode="External"/><Relationship Id="rId641" Type="http://schemas.openxmlformats.org/officeDocument/2006/relationships/hyperlink" Target="http://corestandards.org/ELA-Literacy/SL/5/1/c/" TargetMode="External"/><Relationship Id="rId883" Type="http://schemas.openxmlformats.org/officeDocument/2006/relationships/hyperlink" Target="http://corestandards.org/ELA-Literacy/W/9-10/2/a/" TargetMode="External"/><Relationship Id="rId1232" Type="http://schemas.openxmlformats.org/officeDocument/2006/relationships/hyperlink" Target="http://corestandards.org/Math/Content/7/EE/B/4/" TargetMode="External"/><Relationship Id="rId1474" Type="http://schemas.openxmlformats.org/officeDocument/2006/relationships/hyperlink" Target="http://corestandards.org/Math/Content/HSS/IC/A/2/" TargetMode="External"/><Relationship Id="rId640" Type="http://schemas.openxmlformats.org/officeDocument/2006/relationships/hyperlink" Target="http://corestandards.org/ELA-Literacy/SL/5/1/b/" TargetMode="External"/><Relationship Id="rId882" Type="http://schemas.openxmlformats.org/officeDocument/2006/relationships/hyperlink" Target="http://corestandards.org/ELA-Literacy/W/9-10/2/" TargetMode="External"/><Relationship Id="rId1233" Type="http://schemas.openxmlformats.org/officeDocument/2006/relationships/hyperlink" Target="http://corestandards.org/Math/Content/7/EE/B/4/a/" TargetMode="External"/><Relationship Id="rId1475" Type="http://schemas.openxmlformats.org/officeDocument/2006/relationships/hyperlink" Target="http://corestandards.org/Math/Content/HSS/IC/B/3/" TargetMode="External"/><Relationship Id="rId881" Type="http://schemas.openxmlformats.org/officeDocument/2006/relationships/hyperlink" Target="http://corestandards.org/ELA-Literacy/W/9-10/1/e/" TargetMode="External"/><Relationship Id="rId1234" Type="http://schemas.openxmlformats.org/officeDocument/2006/relationships/hyperlink" Target="http://corestandards.org/Math/Content/7/EE/B/4/b/" TargetMode="External"/><Relationship Id="rId1476" Type="http://schemas.openxmlformats.org/officeDocument/2006/relationships/hyperlink" Target="http://corestandards.org/Math/Content/HSS/IC/B/4/" TargetMode="External"/><Relationship Id="rId1224" Type="http://schemas.openxmlformats.org/officeDocument/2006/relationships/hyperlink" Target="http://corestandards.org/Math/Content/6/SP/B/5/" TargetMode="External"/><Relationship Id="rId1466" Type="http://schemas.openxmlformats.org/officeDocument/2006/relationships/hyperlink" Target="http://corestandards.org/Math/Content/HSS/CP/A/3/" TargetMode="External"/><Relationship Id="rId1225" Type="http://schemas.openxmlformats.org/officeDocument/2006/relationships/hyperlink" Target="http://corestandards.org/Math/Content/6/SP/B/5/a/" TargetMode="External"/><Relationship Id="rId1467" Type="http://schemas.openxmlformats.org/officeDocument/2006/relationships/hyperlink" Target="http://corestandards.org/Math/Content/HSS/CP/A/4/" TargetMode="External"/><Relationship Id="rId1226" Type="http://schemas.openxmlformats.org/officeDocument/2006/relationships/hyperlink" Target="http://corestandards.org/Math/Content/6/SP/B/5/b/" TargetMode="External"/><Relationship Id="rId1468" Type="http://schemas.openxmlformats.org/officeDocument/2006/relationships/hyperlink" Target="http://corestandards.org/Math/Content/HSS/CP/A/5/" TargetMode="External"/><Relationship Id="rId1227" Type="http://schemas.openxmlformats.org/officeDocument/2006/relationships/hyperlink" Target="http://corestandards.org/Math/Content/6/SP/B/5/c/" TargetMode="External"/><Relationship Id="rId1469" Type="http://schemas.openxmlformats.org/officeDocument/2006/relationships/hyperlink" Target="http://corestandards.org/Math/Content/HSS/CP/B/6/" TargetMode="External"/><Relationship Id="rId1228" Type="http://schemas.openxmlformats.org/officeDocument/2006/relationships/hyperlink" Target="http://corestandards.org/Math/Content/6/SP/B/5/d/" TargetMode="External"/><Relationship Id="rId1229" Type="http://schemas.openxmlformats.org/officeDocument/2006/relationships/hyperlink" Target="http://corestandards.org/Math/Content/7/EE/A/1/" TargetMode="External"/><Relationship Id="rId635" Type="http://schemas.openxmlformats.org/officeDocument/2006/relationships/hyperlink" Target="http://corestandards.org/ELA-Literacy/SL/4/4/" TargetMode="External"/><Relationship Id="rId877" Type="http://schemas.openxmlformats.org/officeDocument/2006/relationships/hyperlink" Target="http://corestandards.org/ELA-Literacy/W/9-10/1/a/" TargetMode="External"/><Relationship Id="rId634" Type="http://schemas.openxmlformats.org/officeDocument/2006/relationships/hyperlink" Target="http://corestandards.org/ELA-Literacy/SL/4/3/" TargetMode="External"/><Relationship Id="rId876" Type="http://schemas.openxmlformats.org/officeDocument/2006/relationships/hyperlink" Target="http://corestandards.org/ELA-Literacy/W/9-10/1/" TargetMode="External"/><Relationship Id="rId633" Type="http://schemas.openxmlformats.org/officeDocument/2006/relationships/hyperlink" Target="http://corestandards.org/ELA-Literacy/SL/4/2/" TargetMode="External"/><Relationship Id="rId875" Type="http://schemas.openxmlformats.org/officeDocument/2006/relationships/hyperlink" Target="http://corestandards.org/ELA-Literacy/W/8/10/" TargetMode="External"/><Relationship Id="rId632" Type="http://schemas.openxmlformats.org/officeDocument/2006/relationships/hyperlink" Target="http://corestandards.org/ELA-Literacy/SL/4/1/d/" TargetMode="External"/><Relationship Id="rId874" Type="http://schemas.openxmlformats.org/officeDocument/2006/relationships/hyperlink" Target="http://corestandards.org/ELA-Literacy/W/8/9/b/" TargetMode="External"/><Relationship Id="rId639" Type="http://schemas.openxmlformats.org/officeDocument/2006/relationships/hyperlink" Target="http://corestandards.org/ELA-Literacy/SL/5/1/a/" TargetMode="External"/><Relationship Id="rId638" Type="http://schemas.openxmlformats.org/officeDocument/2006/relationships/hyperlink" Target="http://corestandards.org/ELA-Literacy/SL/5/1/" TargetMode="External"/><Relationship Id="rId637" Type="http://schemas.openxmlformats.org/officeDocument/2006/relationships/hyperlink" Target="http://corestandards.org/ELA-Literacy/SL/4/6/" TargetMode="External"/><Relationship Id="rId879" Type="http://schemas.openxmlformats.org/officeDocument/2006/relationships/hyperlink" Target="http://corestandards.org/ELA-Literacy/W/9-10/1/c/" TargetMode="External"/><Relationship Id="rId636" Type="http://schemas.openxmlformats.org/officeDocument/2006/relationships/hyperlink" Target="http://corestandards.org/ELA-Literacy/SL/4/5/" TargetMode="External"/><Relationship Id="rId878" Type="http://schemas.openxmlformats.org/officeDocument/2006/relationships/hyperlink" Target="http://corestandards.org/ELA-Literacy/W/9-10/1/b/" TargetMode="External"/><Relationship Id="rId1460" Type="http://schemas.openxmlformats.org/officeDocument/2006/relationships/hyperlink" Target="http://corestandards.org/Math/Content/HSN/VM/C/9/" TargetMode="External"/><Relationship Id="rId1461" Type="http://schemas.openxmlformats.org/officeDocument/2006/relationships/hyperlink" Target="http://corestandards.org/Math/Content/HSN/VM/C/10/" TargetMode="External"/><Relationship Id="rId631" Type="http://schemas.openxmlformats.org/officeDocument/2006/relationships/hyperlink" Target="http://corestandards.org/ELA-Literacy/SL/4/1/c/" TargetMode="External"/><Relationship Id="rId873" Type="http://schemas.openxmlformats.org/officeDocument/2006/relationships/hyperlink" Target="http://corestandards.org/ELA-Literacy/W/8/9/a/" TargetMode="External"/><Relationship Id="rId1220" Type="http://schemas.openxmlformats.org/officeDocument/2006/relationships/hyperlink" Target="http://corestandards.org/Math/Content/6/SP/A/1/" TargetMode="External"/><Relationship Id="rId1462" Type="http://schemas.openxmlformats.org/officeDocument/2006/relationships/hyperlink" Target="http://corestandards.org/Math/Content/HSN/VM/C/11/" TargetMode="External"/><Relationship Id="rId630" Type="http://schemas.openxmlformats.org/officeDocument/2006/relationships/hyperlink" Target="http://corestandards.org/ELA-Literacy/SL/4/1/b/" TargetMode="External"/><Relationship Id="rId872" Type="http://schemas.openxmlformats.org/officeDocument/2006/relationships/hyperlink" Target="http://corestandards.org/ELA-Literacy/W/8/9/" TargetMode="External"/><Relationship Id="rId1221" Type="http://schemas.openxmlformats.org/officeDocument/2006/relationships/hyperlink" Target="http://corestandards.org/Math/Content/6/SP/A/2/" TargetMode="External"/><Relationship Id="rId1463" Type="http://schemas.openxmlformats.org/officeDocument/2006/relationships/hyperlink" Target="http://corestandards.org/Math/Content/HSN/VM/C/12/" TargetMode="External"/><Relationship Id="rId871" Type="http://schemas.openxmlformats.org/officeDocument/2006/relationships/hyperlink" Target="http://corestandards.org/ELA-Literacy/W/8/8/" TargetMode="External"/><Relationship Id="rId1222" Type="http://schemas.openxmlformats.org/officeDocument/2006/relationships/hyperlink" Target="http://corestandards.org/Math/Content/6/SP/A/3/" TargetMode="External"/><Relationship Id="rId1464" Type="http://schemas.openxmlformats.org/officeDocument/2006/relationships/hyperlink" Target="http://corestandards.org/Math/Content/HSS/CP/A/1/" TargetMode="External"/><Relationship Id="rId870" Type="http://schemas.openxmlformats.org/officeDocument/2006/relationships/hyperlink" Target="http://corestandards.org/ELA-Literacy/W/8/7/" TargetMode="External"/><Relationship Id="rId1223" Type="http://schemas.openxmlformats.org/officeDocument/2006/relationships/hyperlink" Target="http://corestandards.org/Math/Content/6/SP/B/4/" TargetMode="External"/><Relationship Id="rId1465" Type="http://schemas.openxmlformats.org/officeDocument/2006/relationships/hyperlink" Target="http://corestandards.org/Math/Content/HSS/CP/A/2/" TargetMode="External"/><Relationship Id="rId1411" Type="http://schemas.openxmlformats.org/officeDocument/2006/relationships/hyperlink" Target="http://corestandards.org/Math/Content/HSG/GPE/A/3/" TargetMode="External"/><Relationship Id="rId1412" Type="http://schemas.openxmlformats.org/officeDocument/2006/relationships/hyperlink" Target="http://corestandards.org/Math/Content/HSG/GPE/B/4/" TargetMode="External"/><Relationship Id="rId1413" Type="http://schemas.openxmlformats.org/officeDocument/2006/relationships/hyperlink" Target="http://corestandards.org/Math/Content/HSG/GPE/B/5/" TargetMode="External"/><Relationship Id="rId1414" Type="http://schemas.openxmlformats.org/officeDocument/2006/relationships/hyperlink" Target="http://corestandards.org/Math/Content/HSG/GPE/B/6/" TargetMode="External"/><Relationship Id="rId1415" Type="http://schemas.openxmlformats.org/officeDocument/2006/relationships/hyperlink" Target="http://corestandards.org/Math/Content/HSG/GPE/B/7/" TargetMode="External"/><Relationship Id="rId1416" Type="http://schemas.openxmlformats.org/officeDocument/2006/relationships/hyperlink" Target="http://corestandards.org/Math/Content/HSG/MG/A/1/" TargetMode="External"/><Relationship Id="rId1417" Type="http://schemas.openxmlformats.org/officeDocument/2006/relationships/hyperlink" Target="http://corestandards.org/Math/Content/HSG/MG/A/2/" TargetMode="External"/><Relationship Id="rId1418" Type="http://schemas.openxmlformats.org/officeDocument/2006/relationships/hyperlink" Target="http://corestandards.org/Math/Content/HSG/MG/A/3/" TargetMode="External"/><Relationship Id="rId1419" Type="http://schemas.openxmlformats.org/officeDocument/2006/relationships/hyperlink" Target="http://corestandards.org/Math/Content/HSG/SRT/A/1/" TargetMode="External"/><Relationship Id="rId829" Type="http://schemas.openxmlformats.org/officeDocument/2006/relationships/hyperlink" Target="http://corestandards.org/ELA-Literacy/W/7/2/c/" TargetMode="External"/><Relationship Id="rId828" Type="http://schemas.openxmlformats.org/officeDocument/2006/relationships/hyperlink" Target="http://corestandards.org/ELA-Literacy/W/7/2/b/" TargetMode="External"/><Relationship Id="rId827" Type="http://schemas.openxmlformats.org/officeDocument/2006/relationships/hyperlink" Target="http://corestandards.org/ELA-Literacy/W/7/2/a/" TargetMode="External"/><Relationship Id="rId822" Type="http://schemas.openxmlformats.org/officeDocument/2006/relationships/hyperlink" Target="http://corestandards.org/ELA-Literacy/W/7/1/b/" TargetMode="External"/><Relationship Id="rId821" Type="http://schemas.openxmlformats.org/officeDocument/2006/relationships/hyperlink" Target="http://corestandards.org/ELA-Literacy/W/7/1/a/" TargetMode="External"/><Relationship Id="rId820" Type="http://schemas.openxmlformats.org/officeDocument/2006/relationships/hyperlink" Target="http://corestandards.org/ELA-Literacy/W/7/1/" TargetMode="External"/><Relationship Id="rId826" Type="http://schemas.openxmlformats.org/officeDocument/2006/relationships/hyperlink" Target="http://corestandards.org/ELA-Literacy/W/7/2/" TargetMode="External"/><Relationship Id="rId825" Type="http://schemas.openxmlformats.org/officeDocument/2006/relationships/hyperlink" Target="http://corestandards.org/ELA-Literacy/W/7/1/e/" TargetMode="External"/><Relationship Id="rId824" Type="http://schemas.openxmlformats.org/officeDocument/2006/relationships/hyperlink" Target="http://corestandards.org/ELA-Literacy/W/7/1/d/" TargetMode="External"/><Relationship Id="rId823" Type="http://schemas.openxmlformats.org/officeDocument/2006/relationships/hyperlink" Target="http://corestandards.org/ELA-Literacy/W/7/1/c/" TargetMode="External"/><Relationship Id="rId1410" Type="http://schemas.openxmlformats.org/officeDocument/2006/relationships/hyperlink" Target="http://corestandards.org/Math/Content/HSG/GPE/A/2/" TargetMode="External"/><Relationship Id="rId1400" Type="http://schemas.openxmlformats.org/officeDocument/2006/relationships/hyperlink" Target="http://corestandards.org/Math/Content/HSG/CO/C/9/" TargetMode="External"/><Relationship Id="rId1401" Type="http://schemas.openxmlformats.org/officeDocument/2006/relationships/hyperlink" Target="http://corestandards.org/Math/Content/HSG/CO/C/10/" TargetMode="External"/><Relationship Id="rId1402" Type="http://schemas.openxmlformats.org/officeDocument/2006/relationships/hyperlink" Target="http://corestandards.org/Math/Content/HSG/CO/C/11/" TargetMode="External"/><Relationship Id="rId1403" Type="http://schemas.openxmlformats.org/officeDocument/2006/relationships/hyperlink" Target="http://corestandards.org/Math/Content/HSG/CO/D/12/" TargetMode="External"/><Relationship Id="rId1404" Type="http://schemas.openxmlformats.org/officeDocument/2006/relationships/hyperlink" Target="http://corestandards.org/Math/Content/HSG/CO/D/13/" TargetMode="External"/><Relationship Id="rId1405" Type="http://schemas.openxmlformats.org/officeDocument/2006/relationships/hyperlink" Target="http://corestandards.org/Math/Content/HSG/GMD/A/1/" TargetMode="External"/><Relationship Id="rId1406" Type="http://schemas.openxmlformats.org/officeDocument/2006/relationships/hyperlink" Target="http://corestandards.org/Math/Content/HSG/GMD/A/2/" TargetMode="External"/><Relationship Id="rId1407" Type="http://schemas.openxmlformats.org/officeDocument/2006/relationships/hyperlink" Target="http://corestandards.org/Math/Content/HSG/GMD/A/3/" TargetMode="External"/><Relationship Id="rId819" Type="http://schemas.openxmlformats.org/officeDocument/2006/relationships/hyperlink" Target="http://corestandards.org/ELA-Literacy/W/6/10/" TargetMode="External"/><Relationship Id="rId1408" Type="http://schemas.openxmlformats.org/officeDocument/2006/relationships/hyperlink" Target="http://corestandards.org/Math/Content/HSG/GMD/B/4/" TargetMode="External"/><Relationship Id="rId818" Type="http://schemas.openxmlformats.org/officeDocument/2006/relationships/hyperlink" Target="http://corestandards.org/ELA-Literacy/W/6/9/b/" TargetMode="External"/><Relationship Id="rId1409" Type="http://schemas.openxmlformats.org/officeDocument/2006/relationships/hyperlink" Target="http://corestandards.org/Math/Content/HSG/GPE/A/1/" TargetMode="External"/><Relationship Id="rId817" Type="http://schemas.openxmlformats.org/officeDocument/2006/relationships/hyperlink" Target="http://corestandards.org/ELA-Literacy/W/6/9/a/" TargetMode="External"/><Relationship Id="rId816" Type="http://schemas.openxmlformats.org/officeDocument/2006/relationships/hyperlink" Target="http://corestandards.org/ELA-Literacy/W/6/9/" TargetMode="External"/><Relationship Id="rId811" Type="http://schemas.openxmlformats.org/officeDocument/2006/relationships/hyperlink" Target="http://corestandards.org/ELA-Literacy/W/6/4/" TargetMode="External"/><Relationship Id="rId810" Type="http://schemas.openxmlformats.org/officeDocument/2006/relationships/hyperlink" Target="http://corestandards.org/ELA-Literacy/W/6/3/e/" TargetMode="External"/><Relationship Id="rId815" Type="http://schemas.openxmlformats.org/officeDocument/2006/relationships/hyperlink" Target="http://corestandards.org/ELA-Literacy/W/6/8/" TargetMode="External"/><Relationship Id="rId814" Type="http://schemas.openxmlformats.org/officeDocument/2006/relationships/hyperlink" Target="http://corestandards.org/ELA-Literacy/W/6/7/" TargetMode="External"/><Relationship Id="rId813" Type="http://schemas.openxmlformats.org/officeDocument/2006/relationships/hyperlink" Target="http://corestandards.org/ELA-Literacy/W/6/6/" TargetMode="External"/><Relationship Id="rId812" Type="http://schemas.openxmlformats.org/officeDocument/2006/relationships/hyperlink" Target="http://corestandards.org/ELA-Literacy/W/6/5/" TargetMode="External"/><Relationship Id="rId1433" Type="http://schemas.openxmlformats.org/officeDocument/2006/relationships/hyperlink" Target="http://corestandards.org/Math/Content/HSN/CN/A/2/" TargetMode="External"/><Relationship Id="rId1434" Type="http://schemas.openxmlformats.org/officeDocument/2006/relationships/hyperlink" Target="http://corestandards.org/Math/Content/HSN/CN/A/3/" TargetMode="External"/><Relationship Id="rId1435" Type="http://schemas.openxmlformats.org/officeDocument/2006/relationships/hyperlink" Target="http://corestandards.org/Math/Content/HSN/CN/B/4/" TargetMode="External"/><Relationship Id="rId1436" Type="http://schemas.openxmlformats.org/officeDocument/2006/relationships/hyperlink" Target="http://corestandards.org/Math/Content/HSN/CN/B/5/" TargetMode="External"/><Relationship Id="rId1437" Type="http://schemas.openxmlformats.org/officeDocument/2006/relationships/hyperlink" Target="http://corestandards.org/Math/Content/HSN/CN/B/6/" TargetMode="External"/><Relationship Id="rId1438" Type="http://schemas.openxmlformats.org/officeDocument/2006/relationships/hyperlink" Target="http://corestandards.org/Math/Content/HSN/CN/C/7/" TargetMode="External"/><Relationship Id="rId1439" Type="http://schemas.openxmlformats.org/officeDocument/2006/relationships/hyperlink" Target="http://corestandards.org/Math/Content/HSN/CN/C/8/" TargetMode="External"/><Relationship Id="rId609" Type="http://schemas.openxmlformats.org/officeDocument/2006/relationships/hyperlink" Target="http://corestandards.org/ELA-Literacy/SL/2/1/" TargetMode="External"/><Relationship Id="rId608" Type="http://schemas.openxmlformats.org/officeDocument/2006/relationships/hyperlink" Target="http://corestandards.org/ELA-Literacy/SL/1/6/" TargetMode="External"/><Relationship Id="rId607" Type="http://schemas.openxmlformats.org/officeDocument/2006/relationships/hyperlink" Target="http://corestandards.org/ELA-Literacy/SL/1/5/" TargetMode="External"/><Relationship Id="rId849" Type="http://schemas.openxmlformats.org/officeDocument/2006/relationships/hyperlink" Target="http://corestandards.org/ELA-Literacy/W/8/1/a/" TargetMode="External"/><Relationship Id="rId602" Type="http://schemas.openxmlformats.org/officeDocument/2006/relationships/hyperlink" Target="http://corestandards.org/ELA-Literacy/SL/1/1/b/" TargetMode="External"/><Relationship Id="rId844" Type="http://schemas.openxmlformats.org/officeDocument/2006/relationships/hyperlink" Target="http://corestandards.org/ELA-Literacy/W/7/9/" TargetMode="External"/><Relationship Id="rId601" Type="http://schemas.openxmlformats.org/officeDocument/2006/relationships/hyperlink" Target="http://corestandards.org/ELA-Literacy/SL/1/1/a/" TargetMode="External"/><Relationship Id="rId843" Type="http://schemas.openxmlformats.org/officeDocument/2006/relationships/hyperlink" Target="http://corestandards.org/ELA-Literacy/W/7/8/" TargetMode="External"/><Relationship Id="rId600" Type="http://schemas.openxmlformats.org/officeDocument/2006/relationships/hyperlink" Target="http://corestandards.org/ELA-Literacy/SL/1/1/" TargetMode="External"/><Relationship Id="rId842" Type="http://schemas.openxmlformats.org/officeDocument/2006/relationships/hyperlink" Target="http://corestandards.org/ELA-Literacy/W/7/7/" TargetMode="External"/><Relationship Id="rId841" Type="http://schemas.openxmlformats.org/officeDocument/2006/relationships/hyperlink" Target="http://corestandards.org/ELA-Literacy/W/7/6/" TargetMode="External"/><Relationship Id="rId606" Type="http://schemas.openxmlformats.org/officeDocument/2006/relationships/hyperlink" Target="http://corestandards.org/ELA-Literacy/SL/1/4/" TargetMode="External"/><Relationship Id="rId848" Type="http://schemas.openxmlformats.org/officeDocument/2006/relationships/hyperlink" Target="http://corestandards.org/ELA-Literacy/W/8/1/" TargetMode="External"/><Relationship Id="rId605" Type="http://schemas.openxmlformats.org/officeDocument/2006/relationships/hyperlink" Target="http://corestandards.org/ELA-Literacy/SL/1/3/" TargetMode="External"/><Relationship Id="rId847" Type="http://schemas.openxmlformats.org/officeDocument/2006/relationships/hyperlink" Target="http://corestandards.org/ELA-Literacy/W/7/10/" TargetMode="External"/><Relationship Id="rId604" Type="http://schemas.openxmlformats.org/officeDocument/2006/relationships/hyperlink" Target="http://corestandards.org/ELA-Literacy/SL/1/2/" TargetMode="External"/><Relationship Id="rId846" Type="http://schemas.openxmlformats.org/officeDocument/2006/relationships/hyperlink" Target="http://corestandards.org/ELA-Literacy/W/7/9/b/" TargetMode="External"/><Relationship Id="rId603" Type="http://schemas.openxmlformats.org/officeDocument/2006/relationships/hyperlink" Target="http://corestandards.org/ELA-Literacy/SL/1/1/c/" TargetMode="External"/><Relationship Id="rId845" Type="http://schemas.openxmlformats.org/officeDocument/2006/relationships/hyperlink" Target="http://corestandards.org/ELA-Literacy/W/7/9/a/" TargetMode="External"/><Relationship Id="rId840" Type="http://schemas.openxmlformats.org/officeDocument/2006/relationships/hyperlink" Target="http://corestandards.org/ELA-Literacy/W/7/5/" TargetMode="External"/><Relationship Id="rId1430" Type="http://schemas.openxmlformats.org/officeDocument/2006/relationships/hyperlink" Target="http://corestandards.org/Math/Content/HSG/SRT/D/10/" TargetMode="External"/><Relationship Id="rId1431" Type="http://schemas.openxmlformats.org/officeDocument/2006/relationships/hyperlink" Target="http://corestandards.org/Math/Content/HSG/SRT/D/11/" TargetMode="External"/><Relationship Id="rId1432" Type="http://schemas.openxmlformats.org/officeDocument/2006/relationships/hyperlink" Target="http://corestandards.org/Math/Content/HSN/CN/A/1/" TargetMode="External"/><Relationship Id="rId1422" Type="http://schemas.openxmlformats.org/officeDocument/2006/relationships/hyperlink" Target="http://corestandards.org/Math/Content/HSG/SRT/A/2/" TargetMode="External"/><Relationship Id="rId1423" Type="http://schemas.openxmlformats.org/officeDocument/2006/relationships/hyperlink" Target="http://corestandards.org/Math/Content/HSG/SRT/A/3/" TargetMode="External"/><Relationship Id="rId1424" Type="http://schemas.openxmlformats.org/officeDocument/2006/relationships/hyperlink" Target="http://corestandards.org/Math/Content/HSG/SRT/B/4/" TargetMode="External"/><Relationship Id="rId1425" Type="http://schemas.openxmlformats.org/officeDocument/2006/relationships/hyperlink" Target="http://corestandards.org/Math/Content/HSG/SRT/B/5/" TargetMode="External"/><Relationship Id="rId1426" Type="http://schemas.openxmlformats.org/officeDocument/2006/relationships/hyperlink" Target="http://corestandards.org/Math/Content/HSG/SRT/C/6/" TargetMode="External"/><Relationship Id="rId1427" Type="http://schemas.openxmlformats.org/officeDocument/2006/relationships/hyperlink" Target="http://corestandards.org/Math/Content/HSG/SRT/C/7/" TargetMode="External"/><Relationship Id="rId1428" Type="http://schemas.openxmlformats.org/officeDocument/2006/relationships/hyperlink" Target="http://corestandards.org/Math/Content/HSG/SRT/C/8/" TargetMode="External"/><Relationship Id="rId1429" Type="http://schemas.openxmlformats.org/officeDocument/2006/relationships/hyperlink" Target="http://corestandards.org/Math/Content/HSG/SRT/D/9/" TargetMode="External"/><Relationship Id="rId839" Type="http://schemas.openxmlformats.org/officeDocument/2006/relationships/hyperlink" Target="http://corestandards.org/ELA-Literacy/W/7/4/" TargetMode="External"/><Relationship Id="rId838" Type="http://schemas.openxmlformats.org/officeDocument/2006/relationships/hyperlink" Target="http://corestandards.org/ELA-Literacy/W/7/3/e/" TargetMode="External"/><Relationship Id="rId833" Type="http://schemas.openxmlformats.org/officeDocument/2006/relationships/hyperlink" Target="http://corestandards.org/ELA-Literacy/W/7/3/" TargetMode="External"/><Relationship Id="rId832" Type="http://schemas.openxmlformats.org/officeDocument/2006/relationships/hyperlink" Target="http://corestandards.org/ELA-Literacy/W/7/2/f/" TargetMode="External"/><Relationship Id="rId831" Type="http://schemas.openxmlformats.org/officeDocument/2006/relationships/hyperlink" Target="http://corestandards.org/ELA-Literacy/W/7/2/e/" TargetMode="External"/><Relationship Id="rId830" Type="http://schemas.openxmlformats.org/officeDocument/2006/relationships/hyperlink" Target="http://corestandards.org/ELA-Literacy/W/7/2/d/" TargetMode="External"/><Relationship Id="rId837" Type="http://schemas.openxmlformats.org/officeDocument/2006/relationships/hyperlink" Target="http://corestandards.org/ELA-Literacy/W/7/3/d/" TargetMode="External"/><Relationship Id="rId836" Type="http://schemas.openxmlformats.org/officeDocument/2006/relationships/hyperlink" Target="http://corestandards.org/ELA-Literacy/W/7/3/c/" TargetMode="External"/><Relationship Id="rId835" Type="http://schemas.openxmlformats.org/officeDocument/2006/relationships/hyperlink" Target="http://corestandards.org/ELA-Literacy/W/7/3/b/" TargetMode="External"/><Relationship Id="rId834" Type="http://schemas.openxmlformats.org/officeDocument/2006/relationships/hyperlink" Target="http://corestandards.org/ELA-Literacy/W/7/3/a/" TargetMode="External"/><Relationship Id="rId1420" Type="http://schemas.openxmlformats.org/officeDocument/2006/relationships/hyperlink" Target="http://corestandards.org/Math/Content/HSG/SRT/A/1/a/" TargetMode="External"/><Relationship Id="rId1421" Type="http://schemas.openxmlformats.org/officeDocument/2006/relationships/hyperlink" Target="http://corestandards.org/Math/Content/HSG/SRT/A/1/b/" TargetMode="External"/><Relationship Id="rId1059" Type="http://schemas.openxmlformats.org/officeDocument/2006/relationships/hyperlink" Target="http://corestandards.org/Math/Content/2/NBT/B/5/" TargetMode="External"/><Relationship Id="rId228" Type="http://schemas.openxmlformats.org/officeDocument/2006/relationships/hyperlink" Target="http://corestandards.org/ELA-Literacy/L/7/6/" TargetMode="External"/><Relationship Id="rId227" Type="http://schemas.openxmlformats.org/officeDocument/2006/relationships/hyperlink" Target="http://corestandards.org/ELA-Literacy/L/7/5/c/" TargetMode="External"/><Relationship Id="rId469" Type="http://schemas.openxmlformats.org/officeDocument/2006/relationships/hyperlink" Target="http://corestandards.org/ELA-Literacy/RL/K/7/" TargetMode="External"/><Relationship Id="rId226" Type="http://schemas.openxmlformats.org/officeDocument/2006/relationships/hyperlink" Target="http://corestandards.org/ELA-Literacy/L/7/5/b/" TargetMode="External"/><Relationship Id="rId468" Type="http://schemas.openxmlformats.org/officeDocument/2006/relationships/hyperlink" Target="http://corestandards.org/ELA-Literacy/RL/K/6/" TargetMode="External"/><Relationship Id="rId225" Type="http://schemas.openxmlformats.org/officeDocument/2006/relationships/hyperlink" Target="http://corestandards.org/ELA-Literacy/L/7/5/a/" TargetMode="External"/><Relationship Id="rId467" Type="http://schemas.openxmlformats.org/officeDocument/2006/relationships/hyperlink" Target="http://corestandards.org/ELA-Literacy/RL/K/5/" TargetMode="External"/><Relationship Id="rId1290" Type="http://schemas.openxmlformats.org/officeDocument/2006/relationships/hyperlink" Target="http://corestandards.org/Math/Content/8/G/A/1/" TargetMode="External"/><Relationship Id="rId1291" Type="http://schemas.openxmlformats.org/officeDocument/2006/relationships/hyperlink" Target="http://corestandards.org/Math/Content/8/G/A/1/a/" TargetMode="External"/><Relationship Id="rId229" Type="http://schemas.openxmlformats.org/officeDocument/2006/relationships/hyperlink" Target="http://corestandards.org/ELA-Literacy/L/8/1/" TargetMode="External"/><Relationship Id="rId1050" Type="http://schemas.openxmlformats.org/officeDocument/2006/relationships/hyperlink" Target="http://corestandards.org/Math/Content/2/MD/C/8/" TargetMode="External"/><Relationship Id="rId1292" Type="http://schemas.openxmlformats.org/officeDocument/2006/relationships/hyperlink" Target="http://corestandards.org/Math/Content/8/G/A/1/b/" TargetMode="External"/><Relationship Id="rId220" Type="http://schemas.openxmlformats.org/officeDocument/2006/relationships/hyperlink" Target="http://corestandards.org/ELA-Literacy/L/7/4/a/" TargetMode="External"/><Relationship Id="rId462" Type="http://schemas.openxmlformats.org/officeDocument/2006/relationships/hyperlink" Target="http://corestandards.org/ELA-Literacy/RI/11-12/10/" TargetMode="External"/><Relationship Id="rId1051" Type="http://schemas.openxmlformats.org/officeDocument/2006/relationships/hyperlink" Target="http://corestandards.org/Math/Content/2/MD/D/9/" TargetMode="External"/><Relationship Id="rId1293" Type="http://schemas.openxmlformats.org/officeDocument/2006/relationships/hyperlink" Target="http://corestandards.org/Math/Content/8/G/A/1/c/" TargetMode="External"/><Relationship Id="rId461" Type="http://schemas.openxmlformats.org/officeDocument/2006/relationships/hyperlink" Target="http://corestandards.org/ELA-Literacy/RI/11-12/9/" TargetMode="External"/><Relationship Id="rId1052" Type="http://schemas.openxmlformats.org/officeDocument/2006/relationships/hyperlink" Target="http://corestandards.org/Math/Content/2/MD/D/10/" TargetMode="External"/><Relationship Id="rId1294" Type="http://schemas.openxmlformats.org/officeDocument/2006/relationships/hyperlink" Target="http://corestandards.org/Math/Content/8/G/A/2/" TargetMode="External"/><Relationship Id="rId460" Type="http://schemas.openxmlformats.org/officeDocument/2006/relationships/hyperlink" Target="http://corestandards.org/ELA-Literacy/RI/11-12/8/" TargetMode="External"/><Relationship Id="rId1053" Type="http://schemas.openxmlformats.org/officeDocument/2006/relationships/hyperlink" Target="http://corestandards.org/Math/Content/2/NBT/A/1/" TargetMode="External"/><Relationship Id="rId1295" Type="http://schemas.openxmlformats.org/officeDocument/2006/relationships/hyperlink" Target="http://corestandards.org/Math/Content/8/G/A/3/" TargetMode="External"/><Relationship Id="rId1054" Type="http://schemas.openxmlformats.org/officeDocument/2006/relationships/hyperlink" Target="http://corestandards.org/Math/Content/2/NBT/A/1/a/" TargetMode="External"/><Relationship Id="rId1296" Type="http://schemas.openxmlformats.org/officeDocument/2006/relationships/hyperlink" Target="http://corestandards.org/Math/Content/8/G/A/4/" TargetMode="External"/><Relationship Id="rId224" Type="http://schemas.openxmlformats.org/officeDocument/2006/relationships/hyperlink" Target="http://corestandards.org/ELA-Literacy/L/7/5/" TargetMode="External"/><Relationship Id="rId466" Type="http://schemas.openxmlformats.org/officeDocument/2006/relationships/hyperlink" Target="http://corestandards.org/ELA-Literacy/RL/K/4/" TargetMode="External"/><Relationship Id="rId1055" Type="http://schemas.openxmlformats.org/officeDocument/2006/relationships/hyperlink" Target="http://corestandards.org/Math/Content/2/NBT/A/1/b/" TargetMode="External"/><Relationship Id="rId1297" Type="http://schemas.openxmlformats.org/officeDocument/2006/relationships/hyperlink" Target="http://corestandards.org/Math/Content/8/G/A/5/" TargetMode="External"/><Relationship Id="rId223" Type="http://schemas.openxmlformats.org/officeDocument/2006/relationships/hyperlink" Target="http://corestandards.org/ELA-Literacy/L/7/4/d/" TargetMode="External"/><Relationship Id="rId465" Type="http://schemas.openxmlformats.org/officeDocument/2006/relationships/hyperlink" Target="http://corestandards.org/ELA-Literacy/RL/K/3/" TargetMode="External"/><Relationship Id="rId1056" Type="http://schemas.openxmlformats.org/officeDocument/2006/relationships/hyperlink" Target="http://corestandards.org/Math/Content/2/NBT/A/2/" TargetMode="External"/><Relationship Id="rId1298" Type="http://schemas.openxmlformats.org/officeDocument/2006/relationships/hyperlink" Target="http://corestandards.org/Math/Content/8/G/B/6/" TargetMode="External"/><Relationship Id="rId222" Type="http://schemas.openxmlformats.org/officeDocument/2006/relationships/hyperlink" Target="http://corestandards.org/ELA-Literacy/L/7/4/c/" TargetMode="External"/><Relationship Id="rId464" Type="http://schemas.openxmlformats.org/officeDocument/2006/relationships/hyperlink" Target="http://corestandards.org/ELA-Literacy/RL/K/2/" TargetMode="External"/><Relationship Id="rId1057" Type="http://schemas.openxmlformats.org/officeDocument/2006/relationships/hyperlink" Target="http://corestandards.org/Math/Content/2/NBT/A/3/" TargetMode="External"/><Relationship Id="rId1299" Type="http://schemas.openxmlformats.org/officeDocument/2006/relationships/hyperlink" Target="http://corestandards.org/Math/Content/8/G/B/7/" TargetMode="External"/><Relationship Id="rId221" Type="http://schemas.openxmlformats.org/officeDocument/2006/relationships/hyperlink" Target="http://corestandards.org/ELA-Literacy/L/7/4/b/" TargetMode="External"/><Relationship Id="rId463" Type="http://schemas.openxmlformats.org/officeDocument/2006/relationships/hyperlink" Target="http://corestandards.org/ELA-Literacy/RL/K/1/" TargetMode="External"/><Relationship Id="rId1058" Type="http://schemas.openxmlformats.org/officeDocument/2006/relationships/hyperlink" Target="http://corestandards.org/Math/Content/2/NBT/A/4/" TargetMode="External"/><Relationship Id="rId1048" Type="http://schemas.openxmlformats.org/officeDocument/2006/relationships/hyperlink" Target="http://corestandards.org/Math/Content/2/MD/B/6/" TargetMode="External"/><Relationship Id="rId1049" Type="http://schemas.openxmlformats.org/officeDocument/2006/relationships/hyperlink" Target="http://corestandards.org/Math/Content/2/MD/C/7/" TargetMode="External"/><Relationship Id="rId217" Type="http://schemas.openxmlformats.org/officeDocument/2006/relationships/hyperlink" Target="http://corestandards.org/ELA-Literacy/L/7/3/" TargetMode="External"/><Relationship Id="rId459" Type="http://schemas.openxmlformats.org/officeDocument/2006/relationships/hyperlink" Target="http://corestandards.org/ELA-Literacy/RI/11-12/7/" TargetMode="External"/><Relationship Id="rId216" Type="http://schemas.openxmlformats.org/officeDocument/2006/relationships/hyperlink" Target="http://corestandards.org/ELA-Literacy/L/7/2/b/" TargetMode="External"/><Relationship Id="rId458" Type="http://schemas.openxmlformats.org/officeDocument/2006/relationships/hyperlink" Target="http://corestandards.org/ELA-Literacy/RI/11-12/6/" TargetMode="External"/><Relationship Id="rId215" Type="http://schemas.openxmlformats.org/officeDocument/2006/relationships/hyperlink" Target="http://corestandards.org/ELA-Literacy/L/7/2/a/" TargetMode="External"/><Relationship Id="rId457" Type="http://schemas.openxmlformats.org/officeDocument/2006/relationships/hyperlink" Target="http://corestandards.org/ELA-Literacy/RI/11-12/5/" TargetMode="External"/><Relationship Id="rId699" Type="http://schemas.openxmlformats.org/officeDocument/2006/relationships/hyperlink" Target="http://corestandards.org/ELA-Literacy/W/K/2/" TargetMode="External"/><Relationship Id="rId214" Type="http://schemas.openxmlformats.org/officeDocument/2006/relationships/hyperlink" Target="http://corestandards.org/ELA-Literacy/L/7/2/" TargetMode="External"/><Relationship Id="rId456" Type="http://schemas.openxmlformats.org/officeDocument/2006/relationships/hyperlink" Target="http://corestandards.org/ELA-Literacy/RI/11-12/4/" TargetMode="External"/><Relationship Id="rId698" Type="http://schemas.openxmlformats.org/officeDocument/2006/relationships/hyperlink" Target="http://corestandards.org/ELA-Literacy/W/K/1/" TargetMode="External"/><Relationship Id="rId219" Type="http://schemas.openxmlformats.org/officeDocument/2006/relationships/hyperlink" Target="http://corestandards.org/ELA-Literacy/L/7/4/" TargetMode="External"/><Relationship Id="rId1280" Type="http://schemas.openxmlformats.org/officeDocument/2006/relationships/hyperlink" Target="http://corestandards.org/Math/Content/8/EE/C/7/b/" TargetMode="External"/><Relationship Id="rId218" Type="http://schemas.openxmlformats.org/officeDocument/2006/relationships/hyperlink" Target="http://corestandards.org/ELA-Literacy/L/7/3/a/" TargetMode="External"/><Relationship Id="rId1281" Type="http://schemas.openxmlformats.org/officeDocument/2006/relationships/hyperlink" Target="http://corestandards.org/Math/Content/8/EE/C/8/" TargetMode="External"/><Relationship Id="rId451" Type="http://schemas.openxmlformats.org/officeDocument/2006/relationships/hyperlink" Target="http://corestandards.org/ELA-Literacy/RI/9-10/9/" TargetMode="External"/><Relationship Id="rId693" Type="http://schemas.openxmlformats.org/officeDocument/2006/relationships/hyperlink" Target="http://corestandards.org/ELA-Literacy/SL/11-12/2/" TargetMode="External"/><Relationship Id="rId1040" Type="http://schemas.openxmlformats.org/officeDocument/2006/relationships/hyperlink" Target="http://corestandards.org/Math/Content/2/G/A/1/" TargetMode="External"/><Relationship Id="rId1282" Type="http://schemas.openxmlformats.org/officeDocument/2006/relationships/hyperlink" Target="http://corestandards.org/Math/Content/8/EE/C/8/a/" TargetMode="External"/><Relationship Id="rId450" Type="http://schemas.openxmlformats.org/officeDocument/2006/relationships/hyperlink" Target="http://corestandards.org/ELA-Literacy/RI/9-10/8/" TargetMode="External"/><Relationship Id="rId692" Type="http://schemas.openxmlformats.org/officeDocument/2006/relationships/hyperlink" Target="http://corestandards.org/ELA-Literacy/SL/11-12/1/d/" TargetMode="External"/><Relationship Id="rId1041" Type="http://schemas.openxmlformats.org/officeDocument/2006/relationships/hyperlink" Target="http://corestandards.org/Math/Content/2/G/A/2/" TargetMode="External"/><Relationship Id="rId1283" Type="http://schemas.openxmlformats.org/officeDocument/2006/relationships/hyperlink" Target="http://corestandards.org/Math/Content/8/EE/C/8/b/" TargetMode="External"/><Relationship Id="rId691" Type="http://schemas.openxmlformats.org/officeDocument/2006/relationships/hyperlink" Target="http://corestandards.org/ELA-Literacy/SL/11-12/1/c/" TargetMode="External"/><Relationship Id="rId1042" Type="http://schemas.openxmlformats.org/officeDocument/2006/relationships/hyperlink" Target="http://corestandards.org/Math/Content/2/G/A/3/" TargetMode="External"/><Relationship Id="rId1284" Type="http://schemas.openxmlformats.org/officeDocument/2006/relationships/hyperlink" Target="http://corestandards.org/Math/Content/8/EE/C/8/c/" TargetMode="External"/><Relationship Id="rId690" Type="http://schemas.openxmlformats.org/officeDocument/2006/relationships/hyperlink" Target="http://corestandards.org/ELA-Literacy/SL/11-12/1/b/" TargetMode="External"/><Relationship Id="rId1043" Type="http://schemas.openxmlformats.org/officeDocument/2006/relationships/hyperlink" Target="http://corestandards.org/Math/Content/2/MD/A/1/" TargetMode="External"/><Relationship Id="rId1285" Type="http://schemas.openxmlformats.org/officeDocument/2006/relationships/hyperlink" Target="http://corestandards.org/Math/Content/8/F/A/1/" TargetMode="External"/><Relationship Id="rId213" Type="http://schemas.openxmlformats.org/officeDocument/2006/relationships/hyperlink" Target="http://corestandards.org/ELA-Literacy/L/7/1/c/" TargetMode="External"/><Relationship Id="rId455" Type="http://schemas.openxmlformats.org/officeDocument/2006/relationships/hyperlink" Target="http://corestandards.org/ELA-Literacy/RI/11-12/3/" TargetMode="External"/><Relationship Id="rId697" Type="http://schemas.openxmlformats.org/officeDocument/2006/relationships/hyperlink" Target="http://corestandards.org/ELA-Literacy/SL/11-12/6/" TargetMode="External"/><Relationship Id="rId1044" Type="http://schemas.openxmlformats.org/officeDocument/2006/relationships/hyperlink" Target="http://corestandards.org/Math/Content/2/MD/A/2/" TargetMode="External"/><Relationship Id="rId1286" Type="http://schemas.openxmlformats.org/officeDocument/2006/relationships/hyperlink" Target="http://corestandards.org/Math/Content/8/F/A/2/" TargetMode="External"/><Relationship Id="rId212" Type="http://schemas.openxmlformats.org/officeDocument/2006/relationships/hyperlink" Target="http://corestandards.org/ELA-Literacy/L/7/1/b/" TargetMode="External"/><Relationship Id="rId454" Type="http://schemas.openxmlformats.org/officeDocument/2006/relationships/hyperlink" Target="http://corestandards.org/ELA-Literacy/RI/11-12/2/" TargetMode="External"/><Relationship Id="rId696" Type="http://schemas.openxmlformats.org/officeDocument/2006/relationships/hyperlink" Target="http://corestandards.org/ELA-Literacy/SL/11-12/5/" TargetMode="External"/><Relationship Id="rId1045" Type="http://schemas.openxmlformats.org/officeDocument/2006/relationships/hyperlink" Target="http://corestandards.org/Math/Content/2/MD/A/3/" TargetMode="External"/><Relationship Id="rId1287" Type="http://schemas.openxmlformats.org/officeDocument/2006/relationships/hyperlink" Target="http://corestandards.org/Math/Content/8/F/A/3/" TargetMode="External"/><Relationship Id="rId211" Type="http://schemas.openxmlformats.org/officeDocument/2006/relationships/hyperlink" Target="http://corestandards.org/ELA-Literacy/L/7/1/a/" TargetMode="External"/><Relationship Id="rId453" Type="http://schemas.openxmlformats.org/officeDocument/2006/relationships/hyperlink" Target="http://corestandards.org/ELA-Literacy/RI/11-12/1/" TargetMode="External"/><Relationship Id="rId695" Type="http://schemas.openxmlformats.org/officeDocument/2006/relationships/hyperlink" Target="http://corestandards.org/ELA-Literacy/SL/11-12/4/" TargetMode="External"/><Relationship Id="rId1046" Type="http://schemas.openxmlformats.org/officeDocument/2006/relationships/hyperlink" Target="http://corestandards.org/Math/Content/2/MD/A/4/" TargetMode="External"/><Relationship Id="rId1288" Type="http://schemas.openxmlformats.org/officeDocument/2006/relationships/hyperlink" Target="http://corestandards.org/Math/Content/8/F/B/4/" TargetMode="External"/><Relationship Id="rId210" Type="http://schemas.openxmlformats.org/officeDocument/2006/relationships/hyperlink" Target="http://corestandards.org/ELA-Literacy/L/7/1/" TargetMode="External"/><Relationship Id="rId452" Type="http://schemas.openxmlformats.org/officeDocument/2006/relationships/hyperlink" Target="http://corestandards.org/ELA-Literacy/RI/9-10/10/" TargetMode="External"/><Relationship Id="rId694" Type="http://schemas.openxmlformats.org/officeDocument/2006/relationships/hyperlink" Target="http://corestandards.org/ELA-Literacy/SL/11-12/3/" TargetMode="External"/><Relationship Id="rId1047" Type="http://schemas.openxmlformats.org/officeDocument/2006/relationships/hyperlink" Target="http://corestandards.org/Math/Content/2/MD/B/5/" TargetMode="External"/><Relationship Id="rId1289" Type="http://schemas.openxmlformats.org/officeDocument/2006/relationships/hyperlink" Target="http://corestandards.org/Math/Content/8/F/B/5/" TargetMode="External"/><Relationship Id="rId491" Type="http://schemas.openxmlformats.org/officeDocument/2006/relationships/hyperlink" Target="http://corestandards.org/ELA-Literacy/RL/3/2/" TargetMode="External"/><Relationship Id="rId490" Type="http://schemas.openxmlformats.org/officeDocument/2006/relationships/hyperlink" Target="http://corestandards.org/ELA-Literacy/RL/3/1/" TargetMode="External"/><Relationship Id="rId249" Type="http://schemas.openxmlformats.org/officeDocument/2006/relationships/hyperlink" Target="http://corestandards.org/ELA-Literacy/L/8/6/" TargetMode="External"/><Relationship Id="rId248" Type="http://schemas.openxmlformats.org/officeDocument/2006/relationships/hyperlink" Target="http://corestandards.org/ELA-Literacy/L/8/5/c/" TargetMode="External"/><Relationship Id="rId247" Type="http://schemas.openxmlformats.org/officeDocument/2006/relationships/hyperlink" Target="http://corestandards.org/ELA-Literacy/L/8/5/b/" TargetMode="External"/><Relationship Id="rId489" Type="http://schemas.openxmlformats.org/officeDocument/2006/relationships/hyperlink" Target="http://corestandards.org/ELA-Literacy/RL/2/10/" TargetMode="External"/><Relationship Id="rId1070" Type="http://schemas.openxmlformats.org/officeDocument/2006/relationships/hyperlink" Target="http://corestandards.org/Math/Content/3/MD/A/1/" TargetMode="External"/><Relationship Id="rId1071" Type="http://schemas.openxmlformats.org/officeDocument/2006/relationships/hyperlink" Target="http://corestandards.org/Math/Content/3/MD/A/2/" TargetMode="External"/><Relationship Id="rId1072" Type="http://schemas.openxmlformats.org/officeDocument/2006/relationships/hyperlink" Target="http://corestandards.org/Math/Content/3/MD/B/3/" TargetMode="External"/><Relationship Id="rId242" Type="http://schemas.openxmlformats.org/officeDocument/2006/relationships/hyperlink" Target="http://corestandards.org/ELA-Literacy/L/8/4/b/" TargetMode="External"/><Relationship Id="rId484" Type="http://schemas.openxmlformats.org/officeDocument/2006/relationships/hyperlink" Target="http://corestandards.org/ELA-Literacy/RL/2/4/" TargetMode="External"/><Relationship Id="rId1073" Type="http://schemas.openxmlformats.org/officeDocument/2006/relationships/hyperlink" Target="http://corestandards.org/Math/Content/3/MD/B/4/" TargetMode="External"/><Relationship Id="rId241" Type="http://schemas.openxmlformats.org/officeDocument/2006/relationships/hyperlink" Target="http://corestandards.org/ELA-Literacy/L/8/4/a/" TargetMode="External"/><Relationship Id="rId483" Type="http://schemas.openxmlformats.org/officeDocument/2006/relationships/hyperlink" Target="http://corestandards.org/ELA-Literacy/RL/2/3/" TargetMode="External"/><Relationship Id="rId1074" Type="http://schemas.openxmlformats.org/officeDocument/2006/relationships/hyperlink" Target="http://corestandards.org/Math/Content/3/MD/C/5/" TargetMode="External"/><Relationship Id="rId240" Type="http://schemas.openxmlformats.org/officeDocument/2006/relationships/hyperlink" Target="http://corestandards.org/ELA-Literacy/L/8/4/" TargetMode="External"/><Relationship Id="rId482" Type="http://schemas.openxmlformats.org/officeDocument/2006/relationships/hyperlink" Target="http://corestandards.org/ELA-Literacy/RL/2/2/" TargetMode="External"/><Relationship Id="rId1075" Type="http://schemas.openxmlformats.org/officeDocument/2006/relationships/hyperlink" Target="http://corestandards.org/Math/Content/3/MD/C/5/a/" TargetMode="External"/><Relationship Id="rId481" Type="http://schemas.openxmlformats.org/officeDocument/2006/relationships/hyperlink" Target="http://corestandards.org/ELA-Literacy/RL/2/1/" TargetMode="External"/><Relationship Id="rId1076" Type="http://schemas.openxmlformats.org/officeDocument/2006/relationships/hyperlink" Target="http://corestandards.org/Math/Content/3/MD/C/5/b/" TargetMode="External"/><Relationship Id="rId246" Type="http://schemas.openxmlformats.org/officeDocument/2006/relationships/hyperlink" Target="http://corestandards.org/ELA-Literacy/L/8/5/a/" TargetMode="External"/><Relationship Id="rId488" Type="http://schemas.openxmlformats.org/officeDocument/2006/relationships/hyperlink" Target="http://corestandards.org/ELA-Literacy/RL/2/9/" TargetMode="External"/><Relationship Id="rId1077" Type="http://schemas.openxmlformats.org/officeDocument/2006/relationships/hyperlink" Target="http://corestandards.org/Math/Content/3/MD/C/6/" TargetMode="External"/><Relationship Id="rId245" Type="http://schemas.openxmlformats.org/officeDocument/2006/relationships/hyperlink" Target="http://corestandards.org/ELA-Literacy/L/8/5/" TargetMode="External"/><Relationship Id="rId487" Type="http://schemas.openxmlformats.org/officeDocument/2006/relationships/hyperlink" Target="http://corestandards.org/ELA-Literacy/RL/2/7/" TargetMode="External"/><Relationship Id="rId1078" Type="http://schemas.openxmlformats.org/officeDocument/2006/relationships/hyperlink" Target="http://corestandards.org/Math/Content/3/MD/C/7/" TargetMode="External"/><Relationship Id="rId244" Type="http://schemas.openxmlformats.org/officeDocument/2006/relationships/hyperlink" Target="http://corestandards.org/ELA-Literacy/L/8/4/d/" TargetMode="External"/><Relationship Id="rId486" Type="http://schemas.openxmlformats.org/officeDocument/2006/relationships/hyperlink" Target="http://corestandards.org/ELA-Literacy/RL/2/6/" TargetMode="External"/><Relationship Id="rId1079" Type="http://schemas.openxmlformats.org/officeDocument/2006/relationships/hyperlink" Target="http://corestandards.org/Math/Content/3/MD/C/7/a/" TargetMode="External"/><Relationship Id="rId243" Type="http://schemas.openxmlformats.org/officeDocument/2006/relationships/hyperlink" Target="http://corestandards.org/ELA-Literacy/L/8/4/c/" TargetMode="External"/><Relationship Id="rId485" Type="http://schemas.openxmlformats.org/officeDocument/2006/relationships/hyperlink" Target="http://corestandards.org/ELA-Literacy/RL/2/5/" TargetMode="External"/><Relationship Id="rId480" Type="http://schemas.openxmlformats.org/officeDocument/2006/relationships/hyperlink" Target="http://corestandards.org/ELA-Literacy/RL/1/10/" TargetMode="External"/><Relationship Id="rId239" Type="http://schemas.openxmlformats.org/officeDocument/2006/relationships/hyperlink" Target="http://corestandards.org/ELA-Literacy/L/8/3/a/" TargetMode="External"/><Relationship Id="rId238" Type="http://schemas.openxmlformats.org/officeDocument/2006/relationships/hyperlink" Target="http://corestandards.org/ELA-Literacy/L/8/3/" TargetMode="External"/><Relationship Id="rId237" Type="http://schemas.openxmlformats.org/officeDocument/2006/relationships/hyperlink" Target="http://corestandards.org/ELA-Literacy/L/8/2/c/" TargetMode="External"/><Relationship Id="rId479" Type="http://schemas.openxmlformats.org/officeDocument/2006/relationships/hyperlink" Target="http://corestandards.org/ELA-Literacy/RL/1/9/" TargetMode="External"/><Relationship Id="rId236" Type="http://schemas.openxmlformats.org/officeDocument/2006/relationships/hyperlink" Target="http://corestandards.org/ELA-Literacy/L/8/2/b/" TargetMode="External"/><Relationship Id="rId478" Type="http://schemas.openxmlformats.org/officeDocument/2006/relationships/hyperlink" Target="http://corestandards.org/ELA-Literacy/RL/1/7/" TargetMode="External"/><Relationship Id="rId1060" Type="http://schemas.openxmlformats.org/officeDocument/2006/relationships/hyperlink" Target="http://corestandards.org/Math/Content/2/NBT/B/6/" TargetMode="External"/><Relationship Id="rId1061" Type="http://schemas.openxmlformats.org/officeDocument/2006/relationships/hyperlink" Target="http://corestandards.org/Math/Content/2/NBT/B/7/" TargetMode="External"/><Relationship Id="rId231" Type="http://schemas.openxmlformats.org/officeDocument/2006/relationships/hyperlink" Target="http://corestandards.org/ELA-Literacy/L/8/1/b/" TargetMode="External"/><Relationship Id="rId473" Type="http://schemas.openxmlformats.org/officeDocument/2006/relationships/hyperlink" Target="http://corestandards.org/ELA-Literacy/RL/1/2/" TargetMode="External"/><Relationship Id="rId1062" Type="http://schemas.openxmlformats.org/officeDocument/2006/relationships/hyperlink" Target="http://corestandards.org/Math/Content/2/NBT/B/8/" TargetMode="External"/><Relationship Id="rId230" Type="http://schemas.openxmlformats.org/officeDocument/2006/relationships/hyperlink" Target="http://corestandards.org/ELA-Literacy/L/8/1/a/" TargetMode="External"/><Relationship Id="rId472" Type="http://schemas.openxmlformats.org/officeDocument/2006/relationships/hyperlink" Target="http://corestandards.org/ELA-Literacy/RL/1/1/" TargetMode="External"/><Relationship Id="rId1063" Type="http://schemas.openxmlformats.org/officeDocument/2006/relationships/hyperlink" Target="http://corestandards.org/Math/Content/2/NBT/B/9/" TargetMode="External"/><Relationship Id="rId471" Type="http://schemas.openxmlformats.org/officeDocument/2006/relationships/hyperlink" Target="http://corestandards.org/ELA-Literacy/RL/K/10/" TargetMode="External"/><Relationship Id="rId1064" Type="http://schemas.openxmlformats.org/officeDocument/2006/relationships/hyperlink" Target="http://corestandards.org/Math/Content/2/OA/A/1/" TargetMode="External"/><Relationship Id="rId470" Type="http://schemas.openxmlformats.org/officeDocument/2006/relationships/hyperlink" Target="http://corestandards.org/ELA-Literacy/RL/K/9/" TargetMode="External"/><Relationship Id="rId1065" Type="http://schemas.openxmlformats.org/officeDocument/2006/relationships/hyperlink" Target="http://corestandards.org/Math/Content/2/OA/B/2/" TargetMode="External"/><Relationship Id="rId235" Type="http://schemas.openxmlformats.org/officeDocument/2006/relationships/hyperlink" Target="http://corestandards.org/ELA-Literacy/L/8/2/a/" TargetMode="External"/><Relationship Id="rId477" Type="http://schemas.openxmlformats.org/officeDocument/2006/relationships/hyperlink" Target="http://corestandards.org/ELA-Literacy/RL/1/6/" TargetMode="External"/><Relationship Id="rId1066" Type="http://schemas.openxmlformats.org/officeDocument/2006/relationships/hyperlink" Target="http://corestandards.org/Math/Content/2/OA/C/3/" TargetMode="External"/><Relationship Id="rId234" Type="http://schemas.openxmlformats.org/officeDocument/2006/relationships/hyperlink" Target="http://corestandards.org/ELA-Literacy/L/8/2/" TargetMode="External"/><Relationship Id="rId476" Type="http://schemas.openxmlformats.org/officeDocument/2006/relationships/hyperlink" Target="http://corestandards.org/ELA-Literacy/RL/1/5/" TargetMode="External"/><Relationship Id="rId1067" Type="http://schemas.openxmlformats.org/officeDocument/2006/relationships/hyperlink" Target="http://corestandards.org/Math/Content/2/OA/C/4/" TargetMode="External"/><Relationship Id="rId233" Type="http://schemas.openxmlformats.org/officeDocument/2006/relationships/hyperlink" Target="http://corestandards.org/ELA-Literacy/L/8/1/d/" TargetMode="External"/><Relationship Id="rId475" Type="http://schemas.openxmlformats.org/officeDocument/2006/relationships/hyperlink" Target="http://corestandards.org/ELA-Literacy/RL/1/4/" TargetMode="External"/><Relationship Id="rId1068" Type="http://schemas.openxmlformats.org/officeDocument/2006/relationships/hyperlink" Target="http://corestandards.org/Math/Content/3/G/A/1/" TargetMode="External"/><Relationship Id="rId232" Type="http://schemas.openxmlformats.org/officeDocument/2006/relationships/hyperlink" Target="http://corestandards.org/ELA-Literacy/L/8/1/c/" TargetMode="External"/><Relationship Id="rId474" Type="http://schemas.openxmlformats.org/officeDocument/2006/relationships/hyperlink" Target="http://corestandards.org/ELA-Literacy/RL/1/3/" TargetMode="External"/><Relationship Id="rId1069" Type="http://schemas.openxmlformats.org/officeDocument/2006/relationships/hyperlink" Target="http://corestandards.org/Math/Content/3/G/A/2/" TargetMode="External"/><Relationship Id="rId1015" Type="http://schemas.openxmlformats.org/officeDocument/2006/relationships/hyperlink" Target="http://corestandards.org/Math/Content/K/OA/A/5/" TargetMode="External"/><Relationship Id="rId1257" Type="http://schemas.openxmlformats.org/officeDocument/2006/relationships/hyperlink" Target="http://corestandards.org/Math/Content/7/RP/A/2/d/" TargetMode="External"/><Relationship Id="rId1499" Type="http://schemas.openxmlformats.org/officeDocument/2006/relationships/hyperlink" Target="http://corestandards.org/Math/Content/HSS/MD/B/7/" TargetMode="External"/><Relationship Id="rId1016" Type="http://schemas.openxmlformats.org/officeDocument/2006/relationships/hyperlink" Target="http://corestandards.org/Math/Content/1/G/A/1/" TargetMode="External"/><Relationship Id="rId1258" Type="http://schemas.openxmlformats.org/officeDocument/2006/relationships/hyperlink" Target="http://corestandards.org/Math/Content/7/RP/A/3/" TargetMode="External"/><Relationship Id="rId1017" Type="http://schemas.openxmlformats.org/officeDocument/2006/relationships/hyperlink" Target="http://corestandards.org/Math/Content/1/G/A/2/" TargetMode="External"/><Relationship Id="rId1259" Type="http://schemas.openxmlformats.org/officeDocument/2006/relationships/hyperlink" Target="http://corestandards.org/Math/Content/7/SP/A/1/" TargetMode="External"/><Relationship Id="rId1018" Type="http://schemas.openxmlformats.org/officeDocument/2006/relationships/hyperlink" Target="http://corestandards.org/Math/Content/1/G/A/3/" TargetMode="External"/><Relationship Id="rId1019" Type="http://schemas.openxmlformats.org/officeDocument/2006/relationships/hyperlink" Target="http://corestandards.org/Math/Content/1/MD/A/1/" TargetMode="External"/><Relationship Id="rId426" Type="http://schemas.openxmlformats.org/officeDocument/2006/relationships/hyperlink" Target="http://corestandards.org/ELA-Literacy/RI/7/4/" TargetMode="External"/><Relationship Id="rId668" Type="http://schemas.openxmlformats.org/officeDocument/2006/relationships/hyperlink" Target="http://corestandards.org/ELA-Literacy/SL/8/1/" TargetMode="External"/><Relationship Id="rId425" Type="http://schemas.openxmlformats.org/officeDocument/2006/relationships/hyperlink" Target="http://corestandards.org/ELA-Literacy/RI/7/3/" TargetMode="External"/><Relationship Id="rId667" Type="http://schemas.openxmlformats.org/officeDocument/2006/relationships/hyperlink" Target="http://corestandards.org/ELA-Literacy/SL/7/6/" TargetMode="External"/><Relationship Id="rId424" Type="http://schemas.openxmlformats.org/officeDocument/2006/relationships/hyperlink" Target="http://corestandards.org/ELA-Literacy/RI/7/2/" TargetMode="External"/><Relationship Id="rId666" Type="http://schemas.openxmlformats.org/officeDocument/2006/relationships/hyperlink" Target="http://corestandards.org/ELA-Literacy/SL/7/5/" TargetMode="External"/><Relationship Id="rId423" Type="http://schemas.openxmlformats.org/officeDocument/2006/relationships/hyperlink" Target="http://corestandards.org/ELA-Literacy/RI/7/1/" TargetMode="External"/><Relationship Id="rId665" Type="http://schemas.openxmlformats.org/officeDocument/2006/relationships/hyperlink" Target="http://corestandards.org/ELA-Literacy/SL/7/4/" TargetMode="External"/><Relationship Id="rId429" Type="http://schemas.openxmlformats.org/officeDocument/2006/relationships/hyperlink" Target="http://corestandards.org/ELA-Literacy/RI/7/7/" TargetMode="External"/><Relationship Id="rId428" Type="http://schemas.openxmlformats.org/officeDocument/2006/relationships/hyperlink" Target="http://corestandards.org/ELA-Literacy/RI/7/6/" TargetMode="External"/><Relationship Id="rId427" Type="http://schemas.openxmlformats.org/officeDocument/2006/relationships/hyperlink" Target="http://corestandards.org/ELA-Literacy/RI/7/5/" TargetMode="External"/><Relationship Id="rId669" Type="http://schemas.openxmlformats.org/officeDocument/2006/relationships/hyperlink" Target="http://corestandards.org/ELA-Literacy/SL/8/1/a/" TargetMode="External"/><Relationship Id="rId1490" Type="http://schemas.openxmlformats.org/officeDocument/2006/relationships/hyperlink" Target="http://corestandards.org/Math/Content/HSS/ID/C/9/" TargetMode="External"/><Relationship Id="rId660" Type="http://schemas.openxmlformats.org/officeDocument/2006/relationships/hyperlink" Target="http://corestandards.org/ELA-Literacy/SL/7/1/b/" TargetMode="External"/><Relationship Id="rId1491" Type="http://schemas.openxmlformats.org/officeDocument/2006/relationships/hyperlink" Target="http://corestandards.org/Math/Content/HSS/MD/A/1/" TargetMode="External"/><Relationship Id="rId1250" Type="http://schemas.openxmlformats.org/officeDocument/2006/relationships/hyperlink" Target="http://corestandards.org/Math/Content/7/NS/A/2/d/" TargetMode="External"/><Relationship Id="rId1492" Type="http://schemas.openxmlformats.org/officeDocument/2006/relationships/hyperlink" Target="http://corestandards.org/Math/Content/HSS/MD/A/2/" TargetMode="External"/><Relationship Id="rId1251" Type="http://schemas.openxmlformats.org/officeDocument/2006/relationships/hyperlink" Target="http://corestandards.org/Math/Content/7/NS/A/3/" TargetMode="External"/><Relationship Id="rId1493" Type="http://schemas.openxmlformats.org/officeDocument/2006/relationships/hyperlink" Target="http://corestandards.org/Math/Content/HSS/MD/A/3/" TargetMode="External"/><Relationship Id="rId1010" Type="http://schemas.openxmlformats.org/officeDocument/2006/relationships/hyperlink" Target="http://corestandards.org/Math/Content/K/NBT/A/1/" TargetMode="External"/><Relationship Id="rId1252" Type="http://schemas.openxmlformats.org/officeDocument/2006/relationships/hyperlink" Target="http://corestandards.org/Math/Content/7/RP/A/1/" TargetMode="External"/><Relationship Id="rId1494" Type="http://schemas.openxmlformats.org/officeDocument/2006/relationships/hyperlink" Target="http://corestandards.org/Math/Content/HSS/MD/A/4/" TargetMode="External"/><Relationship Id="rId422" Type="http://schemas.openxmlformats.org/officeDocument/2006/relationships/hyperlink" Target="http://corestandards.org/ELA-Literacy/RI/6/10/" TargetMode="External"/><Relationship Id="rId664" Type="http://schemas.openxmlformats.org/officeDocument/2006/relationships/hyperlink" Target="http://corestandards.org/ELA-Literacy/SL/7/3/" TargetMode="External"/><Relationship Id="rId1011" Type="http://schemas.openxmlformats.org/officeDocument/2006/relationships/hyperlink" Target="http://corestandards.org/Math/Content/K/OA/A/1/" TargetMode="External"/><Relationship Id="rId1253" Type="http://schemas.openxmlformats.org/officeDocument/2006/relationships/hyperlink" Target="http://corestandards.org/Math/Content/7/RP/A/2/" TargetMode="External"/><Relationship Id="rId1495" Type="http://schemas.openxmlformats.org/officeDocument/2006/relationships/hyperlink" Target="http://corestandards.org/Math/Content/HSS/MD/B/5/" TargetMode="External"/><Relationship Id="rId421" Type="http://schemas.openxmlformats.org/officeDocument/2006/relationships/hyperlink" Target="http://corestandards.org/ELA-Literacy/RI/6/9/" TargetMode="External"/><Relationship Id="rId663" Type="http://schemas.openxmlformats.org/officeDocument/2006/relationships/hyperlink" Target="http://corestandards.org/ELA-Literacy/SL/7/2/" TargetMode="External"/><Relationship Id="rId1012" Type="http://schemas.openxmlformats.org/officeDocument/2006/relationships/hyperlink" Target="http://corestandards.org/Math/Content/K/OA/A/2/" TargetMode="External"/><Relationship Id="rId1254" Type="http://schemas.openxmlformats.org/officeDocument/2006/relationships/hyperlink" Target="http://corestandards.org/Math/Content/7/RP/A/2/a/" TargetMode="External"/><Relationship Id="rId1496" Type="http://schemas.openxmlformats.org/officeDocument/2006/relationships/hyperlink" Target="http://corestandards.org/Math/Content/HSS/MD/B/5/a/" TargetMode="External"/><Relationship Id="rId420" Type="http://schemas.openxmlformats.org/officeDocument/2006/relationships/hyperlink" Target="http://corestandards.org/ELA-Literacy/RI/6/8/" TargetMode="External"/><Relationship Id="rId662" Type="http://schemas.openxmlformats.org/officeDocument/2006/relationships/hyperlink" Target="http://corestandards.org/ELA-Literacy/SL/7/1/d/" TargetMode="External"/><Relationship Id="rId1013" Type="http://schemas.openxmlformats.org/officeDocument/2006/relationships/hyperlink" Target="http://corestandards.org/Math/Content/K/OA/A/3/" TargetMode="External"/><Relationship Id="rId1255" Type="http://schemas.openxmlformats.org/officeDocument/2006/relationships/hyperlink" Target="http://corestandards.org/Math/Content/7/RP/A/2/b/" TargetMode="External"/><Relationship Id="rId1497" Type="http://schemas.openxmlformats.org/officeDocument/2006/relationships/hyperlink" Target="http://corestandards.org/Math/Content/HSS/MD/B/5/b/" TargetMode="External"/><Relationship Id="rId661" Type="http://schemas.openxmlformats.org/officeDocument/2006/relationships/hyperlink" Target="http://corestandards.org/ELA-Literacy/SL/7/1/c/" TargetMode="External"/><Relationship Id="rId1014" Type="http://schemas.openxmlformats.org/officeDocument/2006/relationships/hyperlink" Target="http://corestandards.org/Math/Content/K/OA/A/4/" TargetMode="External"/><Relationship Id="rId1256" Type="http://schemas.openxmlformats.org/officeDocument/2006/relationships/hyperlink" Target="http://corestandards.org/Math/Content/7/RP/A/2/c/" TargetMode="External"/><Relationship Id="rId1498" Type="http://schemas.openxmlformats.org/officeDocument/2006/relationships/hyperlink" Target="http://corestandards.org/Math/Content/HSS/MD/B/6/" TargetMode="External"/><Relationship Id="rId1004" Type="http://schemas.openxmlformats.org/officeDocument/2006/relationships/hyperlink" Target="http://corestandards.org/Math/Content/K/G/B/4/" TargetMode="External"/><Relationship Id="rId1246" Type="http://schemas.openxmlformats.org/officeDocument/2006/relationships/hyperlink" Target="http://corestandards.org/Math/Content/7/NS/A/2/" TargetMode="External"/><Relationship Id="rId1488" Type="http://schemas.openxmlformats.org/officeDocument/2006/relationships/hyperlink" Target="http://corestandards.org/Math/Content/HSS/ID/C/7/" TargetMode="External"/><Relationship Id="rId1005" Type="http://schemas.openxmlformats.org/officeDocument/2006/relationships/hyperlink" Target="http://corestandards.org/Math/Content/K/G/B/5/" TargetMode="External"/><Relationship Id="rId1247" Type="http://schemas.openxmlformats.org/officeDocument/2006/relationships/hyperlink" Target="http://corestandards.org/Math/Content/7/NS/A/2/a/" TargetMode="External"/><Relationship Id="rId1489" Type="http://schemas.openxmlformats.org/officeDocument/2006/relationships/hyperlink" Target="http://corestandards.org/Math/Content/HSS/ID/C/8/" TargetMode="External"/><Relationship Id="rId1006" Type="http://schemas.openxmlformats.org/officeDocument/2006/relationships/hyperlink" Target="http://corestandards.org/Math/Content/K/G/B/6/" TargetMode="External"/><Relationship Id="rId1248" Type="http://schemas.openxmlformats.org/officeDocument/2006/relationships/hyperlink" Target="http://corestandards.org/Math/Content/7/NS/A/2/b/" TargetMode="External"/><Relationship Id="rId1007" Type="http://schemas.openxmlformats.org/officeDocument/2006/relationships/hyperlink" Target="http://corestandards.org/Math/Content/K/MD/A/1/" TargetMode="External"/><Relationship Id="rId1249" Type="http://schemas.openxmlformats.org/officeDocument/2006/relationships/hyperlink" Target="http://corestandards.org/Math/Content/7/NS/A/2/c/" TargetMode="External"/><Relationship Id="rId1008" Type="http://schemas.openxmlformats.org/officeDocument/2006/relationships/hyperlink" Target="http://corestandards.org/Math/Content/K/MD/A/2/" TargetMode="External"/><Relationship Id="rId1009" Type="http://schemas.openxmlformats.org/officeDocument/2006/relationships/hyperlink" Target="http://corestandards.org/Math/Content/K/MD/B/3/" TargetMode="External"/><Relationship Id="rId415" Type="http://schemas.openxmlformats.org/officeDocument/2006/relationships/hyperlink" Target="http://corestandards.org/ELA-Literacy/RI/6/3/" TargetMode="External"/><Relationship Id="rId657" Type="http://schemas.openxmlformats.org/officeDocument/2006/relationships/hyperlink" Target="http://corestandards.org/ELA-Literacy/SL/6/6/" TargetMode="External"/><Relationship Id="rId899" Type="http://schemas.openxmlformats.org/officeDocument/2006/relationships/hyperlink" Target="http://corestandards.org/ELA-Literacy/W/9-10/8/" TargetMode="External"/><Relationship Id="rId414" Type="http://schemas.openxmlformats.org/officeDocument/2006/relationships/hyperlink" Target="http://corestandards.org/ELA-Literacy/RI/6/2/" TargetMode="External"/><Relationship Id="rId656" Type="http://schemas.openxmlformats.org/officeDocument/2006/relationships/hyperlink" Target="http://corestandards.org/ELA-Literacy/SL/6/5/" TargetMode="External"/><Relationship Id="rId898" Type="http://schemas.openxmlformats.org/officeDocument/2006/relationships/hyperlink" Target="http://corestandards.org/ELA-Literacy/W/9-10/7/" TargetMode="External"/><Relationship Id="rId413" Type="http://schemas.openxmlformats.org/officeDocument/2006/relationships/hyperlink" Target="http://corestandards.org/ELA-Literacy/RI/6/1/" TargetMode="External"/><Relationship Id="rId655" Type="http://schemas.openxmlformats.org/officeDocument/2006/relationships/hyperlink" Target="http://corestandards.org/ELA-Literacy/SL/6/4/" TargetMode="External"/><Relationship Id="rId897" Type="http://schemas.openxmlformats.org/officeDocument/2006/relationships/hyperlink" Target="http://corestandards.org/ELA-Literacy/W/9-10/6/" TargetMode="External"/><Relationship Id="rId412" Type="http://schemas.openxmlformats.org/officeDocument/2006/relationships/hyperlink" Target="http://corestandards.org/ELA-Literacy/RI/5/3/" TargetMode="External"/><Relationship Id="rId654" Type="http://schemas.openxmlformats.org/officeDocument/2006/relationships/hyperlink" Target="http://corestandards.org/ELA-Literacy/SL/6/3/" TargetMode="External"/><Relationship Id="rId896" Type="http://schemas.openxmlformats.org/officeDocument/2006/relationships/hyperlink" Target="http://corestandards.org/ELA-Literacy/W/9-10/5/" TargetMode="External"/><Relationship Id="rId419" Type="http://schemas.openxmlformats.org/officeDocument/2006/relationships/hyperlink" Target="http://corestandards.org/ELA-Literacy/RI/6/7/" TargetMode="External"/><Relationship Id="rId418" Type="http://schemas.openxmlformats.org/officeDocument/2006/relationships/hyperlink" Target="http://corestandards.org/ELA-Literacy/RI/6/6/" TargetMode="External"/><Relationship Id="rId417" Type="http://schemas.openxmlformats.org/officeDocument/2006/relationships/hyperlink" Target="http://corestandards.org/ELA-Literacy/RI/6/5/" TargetMode="External"/><Relationship Id="rId659" Type="http://schemas.openxmlformats.org/officeDocument/2006/relationships/hyperlink" Target="http://corestandards.org/ELA-Literacy/SL/7/1/a/" TargetMode="External"/><Relationship Id="rId416" Type="http://schemas.openxmlformats.org/officeDocument/2006/relationships/hyperlink" Target="http://corestandards.org/ELA-Literacy/RI/6/4/" TargetMode="External"/><Relationship Id="rId658" Type="http://schemas.openxmlformats.org/officeDocument/2006/relationships/hyperlink" Target="http://corestandards.org/ELA-Literacy/SL/7/1/" TargetMode="External"/><Relationship Id="rId891" Type="http://schemas.openxmlformats.org/officeDocument/2006/relationships/hyperlink" Target="http://corestandards.org/ELA-Literacy/W/9-10/3/b/" TargetMode="External"/><Relationship Id="rId1480" Type="http://schemas.openxmlformats.org/officeDocument/2006/relationships/hyperlink" Target="http://corestandards.org/Math/Content/HSS/ID/A/2/" TargetMode="External"/><Relationship Id="rId890" Type="http://schemas.openxmlformats.org/officeDocument/2006/relationships/hyperlink" Target="http://corestandards.org/ELA-Literacy/W/9-10/3/a/" TargetMode="External"/><Relationship Id="rId1481" Type="http://schemas.openxmlformats.org/officeDocument/2006/relationships/hyperlink" Target="http://corestandards.org/Math/Content/HSS/ID/A/3/" TargetMode="External"/><Relationship Id="rId1240" Type="http://schemas.openxmlformats.org/officeDocument/2006/relationships/hyperlink" Target="http://corestandards.org/Math/Content/7/G/B/6/" TargetMode="External"/><Relationship Id="rId1482" Type="http://schemas.openxmlformats.org/officeDocument/2006/relationships/hyperlink" Target="http://corestandards.org/Math/Content/HSS/ID/A/4/" TargetMode="External"/><Relationship Id="rId1241" Type="http://schemas.openxmlformats.org/officeDocument/2006/relationships/hyperlink" Target="http://corestandards.org/Math/Content/7/NS/A/1/" TargetMode="External"/><Relationship Id="rId1483" Type="http://schemas.openxmlformats.org/officeDocument/2006/relationships/hyperlink" Target="http://corestandards.org/Math/Content/HSS/ID/B/5/" TargetMode="External"/><Relationship Id="rId411" Type="http://schemas.openxmlformats.org/officeDocument/2006/relationships/hyperlink" Target="http://corestandards.org/ELA-Literacy/RI/5/1/" TargetMode="External"/><Relationship Id="rId653" Type="http://schemas.openxmlformats.org/officeDocument/2006/relationships/hyperlink" Target="http://corestandards.org/ELA-Literacy/SL/6/2/" TargetMode="External"/><Relationship Id="rId895" Type="http://schemas.openxmlformats.org/officeDocument/2006/relationships/hyperlink" Target="http://corestandards.org/ELA-Literacy/W/9-10/4/" TargetMode="External"/><Relationship Id="rId1000" Type="http://schemas.openxmlformats.org/officeDocument/2006/relationships/hyperlink" Target="http://corestandards.org/Math/Content/K/CC/C/7/" TargetMode="External"/><Relationship Id="rId1242" Type="http://schemas.openxmlformats.org/officeDocument/2006/relationships/hyperlink" Target="http://corestandards.org/Math/Content/7/NS/A/1/a/" TargetMode="External"/><Relationship Id="rId1484" Type="http://schemas.openxmlformats.org/officeDocument/2006/relationships/hyperlink" Target="http://corestandards.org/Math/Content/HSS/ID/B/6/" TargetMode="External"/><Relationship Id="rId410" Type="http://schemas.openxmlformats.org/officeDocument/2006/relationships/hyperlink" Target="http://corestandards.org/ELA-Literacy/RI/4/4/" TargetMode="External"/><Relationship Id="rId652" Type="http://schemas.openxmlformats.org/officeDocument/2006/relationships/hyperlink" Target="http://corestandards.org/ELA-Literacy/SL/6/1/d/" TargetMode="External"/><Relationship Id="rId894" Type="http://schemas.openxmlformats.org/officeDocument/2006/relationships/hyperlink" Target="http://corestandards.org/ELA-Literacy/W/9-10/3/e/" TargetMode="External"/><Relationship Id="rId1001" Type="http://schemas.openxmlformats.org/officeDocument/2006/relationships/hyperlink" Target="http://corestandards.org/Math/Content/K/G/A/1/" TargetMode="External"/><Relationship Id="rId1243" Type="http://schemas.openxmlformats.org/officeDocument/2006/relationships/hyperlink" Target="http://corestandards.org/Math/Content/7/NS/A/1/b/" TargetMode="External"/><Relationship Id="rId1485" Type="http://schemas.openxmlformats.org/officeDocument/2006/relationships/hyperlink" Target="http://corestandards.org/Math/Content/HSS/ID/B/6/a/" TargetMode="External"/><Relationship Id="rId651" Type="http://schemas.openxmlformats.org/officeDocument/2006/relationships/hyperlink" Target="http://corestandards.org/ELA-Literacy/SL/6/1/c/" TargetMode="External"/><Relationship Id="rId893" Type="http://schemas.openxmlformats.org/officeDocument/2006/relationships/hyperlink" Target="http://corestandards.org/ELA-Literacy/W/9-10/3/d/" TargetMode="External"/><Relationship Id="rId1002" Type="http://schemas.openxmlformats.org/officeDocument/2006/relationships/hyperlink" Target="http://corestandards.org/Math/Content/K/G/A/2/" TargetMode="External"/><Relationship Id="rId1244" Type="http://schemas.openxmlformats.org/officeDocument/2006/relationships/hyperlink" Target="http://corestandards.org/Math/Content/7/NS/A/1/c/" TargetMode="External"/><Relationship Id="rId1486" Type="http://schemas.openxmlformats.org/officeDocument/2006/relationships/hyperlink" Target="http://corestandards.org/Math/Content/HSS/ID/B/6/b/" TargetMode="External"/><Relationship Id="rId650" Type="http://schemas.openxmlformats.org/officeDocument/2006/relationships/hyperlink" Target="http://corestandards.org/ELA-Literacy/SL/6/1/b/" TargetMode="External"/><Relationship Id="rId892" Type="http://schemas.openxmlformats.org/officeDocument/2006/relationships/hyperlink" Target="http://corestandards.org/ELA-Literacy/W/9-10/3/c/" TargetMode="External"/><Relationship Id="rId1003" Type="http://schemas.openxmlformats.org/officeDocument/2006/relationships/hyperlink" Target="http://corestandards.org/Math/Content/K/G/A/3/" TargetMode="External"/><Relationship Id="rId1245" Type="http://schemas.openxmlformats.org/officeDocument/2006/relationships/hyperlink" Target="http://corestandards.org/Math/Content/7/NS/A/1/d/" TargetMode="External"/><Relationship Id="rId1487" Type="http://schemas.openxmlformats.org/officeDocument/2006/relationships/hyperlink" Target="http://corestandards.org/Math/Content/HSS/ID/B/6/c/" TargetMode="External"/><Relationship Id="rId1037" Type="http://schemas.openxmlformats.org/officeDocument/2006/relationships/hyperlink" Target="http://corestandards.org/Math/Content/1/OA/C/6/" TargetMode="External"/><Relationship Id="rId1279" Type="http://schemas.openxmlformats.org/officeDocument/2006/relationships/hyperlink" Target="http://corestandards.org/Math/Content/8/EE/C/7/a/" TargetMode="External"/><Relationship Id="rId1038" Type="http://schemas.openxmlformats.org/officeDocument/2006/relationships/hyperlink" Target="http://corestandards.org/Math/Content/1/OA/D/7/" TargetMode="External"/><Relationship Id="rId1039" Type="http://schemas.openxmlformats.org/officeDocument/2006/relationships/hyperlink" Target="http://corestandards.org/Math/Content/1/OA/D/8/" TargetMode="External"/><Relationship Id="rId206" Type="http://schemas.openxmlformats.org/officeDocument/2006/relationships/hyperlink" Target="http://corestandards.org/ELA-Literacy/L/6/5/a/" TargetMode="External"/><Relationship Id="rId448" Type="http://schemas.openxmlformats.org/officeDocument/2006/relationships/hyperlink" Target="http://corestandards.org/ELA-Literacy/RI/9-10/6/" TargetMode="External"/><Relationship Id="rId205" Type="http://schemas.openxmlformats.org/officeDocument/2006/relationships/hyperlink" Target="http://corestandards.org/ELA-Literacy/L/6/5/" TargetMode="External"/><Relationship Id="rId447" Type="http://schemas.openxmlformats.org/officeDocument/2006/relationships/hyperlink" Target="http://corestandards.org/ELA-Literacy/RI/9-10/5/" TargetMode="External"/><Relationship Id="rId689" Type="http://schemas.openxmlformats.org/officeDocument/2006/relationships/hyperlink" Target="http://corestandards.org/ELA-Literacy/SL/11-12/1/a/" TargetMode="External"/><Relationship Id="rId204" Type="http://schemas.openxmlformats.org/officeDocument/2006/relationships/hyperlink" Target="http://corestandards.org/ELA-Literacy/L/6/4/d/" TargetMode="External"/><Relationship Id="rId446" Type="http://schemas.openxmlformats.org/officeDocument/2006/relationships/hyperlink" Target="http://corestandards.org/ELA-Literacy/RI/9-10/4/" TargetMode="External"/><Relationship Id="rId688" Type="http://schemas.openxmlformats.org/officeDocument/2006/relationships/hyperlink" Target="http://corestandards.org/ELA-Literacy/SL/11-12/1/" TargetMode="External"/><Relationship Id="rId203" Type="http://schemas.openxmlformats.org/officeDocument/2006/relationships/hyperlink" Target="http://corestandards.org/ELA-Literacy/L/6/4/c/" TargetMode="External"/><Relationship Id="rId445" Type="http://schemas.openxmlformats.org/officeDocument/2006/relationships/hyperlink" Target="http://corestandards.org/ELA-Literacy/RI/9-10/3/" TargetMode="External"/><Relationship Id="rId687" Type="http://schemas.openxmlformats.org/officeDocument/2006/relationships/hyperlink" Target="http://corestandards.org/ELA-Literacy/SL/9-10/6/" TargetMode="External"/><Relationship Id="rId209" Type="http://schemas.openxmlformats.org/officeDocument/2006/relationships/hyperlink" Target="http://corestandards.org/ELA-Literacy/L/6/6/" TargetMode="External"/><Relationship Id="rId208" Type="http://schemas.openxmlformats.org/officeDocument/2006/relationships/hyperlink" Target="http://corestandards.org/ELA-Literacy/L/6/5/c/" TargetMode="External"/><Relationship Id="rId207" Type="http://schemas.openxmlformats.org/officeDocument/2006/relationships/hyperlink" Target="http://corestandards.org/ELA-Literacy/L/6/5/b/" TargetMode="External"/><Relationship Id="rId449" Type="http://schemas.openxmlformats.org/officeDocument/2006/relationships/hyperlink" Target="http://corestandards.org/ELA-Literacy/RI/9-10/7/" TargetMode="External"/><Relationship Id="rId1270" Type="http://schemas.openxmlformats.org/officeDocument/2006/relationships/hyperlink" Target="http://corestandards.org/Math/Content/7/SP/C/8/b/" TargetMode="External"/><Relationship Id="rId440" Type="http://schemas.openxmlformats.org/officeDocument/2006/relationships/hyperlink" Target="http://corestandards.org/ELA-Literacy/RI/8/8/" TargetMode="External"/><Relationship Id="rId682" Type="http://schemas.openxmlformats.org/officeDocument/2006/relationships/hyperlink" Target="http://corestandards.org/ELA-Literacy/SL/9-10/1/d/" TargetMode="External"/><Relationship Id="rId1271" Type="http://schemas.openxmlformats.org/officeDocument/2006/relationships/hyperlink" Target="http://corestandards.org/Math/Content/7/SP/C/8/c/" TargetMode="External"/><Relationship Id="rId681" Type="http://schemas.openxmlformats.org/officeDocument/2006/relationships/hyperlink" Target="http://corestandards.org/ELA-Literacy/SL/9-10/1/c/" TargetMode="External"/><Relationship Id="rId1030" Type="http://schemas.openxmlformats.org/officeDocument/2006/relationships/hyperlink" Target="http://corestandards.org/Math/Content/1/NBT/C/5/" TargetMode="External"/><Relationship Id="rId1272" Type="http://schemas.openxmlformats.org/officeDocument/2006/relationships/hyperlink" Target="http://corestandards.org/Math/Content/8/EE/A/1/" TargetMode="External"/><Relationship Id="rId680" Type="http://schemas.openxmlformats.org/officeDocument/2006/relationships/hyperlink" Target="http://corestandards.org/ELA-Literacy/SL/9-10/1/b/" TargetMode="External"/><Relationship Id="rId1031" Type="http://schemas.openxmlformats.org/officeDocument/2006/relationships/hyperlink" Target="http://corestandards.org/Math/Content/1/NBT/C/6/" TargetMode="External"/><Relationship Id="rId1273" Type="http://schemas.openxmlformats.org/officeDocument/2006/relationships/hyperlink" Target="http://corestandards.org/Math/Content/8/EE/A/2/" TargetMode="External"/><Relationship Id="rId1032" Type="http://schemas.openxmlformats.org/officeDocument/2006/relationships/hyperlink" Target="http://corestandards.org/Math/Content/1/OA/A/1/" TargetMode="External"/><Relationship Id="rId1274" Type="http://schemas.openxmlformats.org/officeDocument/2006/relationships/hyperlink" Target="http://corestandards.org/Math/Content/8/EE/A/3/" TargetMode="External"/><Relationship Id="rId202" Type="http://schemas.openxmlformats.org/officeDocument/2006/relationships/hyperlink" Target="http://corestandards.org/ELA-Literacy/L/6/4/b/" TargetMode="External"/><Relationship Id="rId444" Type="http://schemas.openxmlformats.org/officeDocument/2006/relationships/hyperlink" Target="http://corestandards.org/ELA-Literacy/RI/9-10/2/" TargetMode="External"/><Relationship Id="rId686" Type="http://schemas.openxmlformats.org/officeDocument/2006/relationships/hyperlink" Target="http://corestandards.org/ELA-Literacy/SL/9-10/5/" TargetMode="External"/><Relationship Id="rId1033" Type="http://schemas.openxmlformats.org/officeDocument/2006/relationships/hyperlink" Target="http://corestandards.org/Math/Content/1/OA/A/2/" TargetMode="External"/><Relationship Id="rId1275" Type="http://schemas.openxmlformats.org/officeDocument/2006/relationships/hyperlink" Target="http://corestandards.org/Math/Content/8/EE/A/4/" TargetMode="External"/><Relationship Id="rId201" Type="http://schemas.openxmlformats.org/officeDocument/2006/relationships/hyperlink" Target="http://corestandards.org/ELA-Literacy/L/6/4/a/" TargetMode="External"/><Relationship Id="rId443" Type="http://schemas.openxmlformats.org/officeDocument/2006/relationships/hyperlink" Target="http://corestandards.org/ELA-Literacy/RI/9-10/1/" TargetMode="External"/><Relationship Id="rId685" Type="http://schemas.openxmlformats.org/officeDocument/2006/relationships/hyperlink" Target="http://corestandards.org/ELA-Literacy/SL/9-10/4/" TargetMode="External"/><Relationship Id="rId1034" Type="http://schemas.openxmlformats.org/officeDocument/2006/relationships/hyperlink" Target="http://corestandards.org/Math/Content/1/OA/B/3/" TargetMode="External"/><Relationship Id="rId1276" Type="http://schemas.openxmlformats.org/officeDocument/2006/relationships/hyperlink" Target="http://corestandards.org/Math/Content/8/EE/B/5/" TargetMode="External"/><Relationship Id="rId200" Type="http://schemas.openxmlformats.org/officeDocument/2006/relationships/hyperlink" Target="http://corestandards.org/ELA-Literacy/L/6/4/" TargetMode="External"/><Relationship Id="rId442" Type="http://schemas.openxmlformats.org/officeDocument/2006/relationships/hyperlink" Target="http://corestandards.org/ELA-Literacy/RI/8/10/" TargetMode="External"/><Relationship Id="rId684" Type="http://schemas.openxmlformats.org/officeDocument/2006/relationships/hyperlink" Target="http://corestandards.org/ELA-Literacy/SL/9-10/3/" TargetMode="External"/><Relationship Id="rId1035" Type="http://schemas.openxmlformats.org/officeDocument/2006/relationships/hyperlink" Target="http://corestandards.org/Math/Content/1/OA/B/4/" TargetMode="External"/><Relationship Id="rId1277" Type="http://schemas.openxmlformats.org/officeDocument/2006/relationships/hyperlink" Target="http://corestandards.org/Math/Content/8/EE/B/6/" TargetMode="External"/><Relationship Id="rId441" Type="http://schemas.openxmlformats.org/officeDocument/2006/relationships/hyperlink" Target="http://corestandards.org/ELA-Literacy/RI/8/9/" TargetMode="External"/><Relationship Id="rId683" Type="http://schemas.openxmlformats.org/officeDocument/2006/relationships/hyperlink" Target="http://corestandards.org/ELA-Literacy/SL/9-10/2/" TargetMode="External"/><Relationship Id="rId1036" Type="http://schemas.openxmlformats.org/officeDocument/2006/relationships/hyperlink" Target="http://corestandards.org/Math/Content/1/OA/C/5/" TargetMode="External"/><Relationship Id="rId1278" Type="http://schemas.openxmlformats.org/officeDocument/2006/relationships/hyperlink" Target="http://corestandards.org/Math/Content/8/EE/C/7/" TargetMode="External"/><Relationship Id="rId1026" Type="http://schemas.openxmlformats.org/officeDocument/2006/relationships/hyperlink" Target="http://corestandards.org/Math/Content/1/NBT/B/2/b/" TargetMode="External"/><Relationship Id="rId1268" Type="http://schemas.openxmlformats.org/officeDocument/2006/relationships/hyperlink" Target="http://corestandards.org/Math/Content/7/SP/C/8/" TargetMode="External"/><Relationship Id="rId1027" Type="http://schemas.openxmlformats.org/officeDocument/2006/relationships/hyperlink" Target="http://corestandards.org/Math/Content/1/NBT/B/2/c/" TargetMode="External"/><Relationship Id="rId1269" Type="http://schemas.openxmlformats.org/officeDocument/2006/relationships/hyperlink" Target="http://corestandards.org/Math/Content/7/SP/C/8/a/" TargetMode="External"/><Relationship Id="rId1028" Type="http://schemas.openxmlformats.org/officeDocument/2006/relationships/hyperlink" Target="http://corestandards.org/Math/Content/1/NBT/B/3/" TargetMode="External"/><Relationship Id="rId1029" Type="http://schemas.openxmlformats.org/officeDocument/2006/relationships/hyperlink" Target="http://corestandards.org/Math/Content/1/NBT/C/4/" TargetMode="External"/><Relationship Id="rId437" Type="http://schemas.openxmlformats.org/officeDocument/2006/relationships/hyperlink" Target="http://corestandards.org/ELA-Literacy/RI/8/5/" TargetMode="External"/><Relationship Id="rId679" Type="http://schemas.openxmlformats.org/officeDocument/2006/relationships/hyperlink" Target="http://corestandards.org/ELA-Literacy/SL/9-10/1/a/" TargetMode="External"/><Relationship Id="rId436" Type="http://schemas.openxmlformats.org/officeDocument/2006/relationships/hyperlink" Target="http://corestandards.org/ELA-Literacy/RI/8/4/" TargetMode="External"/><Relationship Id="rId678" Type="http://schemas.openxmlformats.org/officeDocument/2006/relationships/hyperlink" Target="http://corestandards.org/ELA-Literacy/SL/9-10/1/" TargetMode="External"/><Relationship Id="rId435" Type="http://schemas.openxmlformats.org/officeDocument/2006/relationships/hyperlink" Target="http://corestandards.org/ELA-Literacy/RI/8/3/" TargetMode="External"/><Relationship Id="rId677" Type="http://schemas.openxmlformats.org/officeDocument/2006/relationships/hyperlink" Target="http://corestandards.org/ELA-Literacy/SL/8/6/" TargetMode="External"/><Relationship Id="rId434" Type="http://schemas.openxmlformats.org/officeDocument/2006/relationships/hyperlink" Target="http://corestandards.org/ELA-Literacy/RI/8/2/" TargetMode="External"/><Relationship Id="rId676" Type="http://schemas.openxmlformats.org/officeDocument/2006/relationships/hyperlink" Target="http://corestandards.org/ELA-Literacy/SL/8/5/" TargetMode="External"/><Relationship Id="rId439" Type="http://schemas.openxmlformats.org/officeDocument/2006/relationships/hyperlink" Target="http://corestandards.org/ELA-Literacy/RI/8/7/" TargetMode="External"/><Relationship Id="rId438" Type="http://schemas.openxmlformats.org/officeDocument/2006/relationships/hyperlink" Target="http://corestandards.org/ELA-Literacy/RI/8/6/" TargetMode="External"/><Relationship Id="rId671" Type="http://schemas.openxmlformats.org/officeDocument/2006/relationships/hyperlink" Target="http://corestandards.org/ELA-Literacy/SL/8/1/c/" TargetMode="External"/><Relationship Id="rId1260" Type="http://schemas.openxmlformats.org/officeDocument/2006/relationships/hyperlink" Target="http://corestandards.org/Math/Content/7/SP/A/2/" TargetMode="External"/><Relationship Id="rId670" Type="http://schemas.openxmlformats.org/officeDocument/2006/relationships/hyperlink" Target="http://corestandards.org/ELA-Literacy/SL/8/1/b/" TargetMode="External"/><Relationship Id="rId1261" Type="http://schemas.openxmlformats.org/officeDocument/2006/relationships/hyperlink" Target="http://corestandards.org/Math/Content/7/SP/B/3/" TargetMode="External"/><Relationship Id="rId1020" Type="http://schemas.openxmlformats.org/officeDocument/2006/relationships/hyperlink" Target="http://corestandards.org/Math/Content/1/MD/A/2/" TargetMode="External"/><Relationship Id="rId1262" Type="http://schemas.openxmlformats.org/officeDocument/2006/relationships/hyperlink" Target="http://corestandards.org/Math/Content/7/SP/B/4/" TargetMode="External"/><Relationship Id="rId1021" Type="http://schemas.openxmlformats.org/officeDocument/2006/relationships/hyperlink" Target="http://corestandards.org/Math/Content/1/MD/B/3/" TargetMode="External"/><Relationship Id="rId1263" Type="http://schemas.openxmlformats.org/officeDocument/2006/relationships/hyperlink" Target="http://corestandards.org/Math/Content/7/SP/C/5/" TargetMode="External"/><Relationship Id="rId433" Type="http://schemas.openxmlformats.org/officeDocument/2006/relationships/hyperlink" Target="http://corestandards.org/ELA-Literacy/RI/8/1/" TargetMode="External"/><Relationship Id="rId675" Type="http://schemas.openxmlformats.org/officeDocument/2006/relationships/hyperlink" Target="http://corestandards.org/ELA-Literacy/SL/8/4/" TargetMode="External"/><Relationship Id="rId1022" Type="http://schemas.openxmlformats.org/officeDocument/2006/relationships/hyperlink" Target="http://corestandards.org/Math/Content/1/MD/C/4/" TargetMode="External"/><Relationship Id="rId1264" Type="http://schemas.openxmlformats.org/officeDocument/2006/relationships/hyperlink" Target="http://corestandards.org/Math/Content/7/SP/C/6/" TargetMode="External"/><Relationship Id="rId432" Type="http://schemas.openxmlformats.org/officeDocument/2006/relationships/hyperlink" Target="http://corestandards.org/ELA-Literacy/RI/7/10/" TargetMode="External"/><Relationship Id="rId674" Type="http://schemas.openxmlformats.org/officeDocument/2006/relationships/hyperlink" Target="http://corestandards.org/ELA-Literacy/SL/8/3/" TargetMode="External"/><Relationship Id="rId1023" Type="http://schemas.openxmlformats.org/officeDocument/2006/relationships/hyperlink" Target="http://corestandards.org/Math/Content/1/NBT/A/1/" TargetMode="External"/><Relationship Id="rId1265" Type="http://schemas.openxmlformats.org/officeDocument/2006/relationships/hyperlink" Target="http://corestandards.org/Math/Content/7/SP/C/7/" TargetMode="External"/><Relationship Id="rId431" Type="http://schemas.openxmlformats.org/officeDocument/2006/relationships/hyperlink" Target="http://corestandards.org/ELA-Literacy/RI/7/9/" TargetMode="External"/><Relationship Id="rId673" Type="http://schemas.openxmlformats.org/officeDocument/2006/relationships/hyperlink" Target="http://corestandards.org/ELA-Literacy/SL/8/2/" TargetMode="External"/><Relationship Id="rId1024" Type="http://schemas.openxmlformats.org/officeDocument/2006/relationships/hyperlink" Target="http://corestandards.org/Math/Content/1/NBT/B/2/" TargetMode="External"/><Relationship Id="rId1266" Type="http://schemas.openxmlformats.org/officeDocument/2006/relationships/hyperlink" Target="http://corestandards.org/Math/Content/7/SP/C/7/a/" TargetMode="External"/><Relationship Id="rId430" Type="http://schemas.openxmlformats.org/officeDocument/2006/relationships/hyperlink" Target="http://corestandards.org/ELA-Literacy/RI/7/8/" TargetMode="External"/><Relationship Id="rId672" Type="http://schemas.openxmlformats.org/officeDocument/2006/relationships/hyperlink" Target="http://corestandards.org/ELA-Literacy/SL/8/1/d/" TargetMode="External"/><Relationship Id="rId1025" Type="http://schemas.openxmlformats.org/officeDocument/2006/relationships/hyperlink" Target="http://corestandards.org/Math/Content/1/NBT/B/2/a/" TargetMode="External"/><Relationship Id="rId1267" Type="http://schemas.openxmlformats.org/officeDocument/2006/relationships/hyperlink" Target="http://corestandards.org/Math/Content/7/SP/C/7/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hyperlink" Target="http://corestandards.org/ELA-Literacy/CCRA/SL/5/" TargetMode="External"/><Relationship Id="rId2" Type="http://schemas.openxmlformats.org/officeDocument/2006/relationships/hyperlink" Target="http://corestandards.org/ELA-Literacy/W/9-10/3/c/" TargetMode="External"/><Relationship Id="rId3" Type="http://schemas.openxmlformats.org/officeDocument/2006/relationships/hyperlink" Target="http://corestandards.org/ELA-Literacy/W/9-10/7/" TargetMode="External"/><Relationship Id="rId4" Type="http://schemas.openxmlformats.org/officeDocument/2006/relationships/hyperlink" Target="http://corestandards.org/Math/Content/HSS/ID/B/6/" TargetMode="External"/><Relationship Id="rId9" Type="http://schemas.openxmlformats.org/officeDocument/2006/relationships/hyperlink" Target="http://corestandards.org/ELA-Literacy/CCRA/R/10/" TargetMode="External"/><Relationship Id="rId5" Type="http://schemas.openxmlformats.org/officeDocument/2006/relationships/hyperlink" Target="http://corestandards.org/Math/Content/HSS/ID/C/7/" TargetMode="External"/><Relationship Id="rId6" Type="http://schemas.openxmlformats.org/officeDocument/2006/relationships/hyperlink" Target="http://corestandards.org/Math/Content/HSF/IF/B/4/" TargetMode="External"/><Relationship Id="rId7" Type="http://schemas.openxmlformats.org/officeDocument/2006/relationships/hyperlink" Target="http://corestandards.org/ELA-Literacy/CCRA/L/1/" TargetMode="External"/><Relationship Id="rId8" Type="http://schemas.openxmlformats.org/officeDocument/2006/relationships/hyperlink" Target="http://corestandards.org/ELA-Literacy/CCRA/L/6/" TargetMode="External"/><Relationship Id="rId11" Type="http://schemas.openxmlformats.org/officeDocument/2006/relationships/drawing" Target="../drawings/drawing5.xml"/><Relationship Id="rId10" Type="http://schemas.openxmlformats.org/officeDocument/2006/relationships/hyperlink" Target="http://corestandards.org/ELA-Literacy/CCRA/W/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6.63"/>
    <col customWidth="1" min="2" max="2" width="34.5"/>
    <col customWidth="1" min="3" max="3" width="46.25"/>
    <col customWidth="1" min="4" max="4" width="17.0"/>
    <col customWidth="1" min="5" max="7" width="9.0"/>
    <col customWidth="1" min="8" max="8" width="9.5"/>
  </cols>
  <sheetData>
    <row r="1">
      <c r="A1" s="1" t="s">
        <v>0</v>
      </c>
      <c r="B1" s="2"/>
      <c r="C1" s="2"/>
      <c r="D1" s="3"/>
      <c r="E1" s="4" t="s">
        <v>1</v>
      </c>
      <c r="F1" s="5"/>
      <c r="G1" s="5"/>
      <c r="H1" s="6"/>
      <c r="I1" s="7"/>
      <c r="J1" s="7"/>
      <c r="K1" s="7"/>
      <c r="L1" s="7"/>
      <c r="M1" s="7"/>
      <c r="N1" s="7"/>
      <c r="O1" s="7"/>
      <c r="P1" s="7"/>
      <c r="Q1" s="7"/>
      <c r="R1" s="7"/>
      <c r="S1" s="7"/>
      <c r="T1" s="7"/>
      <c r="U1" s="7"/>
      <c r="V1" s="7"/>
      <c r="W1" s="7"/>
      <c r="X1" s="7"/>
      <c r="Y1" s="7"/>
      <c r="Z1" s="7"/>
      <c r="AA1" s="7"/>
      <c r="AB1" s="7"/>
      <c r="AC1" s="7"/>
      <c r="AD1" s="7"/>
    </row>
    <row r="2">
      <c r="A2" s="8" t="s">
        <v>2</v>
      </c>
      <c r="B2" s="9" t="s">
        <v>3</v>
      </c>
      <c r="C2" s="10" t="s">
        <v>4</v>
      </c>
      <c r="D2" s="10" t="s">
        <v>5</v>
      </c>
      <c r="E2" s="11" t="s">
        <v>6</v>
      </c>
      <c r="F2" s="12" t="s">
        <v>7</v>
      </c>
      <c r="G2" s="12" t="s">
        <v>8</v>
      </c>
      <c r="H2" s="13" t="s">
        <v>9</v>
      </c>
      <c r="I2" s="7"/>
      <c r="J2" s="7"/>
      <c r="K2" s="7"/>
      <c r="L2" s="7"/>
      <c r="M2" s="7"/>
      <c r="N2" s="7"/>
      <c r="O2" s="7"/>
      <c r="P2" s="7"/>
      <c r="Q2" s="7"/>
      <c r="R2" s="7"/>
      <c r="S2" s="7"/>
      <c r="T2" s="7"/>
      <c r="U2" s="7"/>
      <c r="V2" s="7"/>
      <c r="W2" s="7"/>
      <c r="X2" s="7"/>
      <c r="Y2" s="7"/>
      <c r="Z2" s="7"/>
      <c r="AA2" s="7"/>
      <c r="AB2" s="7"/>
      <c r="AC2" s="7"/>
      <c r="AD2" s="7"/>
    </row>
    <row r="3">
      <c r="A3" s="14" t="s">
        <v>10</v>
      </c>
      <c r="B3" s="15" t="s">
        <v>11</v>
      </c>
      <c r="C3" s="16" t="s">
        <v>12</v>
      </c>
      <c r="D3" s="16"/>
      <c r="E3" s="17" t="str">
        <f>if(iferror(not(VALUE($A3)&gt;0),""),"",if(countif('2.Standard-Selection'!T:T,"*"&amp;$A3&amp;"-"&amp;"ELA*")=0,"",countif('2.Standard-Selection'!T:T,"*"&amp;$A3&amp;"-"&amp;"ELA*")))</f>
        <v/>
      </c>
      <c r="F3" s="18" t="str">
        <f>if(iferror(not(VALUE($A3)&gt;0),""),"",if(countif('2.Standard-Selection'!T:T,"*"&amp;$A3&amp;"-"&amp;"Math*")=0,"",countif('2.Standard-Selection'!T:T,"*"&amp;$A3&amp;"-"&amp;"Math*")))</f>
        <v/>
      </c>
      <c r="G3" s="19">
        <f>if(iferror(not(VALUE($A3)&gt;0),""),"",if(countif('2.Standard-Selection'!T:T,"*"&amp;$A3&amp;"-"&amp;"Science*")=0,"",countif('2.Standard-Selection'!T:T,"*"&amp;$A3&amp;"-"&amp;"Science*")))</f>
        <v>2</v>
      </c>
      <c r="H3" s="20" t="str">
        <f>if(iferror(not(VALUE($A3)&gt;0),""),"",if(countif('2.Standard-Selection'!T:T,"*"&amp;$A3&amp;"-"&amp;"Social Studies*")=0,"",countif('2.Standard-Selection'!T:T,"*"&amp;$A3&amp;"-"&amp;"Social Studies*")))</f>
        <v/>
      </c>
    </row>
    <row r="4">
      <c r="A4" s="14" t="s">
        <v>13</v>
      </c>
      <c r="B4" s="15" t="s">
        <v>14</v>
      </c>
      <c r="C4" s="16" t="s">
        <v>15</v>
      </c>
      <c r="D4" s="16"/>
      <c r="E4" s="17">
        <f>if(iferror(not(VALUE($A4)&gt;0),""),"",if(countif('2.Standard-Selection'!T:T,"*"&amp;$A4&amp;"-"&amp;"ELA*")=0,"",countif('2.Standard-Selection'!T:T,"*"&amp;$A4&amp;"-"&amp;"ELA*")))</f>
        <v>1</v>
      </c>
      <c r="F4" s="18" t="str">
        <f>if(iferror(not(VALUE($A4)&gt;0),""),"",if(countif('2.Standard-Selection'!T:T,"*"&amp;$A4&amp;"-"&amp;"Math*")=0,"",countif('2.Standard-Selection'!T:T,"*"&amp;$A4&amp;"-"&amp;"Math*")))</f>
        <v/>
      </c>
      <c r="G4" s="19">
        <f>if(iferror(not(VALUE($A4)&gt;0),""),"",if(countif('2.Standard-Selection'!T:T,"*"&amp;$A4&amp;"-"&amp;"Science*")=0,"",countif('2.Standard-Selection'!T:T,"*"&amp;$A4&amp;"-"&amp;"Science*")))</f>
        <v>2</v>
      </c>
      <c r="H4" s="20" t="str">
        <f>if(iferror(not(VALUE($A4)&gt;0),""),"",if(countif('2.Standard-Selection'!T:T,"*"&amp;$A4&amp;"-"&amp;"Social Studies*")=0,"",countif('2.Standard-Selection'!T:T,"*"&amp;$A4&amp;"-"&amp;"Social Studies*")))</f>
        <v/>
      </c>
    </row>
    <row r="5">
      <c r="A5" s="14" t="s">
        <v>16</v>
      </c>
      <c r="B5" s="15" t="s">
        <v>17</v>
      </c>
      <c r="C5" s="16" t="s">
        <v>18</v>
      </c>
      <c r="D5" s="16"/>
      <c r="E5" s="17">
        <f>if(iferror(not(VALUE($A5)&gt;0),""),"",if(countif('2.Standard-Selection'!T:T,"*"&amp;$A5&amp;"-"&amp;"ELA*")=0,"",countif('2.Standard-Selection'!T:T,"*"&amp;$A5&amp;"-"&amp;"ELA*")))</f>
        <v>1</v>
      </c>
      <c r="F5" s="18" t="str">
        <f>if(iferror(not(VALUE($A5)&gt;0),""),"",if(countif('2.Standard-Selection'!T:T,"*"&amp;$A5&amp;"-"&amp;"Math*")=0,"",countif('2.Standard-Selection'!T:T,"*"&amp;$A5&amp;"-"&amp;"Math*")))</f>
        <v/>
      </c>
      <c r="G5" s="19">
        <f>if(iferror(not(VALUE($A5)&gt;0),""),"",if(countif('2.Standard-Selection'!T:T,"*"&amp;$A5&amp;"-"&amp;"Science*")=0,"",countif('2.Standard-Selection'!T:T,"*"&amp;$A5&amp;"-"&amp;"Science*")))</f>
        <v>2</v>
      </c>
      <c r="H5" s="20">
        <f>if(iferror(not(VALUE($A5)&gt;0),""),"",if(countif('2.Standard-Selection'!T:T,"*"&amp;$A5&amp;"-"&amp;"Social Studies*")=0,"",countif('2.Standard-Selection'!T:T,"*"&amp;$A5&amp;"-"&amp;"Social Studies*")))</f>
        <v>1</v>
      </c>
    </row>
    <row r="6">
      <c r="A6" s="14" t="s">
        <v>19</v>
      </c>
      <c r="B6" s="15" t="s">
        <v>20</v>
      </c>
      <c r="C6" s="16" t="s">
        <v>21</v>
      </c>
      <c r="D6" s="16"/>
      <c r="E6" s="17">
        <f>if(iferror(not(VALUE($A6)&gt;0),""),"",if(countif('2.Standard-Selection'!T:T,"*"&amp;$A6&amp;"-"&amp;"ELA*")=0,"",countif('2.Standard-Selection'!T:T,"*"&amp;$A6&amp;"-"&amp;"ELA*")))</f>
        <v>2</v>
      </c>
      <c r="F6" s="18" t="str">
        <f>if(iferror(not(VALUE($A6)&gt;0),""),"",if(countif('2.Standard-Selection'!T:T,"*"&amp;$A6&amp;"-"&amp;"Math*")=0,"",countif('2.Standard-Selection'!T:T,"*"&amp;$A6&amp;"-"&amp;"Math*")))</f>
        <v/>
      </c>
      <c r="G6" s="19">
        <f>if(iferror(not(VALUE($A6)&gt;0),""),"",if(countif('2.Standard-Selection'!T:T,"*"&amp;$A6&amp;"-"&amp;"Science*")=0,"",countif('2.Standard-Selection'!T:T,"*"&amp;$A6&amp;"-"&amp;"Science*")))</f>
        <v>1</v>
      </c>
      <c r="H6" s="20" t="str">
        <f>if(iferror(not(VALUE($A6)&gt;0),""),"",if(countif('2.Standard-Selection'!T:T,"*"&amp;$A6&amp;"-"&amp;"Social Studies*")=0,"",countif('2.Standard-Selection'!T:T,"*"&amp;$A6&amp;"-"&amp;"Social Studies*")))</f>
        <v/>
      </c>
    </row>
    <row r="7">
      <c r="A7" s="14" t="s">
        <v>22</v>
      </c>
      <c r="B7" s="15" t="s">
        <v>23</v>
      </c>
      <c r="C7" s="16" t="s">
        <v>24</v>
      </c>
      <c r="D7" s="16"/>
      <c r="E7" s="17" t="str">
        <f>if(iferror(not(VALUE($A7)&gt;0),""),"",if(countif('2.Standard-Selection'!T:T,"*"&amp;$A7&amp;"-"&amp;"ELA*")=0,"",countif('2.Standard-Selection'!T:T,"*"&amp;$A7&amp;"-"&amp;"ELA*")))</f>
        <v/>
      </c>
      <c r="F7" s="18" t="str">
        <f>if(iferror(not(VALUE($A7)&gt;0),""),"",if(countif('2.Standard-Selection'!T:T,"*"&amp;$A7&amp;"-"&amp;"Math*")=0,"",countif('2.Standard-Selection'!T:T,"*"&amp;$A7&amp;"-"&amp;"Math*")))</f>
        <v/>
      </c>
      <c r="G7" s="19">
        <f>if(iferror(not(VALUE($A7)&gt;0),""),"",if(countif('2.Standard-Selection'!T:T,"*"&amp;$A7&amp;"-"&amp;"Science*")=0,"",countif('2.Standard-Selection'!T:T,"*"&amp;$A7&amp;"-"&amp;"Science*")))</f>
        <v>2</v>
      </c>
      <c r="H7" s="20" t="str">
        <f>if(iferror(not(VALUE($A7)&gt;0),""),"",if(countif('2.Standard-Selection'!T:T,"*"&amp;$A7&amp;"-"&amp;"Social Studies*")=0,"",countif('2.Standard-Selection'!T:T,"*"&amp;$A7&amp;"-"&amp;"Social Studies*")))</f>
        <v/>
      </c>
    </row>
    <row r="8">
      <c r="A8" s="14" t="s">
        <v>25</v>
      </c>
      <c r="B8" s="15" t="s">
        <v>26</v>
      </c>
      <c r="C8" s="16" t="s">
        <v>27</v>
      </c>
      <c r="D8" s="16"/>
      <c r="E8" s="17" t="str">
        <f>if(iferror(not(VALUE($A8)&gt;0),""),"",if(countif('2.Standard-Selection'!T:T,"*"&amp;$A8&amp;"-"&amp;"ELA*")=0,"",countif('2.Standard-Selection'!T:T,"*"&amp;$A8&amp;"-"&amp;"ELA*")))</f>
        <v/>
      </c>
      <c r="F8" s="18" t="str">
        <f>if(iferror(not(VALUE($A8)&gt;0),""),"",if(countif('2.Standard-Selection'!T:T,"*"&amp;$A8&amp;"-"&amp;"Math*")=0,"",countif('2.Standard-Selection'!T:T,"*"&amp;$A8&amp;"-"&amp;"Math*")))</f>
        <v/>
      </c>
      <c r="G8" s="19">
        <f>if(iferror(not(VALUE($A8)&gt;0),""),"",if(countif('2.Standard-Selection'!T:T,"*"&amp;$A8&amp;"-"&amp;"Science*")=0,"",countif('2.Standard-Selection'!T:T,"*"&amp;$A8&amp;"-"&amp;"Science*")))</f>
        <v>3</v>
      </c>
      <c r="H8" s="20" t="str">
        <f>if(iferror(not(VALUE($A8)&gt;0),""),"",if(countif('2.Standard-Selection'!T:T,"*"&amp;$A8&amp;"-"&amp;"Social Studies*")=0,"",countif('2.Standard-Selection'!T:T,"*"&amp;$A8&amp;"-"&amp;"Social Studies*")))</f>
        <v/>
      </c>
    </row>
    <row r="9">
      <c r="A9" s="14" t="s">
        <v>28</v>
      </c>
      <c r="B9" s="15" t="s">
        <v>29</v>
      </c>
      <c r="C9" s="16" t="s">
        <v>30</v>
      </c>
      <c r="D9" s="16"/>
      <c r="E9" s="17">
        <f>if(iferror(not(VALUE($A9)&gt;0),""),"",if(countif('2.Standard-Selection'!T:T,"*"&amp;$A9&amp;"-"&amp;"ELA*")=0,"",countif('2.Standard-Selection'!T:T,"*"&amp;$A9&amp;"-"&amp;"ELA*")))</f>
        <v>1</v>
      </c>
      <c r="F9" s="18">
        <f>if(iferror(not(VALUE($A9)&gt;0),""),"",if(countif('2.Standard-Selection'!T:T,"*"&amp;$A9&amp;"-"&amp;"Math*")=0,"",countif('2.Standard-Selection'!T:T,"*"&amp;$A9&amp;"-"&amp;"Math*")))</f>
        <v>2</v>
      </c>
      <c r="G9" s="19">
        <f>if(iferror(not(VALUE($A9)&gt;0),""),"",if(countif('2.Standard-Selection'!T:T,"*"&amp;$A9&amp;"-"&amp;"Science*")=0,"",countif('2.Standard-Selection'!T:T,"*"&amp;$A9&amp;"-"&amp;"Science*")))</f>
        <v>2</v>
      </c>
      <c r="H9" s="20" t="str">
        <f>if(iferror(not(VALUE($A9)&gt;0),""),"",if(countif('2.Standard-Selection'!T:T,"*"&amp;$A9&amp;"-"&amp;"Social Studies*")=0,"",countif('2.Standard-Selection'!T:T,"*"&amp;$A9&amp;"-"&amp;"Social Studies*")))</f>
        <v/>
      </c>
    </row>
    <row r="10">
      <c r="A10" s="14" t="s">
        <v>31</v>
      </c>
      <c r="B10" s="15" t="s">
        <v>32</v>
      </c>
      <c r="C10" s="16" t="s">
        <v>33</v>
      </c>
      <c r="D10" s="16"/>
      <c r="E10" s="17" t="str">
        <f>if(iferror(not(VALUE($A10)&gt;0),""),"",if(countif('2.Standard-Selection'!T:T,"*"&amp;$A10&amp;"-"&amp;"ELA*")=0,"",countif('2.Standard-Selection'!T:T,"*"&amp;$A10&amp;"-"&amp;"ELA*")))</f>
        <v/>
      </c>
      <c r="F10" s="18" t="str">
        <f>if(iferror(not(VALUE($A10)&gt;0),""),"",if(countif('2.Standard-Selection'!T:T,"*"&amp;$A10&amp;"-"&amp;"Math*")=0,"",countif('2.Standard-Selection'!T:T,"*"&amp;$A10&amp;"-"&amp;"Math*")))</f>
        <v/>
      </c>
      <c r="G10" s="19">
        <f>if(iferror(not(VALUE($A10)&gt;0),""),"",if(countif('2.Standard-Selection'!T:T,"*"&amp;$A10&amp;"-"&amp;"Science*")=0,"",countif('2.Standard-Selection'!T:T,"*"&amp;$A10&amp;"-"&amp;"Science*")))</f>
        <v>4</v>
      </c>
      <c r="H10" s="20">
        <f>if(iferror(not(VALUE($A10)&gt;0),""),"",if(countif('2.Standard-Selection'!T:T,"*"&amp;$A10&amp;"-"&amp;"Social Studies*")=0,"",countif('2.Standard-Selection'!T:T,"*"&amp;$A10&amp;"-"&amp;"Social Studies*")))</f>
        <v>1</v>
      </c>
    </row>
    <row r="11">
      <c r="A11" s="14" t="s">
        <v>34</v>
      </c>
      <c r="B11" s="15"/>
      <c r="C11" s="16" t="s">
        <v>35</v>
      </c>
      <c r="D11" s="16" t="s">
        <v>36</v>
      </c>
      <c r="E11" s="17" t="str">
        <f>if(iferror(not(VALUE($A11)&gt;0),""),"",if(countif('2.Standard-Selection'!T:T,"*"&amp;$A11&amp;"-"&amp;"ELA*")=0,"",countif('2.Standard-Selection'!T:T,"*"&amp;$A11&amp;"-"&amp;"ELA*")))</f>
        <v/>
      </c>
      <c r="F11" s="18" t="str">
        <f>if(iferror(not(VALUE($A11)&gt;0),""),"",if(countif('2.Standard-Selection'!T:T,"*"&amp;$A11&amp;"-"&amp;"Math*")=0,"",countif('2.Standard-Selection'!T:T,"*"&amp;$A11&amp;"-"&amp;"Math*")))</f>
        <v/>
      </c>
      <c r="G11" s="19" t="str">
        <f>if(iferror(not(VALUE($A11)&gt;0),""),"",if(countif('2.Standard-Selection'!T:T,"*"&amp;$A11&amp;"-"&amp;"Science*")=0,"",countif('2.Standard-Selection'!T:T,"*"&amp;$A11&amp;"-"&amp;"Science*")))</f>
        <v/>
      </c>
      <c r="H11" s="20" t="str">
        <f>if(iferror(not(VALUE($A11)&gt;0),""),"",if(countif('2.Standard-Selection'!T:T,"*"&amp;$A11&amp;"-"&amp;"Social Studies*")=0,"",countif('2.Standard-Selection'!T:T,"*"&amp;$A11&amp;"-"&amp;"Social Studies*")))</f>
        <v/>
      </c>
    </row>
    <row r="12">
      <c r="A12" s="14" t="s">
        <v>37</v>
      </c>
      <c r="B12" s="15"/>
      <c r="C12" s="16" t="s">
        <v>38</v>
      </c>
      <c r="D12" s="16" t="s">
        <v>39</v>
      </c>
      <c r="E12" s="17" t="str">
        <f>if(iferror(not(VALUE($A12)&gt;0),""),"",if(countif('2.Standard-Selection'!T:T,"*"&amp;$A12&amp;"-"&amp;"ELA*")=0,"",countif('2.Standard-Selection'!T:T,"*"&amp;$A12&amp;"-"&amp;"ELA*")))</f>
        <v/>
      </c>
      <c r="F12" s="18" t="str">
        <f>if(iferror(not(VALUE($A12)&gt;0),""),"",if(countif('2.Standard-Selection'!T:T,"*"&amp;$A12&amp;"-"&amp;"Math*")=0,"",countif('2.Standard-Selection'!T:T,"*"&amp;$A12&amp;"-"&amp;"Math*")))</f>
        <v/>
      </c>
      <c r="G12" s="19" t="str">
        <f>if(iferror(not(VALUE($A12)&gt;0),""),"",if(countif('2.Standard-Selection'!T:T,"*"&amp;$A12&amp;"-"&amp;"Science*")=0,"",countif('2.Standard-Selection'!T:T,"*"&amp;$A12&amp;"-"&amp;"Science*")))</f>
        <v/>
      </c>
      <c r="H12" s="20" t="str">
        <f>if(iferror(not(VALUE($A12)&gt;0),""),"",if(countif('2.Standard-Selection'!T:T,"*"&amp;$A12&amp;"-"&amp;"Social Studies*")=0,"",countif('2.Standard-Selection'!T:T,"*"&amp;$A12&amp;"-"&amp;"Social Studies*")))</f>
        <v/>
      </c>
    </row>
    <row r="13">
      <c r="A13" s="14" t="s">
        <v>37</v>
      </c>
      <c r="B13" s="15"/>
      <c r="C13" s="16" t="s">
        <v>40</v>
      </c>
      <c r="D13" s="16"/>
      <c r="E13" s="17" t="str">
        <f>if(iferror(not(VALUE($A13)&gt;0),""),"",if(countif('2.Standard-Selection'!T:T,"*"&amp;$A13&amp;"-"&amp;"ELA*")=0,"",countif('2.Standard-Selection'!T:T,"*"&amp;$A13&amp;"-"&amp;"ELA*")))</f>
        <v/>
      </c>
      <c r="F13" s="18" t="str">
        <f>if(iferror(not(VALUE($A13)&gt;0),""),"",if(countif('2.Standard-Selection'!T:T,"*"&amp;$A13&amp;"-"&amp;"Math*")=0,"",countif('2.Standard-Selection'!T:T,"*"&amp;$A13&amp;"-"&amp;"Math*")))</f>
        <v/>
      </c>
      <c r="G13" s="19" t="str">
        <f>if(iferror(not(VALUE($A13)&gt;0),""),"",if(countif('2.Standard-Selection'!T:T,"*"&amp;$A13&amp;"-"&amp;"Science*")=0,"",countif('2.Standard-Selection'!T:T,"*"&amp;$A13&amp;"-"&amp;"Science*")))</f>
        <v/>
      </c>
      <c r="H13" s="20" t="str">
        <f>if(iferror(not(VALUE($A13)&gt;0),""),"",if(countif('2.Standard-Selection'!T:T,"*"&amp;$A13&amp;"-"&amp;"Social Studies*")=0,"",countif('2.Standard-Selection'!T:T,"*"&amp;$A13&amp;"-"&amp;"Social Studies*")))</f>
        <v/>
      </c>
    </row>
    <row r="14">
      <c r="A14" s="14" t="s">
        <v>37</v>
      </c>
      <c r="B14" s="15"/>
      <c r="C14" s="16" t="s">
        <v>41</v>
      </c>
      <c r="D14" s="16" t="s">
        <v>42</v>
      </c>
      <c r="E14" s="17" t="str">
        <f>if(iferror(not(VALUE($A14)&gt;0),""),"",if(countif('2.Standard-Selection'!T:T,"*"&amp;$A14&amp;"-"&amp;"ELA*")=0,"",countif('2.Standard-Selection'!T:T,"*"&amp;$A14&amp;"-"&amp;"ELA*")))</f>
        <v/>
      </c>
      <c r="F14" s="18" t="str">
        <f>if(iferror(not(VALUE($A14)&gt;0),""),"",if(countif('2.Standard-Selection'!T:T,"*"&amp;$A14&amp;"-"&amp;"Math*")=0,"",countif('2.Standard-Selection'!T:T,"*"&amp;$A14&amp;"-"&amp;"Math*")))</f>
        <v/>
      </c>
      <c r="G14" s="19" t="str">
        <f>if(iferror(not(VALUE($A14)&gt;0),""),"",if(countif('2.Standard-Selection'!T:T,"*"&amp;$A14&amp;"-"&amp;"Science*")=0,"",countif('2.Standard-Selection'!T:T,"*"&amp;$A14&amp;"-"&amp;"Science*")))</f>
        <v/>
      </c>
      <c r="H14" s="20" t="str">
        <f>if(iferror(not(VALUE($A14)&gt;0),""),"",if(countif('2.Standard-Selection'!T:T,"*"&amp;$A14&amp;"-"&amp;"Social Studies*")=0,"",countif('2.Standard-Selection'!T:T,"*"&amp;$A14&amp;"-"&amp;"Social Studies*")))</f>
        <v/>
      </c>
    </row>
    <row r="15">
      <c r="A15" s="14" t="s">
        <v>37</v>
      </c>
      <c r="B15" s="15"/>
      <c r="C15" s="16" t="s">
        <v>43</v>
      </c>
      <c r="D15" s="16" t="s">
        <v>44</v>
      </c>
      <c r="E15" s="17" t="str">
        <f>if(iferror(not(VALUE($A15)&gt;0),""),"",if(countif('2.Standard-Selection'!T:T,"*"&amp;$A15&amp;"-"&amp;"ELA*")=0,"",countif('2.Standard-Selection'!T:T,"*"&amp;$A15&amp;"-"&amp;"ELA*")))</f>
        <v/>
      </c>
      <c r="F15" s="18" t="str">
        <f>if(iferror(not(VALUE($A15)&gt;0),""),"",if(countif('2.Standard-Selection'!T:T,"*"&amp;$A15&amp;"-"&amp;"Math*")=0,"",countif('2.Standard-Selection'!T:T,"*"&amp;$A15&amp;"-"&amp;"Math*")))</f>
        <v/>
      </c>
      <c r="G15" s="19" t="str">
        <f>if(iferror(not(VALUE($A15)&gt;0),""),"",if(countif('2.Standard-Selection'!T:T,"*"&amp;$A15&amp;"-"&amp;"Science*")=0,"",countif('2.Standard-Selection'!T:T,"*"&amp;$A15&amp;"-"&amp;"Science*")))</f>
        <v/>
      </c>
      <c r="H15" s="20" t="str">
        <f>if(iferror(not(VALUE($A15)&gt;0),""),"",if(countif('2.Standard-Selection'!T:T,"*"&amp;$A15&amp;"-"&amp;"Social Studies*")=0,"",countif('2.Standard-Selection'!T:T,"*"&amp;$A15&amp;"-"&amp;"Social Studies*")))</f>
        <v/>
      </c>
    </row>
    <row r="16">
      <c r="A16" s="14" t="s">
        <v>37</v>
      </c>
      <c r="B16" s="15"/>
      <c r="C16" s="16" t="s">
        <v>45</v>
      </c>
      <c r="D16" s="16"/>
      <c r="E16" s="17" t="str">
        <f>if(iferror(not(VALUE($A16)&gt;0),""),"",if(countif('2.Standard-Selection'!T:T,"*"&amp;$A16&amp;"-"&amp;"ELA*")=0,"",countif('2.Standard-Selection'!T:T,"*"&amp;$A16&amp;"-"&amp;"ELA*")))</f>
        <v/>
      </c>
      <c r="F16" s="18" t="str">
        <f>if(iferror(not(VALUE($A16)&gt;0),""),"",if(countif('2.Standard-Selection'!T:T,"*"&amp;$A16&amp;"-"&amp;"Math*")=0,"",countif('2.Standard-Selection'!T:T,"*"&amp;$A16&amp;"-"&amp;"Math*")))</f>
        <v/>
      </c>
      <c r="G16" s="19" t="str">
        <f>if(iferror(not(VALUE($A16)&gt;0),""),"",if(countif('2.Standard-Selection'!T:T,"*"&amp;$A16&amp;"-"&amp;"Science*")=0,"",countif('2.Standard-Selection'!T:T,"*"&amp;$A16&amp;"-"&amp;"Science*")))</f>
        <v/>
      </c>
      <c r="H16" s="20" t="str">
        <f>if(iferror(not(VALUE($A16)&gt;0),""),"",if(countif('2.Standard-Selection'!T:T,"*"&amp;$A16&amp;"-"&amp;"Social Studies*")=0,"",countif('2.Standard-Selection'!T:T,"*"&amp;$A16&amp;"-"&amp;"Social Studies*")))</f>
        <v/>
      </c>
    </row>
    <row r="17">
      <c r="A17" s="14" t="s">
        <v>37</v>
      </c>
      <c r="B17" s="15"/>
      <c r="C17" s="16" t="s">
        <v>46</v>
      </c>
      <c r="D17" s="16" t="s">
        <v>47</v>
      </c>
      <c r="E17" s="17" t="str">
        <f>if(iferror(not(VALUE($A17)&gt;0),""),"",if(countif('2.Standard-Selection'!T:T,"*"&amp;$A17&amp;"-"&amp;"ELA*")=0,"",countif('2.Standard-Selection'!T:T,"*"&amp;$A17&amp;"-"&amp;"ELA*")))</f>
        <v/>
      </c>
      <c r="F17" s="18" t="str">
        <f>if(iferror(not(VALUE($A17)&gt;0),""),"",if(countif('2.Standard-Selection'!T:T,"*"&amp;$A17&amp;"-"&amp;"Math*")=0,"",countif('2.Standard-Selection'!T:T,"*"&amp;$A17&amp;"-"&amp;"Math*")))</f>
        <v/>
      </c>
      <c r="G17" s="19" t="str">
        <f>if(iferror(not(VALUE($A17)&gt;0),""),"",if(countif('2.Standard-Selection'!T:T,"*"&amp;$A17&amp;"-"&amp;"Science*")=0,"",countif('2.Standard-Selection'!T:T,"*"&amp;$A17&amp;"-"&amp;"Science*")))</f>
        <v/>
      </c>
      <c r="H17" s="20" t="str">
        <f>if(iferror(not(VALUE($A17)&gt;0),""),"",if(countif('2.Standard-Selection'!T:T,"*"&amp;$A17&amp;"-"&amp;"Social Studies*")=0,"",countif('2.Standard-Selection'!T:T,"*"&amp;$A17&amp;"-"&amp;"Social Studies*")))</f>
        <v/>
      </c>
    </row>
    <row r="18">
      <c r="A18" s="21"/>
      <c r="B18" s="22"/>
      <c r="C18" s="23"/>
      <c r="D18" s="23"/>
      <c r="E18" s="17" t="str">
        <f>if(iferror(not(VALUE($A18)&gt;0),""),"",if(countif('2.Standard-Selection'!T:T,"*"&amp;$A18&amp;"-"&amp;"ELA*")=0,"",countif('2.Standard-Selection'!T:T,"*"&amp;$A18&amp;"-"&amp;"ELA*")))</f>
        <v/>
      </c>
      <c r="F18" s="18" t="str">
        <f>if(iferror(not(VALUE($A18)&gt;0),""),"",if(countif('2.Standard-Selection'!T:T,"*"&amp;$A18&amp;"-"&amp;"Math*")=0,"",countif('2.Standard-Selection'!T:T,"*"&amp;$A18&amp;"-"&amp;"Math*")))</f>
        <v/>
      </c>
      <c r="G18" s="19" t="str">
        <f>if(iferror(not(VALUE($A18)&gt;0),""),"",if(countif('2.Standard-Selection'!T:T,"*"&amp;$A18&amp;"-"&amp;"Science*")=0,"",countif('2.Standard-Selection'!T:T,"*"&amp;$A18&amp;"-"&amp;"Science*")))</f>
        <v/>
      </c>
      <c r="H18" s="20" t="str">
        <f>if(iferror(not(VALUE($A18)&gt;0),""),"",if(countif('2.Standard-Selection'!T:T,"*"&amp;$A18&amp;"-"&amp;"Social Studies*")=0,"",countif('2.Standard-Selection'!T:T,"*"&amp;$A18&amp;"-"&amp;"Social Studies*")))</f>
        <v/>
      </c>
    </row>
    <row r="19">
      <c r="A19" s="21"/>
      <c r="B19" s="22"/>
      <c r="C19" s="23"/>
      <c r="D19" s="23"/>
      <c r="E19" s="17" t="str">
        <f>if(iferror(not(VALUE($A19)&gt;0),""),"",if(countif('2.Standard-Selection'!T:T,"*"&amp;$A19&amp;"-"&amp;"ELA*")=0,"",countif('2.Standard-Selection'!T:T,"*"&amp;$A19&amp;"-"&amp;"ELA*")))</f>
        <v/>
      </c>
      <c r="F19" s="18" t="str">
        <f>if(iferror(not(VALUE($A19)&gt;0),""),"",if(countif('2.Standard-Selection'!T:T,"*"&amp;$A19&amp;"-"&amp;"Math*")=0,"",countif('2.Standard-Selection'!T:T,"*"&amp;$A19&amp;"-"&amp;"Math*")))</f>
        <v/>
      </c>
      <c r="G19" s="19" t="str">
        <f>if(iferror(not(VALUE($A19)&gt;0),""),"",if(countif('2.Standard-Selection'!T:T,"*"&amp;$A19&amp;"-"&amp;"Science*")=0,"",countif('2.Standard-Selection'!T:T,"*"&amp;$A19&amp;"-"&amp;"Science*")))</f>
        <v/>
      </c>
      <c r="H19" s="20" t="str">
        <f>if(iferror(not(VALUE($A19)&gt;0),""),"",if(countif('2.Standard-Selection'!T:T,"*"&amp;$A19&amp;"-"&amp;"Social Studies*")=0,"",countif('2.Standard-Selection'!T:T,"*"&amp;$A19&amp;"-"&amp;"Social Studies*")))</f>
        <v/>
      </c>
    </row>
    <row r="20">
      <c r="A20" s="21"/>
      <c r="B20" s="22"/>
      <c r="C20" s="23"/>
      <c r="D20" s="23"/>
      <c r="E20" s="17" t="str">
        <f>if(iferror(not(VALUE($A20)&gt;0),""),"",if(countif('2.Standard-Selection'!T:T,"*"&amp;$A20&amp;"-"&amp;"ELA*")=0,"",countif('2.Standard-Selection'!T:T,"*"&amp;$A20&amp;"-"&amp;"ELA*")))</f>
        <v/>
      </c>
      <c r="F20" s="18" t="str">
        <f>if(iferror(not(VALUE($A20)&gt;0),""),"",if(countif('2.Standard-Selection'!T:T,"*"&amp;$A20&amp;"-"&amp;"Math*")=0,"",countif('2.Standard-Selection'!T:T,"*"&amp;$A20&amp;"-"&amp;"Math*")))</f>
        <v/>
      </c>
      <c r="G20" s="19" t="str">
        <f>if(iferror(not(VALUE($A20)&gt;0),""),"",if(countif('2.Standard-Selection'!T:T,"*"&amp;$A20&amp;"-"&amp;"Science*")=0,"",countif('2.Standard-Selection'!T:T,"*"&amp;$A20&amp;"-"&amp;"Science*")))</f>
        <v/>
      </c>
      <c r="H20" s="20" t="str">
        <f>if(iferror(not(VALUE($A20)&gt;0),""),"",if(countif('2.Standard-Selection'!T:T,"*"&amp;$A20&amp;"-"&amp;"Social Studies*")=0,"",countif('2.Standard-Selection'!T:T,"*"&amp;$A20&amp;"-"&amp;"Social Studies*")))</f>
        <v/>
      </c>
    </row>
    <row r="21">
      <c r="A21" s="21"/>
      <c r="B21" s="22"/>
      <c r="C21" s="23"/>
      <c r="D21" s="23"/>
      <c r="E21" s="17" t="str">
        <f>if(iferror(not(VALUE($A21)&gt;0),""),"",if(countif('2.Standard-Selection'!T:T,"*"&amp;$A21&amp;"-"&amp;"ELA*")=0,"",countif('2.Standard-Selection'!T:T,"*"&amp;$A21&amp;"-"&amp;"ELA*")))</f>
        <v/>
      </c>
      <c r="F21" s="18" t="str">
        <f>if(iferror(not(VALUE($A21)&gt;0),""),"",if(countif('2.Standard-Selection'!T:T,"*"&amp;$A21&amp;"-"&amp;"Math*")=0,"",countif('2.Standard-Selection'!T:T,"*"&amp;$A21&amp;"-"&amp;"Math*")))</f>
        <v/>
      </c>
      <c r="G21" s="19" t="str">
        <f>if(iferror(not(VALUE($A21)&gt;0),""),"",if(countif('2.Standard-Selection'!T:T,"*"&amp;$A21&amp;"-"&amp;"Science*")=0,"",countif('2.Standard-Selection'!T:T,"*"&amp;$A21&amp;"-"&amp;"Science*")))</f>
        <v/>
      </c>
      <c r="H21" s="20" t="str">
        <f>if(iferror(not(VALUE($A21)&gt;0),""),"",if(countif('2.Standard-Selection'!T:T,"*"&amp;$A21&amp;"-"&amp;"Social Studies*")=0,"",countif('2.Standard-Selection'!T:T,"*"&amp;$A21&amp;"-"&amp;"Social Studies*")))</f>
        <v/>
      </c>
    </row>
    <row r="22">
      <c r="A22" s="21"/>
      <c r="B22" s="22"/>
      <c r="C22" s="23"/>
      <c r="D22" s="23"/>
      <c r="E22" s="17" t="str">
        <f>if(iferror(not(VALUE($A22)&gt;0),""),"",if(countif('2.Standard-Selection'!T:T,"*"&amp;$A22&amp;"-"&amp;"ELA*")=0,"",countif('2.Standard-Selection'!T:T,"*"&amp;$A22&amp;"-"&amp;"ELA*")))</f>
        <v/>
      </c>
      <c r="F22" s="18" t="str">
        <f>if(iferror(not(VALUE($A22)&gt;0),""),"",if(countif('2.Standard-Selection'!T:T,"*"&amp;$A22&amp;"-"&amp;"Math*")=0,"",countif('2.Standard-Selection'!T:T,"*"&amp;$A22&amp;"-"&amp;"Math*")))</f>
        <v/>
      </c>
      <c r="G22" s="19" t="str">
        <f>if(iferror(not(VALUE($A22)&gt;0),""),"",if(countif('2.Standard-Selection'!T:T,"*"&amp;$A22&amp;"-"&amp;"Science*")=0,"",countif('2.Standard-Selection'!T:T,"*"&amp;$A22&amp;"-"&amp;"Science*")))</f>
        <v/>
      </c>
      <c r="H22" s="20" t="str">
        <f>if(iferror(not(VALUE($A22)&gt;0),""),"",if(countif('2.Standard-Selection'!T:T,"*"&amp;$A22&amp;"-"&amp;"Social Studies*")=0,"",countif('2.Standard-Selection'!T:T,"*"&amp;$A22&amp;"-"&amp;"Social Studies*")))</f>
        <v/>
      </c>
    </row>
    <row r="23">
      <c r="A23" s="21"/>
      <c r="B23" s="22"/>
      <c r="C23" s="23"/>
      <c r="D23" s="23"/>
      <c r="E23" s="17" t="str">
        <f>if(iferror(not(VALUE($A23)&gt;0),""),"",if(countif('2.Standard-Selection'!T:T,"*"&amp;$A23&amp;"-"&amp;"ELA*")=0,"",countif('2.Standard-Selection'!T:T,"*"&amp;$A23&amp;"-"&amp;"ELA*")))</f>
        <v/>
      </c>
      <c r="F23" s="18" t="str">
        <f>if(iferror(not(VALUE($A23)&gt;0),""),"",if(countif('2.Standard-Selection'!T:T,"*"&amp;$A23&amp;"-"&amp;"Math*")=0,"",countif('2.Standard-Selection'!T:T,"*"&amp;$A23&amp;"-"&amp;"Math*")))</f>
        <v/>
      </c>
      <c r="G23" s="19" t="str">
        <f>if(iferror(not(VALUE($A23)&gt;0),""),"",if(countif('2.Standard-Selection'!T:T,"*"&amp;$A23&amp;"-"&amp;"Science*")=0,"",countif('2.Standard-Selection'!T:T,"*"&amp;$A23&amp;"-"&amp;"Science*")))</f>
        <v/>
      </c>
      <c r="H23" s="20" t="str">
        <f>if(iferror(not(VALUE($A23)&gt;0),""),"",if(countif('2.Standard-Selection'!T:T,"*"&amp;$A23&amp;"-"&amp;"Social Studies*")=0,"",countif('2.Standard-Selection'!T:T,"*"&amp;$A23&amp;"-"&amp;"Social Studies*")))</f>
        <v/>
      </c>
    </row>
    <row r="24">
      <c r="A24" s="21"/>
      <c r="B24" s="22"/>
      <c r="C24" s="23"/>
      <c r="D24" s="23"/>
      <c r="E24" s="17" t="str">
        <f>if(iferror(not(VALUE($A24)&gt;0),""),"",if(countif('2.Standard-Selection'!T:T,"*"&amp;$A24&amp;"-"&amp;"ELA*")=0,"",countif('2.Standard-Selection'!T:T,"*"&amp;$A24&amp;"-"&amp;"ELA*")))</f>
        <v/>
      </c>
      <c r="F24" s="18" t="str">
        <f>if(iferror(not(VALUE($A24)&gt;0),""),"",if(countif('2.Standard-Selection'!T:T,"*"&amp;$A24&amp;"-"&amp;"Math*")=0,"",countif('2.Standard-Selection'!T:T,"*"&amp;$A24&amp;"-"&amp;"Math*")))</f>
        <v/>
      </c>
      <c r="G24" s="19" t="str">
        <f>if(iferror(not(VALUE($A24)&gt;0),""),"",if(countif('2.Standard-Selection'!T:T,"*"&amp;$A24&amp;"-"&amp;"Science*")=0,"",countif('2.Standard-Selection'!T:T,"*"&amp;$A24&amp;"-"&amp;"Science*")))</f>
        <v/>
      </c>
      <c r="H24" s="20" t="str">
        <f>if(iferror(not(VALUE($A24)&gt;0),""),"",if(countif('2.Standard-Selection'!T:T,"*"&amp;$A24&amp;"-"&amp;"Social Studies*")=0,"",countif('2.Standard-Selection'!T:T,"*"&amp;$A24&amp;"-"&amp;"Social Studies*")))</f>
        <v/>
      </c>
    </row>
    <row r="25">
      <c r="A25" s="21"/>
      <c r="B25" s="22"/>
      <c r="C25" s="23"/>
      <c r="D25" s="23"/>
      <c r="E25" s="17" t="str">
        <f>if(iferror(not(VALUE($A25)&gt;0),""),"",if(countif('2.Standard-Selection'!T:T,"*"&amp;$A25&amp;"-"&amp;"ELA*")=0,"",countif('2.Standard-Selection'!T:T,"*"&amp;$A25&amp;"-"&amp;"ELA*")))</f>
        <v/>
      </c>
      <c r="F25" s="18" t="str">
        <f>if(iferror(not(VALUE($A25)&gt;0),""),"",if(countif('2.Standard-Selection'!T:T,"*"&amp;$A25&amp;"-"&amp;"Math*")=0,"",countif('2.Standard-Selection'!T:T,"*"&amp;$A25&amp;"-"&amp;"Math*")))</f>
        <v/>
      </c>
      <c r="G25" s="19" t="str">
        <f>if(iferror(not(VALUE($A25)&gt;0),""),"",if(countif('2.Standard-Selection'!T:T,"*"&amp;$A25&amp;"-"&amp;"Science*")=0,"",countif('2.Standard-Selection'!T:T,"*"&amp;$A25&amp;"-"&amp;"Science*")))</f>
        <v/>
      </c>
      <c r="H25" s="20" t="str">
        <f>if(iferror(not(VALUE($A25)&gt;0),""),"",if(countif('2.Standard-Selection'!T:T,"*"&amp;$A25&amp;"-"&amp;"Social Studies*")=0,"",countif('2.Standard-Selection'!T:T,"*"&amp;$A25&amp;"-"&amp;"Social Studies*")))</f>
        <v/>
      </c>
    </row>
    <row r="26">
      <c r="A26" s="21"/>
      <c r="B26" s="22"/>
      <c r="C26" s="23"/>
      <c r="D26" s="23"/>
      <c r="E26" s="17" t="str">
        <f>if(iferror(not(VALUE($A26)&gt;0),""),"",if(countif('2.Standard-Selection'!T:T,"*"&amp;$A26&amp;"-"&amp;"ELA*")=0,"",countif('2.Standard-Selection'!T:T,"*"&amp;$A26&amp;"-"&amp;"ELA*")))</f>
        <v/>
      </c>
      <c r="F26" s="18" t="str">
        <f>if(iferror(not(VALUE($A26)&gt;0),""),"",if(countif('2.Standard-Selection'!T:T,"*"&amp;$A26&amp;"-"&amp;"Math*")=0,"",countif('2.Standard-Selection'!T:T,"*"&amp;$A26&amp;"-"&amp;"Math*")))</f>
        <v/>
      </c>
      <c r="G26" s="19" t="str">
        <f>if(iferror(not(VALUE($A26)&gt;0),""),"",if(countif('2.Standard-Selection'!T:T,"*"&amp;$A26&amp;"-"&amp;"Science*")=0,"",countif('2.Standard-Selection'!T:T,"*"&amp;$A26&amp;"-"&amp;"Science*")))</f>
        <v/>
      </c>
      <c r="H26" s="20" t="str">
        <f>if(iferror(not(VALUE($A26)&gt;0),""),"",if(countif('2.Standard-Selection'!T:T,"*"&amp;$A26&amp;"-"&amp;"Social Studies*")=0,"",countif('2.Standard-Selection'!T:T,"*"&amp;$A26&amp;"-"&amp;"Social Studies*")))</f>
        <v/>
      </c>
    </row>
    <row r="27">
      <c r="A27" s="21"/>
      <c r="B27" s="22"/>
      <c r="C27" s="23"/>
      <c r="D27" s="23"/>
      <c r="E27" s="17" t="str">
        <f>if(iferror(not(VALUE($A27)&gt;0),""),"",if(countif('2.Standard-Selection'!T:T,"*"&amp;$A27&amp;"-"&amp;"ELA*")=0,"",countif('2.Standard-Selection'!T:T,"*"&amp;$A27&amp;"-"&amp;"ELA*")))</f>
        <v/>
      </c>
      <c r="F27" s="18" t="str">
        <f>if(iferror(not(VALUE($A27)&gt;0),""),"",if(countif('2.Standard-Selection'!T:T,"*"&amp;$A27&amp;"-"&amp;"Math*")=0,"",countif('2.Standard-Selection'!T:T,"*"&amp;$A27&amp;"-"&amp;"Math*")))</f>
        <v/>
      </c>
      <c r="G27" s="19" t="str">
        <f>if(iferror(not(VALUE($A27)&gt;0),""),"",if(countif('2.Standard-Selection'!T:T,"*"&amp;$A27&amp;"-"&amp;"Science*")=0,"",countif('2.Standard-Selection'!T:T,"*"&amp;$A27&amp;"-"&amp;"Science*")))</f>
        <v/>
      </c>
      <c r="H27" s="20" t="str">
        <f>if(iferror(not(VALUE($A27)&gt;0),""),"",if(countif('2.Standard-Selection'!T:T,"*"&amp;$A27&amp;"-"&amp;"Social Studies*")=0,"",countif('2.Standard-Selection'!T:T,"*"&amp;$A27&amp;"-"&amp;"Social Studies*")))</f>
        <v/>
      </c>
    </row>
    <row r="28">
      <c r="A28" s="21"/>
      <c r="B28" s="22"/>
      <c r="C28" s="23"/>
      <c r="D28" s="23"/>
      <c r="E28" s="17" t="str">
        <f>if(iferror(not(VALUE($A28)&gt;0),""),"",if(countif('2.Standard-Selection'!T:T,"*"&amp;$A28&amp;"-"&amp;"ELA*")=0,"",countif('2.Standard-Selection'!T:T,"*"&amp;$A28&amp;"-"&amp;"ELA*")))</f>
        <v/>
      </c>
      <c r="F28" s="18" t="str">
        <f>if(iferror(not(VALUE($A28)&gt;0),""),"",if(countif('2.Standard-Selection'!T:T,"*"&amp;$A28&amp;"-"&amp;"Math*")=0,"",countif('2.Standard-Selection'!T:T,"*"&amp;$A28&amp;"-"&amp;"Math*")))</f>
        <v/>
      </c>
      <c r="G28" s="19" t="str">
        <f>if(iferror(not(VALUE($A28)&gt;0),""),"",if(countif('2.Standard-Selection'!T:T,"*"&amp;$A28&amp;"-"&amp;"Science*")=0,"",countif('2.Standard-Selection'!T:T,"*"&amp;$A28&amp;"-"&amp;"Science*")))</f>
        <v/>
      </c>
      <c r="H28" s="20" t="str">
        <f>if(iferror(not(VALUE($A28)&gt;0),""),"",if(countif('2.Standard-Selection'!T:T,"*"&amp;$A28&amp;"-"&amp;"Social Studies*")=0,"",countif('2.Standard-Selection'!T:T,"*"&amp;$A28&amp;"-"&amp;"Social Studies*")))</f>
        <v/>
      </c>
    </row>
    <row r="29">
      <c r="A29" s="21"/>
      <c r="B29" s="22"/>
      <c r="C29" s="23"/>
      <c r="D29" s="23"/>
      <c r="E29" s="17" t="str">
        <f>if(iferror(not(VALUE($A29)&gt;0),""),"",if(countif('2.Standard-Selection'!T:T,"*"&amp;$A29&amp;"-"&amp;"ELA*")=0,"",countif('2.Standard-Selection'!T:T,"*"&amp;$A29&amp;"-"&amp;"ELA*")))</f>
        <v/>
      </c>
      <c r="F29" s="18" t="str">
        <f>if(iferror(not(VALUE($A29)&gt;0),""),"",if(countif('2.Standard-Selection'!T:T,"*"&amp;$A29&amp;"-"&amp;"Math*")=0,"",countif('2.Standard-Selection'!T:T,"*"&amp;$A29&amp;"-"&amp;"Math*")))</f>
        <v/>
      </c>
      <c r="G29" s="19" t="str">
        <f>if(iferror(not(VALUE($A29)&gt;0),""),"",if(countif('2.Standard-Selection'!T:T,"*"&amp;$A29&amp;"-"&amp;"Science*")=0,"",countif('2.Standard-Selection'!T:T,"*"&amp;$A29&amp;"-"&amp;"Science*")))</f>
        <v/>
      </c>
      <c r="H29" s="20" t="str">
        <f>if(iferror(not(VALUE($A29)&gt;0),""),"",if(countif('2.Standard-Selection'!T:T,"*"&amp;$A29&amp;"-"&amp;"Social Studies*")=0,"",countif('2.Standard-Selection'!T:T,"*"&amp;$A29&amp;"-"&amp;"Social Studies*")))</f>
        <v/>
      </c>
    </row>
    <row r="30">
      <c r="A30" s="21"/>
      <c r="B30" s="22"/>
      <c r="C30" s="23"/>
      <c r="D30" s="23"/>
      <c r="E30" s="17" t="str">
        <f>if(iferror(not(VALUE($A30)&gt;0),""),"",if(countif('2.Standard-Selection'!T:T,"*"&amp;$A30&amp;"-"&amp;"ELA*")=0,"",countif('2.Standard-Selection'!T:T,"*"&amp;$A30&amp;"-"&amp;"ELA*")))</f>
        <v/>
      </c>
      <c r="F30" s="18" t="str">
        <f>if(iferror(not(VALUE($A30)&gt;0),""),"",if(countif('2.Standard-Selection'!T:T,"*"&amp;$A30&amp;"-"&amp;"Math*")=0,"",countif('2.Standard-Selection'!T:T,"*"&amp;$A30&amp;"-"&amp;"Math*")))</f>
        <v/>
      </c>
      <c r="G30" s="19" t="str">
        <f>if(iferror(not(VALUE($A30)&gt;0),""),"",if(countif('2.Standard-Selection'!T:T,"*"&amp;$A30&amp;"-"&amp;"Science*")=0,"",countif('2.Standard-Selection'!T:T,"*"&amp;$A30&amp;"-"&amp;"Science*")))</f>
        <v/>
      </c>
      <c r="H30" s="20" t="str">
        <f>if(iferror(not(VALUE($A30)&gt;0),""),"",if(countif('2.Standard-Selection'!T:T,"*"&amp;$A30&amp;"-"&amp;"Social Studies*")=0,"",countif('2.Standard-Selection'!T:T,"*"&amp;$A30&amp;"-"&amp;"Social Studies*")))</f>
        <v/>
      </c>
    </row>
    <row r="31">
      <c r="A31" s="21"/>
      <c r="B31" s="22"/>
      <c r="C31" s="23"/>
      <c r="D31" s="23"/>
      <c r="E31" s="17" t="str">
        <f>if(iferror(not(VALUE($A31)&gt;0),""),"",if(countif('2.Standard-Selection'!T:T,"*"&amp;$A31&amp;"-"&amp;"ELA*")=0,"",countif('2.Standard-Selection'!T:T,"*"&amp;$A31&amp;"-"&amp;"ELA*")))</f>
        <v/>
      </c>
      <c r="F31" s="18" t="str">
        <f>if(iferror(not(VALUE($A31)&gt;0),""),"",if(countif('2.Standard-Selection'!T:T,"*"&amp;$A31&amp;"-"&amp;"Math*")=0,"",countif('2.Standard-Selection'!T:T,"*"&amp;$A31&amp;"-"&amp;"Math*")))</f>
        <v/>
      </c>
      <c r="G31" s="19" t="str">
        <f>if(iferror(not(VALUE($A31)&gt;0),""),"",if(countif('2.Standard-Selection'!T:T,"*"&amp;$A31&amp;"-"&amp;"Science*")=0,"",countif('2.Standard-Selection'!T:T,"*"&amp;$A31&amp;"-"&amp;"Science*")))</f>
        <v/>
      </c>
      <c r="H31" s="20" t="str">
        <f>if(iferror(not(VALUE($A31)&gt;0),""),"",if(countif('2.Standard-Selection'!T:T,"*"&amp;$A31&amp;"-"&amp;"Social Studies*")=0,"",countif('2.Standard-Selection'!T:T,"*"&amp;$A31&amp;"-"&amp;"Social Studies*")))</f>
        <v/>
      </c>
    </row>
    <row r="32">
      <c r="A32" s="21"/>
      <c r="B32" s="22"/>
      <c r="C32" s="23"/>
      <c r="D32" s="23"/>
      <c r="E32" s="17" t="str">
        <f>if(iferror(not(VALUE($A32)&gt;0),""),"",if(countif('2.Standard-Selection'!T:T,"*"&amp;$A32&amp;"-"&amp;"ELA*")=0,"",countif('2.Standard-Selection'!T:T,"*"&amp;$A32&amp;"-"&amp;"ELA*")))</f>
        <v/>
      </c>
      <c r="F32" s="18" t="str">
        <f>if(iferror(not(VALUE($A32)&gt;0),""),"",if(countif('2.Standard-Selection'!T:T,"*"&amp;$A32&amp;"-"&amp;"Math*")=0,"",countif('2.Standard-Selection'!T:T,"*"&amp;$A32&amp;"-"&amp;"Math*")))</f>
        <v/>
      </c>
      <c r="G32" s="19" t="str">
        <f>if(iferror(not(VALUE($A32)&gt;0),""),"",if(countif('2.Standard-Selection'!T:T,"*"&amp;$A32&amp;"-"&amp;"Science*")=0,"",countif('2.Standard-Selection'!T:T,"*"&amp;$A32&amp;"-"&amp;"Science*")))</f>
        <v/>
      </c>
      <c r="H32" s="20" t="str">
        <f>if(iferror(not(VALUE($A32)&gt;0),""),"",if(countif('2.Standard-Selection'!T:T,"*"&amp;$A32&amp;"-"&amp;"Social Studies*")=0,"",countif('2.Standard-Selection'!T:T,"*"&amp;$A32&amp;"-"&amp;"Social Studies*")))</f>
        <v/>
      </c>
    </row>
    <row r="33">
      <c r="A33" s="21"/>
      <c r="B33" s="22"/>
      <c r="C33" s="23"/>
      <c r="D33" s="23"/>
      <c r="E33" s="17" t="str">
        <f>if(iferror(not(VALUE($A33)&gt;0),""),"",if(countif('2.Standard-Selection'!T:T,"*"&amp;$A33&amp;"-"&amp;"ELA*")=0,"",countif('2.Standard-Selection'!T:T,"*"&amp;$A33&amp;"-"&amp;"ELA*")))</f>
        <v/>
      </c>
      <c r="F33" s="18" t="str">
        <f>if(iferror(not(VALUE($A33)&gt;0),""),"",if(countif('2.Standard-Selection'!T:T,"*"&amp;$A33&amp;"-"&amp;"Math*")=0,"",countif('2.Standard-Selection'!T:T,"*"&amp;$A33&amp;"-"&amp;"Math*")))</f>
        <v/>
      </c>
      <c r="G33" s="19" t="str">
        <f>if(iferror(not(VALUE($A33)&gt;0),""),"",if(countif('2.Standard-Selection'!T:T,"*"&amp;$A33&amp;"-"&amp;"Science*")=0,"",countif('2.Standard-Selection'!T:T,"*"&amp;$A33&amp;"-"&amp;"Science*")))</f>
        <v/>
      </c>
      <c r="H33" s="20" t="str">
        <f>if(iferror(not(VALUE($A33)&gt;0),""),"",if(countif('2.Standard-Selection'!T:T,"*"&amp;$A33&amp;"-"&amp;"Social Studies*")=0,"",countif('2.Standard-Selection'!T:T,"*"&amp;$A33&amp;"-"&amp;"Social Studies*")))</f>
        <v/>
      </c>
    </row>
    <row r="34">
      <c r="A34" s="21"/>
      <c r="B34" s="22"/>
      <c r="C34" s="23"/>
      <c r="D34" s="23"/>
      <c r="E34" s="17" t="str">
        <f>if(iferror(not(VALUE($A34)&gt;0),""),"",if(countif('2.Standard-Selection'!T:T,"*"&amp;$A34&amp;"-"&amp;"ELA*")=0,"",countif('2.Standard-Selection'!T:T,"*"&amp;$A34&amp;"-"&amp;"ELA*")))</f>
        <v/>
      </c>
      <c r="F34" s="18" t="str">
        <f>if(iferror(not(VALUE($A34)&gt;0),""),"",if(countif('2.Standard-Selection'!T:T,"*"&amp;$A34&amp;"-"&amp;"Math*")=0,"",countif('2.Standard-Selection'!T:T,"*"&amp;$A34&amp;"-"&amp;"Math*")))</f>
        <v/>
      </c>
      <c r="G34" s="19" t="str">
        <f>if(iferror(not(VALUE($A34)&gt;0),""),"",if(countif('2.Standard-Selection'!T:T,"*"&amp;$A34&amp;"-"&amp;"Science*")=0,"",countif('2.Standard-Selection'!T:T,"*"&amp;$A34&amp;"-"&amp;"Science*")))</f>
        <v/>
      </c>
      <c r="H34" s="20" t="str">
        <f>if(iferror(not(VALUE($A34)&gt;0),""),"",if(countif('2.Standard-Selection'!T:T,"*"&amp;$A34&amp;"-"&amp;"Social Studies*")=0,"",countif('2.Standard-Selection'!T:T,"*"&amp;$A34&amp;"-"&amp;"Social Studies*")))</f>
        <v/>
      </c>
    </row>
    <row r="35">
      <c r="A35" s="21"/>
      <c r="B35" s="22"/>
      <c r="C35" s="23"/>
      <c r="D35" s="23"/>
      <c r="E35" s="17" t="str">
        <f>if(iferror(not(VALUE($A35)&gt;0),""),"",if(countif('2.Standard-Selection'!T:T,"*"&amp;$A35&amp;"-"&amp;"ELA*")=0,"",countif('2.Standard-Selection'!T:T,"*"&amp;$A35&amp;"-"&amp;"ELA*")))</f>
        <v/>
      </c>
      <c r="F35" s="18" t="str">
        <f>if(iferror(not(VALUE($A35)&gt;0),""),"",if(countif('2.Standard-Selection'!T:T,"*"&amp;$A35&amp;"-"&amp;"Math*")=0,"",countif('2.Standard-Selection'!T:T,"*"&amp;$A35&amp;"-"&amp;"Math*")))</f>
        <v/>
      </c>
      <c r="G35" s="19" t="str">
        <f>if(iferror(not(VALUE($A35)&gt;0),""),"",if(countif('2.Standard-Selection'!T:T,"*"&amp;$A35&amp;"-"&amp;"Science*")=0,"",countif('2.Standard-Selection'!T:T,"*"&amp;$A35&amp;"-"&amp;"Science*")))</f>
        <v/>
      </c>
      <c r="H35" s="20" t="str">
        <f>if(iferror(not(VALUE($A35)&gt;0),""),"",if(countif('2.Standard-Selection'!T:T,"*"&amp;$A35&amp;"-"&amp;"Social Studies*")=0,"",countif('2.Standard-Selection'!T:T,"*"&amp;$A35&amp;"-"&amp;"Social Studies*")))</f>
        <v/>
      </c>
    </row>
    <row r="36">
      <c r="A36" s="21"/>
      <c r="B36" s="22"/>
      <c r="C36" s="23"/>
      <c r="D36" s="23"/>
      <c r="E36" s="17" t="str">
        <f>if(iferror(not(VALUE($A36)&gt;0),""),"",if(countif('2.Standard-Selection'!T:T,"*"&amp;$A36&amp;"-"&amp;"ELA*")=0,"",countif('2.Standard-Selection'!T:T,"*"&amp;$A36&amp;"-"&amp;"ELA*")))</f>
        <v/>
      </c>
      <c r="F36" s="18" t="str">
        <f>if(iferror(not(VALUE($A36)&gt;0),""),"",if(countif('2.Standard-Selection'!T:T,"*"&amp;$A36&amp;"-"&amp;"Math*")=0,"",countif('2.Standard-Selection'!T:T,"*"&amp;$A36&amp;"-"&amp;"Math*")))</f>
        <v/>
      </c>
      <c r="G36" s="19" t="str">
        <f>if(iferror(not(VALUE($A36)&gt;0),""),"",if(countif('2.Standard-Selection'!T:T,"*"&amp;$A36&amp;"-"&amp;"Science*")=0,"",countif('2.Standard-Selection'!T:T,"*"&amp;$A36&amp;"-"&amp;"Science*")))</f>
        <v/>
      </c>
      <c r="H36" s="20" t="str">
        <f>if(iferror(not(VALUE($A36)&gt;0),""),"",if(countif('2.Standard-Selection'!T:T,"*"&amp;$A36&amp;"-"&amp;"Social Studies*")=0,"",countif('2.Standard-Selection'!T:T,"*"&amp;$A36&amp;"-"&amp;"Social Studies*")))</f>
        <v/>
      </c>
    </row>
    <row r="37">
      <c r="A37" s="21"/>
      <c r="B37" s="22"/>
      <c r="C37" s="23"/>
      <c r="D37" s="23"/>
      <c r="E37" s="17" t="str">
        <f>if(iferror(not(VALUE($A37)&gt;0),""),"",if(countif('2.Standard-Selection'!T:T,"*"&amp;$A37&amp;"-"&amp;"ELA*")=0,"",countif('2.Standard-Selection'!T:T,"*"&amp;$A37&amp;"-"&amp;"ELA*")))</f>
        <v/>
      </c>
      <c r="F37" s="18" t="str">
        <f>if(iferror(not(VALUE($A37)&gt;0),""),"",if(countif('2.Standard-Selection'!T:T,"*"&amp;$A37&amp;"-"&amp;"Math*")=0,"",countif('2.Standard-Selection'!T:T,"*"&amp;$A37&amp;"-"&amp;"Math*")))</f>
        <v/>
      </c>
      <c r="G37" s="19" t="str">
        <f>if(iferror(not(VALUE($A37)&gt;0),""),"",if(countif('2.Standard-Selection'!T:T,"*"&amp;$A37&amp;"-"&amp;"Science*")=0,"",countif('2.Standard-Selection'!T:T,"*"&amp;$A37&amp;"-"&amp;"Science*")))</f>
        <v/>
      </c>
      <c r="H37" s="20" t="str">
        <f>if(iferror(not(VALUE($A37)&gt;0),""),"",if(countif('2.Standard-Selection'!T:T,"*"&amp;$A37&amp;"-"&amp;"Social Studies*")=0,"",countif('2.Standard-Selection'!T:T,"*"&amp;$A37&amp;"-"&amp;"Social Studies*")))</f>
        <v/>
      </c>
    </row>
    <row r="38">
      <c r="A38" s="21"/>
      <c r="B38" s="22"/>
      <c r="C38" s="23"/>
      <c r="D38" s="23"/>
      <c r="E38" s="17" t="str">
        <f>if(iferror(not(VALUE($A38)&gt;0),""),"",if(countif('2.Standard-Selection'!T:T,"*"&amp;$A38&amp;"-"&amp;"ELA*")=0,"",countif('2.Standard-Selection'!T:T,"*"&amp;$A38&amp;"-"&amp;"ELA*")))</f>
        <v/>
      </c>
      <c r="F38" s="18" t="str">
        <f>if(iferror(not(VALUE($A38)&gt;0),""),"",if(countif('2.Standard-Selection'!T:T,"*"&amp;$A38&amp;"-"&amp;"Math*")=0,"",countif('2.Standard-Selection'!T:T,"*"&amp;$A38&amp;"-"&amp;"Math*")))</f>
        <v/>
      </c>
      <c r="G38" s="19" t="str">
        <f>if(iferror(not(VALUE($A38)&gt;0),""),"",if(countif('2.Standard-Selection'!T:T,"*"&amp;$A38&amp;"-"&amp;"Science*")=0,"",countif('2.Standard-Selection'!T:T,"*"&amp;$A38&amp;"-"&amp;"Science*")))</f>
        <v/>
      </c>
      <c r="H38" s="20" t="str">
        <f>if(iferror(not(VALUE($A38)&gt;0),""),"",if(countif('2.Standard-Selection'!T:T,"*"&amp;$A38&amp;"-"&amp;"Social Studies*")=0,"",countif('2.Standard-Selection'!T:T,"*"&amp;$A38&amp;"-"&amp;"Social Studies*")))</f>
        <v/>
      </c>
    </row>
    <row r="39">
      <c r="A39" s="21"/>
      <c r="B39" s="22"/>
      <c r="C39" s="23"/>
      <c r="D39" s="23"/>
      <c r="E39" s="17" t="str">
        <f>if(iferror(not(VALUE($A39)&gt;0),""),"",if(countif('2.Standard-Selection'!T:T,"*"&amp;$A39&amp;"-"&amp;"ELA*")=0,"",countif('2.Standard-Selection'!T:T,"*"&amp;$A39&amp;"-"&amp;"ELA*")))</f>
        <v/>
      </c>
      <c r="F39" s="18" t="str">
        <f>if(iferror(not(VALUE($A39)&gt;0),""),"",if(countif('2.Standard-Selection'!T:T,"*"&amp;$A39&amp;"-"&amp;"Math*")=0,"",countif('2.Standard-Selection'!T:T,"*"&amp;$A39&amp;"-"&amp;"Math*")))</f>
        <v/>
      </c>
      <c r="G39" s="19" t="str">
        <f>if(iferror(not(VALUE($A39)&gt;0),""),"",if(countif('2.Standard-Selection'!T:T,"*"&amp;$A39&amp;"-"&amp;"Science*")=0,"",countif('2.Standard-Selection'!T:T,"*"&amp;$A39&amp;"-"&amp;"Science*")))</f>
        <v/>
      </c>
      <c r="H39" s="20" t="str">
        <f>if(iferror(not(VALUE($A39)&gt;0),""),"",if(countif('2.Standard-Selection'!T:T,"*"&amp;$A39&amp;"-"&amp;"Social Studies*")=0,"",countif('2.Standard-Selection'!T:T,"*"&amp;$A39&amp;"-"&amp;"Social Studies*")))</f>
        <v/>
      </c>
    </row>
    <row r="40">
      <c r="A40" s="21"/>
      <c r="B40" s="22"/>
      <c r="C40" s="23"/>
      <c r="D40" s="23"/>
      <c r="E40" s="17" t="str">
        <f>if(iferror(not(VALUE($A40)&gt;0),""),"",if(countif('2.Standard-Selection'!T:T,"*"&amp;$A40&amp;"-"&amp;"ELA*")=0,"",countif('2.Standard-Selection'!T:T,"*"&amp;$A40&amp;"-"&amp;"ELA*")))</f>
        <v/>
      </c>
      <c r="F40" s="18" t="str">
        <f>if(iferror(not(VALUE($A40)&gt;0),""),"",if(countif('2.Standard-Selection'!T:T,"*"&amp;$A40&amp;"-"&amp;"Math*")=0,"",countif('2.Standard-Selection'!T:T,"*"&amp;$A40&amp;"-"&amp;"Math*")))</f>
        <v/>
      </c>
      <c r="G40" s="19" t="str">
        <f>if(iferror(not(VALUE($A40)&gt;0),""),"",if(countif('2.Standard-Selection'!T:T,"*"&amp;$A40&amp;"-"&amp;"Science*")=0,"",countif('2.Standard-Selection'!T:T,"*"&amp;$A40&amp;"-"&amp;"Science*")))</f>
        <v/>
      </c>
      <c r="H40" s="20" t="str">
        <f>if(iferror(not(VALUE($A40)&gt;0),""),"",if(countif('2.Standard-Selection'!T:T,"*"&amp;$A40&amp;"-"&amp;"Social Studies*")=0,"",countif('2.Standard-Selection'!T:T,"*"&amp;$A40&amp;"-"&amp;"Social Studies*")))</f>
        <v/>
      </c>
    </row>
    <row r="41">
      <c r="A41" s="21"/>
      <c r="B41" s="22"/>
      <c r="C41" s="23"/>
      <c r="D41" s="23"/>
      <c r="E41" s="17" t="str">
        <f>if(iferror(not(VALUE($A41)&gt;0),""),"",if(countif('2.Standard-Selection'!T:T,"*"&amp;$A41&amp;"-"&amp;"ELA*")=0,"",countif('2.Standard-Selection'!T:T,"*"&amp;$A41&amp;"-"&amp;"ELA*")))</f>
        <v/>
      </c>
      <c r="F41" s="18" t="str">
        <f>if(iferror(not(VALUE($A41)&gt;0),""),"",if(countif('2.Standard-Selection'!T:T,"*"&amp;$A41&amp;"-"&amp;"Math*")=0,"",countif('2.Standard-Selection'!T:T,"*"&amp;$A41&amp;"-"&amp;"Math*")))</f>
        <v/>
      </c>
      <c r="G41" s="19" t="str">
        <f>if(iferror(not(VALUE($A41)&gt;0),""),"",if(countif('2.Standard-Selection'!T:T,"*"&amp;$A41&amp;"-"&amp;"Science*")=0,"",countif('2.Standard-Selection'!T:T,"*"&amp;$A41&amp;"-"&amp;"Science*")))</f>
        <v/>
      </c>
      <c r="H41" s="20" t="str">
        <f>if(iferror(not(VALUE($A41)&gt;0),""),"",if(countif('2.Standard-Selection'!T:T,"*"&amp;$A41&amp;"-"&amp;"Social Studies*")=0,"",countif('2.Standard-Selection'!T:T,"*"&amp;$A41&amp;"-"&amp;"Social Studies*")))</f>
        <v/>
      </c>
    </row>
    <row r="42">
      <c r="A42" s="21"/>
      <c r="B42" s="22"/>
      <c r="C42" s="23"/>
      <c r="D42" s="23"/>
      <c r="E42" s="17" t="str">
        <f>if(iferror(not(VALUE($A42)&gt;0),""),"",if(countif('2.Standard-Selection'!T:T,"*"&amp;$A42&amp;"-"&amp;"ELA*")=0,"",countif('2.Standard-Selection'!T:T,"*"&amp;$A42&amp;"-"&amp;"ELA*")))</f>
        <v/>
      </c>
      <c r="F42" s="18" t="str">
        <f>if(iferror(not(VALUE($A42)&gt;0),""),"",if(countif('2.Standard-Selection'!T:T,"*"&amp;$A42&amp;"-"&amp;"Math*")=0,"",countif('2.Standard-Selection'!T:T,"*"&amp;$A42&amp;"-"&amp;"Math*")))</f>
        <v/>
      </c>
      <c r="G42" s="19" t="str">
        <f>if(iferror(not(VALUE($A42)&gt;0),""),"",if(countif('2.Standard-Selection'!T:T,"*"&amp;$A42&amp;"-"&amp;"Science*")=0,"",countif('2.Standard-Selection'!T:T,"*"&amp;$A42&amp;"-"&amp;"Science*")))</f>
        <v/>
      </c>
      <c r="H42" s="20" t="str">
        <f>if(iferror(not(VALUE($A42)&gt;0),""),"",if(countif('2.Standard-Selection'!T:T,"*"&amp;$A42&amp;"-"&amp;"Social Studies*")=0,"",countif('2.Standard-Selection'!T:T,"*"&amp;$A42&amp;"-"&amp;"Social Studies*")))</f>
        <v/>
      </c>
    </row>
    <row r="43">
      <c r="A43" s="21"/>
      <c r="B43" s="22"/>
      <c r="C43" s="23"/>
      <c r="D43" s="23"/>
      <c r="E43" s="17" t="str">
        <f>if(iferror(not(VALUE($A43)&gt;0),""),"",if(countif('2.Standard-Selection'!T:T,"*"&amp;$A43&amp;"-"&amp;"ELA*")=0,"",countif('2.Standard-Selection'!T:T,"*"&amp;$A43&amp;"-"&amp;"ELA*")))</f>
        <v/>
      </c>
      <c r="F43" s="18" t="str">
        <f>if(iferror(not(VALUE($A43)&gt;0),""),"",if(countif('2.Standard-Selection'!T:T,"*"&amp;$A43&amp;"-"&amp;"Math*")=0,"",countif('2.Standard-Selection'!T:T,"*"&amp;$A43&amp;"-"&amp;"Math*")))</f>
        <v/>
      </c>
      <c r="G43" s="19" t="str">
        <f>if(iferror(not(VALUE($A43)&gt;0),""),"",if(countif('2.Standard-Selection'!T:T,"*"&amp;$A43&amp;"-"&amp;"Science*")=0,"",countif('2.Standard-Selection'!T:T,"*"&amp;$A43&amp;"-"&amp;"Science*")))</f>
        <v/>
      </c>
      <c r="H43" s="20" t="str">
        <f>if(iferror(not(VALUE($A43)&gt;0),""),"",if(countif('2.Standard-Selection'!T:T,"*"&amp;$A43&amp;"-"&amp;"Social Studies*")=0,"",countif('2.Standard-Selection'!T:T,"*"&amp;$A43&amp;"-"&amp;"Social Studies*")))</f>
        <v/>
      </c>
    </row>
    <row r="44">
      <c r="A44" s="21"/>
      <c r="B44" s="22"/>
      <c r="C44" s="23"/>
      <c r="D44" s="23"/>
      <c r="E44" s="17" t="str">
        <f>if(iferror(not(VALUE($A44)&gt;0),""),"",if(countif('2.Standard-Selection'!T:T,"*"&amp;$A44&amp;"-"&amp;"ELA*")=0,"",countif('2.Standard-Selection'!T:T,"*"&amp;$A44&amp;"-"&amp;"ELA*")))</f>
        <v/>
      </c>
      <c r="F44" s="18" t="str">
        <f>if(iferror(not(VALUE($A44)&gt;0),""),"",if(countif('2.Standard-Selection'!T:T,"*"&amp;$A44&amp;"-"&amp;"Math*")=0,"",countif('2.Standard-Selection'!T:T,"*"&amp;$A44&amp;"-"&amp;"Math*")))</f>
        <v/>
      </c>
      <c r="G44" s="19" t="str">
        <f>if(iferror(not(VALUE($A44)&gt;0),""),"",if(countif('2.Standard-Selection'!T:T,"*"&amp;$A44&amp;"-"&amp;"Science*")=0,"",countif('2.Standard-Selection'!T:T,"*"&amp;$A44&amp;"-"&amp;"Science*")))</f>
        <v/>
      </c>
      <c r="H44" s="20" t="str">
        <f>if(iferror(not(VALUE($A44)&gt;0),""),"",if(countif('2.Standard-Selection'!T:T,"*"&amp;$A44&amp;"-"&amp;"Social Studies*")=0,"",countif('2.Standard-Selection'!T:T,"*"&amp;$A44&amp;"-"&amp;"Social Studies*")))</f>
        <v/>
      </c>
    </row>
    <row r="45">
      <c r="A45" s="21"/>
      <c r="B45" s="22"/>
      <c r="C45" s="23"/>
      <c r="D45" s="23"/>
      <c r="E45" s="17" t="str">
        <f>if(iferror(not(VALUE($A45)&gt;0),""),"",if(countif('2.Standard-Selection'!T:T,"*"&amp;$A45&amp;"-"&amp;"ELA*")=0,"",countif('2.Standard-Selection'!T:T,"*"&amp;$A45&amp;"-"&amp;"ELA*")))</f>
        <v/>
      </c>
      <c r="F45" s="18" t="str">
        <f>if(iferror(not(VALUE($A45)&gt;0),""),"",if(countif('2.Standard-Selection'!T:T,"*"&amp;$A45&amp;"-"&amp;"Math*")=0,"",countif('2.Standard-Selection'!T:T,"*"&amp;$A45&amp;"-"&amp;"Math*")))</f>
        <v/>
      </c>
      <c r="G45" s="19" t="str">
        <f>if(iferror(not(VALUE($A45)&gt;0),""),"",if(countif('2.Standard-Selection'!T:T,"*"&amp;$A45&amp;"-"&amp;"Science*")=0,"",countif('2.Standard-Selection'!T:T,"*"&amp;$A45&amp;"-"&amp;"Science*")))</f>
        <v/>
      </c>
      <c r="H45" s="20" t="str">
        <f>if(iferror(not(VALUE($A45)&gt;0),""),"",if(countif('2.Standard-Selection'!T:T,"*"&amp;$A45&amp;"-"&amp;"Social Studies*")=0,"",countif('2.Standard-Selection'!T:T,"*"&amp;$A45&amp;"-"&amp;"Social Studies*")))</f>
        <v/>
      </c>
    </row>
    <row r="46">
      <c r="A46" s="21"/>
      <c r="B46" s="22"/>
      <c r="C46" s="23"/>
      <c r="D46" s="23"/>
      <c r="E46" s="17" t="str">
        <f>if(iferror(not(VALUE($A46)&gt;0),""),"",if(countif('2.Standard-Selection'!T:T,"*"&amp;$A46&amp;"-"&amp;"ELA*")=0,"",countif('2.Standard-Selection'!T:T,"*"&amp;$A46&amp;"-"&amp;"ELA*")))</f>
        <v/>
      </c>
      <c r="F46" s="18" t="str">
        <f>if(iferror(not(VALUE($A46)&gt;0),""),"",if(countif('2.Standard-Selection'!T:T,"*"&amp;$A46&amp;"-"&amp;"Math*")=0,"",countif('2.Standard-Selection'!T:T,"*"&amp;$A46&amp;"-"&amp;"Math*")))</f>
        <v/>
      </c>
      <c r="G46" s="19" t="str">
        <f>if(iferror(not(VALUE($A46)&gt;0),""),"",if(countif('2.Standard-Selection'!T:T,"*"&amp;$A46&amp;"-"&amp;"Science*")=0,"",countif('2.Standard-Selection'!T:T,"*"&amp;$A46&amp;"-"&amp;"Science*")))</f>
        <v/>
      </c>
      <c r="H46" s="20" t="str">
        <f>if(iferror(not(VALUE($A46)&gt;0),""),"",if(countif('2.Standard-Selection'!T:T,"*"&amp;$A46&amp;"-"&amp;"Social Studies*")=0,"",countif('2.Standard-Selection'!T:T,"*"&amp;$A46&amp;"-"&amp;"Social Studies*")))</f>
        <v/>
      </c>
    </row>
    <row r="47">
      <c r="A47" s="21"/>
      <c r="B47" s="22"/>
      <c r="C47" s="23"/>
      <c r="D47" s="23"/>
      <c r="E47" s="17" t="str">
        <f>if(iferror(not(VALUE($A47)&gt;0),""),"",if(countif('2.Standard-Selection'!T:T,"*"&amp;$A47&amp;"-"&amp;"ELA*")=0,"",countif('2.Standard-Selection'!T:T,"*"&amp;$A47&amp;"-"&amp;"ELA*")))</f>
        <v/>
      </c>
      <c r="F47" s="18" t="str">
        <f>if(iferror(not(VALUE($A47)&gt;0),""),"",if(countif('2.Standard-Selection'!T:T,"*"&amp;$A47&amp;"-"&amp;"Math*")=0,"",countif('2.Standard-Selection'!T:T,"*"&amp;$A47&amp;"-"&amp;"Math*")))</f>
        <v/>
      </c>
      <c r="G47" s="19" t="str">
        <f>if(iferror(not(VALUE($A47)&gt;0),""),"",if(countif('2.Standard-Selection'!T:T,"*"&amp;$A47&amp;"-"&amp;"Science*")=0,"",countif('2.Standard-Selection'!T:T,"*"&amp;$A47&amp;"-"&amp;"Science*")))</f>
        <v/>
      </c>
      <c r="H47" s="20" t="str">
        <f>if(iferror(not(VALUE($A47)&gt;0),""),"",if(countif('2.Standard-Selection'!T:T,"*"&amp;$A47&amp;"-"&amp;"Social Studies*")=0,"",countif('2.Standard-Selection'!T:T,"*"&amp;$A47&amp;"-"&amp;"Social Studies*")))</f>
        <v/>
      </c>
    </row>
    <row r="48">
      <c r="A48" s="21"/>
      <c r="B48" s="22"/>
      <c r="C48" s="23"/>
      <c r="D48" s="23"/>
      <c r="E48" s="17" t="str">
        <f>if(iferror(not(VALUE($A48)&gt;0),""),"",if(countif('2.Standard-Selection'!T:T,"*"&amp;$A48&amp;"-"&amp;"ELA*")=0,"",countif('2.Standard-Selection'!T:T,"*"&amp;$A48&amp;"-"&amp;"ELA*")))</f>
        <v/>
      </c>
      <c r="F48" s="18" t="str">
        <f>if(iferror(not(VALUE($A48)&gt;0),""),"",if(countif('2.Standard-Selection'!T:T,"*"&amp;$A48&amp;"-"&amp;"Math*")=0,"",countif('2.Standard-Selection'!T:T,"*"&amp;$A48&amp;"-"&amp;"Math*")))</f>
        <v/>
      </c>
      <c r="G48" s="19" t="str">
        <f>if(iferror(not(VALUE($A48)&gt;0),""),"",if(countif('2.Standard-Selection'!T:T,"*"&amp;$A48&amp;"-"&amp;"Science*")=0,"",countif('2.Standard-Selection'!T:T,"*"&amp;$A48&amp;"-"&amp;"Science*")))</f>
        <v/>
      </c>
      <c r="H48" s="20" t="str">
        <f>if(iferror(not(VALUE($A48)&gt;0),""),"",if(countif('2.Standard-Selection'!T:T,"*"&amp;$A48&amp;"-"&amp;"Social Studies*")=0,"",countif('2.Standard-Selection'!T:T,"*"&amp;$A48&amp;"-"&amp;"Social Studies*")))</f>
        <v/>
      </c>
    </row>
    <row r="49">
      <c r="A49" s="21"/>
      <c r="B49" s="22"/>
      <c r="C49" s="23"/>
      <c r="D49" s="23"/>
      <c r="E49" s="17" t="str">
        <f>if(iferror(not(VALUE($A49)&gt;0),""),"",if(countif('2.Standard-Selection'!T:T,"*"&amp;$A49&amp;"-"&amp;"ELA*")=0,"",countif('2.Standard-Selection'!T:T,"*"&amp;$A49&amp;"-"&amp;"ELA*")))</f>
        <v/>
      </c>
      <c r="F49" s="18" t="str">
        <f>if(iferror(not(VALUE($A49)&gt;0),""),"",if(countif('2.Standard-Selection'!T:T,"*"&amp;$A49&amp;"-"&amp;"Math*")=0,"",countif('2.Standard-Selection'!T:T,"*"&amp;$A49&amp;"-"&amp;"Math*")))</f>
        <v/>
      </c>
      <c r="G49" s="19" t="str">
        <f>if(iferror(not(VALUE($A49)&gt;0),""),"",if(countif('2.Standard-Selection'!T:T,"*"&amp;$A49&amp;"-"&amp;"Science*")=0,"",countif('2.Standard-Selection'!T:T,"*"&amp;$A49&amp;"-"&amp;"Science*")))</f>
        <v/>
      </c>
      <c r="H49" s="20" t="str">
        <f>if(iferror(not(VALUE($A49)&gt;0),""),"",if(countif('2.Standard-Selection'!T:T,"*"&amp;$A49&amp;"-"&amp;"Social Studies*")=0,"",countif('2.Standard-Selection'!T:T,"*"&amp;$A49&amp;"-"&amp;"Social Studies*")))</f>
        <v/>
      </c>
    </row>
    <row r="50">
      <c r="A50" s="21"/>
      <c r="B50" s="22"/>
      <c r="C50" s="23"/>
      <c r="D50" s="23"/>
      <c r="E50" s="17" t="str">
        <f>if(iferror(not(VALUE($A50)&gt;0),""),"",if(countif('2.Standard-Selection'!T:T,"*"&amp;$A50&amp;"-"&amp;"ELA*")=0,"",countif('2.Standard-Selection'!T:T,"*"&amp;$A50&amp;"-"&amp;"ELA*")))</f>
        <v/>
      </c>
      <c r="F50" s="18" t="str">
        <f>if(iferror(not(VALUE($A50)&gt;0),""),"",if(countif('2.Standard-Selection'!T:T,"*"&amp;$A50&amp;"-"&amp;"Math*")=0,"",countif('2.Standard-Selection'!T:T,"*"&amp;$A50&amp;"-"&amp;"Math*")))</f>
        <v/>
      </c>
      <c r="G50" s="19" t="str">
        <f>if(iferror(not(VALUE($A50)&gt;0),""),"",if(countif('2.Standard-Selection'!T:T,"*"&amp;$A50&amp;"-"&amp;"Science*")=0,"",countif('2.Standard-Selection'!T:T,"*"&amp;$A50&amp;"-"&amp;"Science*")))</f>
        <v/>
      </c>
      <c r="H50" s="20" t="str">
        <f>if(iferror(not(VALUE($A50)&gt;0),""),"",if(countif('2.Standard-Selection'!T:T,"*"&amp;$A50&amp;"-"&amp;"Social Studies*")=0,"",countif('2.Standard-Selection'!T:T,"*"&amp;$A50&amp;"-"&amp;"Social Studies*")))</f>
        <v/>
      </c>
    </row>
    <row r="51">
      <c r="A51" s="21"/>
      <c r="B51" s="22"/>
      <c r="C51" s="23"/>
      <c r="D51" s="23"/>
      <c r="E51" s="17" t="str">
        <f>if(iferror(not(VALUE($A51)&gt;0),""),"",if(countif('2.Standard-Selection'!T:T,"*"&amp;$A51&amp;"-"&amp;"ELA*")=0,"",countif('2.Standard-Selection'!T:T,"*"&amp;$A51&amp;"-"&amp;"ELA*")))</f>
        <v/>
      </c>
      <c r="F51" s="18" t="str">
        <f>if(iferror(not(VALUE($A51)&gt;0),""),"",if(countif('2.Standard-Selection'!T:T,"*"&amp;$A51&amp;"-"&amp;"Math*")=0,"",countif('2.Standard-Selection'!T:T,"*"&amp;$A51&amp;"-"&amp;"Math*")))</f>
        <v/>
      </c>
      <c r="G51" s="19" t="str">
        <f>if(iferror(not(VALUE($A51)&gt;0),""),"",if(countif('2.Standard-Selection'!T:T,"*"&amp;$A51&amp;"-"&amp;"Science*")=0,"",countif('2.Standard-Selection'!T:T,"*"&amp;$A51&amp;"-"&amp;"Science*")))</f>
        <v/>
      </c>
      <c r="H51" s="20" t="str">
        <f>if(iferror(not(VALUE($A51)&gt;0),""),"",if(countif('2.Standard-Selection'!T:T,"*"&amp;$A51&amp;"-"&amp;"Social Studies*")=0,"",countif('2.Standard-Selection'!T:T,"*"&amp;$A51&amp;"-"&amp;"Social Studies*")))</f>
        <v/>
      </c>
    </row>
    <row r="52">
      <c r="A52" s="21"/>
      <c r="B52" s="22"/>
      <c r="C52" s="23"/>
      <c r="D52" s="23"/>
      <c r="E52" s="17" t="str">
        <f>if(iferror(not(VALUE($A52)&gt;0),""),"",if(countif('2.Standard-Selection'!T:T,"*"&amp;$A52&amp;"-"&amp;"ELA*")=0,"",countif('2.Standard-Selection'!T:T,"*"&amp;$A52&amp;"-"&amp;"ELA*")))</f>
        <v/>
      </c>
      <c r="F52" s="18" t="str">
        <f>if(iferror(not(VALUE($A52)&gt;0),""),"",if(countif('2.Standard-Selection'!T:T,"*"&amp;$A52&amp;"-"&amp;"Math*")=0,"",countif('2.Standard-Selection'!T:T,"*"&amp;$A52&amp;"-"&amp;"Math*")))</f>
        <v/>
      </c>
      <c r="G52" s="19" t="str">
        <f>if(iferror(not(VALUE($A52)&gt;0),""),"",if(countif('2.Standard-Selection'!T:T,"*"&amp;$A52&amp;"-"&amp;"Science*")=0,"",countif('2.Standard-Selection'!T:T,"*"&amp;$A52&amp;"-"&amp;"Science*")))</f>
        <v/>
      </c>
      <c r="H52" s="20" t="str">
        <f>if(iferror(not(VALUE($A52)&gt;0),""),"",if(countif('2.Standard-Selection'!T:T,"*"&amp;$A52&amp;"-"&amp;"Social Studies*")=0,"",countif('2.Standard-Selection'!T:T,"*"&amp;$A52&amp;"-"&amp;"Social Studies*")))</f>
        <v/>
      </c>
    </row>
    <row r="53">
      <c r="A53" s="21"/>
      <c r="B53" s="22"/>
      <c r="C53" s="23"/>
      <c r="D53" s="23"/>
      <c r="E53" s="17" t="str">
        <f>if(iferror(not(VALUE($A53)&gt;0),""),"",if(countif('2.Standard-Selection'!T:T,"*"&amp;$A53&amp;"-"&amp;"ELA*")=0,"",countif('2.Standard-Selection'!T:T,"*"&amp;$A53&amp;"-"&amp;"ELA*")))</f>
        <v/>
      </c>
      <c r="F53" s="18" t="str">
        <f>if(iferror(not(VALUE($A53)&gt;0),""),"",if(countif('2.Standard-Selection'!T:T,"*"&amp;$A53&amp;"-"&amp;"Math*")=0,"",countif('2.Standard-Selection'!T:T,"*"&amp;$A53&amp;"-"&amp;"Math*")))</f>
        <v/>
      </c>
      <c r="G53" s="19" t="str">
        <f>if(iferror(not(VALUE($A53)&gt;0),""),"",if(countif('2.Standard-Selection'!T:T,"*"&amp;$A53&amp;"-"&amp;"Science*")=0,"",countif('2.Standard-Selection'!T:T,"*"&amp;$A53&amp;"-"&amp;"Science*")))</f>
        <v/>
      </c>
      <c r="H53" s="20" t="str">
        <f>if(iferror(not(VALUE($A53)&gt;0),""),"",if(countif('2.Standard-Selection'!T:T,"*"&amp;$A53&amp;"-"&amp;"Social Studies*")=0,"",countif('2.Standard-Selection'!T:T,"*"&amp;$A53&amp;"-"&amp;"Social Studies*")))</f>
        <v/>
      </c>
    </row>
    <row r="54">
      <c r="A54" s="21"/>
      <c r="B54" s="22"/>
      <c r="C54" s="23"/>
      <c r="D54" s="23"/>
      <c r="E54" s="17" t="str">
        <f>if(iferror(not(VALUE($A54)&gt;0),""),"",if(countif('2.Standard-Selection'!T:T,"*"&amp;$A54&amp;"-"&amp;"ELA*")=0,"",countif('2.Standard-Selection'!T:T,"*"&amp;$A54&amp;"-"&amp;"ELA*")))</f>
        <v/>
      </c>
      <c r="F54" s="18" t="str">
        <f>if(iferror(not(VALUE($A54)&gt;0),""),"",if(countif('2.Standard-Selection'!T:T,"*"&amp;$A54&amp;"-"&amp;"Math*")=0,"",countif('2.Standard-Selection'!T:T,"*"&amp;$A54&amp;"-"&amp;"Math*")))</f>
        <v/>
      </c>
      <c r="G54" s="19" t="str">
        <f>if(iferror(not(VALUE($A54)&gt;0),""),"",if(countif('2.Standard-Selection'!T:T,"*"&amp;$A54&amp;"-"&amp;"Science*")=0,"",countif('2.Standard-Selection'!T:T,"*"&amp;$A54&amp;"-"&amp;"Science*")))</f>
        <v/>
      </c>
      <c r="H54" s="20" t="str">
        <f>if(iferror(not(VALUE($A54)&gt;0),""),"",if(countif('2.Standard-Selection'!T:T,"*"&amp;$A54&amp;"-"&amp;"Social Studies*")=0,"",countif('2.Standard-Selection'!T:T,"*"&amp;$A54&amp;"-"&amp;"Social Studies*")))</f>
        <v/>
      </c>
    </row>
    <row r="55">
      <c r="A55" s="21"/>
      <c r="B55" s="22"/>
      <c r="C55" s="23"/>
      <c r="D55" s="23"/>
      <c r="E55" s="17" t="str">
        <f>if(iferror(not(VALUE($A55)&gt;0),""),"",if(countif('2.Standard-Selection'!T:T,"*"&amp;$A55&amp;"-"&amp;"ELA*")=0,"",countif('2.Standard-Selection'!T:T,"*"&amp;$A55&amp;"-"&amp;"ELA*")))</f>
        <v/>
      </c>
      <c r="F55" s="18" t="str">
        <f>if(iferror(not(VALUE($A55)&gt;0),""),"",if(countif('2.Standard-Selection'!T:T,"*"&amp;$A55&amp;"-"&amp;"Math*")=0,"",countif('2.Standard-Selection'!T:T,"*"&amp;$A55&amp;"-"&amp;"Math*")))</f>
        <v/>
      </c>
      <c r="G55" s="19" t="str">
        <f>if(iferror(not(VALUE($A55)&gt;0),""),"",if(countif('2.Standard-Selection'!T:T,"*"&amp;$A55&amp;"-"&amp;"Science*")=0,"",countif('2.Standard-Selection'!T:T,"*"&amp;$A55&amp;"-"&amp;"Science*")))</f>
        <v/>
      </c>
      <c r="H55" s="20" t="str">
        <f>if(iferror(not(VALUE($A55)&gt;0),""),"",if(countif('2.Standard-Selection'!T:T,"*"&amp;$A55&amp;"-"&amp;"Social Studies*")=0,"",countif('2.Standard-Selection'!T:T,"*"&amp;$A55&amp;"-"&amp;"Social Studies*")))</f>
        <v/>
      </c>
    </row>
    <row r="56">
      <c r="A56" s="21"/>
      <c r="B56" s="22"/>
      <c r="C56" s="23"/>
      <c r="D56" s="23"/>
      <c r="E56" s="17" t="str">
        <f>if(iferror(not(VALUE($A56)&gt;0),""),"",if(countif('2.Standard-Selection'!T:T,"*"&amp;$A56&amp;"-"&amp;"ELA*")=0,"",countif('2.Standard-Selection'!T:T,"*"&amp;$A56&amp;"-"&amp;"ELA*")))</f>
        <v/>
      </c>
      <c r="F56" s="18" t="str">
        <f>if(iferror(not(VALUE($A56)&gt;0),""),"",if(countif('2.Standard-Selection'!T:T,"*"&amp;$A56&amp;"-"&amp;"Math*")=0,"",countif('2.Standard-Selection'!T:T,"*"&amp;$A56&amp;"-"&amp;"Math*")))</f>
        <v/>
      </c>
      <c r="G56" s="19" t="str">
        <f>if(iferror(not(VALUE($A56)&gt;0),""),"",if(countif('2.Standard-Selection'!T:T,"*"&amp;$A56&amp;"-"&amp;"Science*")=0,"",countif('2.Standard-Selection'!T:T,"*"&amp;$A56&amp;"-"&amp;"Science*")))</f>
        <v/>
      </c>
      <c r="H56" s="20" t="str">
        <f>if(iferror(not(VALUE($A56)&gt;0),""),"",if(countif('2.Standard-Selection'!T:T,"*"&amp;$A56&amp;"-"&amp;"Social Studies*")=0,"",countif('2.Standard-Selection'!T:T,"*"&amp;$A56&amp;"-"&amp;"Social Studies*")))</f>
        <v/>
      </c>
    </row>
    <row r="57">
      <c r="A57" s="21"/>
      <c r="B57" s="22"/>
      <c r="C57" s="23"/>
      <c r="D57" s="23"/>
      <c r="E57" s="17" t="str">
        <f>if(iferror(not(VALUE($A57)&gt;0),""),"",if(countif('2.Standard-Selection'!T:T,"*"&amp;$A57&amp;"-"&amp;"ELA*")=0,"",countif('2.Standard-Selection'!T:T,"*"&amp;$A57&amp;"-"&amp;"ELA*")))</f>
        <v/>
      </c>
      <c r="F57" s="18" t="str">
        <f>if(iferror(not(VALUE($A57)&gt;0),""),"",if(countif('2.Standard-Selection'!T:T,"*"&amp;$A57&amp;"-"&amp;"Math*")=0,"",countif('2.Standard-Selection'!T:T,"*"&amp;$A57&amp;"-"&amp;"Math*")))</f>
        <v/>
      </c>
      <c r="G57" s="19" t="str">
        <f>if(iferror(not(VALUE($A57)&gt;0),""),"",if(countif('2.Standard-Selection'!T:T,"*"&amp;$A57&amp;"-"&amp;"Science*")=0,"",countif('2.Standard-Selection'!T:T,"*"&amp;$A57&amp;"-"&amp;"Science*")))</f>
        <v/>
      </c>
      <c r="H57" s="20" t="str">
        <f>if(iferror(not(VALUE($A57)&gt;0),""),"",if(countif('2.Standard-Selection'!T:T,"*"&amp;$A57&amp;"-"&amp;"Social Studies*")=0,"",countif('2.Standard-Selection'!T:T,"*"&amp;$A57&amp;"-"&amp;"Social Studies*")))</f>
        <v/>
      </c>
    </row>
    <row r="58">
      <c r="A58" s="21"/>
      <c r="B58" s="22"/>
      <c r="C58" s="23"/>
      <c r="D58" s="23"/>
      <c r="E58" s="17" t="str">
        <f>if(iferror(not(VALUE($A58)&gt;0),""),"",if(countif('2.Standard-Selection'!T:T,"*"&amp;$A58&amp;"-"&amp;"ELA*")=0,"",countif('2.Standard-Selection'!T:T,"*"&amp;$A58&amp;"-"&amp;"ELA*")))</f>
        <v/>
      </c>
      <c r="F58" s="18" t="str">
        <f>if(iferror(not(VALUE($A58)&gt;0),""),"",if(countif('2.Standard-Selection'!T:T,"*"&amp;$A58&amp;"-"&amp;"Math*")=0,"",countif('2.Standard-Selection'!T:T,"*"&amp;$A58&amp;"-"&amp;"Math*")))</f>
        <v/>
      </c>
      <c r="G58" s="19" t="str">
        <f>if(iferror(not(VALUE($A58)&gt;0),""),"",if(countif('2.Standard-Selection'!T:T,"*"&amp;$A58&amp;"-"&amp;"Science*")=0,"",countif('2.Standard-Selection'!T:T,"*"&amp;$A58&amp;"-"&amp;"Science*")))</f>
        <v/>
      </c>
      <c r="H58" s="20" t="str">
        <f>if(iferror(not(VALUE($A58)&gt;0),""),"",if(countif('2.Standard-Selection'!T:T,"*"&amp;$A58&amp;"-"&amp;"Social Studies*")=0,"",countif('2.Standard-Selection'!T:T,"*"&amp;$A58&amp;"-"&amp;"Social Studies*")))</f>
        <v/>
      </c>
    </row>
    <row r="59">
      <c r="A59" s="21"/>
      <c r="B59" s="22"/>
      <c r="C59" s="23"/>
      <c r="D59" s="23"/>
      <c r="E59" s="17" t="str">
        <f>if(iferror(not(VALUE($A59)&gt;0),""),"",if(countif('2.Standard-Selection'!T:T,"*"&amp;$A59&amp;"-"&amp;"ELA*")=0,"",countif('2.Standard-Selection'!T:T,"*"&amp;$A59&amp;"-"&amp;"ELA*")))</f>
        <v/>
      </c>
      <c r="F59" s="18" t="str">
        <f>if(iferror(not(VALUE($A59)&gt;0),""),"",if(countif('2.Standard-Selection'!T:T,"*"&amp;$A59&amp;"-"&amp;"Math*")=0,"",countif('2.Standard-Selection'!T:T,"*"&amp;$A59&amp;"-"&amp;"Math*")))</f>
        <v/>
      </c>
      <c r="G59" s="19" t="str">
        <f>if(iferror(not(VALUE($A59)&gt;0),""),"",if(countif('2.Standard-Selection'!T:T,"*"&amp;$A59&amp;"-"&amp;"Science*")=0,"",countif('2.Standard-Selection'!T:T,"*"&amp;$A59&amp;"-"&amp;"Science*")))</f>
        <v/>
      </c>
      <c r="H59" s="20" t="str">
        <f>if(iferror(not(VALUE($A59)&gt;0),""),"",if(countif('2.Standard-Selection'!T:T,"*"&amp;$A59&amp;"-"&amp;"Social Studies*")=0,"",countif('2.Standard-Selection'!T:T,"*"&amp;$A59&amp;"-"&amp;"Social Studies*")))</f>
        <v/>
      </c>
    </row>
    <row r="60">
      <c r="A60" s="21"/>
      <c r="B60" s="22"/>
      <c r="C60" s="23"/>
      <c r="D60" s="23"/>
      <c r="E60" s="17" t="str">
        <f>if(iferror(not(VALUE($A60)&gt;0),""),"",if(countif('2.Standard-Selection'!T:T,"*"&amp;$A60&amp;"-"&amp;"ELA*")=0,"",countif('2.Standard-Selection'!T:T,"*"&amp;$A60&amp;"-"&amp;"ELA*")))</f>
        <v/>
      </c>
      <c r="F60" s="18" t="str">
        <f>if(iferror(not(VALUE($A60)&gt;0),""),"",if(countif('2.Standard-Selection'!T:T,"*"&amp;$A60&amp;"-"&amp;"Math*")=0,"",countif('2.Standard-Selection'!T:T,"*"&amp;$A60&amp;"-"&amp;"Math*")))</f>
        <v/>
      </c>
      <c r="G60" s="19" t="str">
        <f>if(iferror(not(VALUE($A60)&gt;0),""),"",if(countif('2.Standard-Selection'!T:T,"*"&amp;$A60&amp;"-"&amp;"Science*")=0,"",countif('2.Standard-Selection'!T:T,"*"&amp;$A60&amp;"-"&amp;"Science*")))</f>
        <v/>
      </c>
      <c r="H60" s="20" t="str">
        <f>if(iferror(not(VALUE($A60)&gt;0),""),"",if(countif('2.Standard-Selection'!T:T,"*"&amp;$A60&amp;"-"&amp;"Social Studies*")=0,"",countif('2.Standard-Selection'!T:T,"*"&amp;$A60&amp;"-"&amp;"Social Studies*")))</f>
        <v/>
      </c>
    </row>
    <row r="61">
      <c r="A61" s="21"/>
      <c r="B61" s="22"/>
      <c r="C61" s="23"/>
      <c r="D61" s="23"/>
      <c r="E61" s="17" t="str">
        <f>if(iferror(not(VALUE($A61)&gt;0),""),"",if(countif('2.Standard-Selection'!T:T,"*"&amp;$A61&amp;"-"&amp;"ELA*")=0,"",countif('2.Standard-Selection'!T:T,"*"&amp;$A61&amp;"-"&amp;"ELA*")))</f>
        <v/>
      </c>
      <c r="F61" s="18" t="str">
        <f>if(iferror(not(VALUE($A61)&gt;0),""),"",if(countif('2.Standard-Selection'!T:T,"*"&amp;$A61&amp;"-"&amp;"Math*")=0,"",countif('2.Standard-Selection'!T:T,"*"&amp;$A61&amp;"-"&amp;"Math*")))</f>
        <v/>
      </c>
      <c r="G61" s="19" t="str">
        <f>if(iferror(not(VALUE($A61)&gt;0),""),"",if(countif('2.Standard-Selection'!T:T,"*"&amp;$A61&amp;"-"&amp;"Science*")=0,"",countif('2.Standard-Selection'!T:T,"*"&amp;$A61&amp;"-"&amp;"Science*")))</f>
        <v/>
      </c>
      <c r="H61" s="20" t="str">
        <f>if(iferror(not(VALUE($A61)&gt;0),""),"",if(countif('2.Standard-Selection'!T:T,"*"&amp;$A61&amp;"-"&amp;"Social Studies*")=0,"",countif('2.Standard-Selection'!T:T,"*"&amp;$A61&amp;"-"&amp;"Social Studies*")))</f>
        <v/>
      </c>
    </row>
    <row r="62">
      <c r="A62" s="21"/>
      <c r="B62" s="22"/>
      <c r="C62" s="23"/>
      <c r="D62" s="23"/>
      <c r="E62" s="17" t="str">
        <f>if(iferror(not(VALUE($A62)&gt;0),""),"",if(countif('2.Standard-Selection'!T:T,"*"&amp;$A62&amp;"-"&amp;"ELA*")=0,"",countif('2.Standard-Selection'!T:T,"*"&amp;$A62&amp;"-"&amp;"ELA*")))</f>
        <v/>
      </c>
      <c r="F62" s="18" t="str">
        <f>if(iferror(not(VALUE($A62)&gt;0),""),"",if(countif('2.Standard-Selection'!T:T,"*"&amp;$A62&amp;"-"&amp;"Math*")=0,"",countif('2.Standard-Selection'!T:T,"*"&amp;$A62&amp;"-"&amp;"Math*")))</f>
        <v/>
      </c>
      <c r="G62" s="19" t="str">
        <f>if(iferror(not(VALUE($A62)&gt;0),""),"",if(countif('2.Standard-Selection'!T:T,"*"&amp;$A62&amp;"-"&amp;"Science*")=0,"",countif('2.Standard-Selection'!T:T,"*"&amp;$A62&amp;"-"&amp;"Science*")))</f>
        <v/>
      </c>
      <c r="H62" s="20" t="str">
        <f>if(iferror(not(VALUE($A62)&gt;0),""),"",if(countif('2.Standard-Selection'!T:T,"*"&amp;$A62&amp;"-"&amp;"Social Studies*")=0,"",countif('2.Standard-Selection'!T:T,"*"&amp;$A62&amp;"-"&amp;"Social Studies*")))</f>
        <v/>
      </c>
    </row>
    <row r="63">
      <c r="A63" s="21"/>
      <c r="B63" s="22"/>
      <c r="C63" s="23"/>
      <c r="D63" s="23"/>
      <c r="E63" s="17" t="str">
        <f>if(iferror(not(VALUE($A63)&gt;0),""),"",if(countif('2.Standard-Selection'!T:T,"*"&amp;$A63&amp;"-"&amp;"ELA*")=0,"",countif('2.Standard-Selection'!T:T,"*"&amp;$A63&amp;"-"&amp;"ELA*")))</f>
        <v/>
      </c>
      <c r="F63" s="18" t="str">
        <f>if(iferror(not(VALUE($A63)&gt;0),""),"",if(countif('2.Standard-Selection'!T:T,"*"&amp;$A63&amp;"-"&amp;"Math*")=0,"",countif('2.Standard-Selection'!T:T,"*"&amp;$A63&amp;"-"&amp;"Math*")))</f>
        <v/>
      </c>
      <c r="G63" s="19" t="str">
        <f>if(iferror(not(VALUE($A63)&gt;0),""),"",if(countif('2.Standard-Selection'!T:T,"*"&amp;$A63&amp;"-"&amp;"Science*")=0,"",countif('2.Standard-Selection'!T:T,"*"&amp;$A63&amp;"-"&amp;"Science*")))</f>
        <v/>
      </c>
      <c r="H63" s="20" t="str">
        <f>if(iferror(not(VALUE($A63)&gt;0),""),"",if(countif('2.Standard-Selection'!T:T,"*"&amp;$A63&amp;"-"&amp;"Social Studies*")=0,"",countif('2.Standard-Selection'!T:T,"*"&amp;$A63&amp;"-"&amp;"Social Studies*")))</f>
        <v/>
      </c>
    </row>
    <row r="64">
      <c r="A64" s="21"/>
      <c r="B64" s="22"/>
      <c r="C64" s="23"/>
      <c r="D64" s="23"/>
      <c r="E64" s="17" t="str">
        <f>if(iferror(not(VALUE($A64)&gt;0),""),"",if(countif('2.Standard-Selection'!T:T,"*"&amp;$A64&amp;"-"&amp;"ELA*")=0,"",countif('2.Standard-Selection'!T:T,"*"&amp;$A64&amp;"-"&amp;"ELA*")))</f>
        <v/>
      </c>
      <c r="F64" s="18" t="str">
        <f>if(iferror(not(VALUE($A64)&gt;0),""),"",if(countif('2.Standard-Selection'!T:T,"*"&amp;$A64&amp;"-"&amp;"Math*")=0,"",countif('2.Standard-Selection'!T:T,"*"&amp;$A64&amp;"-"&amp;"Math*")))</f>
        <v/>
      </c>
      <c r="G64" s="19" t="str">
        <f>if(iferror(not(VALUE($A64)&gt;0),""),"",if(countif('2.Standard-Selection'!T:T,"*"&amp;$A64&amp;"-"&amp;"Science*")=0,"",countif('2.Standard-Selection'!T:T,"*"&amp;$A64&amp;"-"&amp;"Science*")))</f>
        <v/>
      </c>
      <c r="H64" s="20" t="str">
        <f>if(iferror(not(VALUE($A64)&gt;0),""),"",if(countif('2.Standard-Selection'!T:T,"*"&amp;$A64&amp;"-"&amp;"Social Studies*")=0,"",countif('2.Standard-Selection'!T:T,"*"&amp;$A64&amp;"-"&amp;"Social Studies*")))</f>
        <v/>
      </c>
    </row>
    <row r="65">
      <c r="A65" s="21"/>
      <c r="B65" s="22"/>
      <c r="C65" s="23"/>
      <c r="D65" s="23"/>
      <c r="E65" s="17" t="str">
        <f>if(iferror(not(VALUE($A65)&gt;0),""),"",if(countif('2.Standard-Selection'!T:T,"*"&amp;$A65&amp;"-"&amp;"ELA*")=0,"",countif('2.Standard-Selection'!T:T,"*"&amp;$A65&amp;"-"&amp;"ELA*")))</f>
        <v/>
      </c>
      <c r="F65" s="18" t="str">
        <f>if(iferror(not(VALUE($A65)&gt;0),""),"",if(countif('2.Standard-Selection'!T:T,"*"&amp;$A65&amp;"-"&amp;"Math*")=0,"",countif('2.Standard-Selection'!T:T,"*"&amp;$A65&amp;"-"&amp;"Math*")))</f>
        <v/>
      </c>
      <c r="G65" s="19" t="str">
        <f>if(iferror(not(VALUE($A65)&gt;0),""),"",if(countif('2.Standard-Selection'!T:T,"*"&amp;$A65&amp;"-"&amp;"Science*")=0,"",countif('2.Standard-Selection'!T:T,"*"&amp;$A65&amp;"-"&amp;"Science*")))</f>
        <v/>
      </c>
      <c r="H65" s="20" t="str">
        <f>if(iferror(not(VALUE($A65)&gt;0),""),"",if(countif('2.Standard-Selection'!T:T,"*"&amp;$A65&amp;"-"&amp;"Social Studies*")=0,"",countif('2.Standard-Selection'!T:T,"*"&amp;$A65&amp;"-"&amp;"Social Studies*")))</f>
        <v/>
      </c>
    </row>
    <row r="66">
      <c r="A66" s="21"/>
      <c r="B66" s="22"/>
      <c r="C66" s="23"/>
      <c r="D66" s="23"/>
      <c r="E66" s="17" t="str">
        <f>if(iferror(not(VALUE($A66)&gt;0),""),"",if(countif('2.Standard-Selection'!T:T,"*"&amp;$A66&amp;"-"&amp;"ELA*")=0,"",countif('2.Standard-Selection'!T:T,"*"&amp;$A66&amp;"-"&amp;"ELA*")))</f>
        <v/>
      </c>
      <c r="F66" s="18" t="str">
        <f>if(iferror(not(VALUE($A66)&gt;0),""),"",if(countif('2.Standard-Selection'!T:T,"*"&amp;$A66&amp;"-"&amp;"Math*")=0,"",countif('2.Standard-Selection'!T:T,"*"&amp;$A66&amp;"-"&amp;"Math*")))</f>
        <v/>
      </c>
      <c r="G66" s="19" t="str">
        <f>if(iferror(not(VALUE($A66)&gt;0),""),"",if(countif('2.Standard-Selection'!T:T,"*"&amp;$A66&amp;"-"&amp;"Science*")=0,"",countif('2.Standard-Selection'!T:T,"*"&amp;$A66&amp;"-"&amp;"Science*")))</f>
        <v/>
      </c>
      <c r="H66" s="20" t="str">
        <f>if(iferror(not(VALUE($A66)&gt;0),""),"",if(countif('2.Standard-Selection'!T:T,"*"&amp;$A66&amp;"-"&amp;"Social Studies*")=0,"",countif('2.Standard-Selection'!T:T,"*"&amp;$A66&amp;"-"&amp;"Social Studies*")))</f>
        <v/>
      </c>
    </row>
    <row r="67">
      <c r="A67" s="21"/>
      <c r="B67" s="22"/>
      <c r="C67" s="23"/>
      <c r="D67" s="23"/>
      <c r="E67" s="17" t="str">
        <f>if(iferror(not(VALUE($A67)&gt;0),""),"",if(countif('2.Standard-Selection'!T:T,"*"&amp;$A67&amp;"-"&amp;"ELA*")=0,"",countif('2.Standard-Selection'!T:T,"*"&amp;$A67&amp;"-"&amp;"ELA*")))</f>
        <v/>
      </c>
      <c r="F67" s="18" t="str">
        <f>if(iferror(not(VALUE($A67)&gt;0),""),"",if(countif('2.Standard-Selection'!T:T,"*"&amp;$A67&amp;"-"&amp;"Math*")=0,"",countif('2.Standard-Selection'!T:T,"*"&amp;$A67&amp;"-"&amp;"Math*")))</f>
        <v/>
      </c>
      <c r="G67" s="19" t="str">
        <f>if(iferror(not(VALUE($A67)&gt;0),""),"",if(countif('2.Standard-Selection'!T:T,"*"&amp;$A67&amp;"-"&amp;"Science*")=0,"",countif('2.Standard-Selection'!T:T,"*"&amp;$A67&amp;"-"&amp;"Science*")))</f>
        <v/>
      </c>
      <c r="H67" s="20" t="str">
        <f>if(iferror(not(VALUE($A67)&gt;0),""),"",if(countif('2.Standard-Selection'!T:T,"*"&amp;$A67&amp;"-"&amp;"Social Studies*")=0,"",countif('2.Standard-Selection'!T:T,"*"&amp;$A67&amp;"-"&amp;"Social Studies*")))</f>
        <v/>
      </c>
    </row>
    <row r="68">
      <c r="A68" s="21"/>
      <c r="B68" s="22"/>
      <c r="C68" s="23"/>
      <c r="D68" s="23"/>
      <c r="E68" s="17" t="str">
        <f>if(iferror(not(VALUE($A68)&gt;0),""),"",if(countif('2.Standard-Selection'!T:T,"*"&amp;$A68&amp;"-"&amp;"ELA*")=0,"",countif('2.Standard-Selection'!T:T,"*"&amp;$A68&amp;"-"&amp;"ELA*")))</f>
        <v/>
      </c>
      <c r="F68" s="18" t="str">
        <f>if(iferror(not(VALUE($A68)&gt;0),""),"",if(countif('2.Standard-Selection'!T:T,"*"&amp;$A68&amp;"-"&amp;"Math*")=0,"",countif('2.Standard-Selection'!T:T,"*"&amp;$A68&amp;"-"&amp;"Math*")))</f>
        <v/>
      </c>
      <c r="G68" s="19" t="str">
        <f>if(iferror(not(VALUE($A68)&gt;0),""),"",if(countif('2.Standard-Selection'!T:T,"*"&amp;$A68&amp;"-"&amp;"Science*")=0,"",countif('2.Standard-Selection'!T:T,"*"&amp;$A68&amp;"-"&amp;"Science*")))</f>
        <v/>
      </c>
      <c r="H68" s="20" t="str">
        <f>if(iferror(not(VALUE($A68)&gt;0),""),"",if(countif('2.Standard-Selection'!T:T,"*"&amp;$A68&amp;"-"&amp;"Social Studies*")=0,"",countif('2.Standard-Selection'!T:T,"*"&amp;$A68&amp;"-"&amp;"Social Studies*")))</f>
        <v/>
      </c>
    </row>
    <row r="69">
      <c r="A69" s="21"/>
      <c r="B69" s="22"/>
      <c r="C69" s="23"/>
      <c r="D69" s="23"/>
      <c r="E69" s="17" t="str">
        <f>if(iferror(not(VALUE($A69)&gt;0),""),"",if(countif('2.Standard-Selection'!T:T,"*"&amp;$A69&amp;"-"&amp;"ELA*")=0,"",countif('2.Standard-Selection'!T:T,"*"&amp;$A69&amp;"-"&amp;"ELA*")))</f>
        <v/>
      </c>
      <c r="F69" s="18" t="str">
        <f>if(iferror(not(VALUE($A69)&gt;0),""),"",if(countif('2.Standard-Selection'!T:T,"*"&amp;$A69&amp;"-"&amp;"Math*")=0,"",countif('2.Standard-Selection'!T:T,"*"&amp;$A69&amp;"-"&amp;"Math*")))</f>
        <v/>
      </c>
      <c r="G69" s="19" t="str">
        <f>if(iferror(not(VALUE($A69)&gt;0),""),"",if(countif('2.Standard-Selection'!T:T,"*"&amp;$A69&amp;"-"&amp;"Science*")=0,"",countif('2.Standard-Selection'!T:T,"*"&amp;$A69&amp;"-"&amp;"Science*")))</f>
        <v/>
      </c>
      <c r="H69" s="20" t="str">
        <f>if(iferror(not(VALUE($A69)&gt;0),""),"",if(countif('2.Standard-Selection'!T:T,"*"&amp;$A69&amp;"-"&amp;"Social Studies*")=0,"",countif('2.Standard-Selection'!T:T,"*"&amp;$A69&amp;"-"&amp;"Social Studies*")))</f>
        <v/>
      </c>
    </row>
    <row r="70">
      <c r="A70" s="21"/>
      <c r="B70" s="22"/>
      <c r="C70" s="23"/>
      <c r="D70" s="23"/>
      <c r="E70" s="17" t="str">
        <f>if(iferror(not(VALUE($A70)&gt;0),""),"",if(countif('2.Standard-Selection'!T:T,"*"&amp;$A70&amp;"-"&amp;"ELA*")=0,"",countif('2.Standard-Selection'!T:T,"*"&amp;$A70&amp;"-"&amp;"ELA*")))</f>
        <v/>
      </c>
      <c r="F70" s="18" t="str">
        <f>if(iferror(not(VALUE($A70)&gt;0),""),"",if(countif('2.Standard-Selection'!T:T,"*"&amp;$A70&amp;"-"&amp;"Math*")=0,"",countif('2.Standard-Selection'!T:T,"*"&amp;$A70&amp;"-"&amp;"Math*")))</f>
        <v/>
      </c>
      <c r="G70" s="19" t="str">
        <f>if(iferror(not(VALUE($A70)&gt;0),""),"",if(countif('2.Standard-Selection'!T:T,"*"&amp;$A70&amp;"-"&amp;"Science*")=0,"",countif('2.Standard-Selection'!T:T,"*"&amp;$A70&amp;"-"&amp;"Science*")))</f>
        <v/>
      </c>
      <c r="H70" s="20" t="str">
        <f>if(iferror(not(VALUE($A70)&gt;0),""),"",if(countif('2.Standard-Selection'!T:T,"*"&amp;$A70&amp;"-"&amp;"Social Studies*")=0,"",countif('2.Standard-Selection'!T:T,"*"&amp;$A70&amp;"-"&amp;"Social Studies*")))</f>
        <v/>
      </c>
    </row>
    <row r="71">
      <c r="A71" s="21"/>
      <c r="B71" s="22"/>
      <c r="C71" s="23"/>
      <c r="D71" s="23"/>
      <c r="E71" s="17" t="str">
        <f>if(iferror(not(VALUE($A71)&gt;0),""),"",if(countif('2.Standard-Selection'!T:T,"*"&amp;$A71&amp;"-"&amp;"ELA*")=0,"",countif('2.Standard-Selection'!T:T,"*"&amp;$A71&amp;"-"&amp;"ELA*")))</f>
        <v/>
      </c>
      <c r="F71" s="18" t="str">
        <f>if(iferror(not(VALUE($A71)&gt;0),""),"",if(countif('2.Standard-Selection'!T:T,"*"&amp;$A71&amp;"-"&amp;"Math*")=0,"",countif('2.Standard-Selection'!T:T,"*"&amp;$A71&amp;"-"&amp;"Math*")))</f>
        <v/>
      </c>
      <c r="G71" s="19" t="str">
        <f>if(iferror(not(VALUE($A71)&gt;0),""),"",if(countif('2.Standard-Selection'!T:T,"*"&amp;$A71&amp;"-"&amp;"Science*")=0,"",countif('2.Standard-Selection'!T:T,"*"&amp;$A71&amp;"-"&amp;"Science*")))</f>
        <v/>
      </c>
      <c r="H71" s="20" t="str">
        <f>if(iferror(not(VALUE($A71)&gt;0),""),"",if(countif('2.Standard-Selection'!T:T,"*"&amp;$A71&amp;"-"&amp;"Social Studies*")=0,"",countif('2.Standard-Selection'!T:T,"*"&amp;$A71&amp;"-"&amp;"Social Studies*")))</f>
        <v/>
      </c>
    </row>
    <row r="72">
      <c r="A72" s="21"/>
      <c r="B72" s="22"/>
      <c r="C72" s="23"/>
      <c r="D72" s="23"/>
      <c r="E72" s="17" t="str">
        <f>if(iferror(not(VALUE($A72)&gt;0),""),"",if(countif('2.Standard-Selection'!T:T,"*"&amp;$A72&amp;"-"&amp;"ELA*")=0,"",countif('2.Standard-Selection'!T:T,"*"&amp;$A72&amp;"-"&amp;"ELA*")))</f>
        <v/>
      </c>
      <c r="F72" s="18" t="str">
        <f>if(iferror(not(VALUE($A72)&gt;0),""),"",if(countif('2.Standard-Selection'!T:T,"*"&amp;$A72&amp;"-"&amp;"Math*")=0,"",countif('2.Standard-Selection'!T:T,"*"&amp;$A72&amp;"-"&amp;"Math*")))</f>
        <v/>
      </c>
      <c r="G72" s="19" t="str">
        <f>if(iferror(not(VALUE($A72)&gt;0),""),"",if(countif('2.Standard-Selection'!T:T,"*"&amp;$A72&amp;"-"&amp;"Science*")=0,"",countif('2.Standard-Selection'!T:T,"*"&amp;$A72&amp;"-"&amp;"Science*")))</f>
        <v/>
      </c>
      <c r="H72" s="20" t="str">
        <f>if(iferror(not(VALUE($A72)&gt;0),""),"",if(countif('2.Standard-Selection'!T:T,"*"&amp;$A72&amp;"-"&amp;"Social Studies*")=0,"",countif('2.Standard-Selection'!T:T,"*"&amp;$A72&amp;"-"&amp;"Social Studies*")))</f>
        <v/>
      </c>
    </row>
    <row r="73">
      <c r="A73" s="21"/>
      <c r="B73" s="22"/>
      <c r="C73" s="23"/>
      <c r="D73" s="23"/>
      <c r="E73" s="17" t="str">
        <f>if(iferror(not(VALUE($A73)&gt;0),""),"",if(countif('2.Standard-Selection'!T:T,"*"&amp;$A73&amp;"-"&amp;"ELA*")=0,"",countif('2.Standard-Selection'!T:T,"*"&amp;$A73&amp;"-"&amp;"ELA*")))</f>
        <v/>
      </c>
      <c r="F73" s="18" t="str">
        <f>if(iferror(not(VALUE($A73)&gt;0),""),"",if(countif('2.Standard-Selection'!T:T,"*"&amp;$A73&amp;"-"&amp;"Math*")=0,"",countif('2.Standard-Selection'!T:T,"*"&amp;$A73&amp;"-"&amp;"Math*")))</f>
        <v/>
      </c>
      <c r="G73" s="19" t="str">
        <f>if(iferror(not(VALUE($A73)&gt;0),""),"",if(countif('2.Standard-Selection'!T:T,"*"&amp;$A73&amp;"-"&amp;"Science*")=0,"",countif('2.Standard-Selection'!T:T,"*"&amp;$A73&amp;"-"&amp;"Science*")))</f>
        <v/>
      </c>
      <c r="H73" s="20" t="str">
        <f>if(iferror(not(VALUE($A73)&gt;0),""),"",if(countif('2.Standard-Selection'!T:T,"*"&amp;$A73&amp;"-"&amp;"Social Studies*")=0,"",countif('2.Standard-Selection'!T:T,"*"&amp;$A73&amp;"-"&amp;"Social Studies*")))</f>
        <v/>
      </c>
    </row>
    <row r="74">
      <c r="A74" s="21"/>
      <c r="B74" s="22"/>
      <c r="C74" s="23"/>
      <c r="D74" s="23"/>
      <c r="E74" s="17" t="str">
        <f>if(iferror(not(VALUE($A74)&gt;0),""),"",if(countif('2.Standard-Selection'!T:T,"*"&amp;$A74&amp;"-"&amp;"ELA*")=0,"",countif('2.Standard-Selection'!T:T,"*"&amp;$A74&amp;"-"&amp;"ELA*")))</f>
        <v/>
      </c>
      <c r="F74" s="18" t="str">
        <f>if(iferror(not(VALUE($A74)&gt;0),""),"",if(countif('2.Standard-Selection'!T:T,"*"&amp;$A74&amp;"-"&amp;"Math*")=0,"",countif('2.Standard-Selection'!T:T,"*"&amp;$A74&amp;"-"&amp;"Math*")))</f>
        <v/>
      </c>
      <c r="G74" s="19" t="str">
        <f>if(iferror(not(VALUE($A74)&gt;0),""),"",if(countif('2.Standard-Selection'!T:T,"*"&amp;$A74&amp;"-"&amp;"Science*")=0,"",countif('2.Standard-Selection'!T:T,"*"&amp;$A74&amp;"-"&amp;"Science*")))</f>
        <v/>
      </c>
      <c r="H74" s="20" t="str">
        <f>if(iferror(not(VALUE($A74)&gt;0),""),"",if(countif('2.Standard-Selection'!T:T,"*"&amp;$A74&amp;"-"&amp;"Social Studies*")=0,"",countif('2.Standard-Selection'!T:T,"*"&amp;$A74&amp;"-"&amp;"Social Studies*")))</f>
        <v/>
      </c>
    </row>
    <row r="75">
      <c r="A75" s="21"/>
      <c r="B75" s="22"/>
      <c r="C75" s="23"/>
      <c r="D75" s="23"/>
      <c r="E75" s="17" t="str">
        <f>if(iferror(not(VALUE($A75)&gt;0),""),"",if(countif('2.Standard-Selection'!T:T,"*"&amp;$A75&amp;"-"&amp;"ELA*")=0,"",countif('2.Standard-Selection'!T:T,"*"&amp;$A75&amp;"-"&amp;"ELA*")))</f>
        <v/>
      </c>
      <c r="F75" s="18" t="str">
        <f>if(iferror(not(VALUE($A75)&gt;0),""),"",if(countif('2.Standard-Selection'!T:T,"*"&amp;$A75&amp;"-"&amp;"Math*")=0,"",countif('2.Standard-Selection'!T:T,"*"&amp;$A75&amp;"-"&amp;"Math*")))</f>
        <v/>
      </c>
      <c r="G75" s="19" t="str">
        <f>if(iferror(not(VALUE($A75)&gt;0),""),"",if(countif('2.Standard-Selection'!T:T,"*"&amp;$A75&amp;"-"&amp;"Science*")=0,"",countif('2.Standard-Selection'!T:T,"*"&amp;$A75&amp;"-"&amp;"Science*")))</f>
        <v/>
      </c>
      <c r="H75" s="20" t="str">
        <f>if(iferror(not(VALUE($A75)&gt;0),""),"",if(countif('2.Standard-Selection'!T:T,"*"&amp;$A75&amp;"-"&amp;"Social Studies*")=0,"",countif('2.Standard-Selection'!T:T,"*"&amp;$A75&amp;"-"&amp;"Social Studies*")))</f>
        <v/>
      </c>
    </row>
    <row r="76">
      <c r="A76" s="21"/>
      <c r="B76" s="22"/>
      <c r="C76" s="23"/>
      <c r="D76" s="23"/>
      <c r="E76" s="17" t="str">
        <f>if(iferror(not(VALUE($A76)&gt;0),""),"",if(countif('2.Standard-Selection'!T:T,"*"&amp;$A76&amp;"-"&amp;"ELA*")=0,"",countif('2.Standard-Selection'!T:T,"*"&amp;$A76&amp;"-"&amp;"ELA*")))</f>
        <v/>
      </c>
      <c r="F76" s="18" t="str">
        <f>if(iferror(not(VALUE($A76)&gt;0),""),"",if(countif('2.Standard-Selection'!T:T,"*"&amp;$A76&amp;"-"&amp;"Math*")=0,"",countif('2.Standard-Selection'!T:T,"*"&amp;$A76&amp;"-"&amp;"Math*")))</f>
        <v/>
      </c>
      <c r="G76" s="19" t="str">
        <f>if(iferror(not(VALUE($A76)&gt;0),""),"",if(countif('2.Standard-Selection'!T:T,"*"&amp;$A76&amp;"-"&amp;"Science*")=0,"",countif('2.Standard-Selection'!T:T,"*"&amp;$A76&amp;"-"&amp;"Science*")))</f>
        <v/>
      </c>
      <c r="H76" s="20" t="str">
        <f>if(iferror(not(VALUE($A76)&gt;0),""),"",if(countif('2.Standard-Selection'!T:T,"*"&amp;$A76&amp;"-"&amp;"Social Studies*")=0,"",countif('2.Standard-Selection'!T:T,"*"&amp;$A76&amp;"-"&amp;"Social Studies*")))</f>
        <v/>
      </c>
    </row>
    <row r="77">
      <c r="A77" s="21"/>
      <c r="B77" s="22"/>
      <c r="C77" s="23"/>
      <c r="D77" s="23"/>
      <c r="E77" s="17" t="str">
        <f>if(iferror(not(VALUE($A77)&gt;0),""),"",if(countif('2.Standard-Selection'!T:T,"*"&amp;$A77&amp;"-"&amp;"ELA*")=0,"",countif('2.Standard-Selection'!T:T,"*"&amp;$A77&amp;"-"&amp;"ELA*")))</f>
        <v/>
      </c>
      <c r="F77" s="18" t="str">
        <f>if(iferror(not(VALUE($A77)&gt;0),""),"",if(countif('2.Standard-Selection'!T:T,"*"&amp;$A77&amp;"-"&amp;"Math*")=0,"",countif('2.Standard-Selection'!T:T,"*"&amp;$A77&amp;"-"&amp;"Math*")))</f>
        <v/>
      </c>
      <c r="G77" s="19" t="str">
        <f>if(iferror(not(VALUE($A77)&gt;0),""),"",if(countif('2.Standard-Selection'!T:T,"*"&amp;$A77&amp;"-"&amp;"Science*")=0,"",countif('2.Standard-Selection'!T:T,"*"&amp;$A77&amp;"-"&amp;"Science*")))</f>
        <v/>
      </c>
      <c r="H77" s="20" t="str">
        <f>if(iferror(not(VALUE($A77)&gt;0),""),"",if(countif('2.Standard-Selection'!T:T,"*"&amp;$A77&amp;"-"&amp;"Social Studies*")=0,"",countif('2.Standard-Selection'!T:T,"*"&amp;$A77&amp;"-"&amp;"Social Studies*")))</f>
        <v/>
      </c>
    </row>
    <row r="78">
      <c r="A78" s="21"/>
      <c r="B78" s="22"/>
      <c r="C78" s="23"/>
      <c r="D78" s="23"/>
      <c r="E78" s="17" t="str">
        <f>if(iferror(not(VALUE($A78)&gt;0),""),"",if(countif('2.Standard-Selection'!T:T,"*"&amp;$A78&amp;"-"&amp;"ELA*")=0,"",countif('2.Standard-Selection'!T:T,"*"&amp;$A78&amp;"-"&amp;"ELA*")))</f>
        <v/>
      </c>
      <c r="F78" s="18" t="str">
        <f>if(iferror(not(VALUE($A78)&gt;0),""),"",if(countif('2.Standard-Selection'!T:T,"*"&amp;$A78&amp;"-"&amp;"Math*")=0,"",countif('2.Standard-Selection'!T:T,"*"&amp;$A78&amp;"-"&amp;"Math*")))</f>
        <v/>
      </c>
      <c r="G78" s="19" t="str">
        <f>if(iferror(not(VALUE($A78)&gt;0),""),"",if(countif('2.Standard-Selection'!T:T,"*"&amp;$A78&amp;"-"&amp;"Science*")=0,"",countif('2.Standard-Selection'!T:T,"*"&amp;$A78&amp;"-"&amp;"Science*")))</f>
        <v/>
      </c>
      <c r="H78" s="20" t="str">
        <f>if(iferror(not(VALUE($A78)&gt;0),""),"",if(countif('2.Standard-Selection'!T:T,"*"&amp;$A78&amp;"-"&amp;"Social Studies*")=0,"",countif('2.Standard-Selection'!T:T,"*"&amp;$A78&amp;"-"&amp;"Social Studies*")))</f>
        <v/>
      </c>
    </row>
    <row r="79">
      <c r="A79" s="21"/>
      <c r="B79" s="22"/>
      <c r="C79" s="23"/>
      <c r="D79" s="23"/>
      <c r="E79" s="17" t="str">
        <f>if(iferror(not(VALUE($A79)&gt;0),""),"",if(countif('2.Standard-Selection'!T:T,"*"&amp;$A79&amp;"-"&amp;"ELA*")=0,"",countif('2.Standard-Selection'!T:T,"*"&amp;$A79&amp;"-"&amp;"ELA*")))</f>
        <v/>
      </c>
      <c r="F79" s="18" t="str">
        <f>if(iferror(not(VALUE($A79)&gt;0),""),"",if(countif('2.Standard-Selection'!T:T,"*"&amp;$A79&amp;"-"&amp;"Math*")=0,"",countif('2.Standard-Selection'!T:T,"*"&amp;$A79&amp;"-"&amp;"Math*")))</f>
        <v/>
      </c>
      <c r="G79" s="19" t="str">
        <f>if(iferror(not(VALUE($A79)&gt;0),""),"",if(countif('2.Standard-Selection'!T:T,"*"&amp;$A79&amp;"-"&amp;"Science*")=0,"",countif('2.Standard-Selection'!T:T,"*"&amp;$A79&amp;"-"&amp;"Science*")))</f>
        <v/>
      </c>
      <c r="H79" s="20" t="str">
        <f>if(iferror(not(VALUE($A79)&gt;0),""),"",if(countif('2.Standard-Selection'!T:T,"*"&amp;$A79&amp;"-"&amp;"Social Studies*")=0,"",countif('2.Standard-Selection'!T:T,"*"&amp;$A79&amp;"-"&amp;"Social Studies*")))</f>
        <v/>
      </c>
    </row>
    <row r="80">
      <c r="A80" s="21"/>
      <c r="B80" s="22"/>
      <c r="C80" s="23"/>
      <c r="D80" s="23"/>
      <c r="E80" s="17" t="str">
        <f>if(iferror(not(VALUE($A80)&gt;0),""),"",if(countif('2.Standard-Selection'!T:T,"*"&amp;$A80&amp;"-"&amp;"ELA*")=0,"",countif('2.Standard-Selection'!T:T,"*"&amp;$A80&amp;"-"&amp;"ELA*")))</f>
        <v/>
      </c>
      <c r="F80" s="18" t="str">
        <f>if(iferror(not(VALUE($A80)&gt;0),""),"",if(countif('2.Standard-Selection'!T:T,"*"&amp;$A80&amp;"-"&amp;"Math*")=0,"",countif('2.Standard-Selection'!T:T,"*"&amp;$A80&amp;"-"&amp;"Math*")))</f>
        <v/>
      </c>
      <c r="G80" s="19" t="str">
        <f>if(iferror(not(VALUE($A80)&gt;0),""),"",if(countif('2.Standard-Selection'!T:T,"*"&amp;$A80&amp;"-"&amp;"Science*")=0,"",countif('2.Standard-Selection'!T:T,"*"&amp;$A80&amp;"-"&amp;"Science*")))</f>
        <v/>
      </c>
      <c r="H80" s="20" t="str">
        <f>if(iferror(not(VALUE($A80)&gt;0),""),"",if(countif('2.Standard-Selection'!T:T,"*"&amp;$A80&amp;"-"&amp;"Social Studies*")=0,"",countif('2.Standard-Selection'!T:T,"*"&amp;$A80&amp;"-"&amp;"Social Studies*")))</f>
        <v/>
      </c>
    </row>
    <row r="81">
      <c r="A81" s="21"/>
      <c r="B81" s="22"/>
      <c r="C81" s="23"/>
      <c r="D81" s="23"/>
      <c r="E81" s="17" t="str">
        <f>if(iferror(not(VALUE($A81)&gt;0),""),"",if(countif('2.Standard-Selection'!T:T,"*"&amp;$A81&amp;"-"&amp;"ELA*")=0,"",countif('2.Standard-Selection'!T:T,"*"&amp;$A81&amp;"-"&amp;"ELA*")))</f>
        <v/>
      </c>
      <c r="F81" s="18" t="str">
        <f>if(iferror(not(VALUE($A81)&gt;0),""),"",if(countif('2.Standard-Selection'!T:T,"*"&amp;$A81&amp;"-"&amp;"Math*")=0,"",countif('2.Standard-Selection'!T:T,"*"&amp;$A81&amp;"-"&amp;"Math*")))</f>
        <v/>
      </c>
      <c r="G81" s="19" t="str">
        <f>if(iferror(not(VALUE($A81)&gt;0),""),"",if(countif('2.Standard-Selection'!T:T,"*"&amp;$A81&amp;"-"&amp;"Science*")=0,"",countif('2.Standard-Selection'!T:T,"*"&amp;$A81&amp;"-"&amp;"Science*")))</f>
        <v/>
      </c>
      <c r="H81" s="20" t="str">
        <f>if(iferror(not(VALUE($A81)&gt;0),""),"",if(countif('2.Standard-Selection'!T:T,"*"&amp;$A81&amp;"-"&amp;"Social Studies*")=0,"",countif('2.Standard-Selection'!T:T,"*"&amp;$A81&amp;"-"&amp;"Social Studies*")))</f>
        <v/>
      </c>
    </row>
    <row r="82">
      <c r="A82" s="21"/>
      <c r="B82" s="22"/>
      <c r="C82" s="23"/>
      <c r="D82" s="23"/>
      <c r="E82" s="17" t="str">
        <f>if(iferror(not(VALUE($A82)&gt;0),""),"",if(countif('2.Standard-Selection'!T:T,"*"&amp;$A82&amp;"-"&amp;"ELA*")=0,"",countif('2.Standard-Selection'!T:T,"*"&amp;$A82&amp;"-"&amp;"ELA*")))</f>
        <v/>
      </c>
      <c r="F82" s="18" t="str">
        <f>if(iferror(not(VALUE($A82)&gt;0),""),"",if(countif('2.Standard-Selection'!T:T,"*"&amp;$A82&amp;"-"&amp;"Math*")=0,"",countif('2.Standard-Selection'!T:T,"*"&amp;$A82&amp;"-"&amp;"Math*")))</f>
        <v/>
      </c>
      <c r="G82" s="19" t="str">
        <f>if(iferror(not(VALUE($A82)&gt;0),""),"",if(countif('2.Standard-Selection'!T:T,"*"&amp;$A82&amp;"-"&amp;"Science*")=0,"",countif('2.Standard-Selection'!T:T,"*"&amp;$A82&amp;"-"&amp;"Science*")))</f>
        <v/>
      </c>
      <c r="H82" s="20" t="str">
        <f>if(iferror(not(VALUE($A82)&gt;0),""),"",if(countif('2.Standard-Selection'!T:T,"*"&amp;$A82&amp;"-"&amp;"Social Studies*")=0,"",countif('2.Standard-Selection'!T:T,"*"&amp;$A82&amp;"-"&amp;"Social Studies*")))</f>
        <v/>
      </c>
    </row>
    <row r="83">
      <c r="A83" s="21"/>
      <c r="B83" s="22"/>
      <c r="C83" s="23"/>
      <c r="D83" s="23"/>
      <c r="E83" s="17" t="str">
        <f>if(iferror(not(VALUE($A83)&gt;0),""),"",if(countif('2.Standard-Selection'!T:T,"*"&amp;$A83&amp;"-"&amp;"ELA*")=0,"",countif('2.Standard-Selection'!T:T,"*"&amp;$A83&amp;"-"&amp;"ELA*")))</f>
        <v/>
      </c>
      <c r="F83" s="18" t="str">
        <f>if(iferror(not(VALUE($A83)&gt;0),""),"",if(countif('2.Standard-Selection'!T:T,"*"&amp;$A83&amp;"-"&amp;"Math*")=0,"",countif('2.Standard-Selection'!T:T,"*"&amp;$A83&amp;"-"&amp;"Math*")))</f>
        <v/>
      </c>
      <c r="G83" s="19" t="str">
        <f>if(iferror(not(VALUE($A83)&gt;0),""),"",if(countif('2.Standard-Selection'!T:T,"*"&amp;$A83&amp;"-"&amp;"Science*")=0,"",countif('2.Standard-Selection'!T:T,"*"&amp;$A83&amp;"-"&amp;"Science*")))</f>
        <v/>
      </c>
      <c r="H83" s="20" t="str">
        <f>if(iferror(not(VALUE($A83)&gt;0),""),"",if(countif('2.Standard-Selection'!T:T,"*"&amp;$A83&amp;"-"&amp;"Social Studies*")=0,"",countif('2.Standard-Selection'!T:T,"*"&amp;$A83&amp;"-"&amp;"Social Studies*")))</f>
        <v/>
      </c>
    </row>
    <row r="84">
      <c r="A84" s="21"/>
      <c r="B84" s="22"/>
      <c r="C84" s="23"/>
      <c r="D84" s="23"/>
      <c r="E84" s="17" t="str">
        <f>if(iferror(not(VALUE($A84)&gt;0),""),"",if(countif('2.Standard-Selection'!T:T,"*"&amp;$A84&amp;"-"&amp;"ELA*")=0,"",countif('2.Standard-Selection'!T:T,"*"&amp;$A84&amp;"-"&amp;"ELA*")))</f>
        <v/>
      </c>
      <c r="F84" s="18" t="str">
        <f>if(iferror(not(VALUE($A84)&gt;0),""),"",if(countif('2.Standard-Selection'!T:T,"*"&amp;$A84&amp;"-"&amp;"Math*")=0,"",countif('2.Standard-Selection'!T:T,"*"&amp;$A84&amp;"-"&amp;"Math*")))</f>
        <v/>
      </c>
      <c r="G84" s="19" t="str">
        <f>if(iferror(not(VALUE($A84)&gt;0),""),"",if(countif('2.Standard-Selection'!T:T,"*"&amp;$A84&amp;"-"&amp;"Science*")=0,"",countif('2.Standard-Selection'!T:T,"*"&amp;$A84&amp;"-"&amp;"Science*")))</f>
        <v/>
      </c>
      <c r="H84" s="20" t="str">
        <f>if(iferror(not(VALUE($A84)&gt;0),""),"",if(countif('2.Standard-Selection'!T:T,"*"&amp;$A84&amp;"-"&amp;"Social Studies*")=0,"",countif('2.Standard-Selection'!T:T,"*"&amp;$A84&amp;"-"&amp;"Social Studies*")))</f>
        <v/>
      </c>
    </row>
    <row r="85">
      <c r="A85" s="21"/>
      <c r="B85" s="22"/>
      <c r="C85" s="23"/>
      <c r="D85" s="23"/>
      <c r="E85" s="17" t="str">
        <f>if(iferror(not(VALUE($A85)&gt;0),""),"",if(countif('2.Standard-Selection'!T:T,"*"&amp;$A85&amp;"-"&amp;"ELA*")=0,"",countif('2.Standard-Selection'!T:T,"*"&amp;$A85&amp;"-"&amp;"ELA*")))</f>
        <v/>
      </c>
      <c r="F85" s="18" t="str">
        <f>if(iferror(not(VALUE($A85)&gt;0),""),"",if(countif('2.Standard-Selection'!T:T,"*"&amp;$A85&amp;"-"&amp;"Math*")=0,"",countif('2.Standard-Selection'!T:T,"*"&amp;$A85&amp;"-"&amp;"Math*")))</f>
        <v/>
      </c>
      <c r="G85" s="19" t="str">
        <f>if(iferror(not(VALUE($A85)&gt;0),""),"",if(countif('2.Standard-Selection'!T:T,"*"&amp;$A85&amp;"-"&amp;"Science*")=0,"",countif('2.Standard-Selection'!T:T,"*"&amp;$A85&amp;"-"&amp;"Science*")))</f>
        <v/>
      </c>
      <c r="H85" s="20" t="str">
        <f>if(iferror(not(VALUE($A85)&gt;0),""),"",if(countif('2.Standard-Selection'!T:T,"*"&amp;$A85&amp;"-"&amp;"Social Studies*")=0,"",countif('2.Standard-Selection'!T:T,"*"&amp;$A85&amp;"-"&amp;"Social Studies*")))</f>
        <v/>
      </c>
    </row>
    <row r="86">
      <c r="A86" s="21"/>
      <c r="B86" s="22"/>
      <c r="C86" s="23"/>
      <c r="D86" s="23"/>
      <c r="E86" s="17" t="str">
        <f>if(iferror(not(VALUE($A86)&gt;0),""),"",if(countif('2.Standard-Selection'!T:T,"*"&amp;$A86&amp;"-"&amp;"ELA*")=0,"",countif('2.Standard-Selection'!T:T,"*"&amp;$A86&amp;"-"&amp;"ELA*")))</f>
        <v/>
      </c>
      <c r="F86" s="18" t="str">
        <f>if(iferror(not(VALUE($A86)&gt;0),""),"",if(countif('2.Standard-Selection'!T:T,"*"&amp;$A86&amp;"-"&amp;"Math*")=0,"",countif('2.Standard-Selection'!T:T,"*"&amp;$A86&amp;"-"&amp;"Math*")))</f>
        <v/>
      </c>
      <c r="G86" s="19" t="str">
        <f>if(iferror(not(VALUE($A86)&gt;0),""),"",if(countif('2.Standard-Selection'!T:T,"*"&amp;$A86&amp;"-"&amp;"Science*")=0,"",countif('2.Standard-Selection'!T:T,"*"&amp;$A86&amp;"-"&amp;"Science*")))</f>
        <v/>
      </c>
      <c r="H86" s="20" t="str">
        <f>if(iferror(not(VALUE($A86)&gt;0),""),"",if(countif('2.Standard-Selection'!T:T,"*"&amp;$A86&amp;"-"&amp;"Social Studies*")=0,"",countif('2.Standard-Selection'!T:T,"*"&amp;$A86&amp;"-"&amp;"Social Studies*")))</f>
        <v/>
      </c>
    </row>
    <row r="87">
      <c r="A87" s="21"/>
      <c r="B87" s="22"/>
      <c r="C87" s="23"/>
      <c r="D87" s="23"/>
      <c r="E87" s="17" t="str">
        <f>if(iferror(not(VALUE($A87)&gt;0),""),"",if(countif('2.Standard-Selection'!T:T,"*"&amp;$A87&amp;"-"&amp;"ELA*")=0,"",countif('2.Standard-Selection'!T:T,"*"&amp;$A87&amp;"-"&amp;"ELA*")))</f>
        <v/>
      </c>
      <c r="F87" s="18" t="str">
        <f>if(iferror(not(VALUE($A87)&gt;0),""),"",if(countif('2.Standard-Selection'!T:T,"*"&amp;$A87&amp;"-"&amp;"Math*")=0,"",countif('2.Standard-Selection'!T:T,"*"&amp;$A87&amp;"-"&amp;"Math*")))</f>
        <v/>
      </c>
      <c r="G87" s="19" t="str">
        <f>if(iferror(not(VALUE($A87)&gt;0),""),"",if(countif('2.Standard-Selection'!T:T,"*"&amp;$A87&amp;"-"&amp;"Science*")=0,"",countif('2.Standard-Selection'!T:T,"*"&amp;$A87&amp;"-"&amp;"Science*")))</f>
        <v/>
      </c>
      <c r="H87" s="20" t="str">
        <f>if(iferror(not(VALUE($A87)&gt;0),""),"",if(countif('2.Standard-Selection'!T:T,"*"&amp;$A87&amp;"-"&amp;"Social Studies*")=0,"",countif('2.Standard-Selection'!T:T,"*"&amp;$A87&amp;"-"&amp;"Social Studies*")))</f>
        <v/>
      </c>
    </row>
    <row r="88">
      <c r="A88" s="21"/>
      <c r="B88" s="22"/>
      <c r="C88" s="23"/>
      <c r="D88" s="23"/>
      <c r="E88" s="17" t="str">
        <f>if(iferror(not(VALUE($A88)&gt;0),""),"",if(countif('2.Standard-Selection'!T:T,"*"&amp;$A88&amp;"-"&amp;"ELA*")=0,"",countif('2.Standard-Selection'!T:T,"*"&amp;$A88&amp;"-"&amp;"ELA*")))</f>
        <v/>
      </c>
      <c r="F88" s="18" t="str">
        <f>if(iferror(not(VALUE($A88)&gt;0),""),"",if(countif('2.Standard-Selection'!T:T,"*"&amp;$A88&amp;"-"&amp;"Math*")=0,"",countif('2.Standard-Selection'!T:T,"*"&amp;$A88&amp;"-"&amp;"Math*")))</f>
        <v/>
      </c>
      <c r="G88" s="19" t="str">
        <f>if(iferror(not(VALUE($A88)&gt;0),""),"",if(countif('2.Standard-Selection'!T:T,"*"&amp;$A88&amp;"-"&amp;"Science*")=0,"",countif('2.Standard-Selection'!T:T,"*"&amp;$A88&amp;"-"&amp;"Science*")))</f>
        <v/>
      </c>
      <c r="H88" s="20" t="str">
        <f>if(iferror(not(VALUE($A88)&gt;0),""),"",if(countif('2.Standard-Selection'!T:T,"*"&amp;$A88&amp;"-"&amp;"Social Studies*")=0,"",countif('2.Standard-Selection'!T:T,"*"&amp;$A88&amp;"-"&amp;"Social Studies*")))</f>
        <v/>
      </c>
    </row>
    <row r="89">
      <c r="A89" s="21"/>
      <c r="B89" s="22"/>
      <c r="C89" s="23"/>
      <c r="D89" s="23"/>
      <c r="E89" s="17" t="str">
        <f>if(iferror(not(VALUE($A89)&gt;0),""),"",if(countif('2.Standard-Selection'!T:T,"*"&amp;$A89&amp;"-"&amp;"ELA*")=0,"",countif('2.Standard-Selection'!T:T,"*"&amp;$A89&amp;"-"&amp;"ELA*")))</f>
        <v/>
      </c>
      <c r="F89" s="18" t="str">
        <f>if(iferror(not(VALUE($A89)&gt;0),""),"",if(countif('2.Standard-Selection'!T:T,"*"&amp;$A89&amp;"-"&amp;"Math*")=0,"",countif('2.Standard-Selection'!T:T,"*"&amp;$A89&amp;"-"&amp;"Math*")))</f>
        <v/>
      </c>
      <c r="G89" s="19" t="str">
        <f>if(iferror(not(VALUE($A89)&gt;0),""),"",if(countif('2.Standard-Selection'!T:T,"*"&amp;$A89&amp;"-"&amp;"Science*")=0,"",countif('2.Standard-Selection'!T:T,"*"&amp;$A89&amp;"-"&amp;"Science*")))</f>
        <v/>
      </c>
      <c r="H89" s="20" t="str">
        <f>if(iferror(not(VALUE($A89)&gt;0),""),"",if(countif('2.Standard-Selection'!T:T,"*"&amp;$A89&amp;"-"&amp;"Social Studies*")=0,"",countif('2.Standard-Selection'!T:T,"*"&amp;$A89&amp;"-"&amp;"Social Studies*")))</f>
        <v/>
      </c>
    </row>
    <row r="90">
      <c r="A90" s="21"/>
      <c r="B90" s="22"/>
      <c r="C90" s="23"/>
      <c r="D90" s="23"/>
      <c r="E90" s="17" t="str">
        <f>if(iferror(not(VALUE($A90)&gt;0),""),"",if(countif('2.Standard-Selection'!T:T,"*"&amp;$A90&amp;"-"&amp;"ELA*")=0,"",countif('2.Standard-Selection'!T:T,"*"&amp;$A90&amp;"-"&amp;"ELA*")))</f>
        <v/>
      </c>
      <c r="F90" s="18" t="str">
        <f>if(iferror(not(VALUE($A90)&gt;0),""),"",if(countif('2.Standard-Selection'!T:T,"*"&amp;$A90&amp;"-"&amp;"Math*")=0,"",countif('2.Standard-Selection'!T:T,"*"&amp;$A90&amp;"-"&amp;"Math*")))</f>
        <v/>
      </c>
      <c r="G90" s="19" t="str">
        <f>if(iferror(not(VALUE($A90)&gt;0),""),"",if(countif('2.Standard-Selection'!T:T,"*"&amp;$A90&amp;"-"&amp;"Science*")=0,"",countif('2.Standard-Selection'!T:T,"*"&amp;$A90&amp;"-"&amp;"Science*")))</f>
        <v/>
      </c>
      <c r="H90" s="20" t="str">
        <f>if(iferror(not(VALUE($A90)&gt;0),""),"",if(countif('2.Standard-Selection'!T:T,"*"&amp;$A90&amp;"-"&amp;"Social Studies*")=0,"",countif('2.Standard-Selection'!T:T,"*"&amp;$A90&amp;"-"&amp;"Social Studies*")))</f>
        <v/>
      </c>
    </row>
    <row r="91">
      <c r="A91" s="21"/>
      <c r="B91" s="22"/>
      <c r="C91" s="23"/>
      <c r="D91" s="23"/>
      <c r="E91" s="17" t="str">
        <f>if(iferror(not(VALUE($A91)&gt;0),""),"",if(countif('2.Standard-Selection'!T:T,"*"&amp;$A91&amp;"-"&amp;"ELA*")=0,"",countif('2.Standard-Selection'!T:T,"*"&amp;$A91&amp;"-"&amp;"ELA*")))</f>
        <v/>
      </c>
      <c r="F91" s="18" t="str">
        <f>if(iferror(not(VALUE($A91)&gt;0),""),"",if(countif('2.Standard-Selection'!T:T,"*"&amp;$A91&amp;"-"&amp;"Math*")=0,"",countif('2.Standard-Selection'!T:T,"*"&amp;$A91&amp;"-"&amp;"Math*")))</f>
        <v/>
      </c>
      <c r="G91" s="19" t="str">
        <f>if(iferror(not(VALUE($A91)&gt;0),""),"",if(countif('2.Standard-Selection'!T:T,"*"&amp;$A91&amp;"-"&amp;"Science*")=0,"",countif('2.Standard-Selection'!T:T,"*"&amp;$A91&amp;"-"&amp;"Science*")))</f>
        <v/>
      </c>
      <c r="H91" s="20" t="str">
        <f>if(iferror(not(VALUE($A91)&gt;0),""),"",if(countif('2.Standard-Selection'!T:T,"*"&amp;$A91&amp;"-"&amp;"Social Studies*")=0,"",countif('2.Standard-Selection'!T:T,"*"&amp;$A91&amp;"-"&amp;"Social Studies*")))</f>
        <v/>
      </c>
    </row>
    <row r="92">
      <c r="A92" s="21"/>
      <c r="B92" s="22"/>
      <c r="C92" s="23"/>
      <c r="D92" s="23"/>
      <c r="E92" s="17" t="str">
        <f>if(iferror(not(VALUE($A92)&gt;0),""),"",if(countif('2.Standard-Selection'!T:T,"*"&amp;$A92&amp;"-"&amp;"ELA*")=0,"",countif('2.Standard-Selection'!T:T,"*"&amp;$A92&amp;"-"&amp;"ELA*")))</f>
        <v/>
      </c>
      <c r="F92" s="18" t="str">
        <f>if(iferror(not(VALUE($A92)&gt;0),""),"",if(countif('2.Standard-Selection'!T:T,"*"&amp;$A92&amp;"-"&amp;"Math*")=0,"",countif('2.Standard-Selection'!T:T,"*"&amp;$A92&amp;"-"&amp;"Math*")))</f>
        <v/>
      </c>
      <c r="G92" s="19" t="str">
        <f>if(iferror(not(VALUE($A92)&gt;0),""),"",if(countif('2.Standard-Selection'!T:T,"*"&amp;$A92&amp;"-"&amp;"Science*")=0,"",countif('2.Standard-Selection'!T:T,"*"&amp;$A92&amp;"-"&amp;"Science*")))</f>
        <v/>
      </c>
      <c r="H92" s="20" t="str">
        <f>if(iferror(not(VALUE($A92)&gt;0),""),"",if(countif('2.Standard-Selection'!T:T,"*"&amp;$A92&amp;"-"&amp;"Social Studies*")=0,"",countif('2.Standard-Selection'!T:T,"*"&amp;$A92&amp;"-"&amp;"Social Studies*")))</f>
        <v/>
      </c>
    </row>
    <row r="93">
      <c r="A93" s="21"/>
      <c r="B93" s="22"/>
      <c r="C93" s="23"/>
      <c r="D93" s="23"/>
      <c r="E93" s="17" t="str">
        <f>if(iferror(not(VALUE($A93)&gt;0),""),"",if(countif('2.Standard-Selection'!T:T,"*"&amp;$A93&amp;"-"&amp;"ELA*")=0,"",countif('2.Standard-Selection'!T:T,"*"&amp;$A93&amp;"-"&amp;"ELA*")))</f>
        <v/>
      </c>
      <c r="F93" s="18" t="str">
        <f>if(iferror(not(VALUE($A93)&gt;0),""),"",if(countif('2.Standard-Selection'!T:T,"*"&amp;$A93&amp;"-"&amp;"Math*")=0,"",countif('2.Standard-Selection'!T:T,"*"&amp;$A93&amp;"-"&amp;"Math*")))</f>
        <v/>
      </c>
      <c r="G93" s="19" t="str">
        <f>if(iferror(not(VALUE($A93)&gt;0),""),"",if(countif('2.Standard-Selection'!T:T,"*"&amp;$A93&amp;"-"&amp;"Science*")=0,"",countif('2.Standard-Selection'!T:T,"*"&amp;$A93&amp;"-"&amp;"Science*")))</f>
        <v/>
      </c>
      <c r="H93" s="20" t="str">
        <f>if(iferror(not(VALUE($A93)&gt;0),""),"",if(countif('2.Standard-Selection'!T:T,"*"&amp;$A93&amp;"-"&amp;"Social Studies*")=0,"",countif('2.Standard-Selection'!T:T,"*"&amp;$A93&amp;"-"&amp;"Social Studies*")))</f>
        <v/>
      </c>
    </row>
    <row r="94">
      <c r="A94" s="21"/>
      <c r="B94" s="22"/>
      <c r="C94" s="23"/>
      <c r="D94" s="23"/>
      <c r="E94" s="17" t="str">
        <f>if(iferror(not(VALUE($A94)&gt;0),""),"",if(countif('2.Standard-Selection'!T:T,"*"&amp;$A94&amp;"-"&amp;"ELA*")=0,"",countif('2.Standard-Selection'!T:T,"*"&amp;$A94&amp;"-"&amp;"ELA*")))</f>
        <v/>
      </c>
      <c r="F94" s="18" t="str">
        <f>if(iferror(not(VALUE($A94)&gt;0),""),"",if(countif('2.Standard-Selection'!T:T,"*"&amp;$A94&amp;"-"&amp;"Math*")=0,"",countif('2.Standard-Selection'!T:T,"*"&amp;$A94&amp;"-"&amp;"Math*")))</f>
        <v/>
      </c>
      <c r="G94" s="19" t="str">
        <f>if(iferror(not(VALUE($A94)&gt;0),""),"",if(countif('2.Standard-Selection'!T:T,"*"&amp;$A94&amp;"-"&amp;"Science*")=0,"",countif('2.Standard-Selection'!T:T,"*"&amp;$A94&amp;"-"&amp;"Science*")))</f>
        <v/>
      </c>
      <c r="H94" s="20" t="str">
        <f>if(iferror(not(VALUE($A94)&gt;0),""),"",if(countif('2.Standard-Selection'!T:T,"*"&amp;$A94&amp;"-"&amp;"Social Studies*")=0,"",countif('2.Standard-Selection'!T:T,"*"&amp;$A94&amp;"-"&amp;"Social Studies*")))</f>
        <v/>
      </c>
    </row>
    <row r="95">
      <c r="A95" s="21"/>
      <c r="B95" s="22"/>
      <c r="C95" s="23"/>
      <c r="D95" s="23"/>
      <c r="E95" s="17" t="str">
        <f>if(iferror(not(VALUE($A95)&gt;0),""),"",if(countif('2.Standard-Selection'!T:T,"*"&amp;$A95&amp;"-"&amp;"ELA*")=0,"",countif('2.Standard-Selection'!T:T,"*"&amp;$A95&amp;"-"&amp;"ELA*")))</f>
        <v/>
      </c>
      <c r="F95" s="18" t="str">
        <f>if(iferror(not(VALUE($A95)&gt;0),""),"",if(countif('2.Standard-Selection'!T:T,"*"&amp;$A95&amp;"-"&amp;"Math*")=0,"",countif('2.Standard-Selection'!T:T,"*"&amp;$A95&amp;"-"&amp;"Math*")))</f>
        <v/>
      </c>
      <c r="G95" s="19" t="str">
        <f>if(iferror(not(VALUE($A95)&gt;0),""),"",if(countif('2.Standard-Selection'!T:T,"*"&amp;$A95&amp;"-"&amp;"Science*")=0,"",countif('2.Standard-Selection'!T:T,"*"&amp;$A95&amp;"-"&amp;"Science*")))</f>
        <v/>
      </c>
      <c r="H95" s="20" t="str">
        <f>if(iferror(not(VALUE($A95)&gt;0),""),"",if(countif('2.Standard-Selection'!T:T,"*"&amp;$A95&amp;"-"&amp;"Social Studies*")=0,"",countif('2.Standard-Selection'!T:T,"*"&amp;$A95&amp;"-"&amp;"Social Studies*")))</f>
        <v/>
      </c>
    </row>
    <row r="96">
      <c r="A96" s="21"/>
      <c r="B96" s="22"/>
      <c r="C96" s="23"/>
      <c r="D96" s="23"/>
      <c r="E96" s="17" t="str">
        <f>if(iferror(not(VALUE($A96)&gt;0),""),"",if(countif('2.Standard-Selection'!T:T,"*"&amp;$A96&amp;"-"&amp;"ELA*")=0,"",countif('2.Standard-Selection'!T:T,"*"&amp;$A96&amp;"-"&amp;"ELA*")))</f>
        <v/>
      </c>
      <c r="F96" s="18" t="str">
        <f>if(iferror(not(VALUE($A96)&gt;0),""),"",if(countif('2.Standard-Selection'!T:T,"*"&amp;$A96&amp;"-"&amp;"Math*")=0,"",countif('2.Standard-Selection'!T:T,"*"&amp;$A96&amp;"-"&amp;"Math*")))</f>
        <v/>
      </c>
      <c r="G96" s="19" t="str">
        <f>if(iferror(not(VALUE($A96)&gt;0),""),"",if(countif('2.Standard-Selection'!T:T,"*"&amp;$A96&amp;"-"&amp;"Science*")=0,"",countif('2.Standard-Selection'!T:T,"*"&amp;$A96&amp;"-"&amp;"Science*")))</f>
        <v/>
      </c>
      <c r="H96" s="20" t="str">
        <f>if(iferror(not(VALUE($A96)&gt;0),""),"",if(countif('2.Standard-Selection'!T:T,"*"&amp;$A96&amp;"-"&amp;"Social Studies*")=0,"",countif('2.Standard-Selection'!T:T,"*"&amp;$A96&amp;"-"&amp;"Social Studies*")))</f>
        <v/>
      </c>
    </row>
    <row r="97">
      <c r="A97" s="21"/>
      <c r="B97" s="22"/>
      <c r="C97" s="23"/>
      <c r="D97" s="23"/>
      <c r="E97" s="17" t="str">
        <f>if(iferror(not(VALUE($A97)&gt;0),""),"",if(countif('2.Standard-Selection'!T:T,"*"&amp;$A97&amp;"-"&amp;"ELA*")=0,"",countif('2.Standard-Selection'!T:T,"*"&amp;$A97&amp;"-"&amp;"ELA*")))</f>
        <v/>
      </c>
      <c r="F97" s="18" t="str">
        <f>if(iferror(not(VALUE($A97)&gt;0),""),"",if(countif('2.Standard-Selection'!T:T,"*"&amp;$A97&amp;"-"&amp;"Math*")=0,"",countif('2.Standard-Selection'!T:T,"*"&amp;$A97&amp;"-"&amp;"Math*")))</f>
        <v/>
      </c>
      <c r="G97" s="19" t="str">
        <f>if(iferror(not(VALUE($A97)&gt;0),""),"",if(countif('2.Standard-Selection'!T:T,"*"&amp;$A97&amp;"-"&amp;"Science*")=0,"",countif('2.Standard-Selection'!T:T,"*"&amp;$A97&amp;"-"&amp;"Science*")))</f>
        <v/>
      </c>
      <c r="H97" s="20" t="str">
        <f>if(iferror(not(VALUE($A97)&gt;0),""),"",if(countif('2.Standard-Selection'!T:T,"*"&amp;$A97&amp;"-"&amp;"Social Studies*")=0,"",countif('2.Standard-Selection'!T:T,"*"&amp;$A97&amp;"-"&amp;"Social Studies*")))</f>
        <v/>
      </c>
    </row>
    <row r="98">
      <c r="A98" s="21"/>
      <c r="B98" s="22"/>
      <c r="C98" s="23"/>
      <c r="D98" s="23"/>
      <c r="E98" s="17" t="str">
        <f>if(iferror(not(VALUE($A98)&gt;0),""),"",if(countif('2.Standard-Selection'!T:T,"*"&amp;$A98&amp;"-"&amp;"ELA*")=0,"",countif('2.Standard-Selection'!T:T,"*"&amp;$A98&amp;"-"&amp;"ELA*")))</f>
        <v/>
      </c>
      <c r="F98" s="18" t="str">
        <f>if(iferror(not(VALUE($A98)&gt;0),""),"",if(countif('2.Standard-Selection'!T:T,"*"&amp;$A98&amp;"-"&amp;"Math*")=0,"",countif('2.Standard-Selection'!T:T,"*"&amp;$A98&amp;"-"&amp;"Math*")))</f>
        <v/>
      </c>
      <c r="G98" s="19" t="str">
        <f>if(iferror(not(VALUE($A98)&gt;0),""),"",if(countif('2.Standard-Selection'!T:T,"*"&amp;$A98&amp;"-"&amp;"Science*")=0,"",countif('2.Standard-Selection'!T:T,"*"&amp;$A98&amp;"-"&amp;"Science*")))</f>
        <v/>
      </c>
      <c r="H98" s="20" t="str">
        <f>if(iferror(not(VALUE($A98)&gt;0),""),"",if(countif('2.Standard-Selection'!T:T,"*"&amp;$A98&amp;"-"&amp;"Social Studies*")=0,"",countif('2.Standard-Selection'!T:T,"*"&amp;$A98&amp;"-"&amp;"Social Studies*")))</f>
        <v/>
      </c>
    </row>
    <row r="99">
      <c r="A99" s="21"/>
      <c r="B99" s="22"/>
      <c r="C99" s="23"/>
      <c r="D99" s="23"/>
      <c r="E99" s="17" t="str">
        <f>if(iferror(not(VALUE($A99)&gt;0),""),"",if(countif('2.Standard-Selection'!T:T,"*"&amp;$A99&amp;"-"&amp;"ELA*")=0,"",countif('2.Standard-Selection'!T:T,"*"&amp;$A99&amp;"-"&amp;"ELA*")))</f>
        <v/>
      </c>
      <c r="F99" s="18" t="str">
        <f>if(iferror(not(VALUE($A99)&gt;0),""),"",if(countif('2.Standard-Selection'!T:T,"*"&amp;$A99&amp;"-"&amp;"Math*")=0,"",countif('2.Standard-Selection'!T:T,"*"&amp;$A99&amp;"-"&amp;"Math*")))</f>
        <v/>
      </c>
      <c r="G99" s="19" t="str">
        <f>if(iferror(not(VALUE($A99)&gt;0),""),"",if(countif('2.Standard-Selection'!T:T,"*"&amp;$A99&amp;"-"&amp;"Science*")=0,"",countif('2.Standard-Selection'!T:T,"*"&amp;$A99&amp;"-"&amp;"Science*")))</f>
        <v/>
      </c>
      <c r="H99" s="20" t="str">
        <f>if(iferror(not(VALUE($A99)&gt;0),""),"",if(countif('2.Standard-Selection'!T:T,"*"&amp;$A99&amp;"-"&amp;"Social Studies*")=0,"",countif('2.Standard-Selection'!T:T,"*"&amp;$A99&amp;"-"&amp;"Social Studies*")))</f>
        <v/>
      </c>
    </row>
    <row r="100">
      <c r="A100" s="21"/>
      <c r="B100" s="22"/>
      <c r="C100" s="23"/>
      <c r="D100" s="23"/>
      <c r="E100" s="17" t="str">
        <f>if(iferror(not(VALUE($A100)&gt;0),""),"",if(countif('2.Standard-Selection'!T:T,"*"&amp;$A100&amp;"-"&amp;"ELA*")=0,"",countif('2.Standard-Selection'!T:T,"*"&amp;$A100&amp;"-"&amp;"ELA*")))</f>
        <v/>
      </c>
      <c r="F100" s="18" t="str">
        <f>if(iferror(not(VALUE($A100)&gt;0),""),"",if(countif('2.Standard-Selection'!T:T,"*"&amp;$A100&amp;"-"&amp;"Math*")=0,"",countif('2.Standard-Selection'!T:T,"*"&amp;$A100&amp;"-"&amp;"Math*")))</f>
        <v/>
      </c>
      <c r="G100" s="19" t="str">
        <f>if(iferror(not(VALUE($A100)&gt;0),""),"",if(countif('2.Standard-Selection'!T:T,"*"&amp;$A100&amp;"-"&amp;"Science*")=0,"",countif('2.Standard-Selection'!T:T,"*"&amp;$A100&amp;"-"&amp;"Science*")))</f>
        <v/>
      </c>
      <c r="H100" s="20" t="str">
        <f>if(iferror(not(VALUE($A100)&gt;0),""),"",if(countif('2.Standard-Selection'!T:T,"*"&amp;$A100&amp;"-"&amp;"Social Studies*")=0,"",countif('2.Standard-Selection'!T:T,"*"&amp;$A100&amp;"-"&amp;"Social Studies*")))</f>
        <v/>
      </c>
    </row>
  </sheetData>
  <autoFilter ref="$A$2:$I$100">
    <sortState ref="A2:I100">
      <sortCondition ref="A2:A100"/>
      <sortCondition ref="C2:C100"/>
    </sortState>
  </autoFilter>
  <mergeCells count="2">
    <mergeCell ref="A1:D1"/>
    <mergeCell ref="E1:H1"/>
  </mergeCells>
  <conditionalFormatting sqref="B1:H100 A2:A100">
    <cfRule type="expression" dxfId="0" priority="1">
      <formula>$A1="x"</formula>
    </cfRule>
  </conditionalFormatting>
  <conditionalFormatting sqref="B1:H100 A2:A100">
    <cfRule type="expression" dxfId="1" priority="2">
      <formula>$A1="f"</formula>
    </cfRule>
  </conditionalFormatting>
  <hyperlinks>
    <hyperlink r:id="rId2" ref="B2"/>
  </hyperlinks>
  <drawing r:id="rId3"/>
  <legacy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8.0" ySplit="2.0" topLeftCell="I3" activePane="bottomRight" state="frozen"/>
      <selection activeCell="I1" sqref="I1" pane="topRight"/>
      <selection activeCell="A3" sqref="A3" pane="bottomLeft"/>
      <selection activeCell="I3" sqref="I3" pane="bottomRight"/>
    </sheetView>
  </sheetViews>
  <sheetFormatPr customHeight="1" defaultColWidth="12.63" defaultRowHeight="15.0"/>
  <cols>
    <col customWidth="1" min="1" max="1" width="8.25"/>
    <col customWidth="1" min="2" max="2" width="22.38"/>
    <col customWidth="1" min="3" max="3" width="15.0"/>
    <col customWidth="1" min="4" max="4" width="36.63"/>
    <col customWidth="1" min="5" max="5" width="9.0"/>
    <col customWidth="1" min="6" max="6" width="10.63"/>
    <col customWidth="1" min="7" max="7" width="9.63"/>
    <col customWidth="1" min="8" max="8" width="12.0"/>
    <col customWidth="1" min="9" max="9" width="14.25"/>
    <col customWidth="1" min="10" max="10" width="16.75"/>
    <col customWidth="1" min="11" max="11" width="10.63"/>
    <col customWidth="1" min="12" max="12" width="36.13"/>
    <col customWidth="1" min="13" max="19" width="7.75"/>
    <col customWidth="1" min="20" max="20" width="15.63"/>
    <col customWidth="1" min="21" max="28" width="5.25"/>
    <col customWidth="1" min="29" max="36" width="21.25"/>
  </cols>
  <sheetData>
    <row r="1">
      <c r="A1" s="1" t="s">
        <v>48</v>
      </c>
      <c r="B1" s="2"/>
      <c r="C1" s="2"/>
      <c r="D1" s="2"/>
      <c r="E1" s="2"/>
      <c r="F1" s="2"/>
      <c r="G1" s="2"/>
      <c r="H1" s="3"/>
      <c r="I1" s="24"/>
      <c r="J1" s="24"/>
      <c r="K1" s="25"/>
      <c r="L1" s="24"/>
      <c r="M1" s="25"/>
      <c r="N1" s="26"/>
      <c r="O1" s="27"/>
      <c r="P1" s="26"/>
      <c r="Q1" s="25"/>
      <c r="R1" s="25"/>
      <c r="S1" s="26"/>
      <c r="T1" s="28" t="s">
        <v>49</v>
      </c>
      <c r="AC1" s="29"/>
      <c r="AD1" s="29"/>
      <c r="AE1" s="29"/>
      <c r="AF1" s="29"/>
      <c r="AG1" s="29"/>
      <c r="AH1" s="29"/>
      <c r="AI1" s="29"/>
      <c r="AJ1" s="29"/>
    </row>
    <row r="2">
      <c r="A2" s="30" t="s">
        <v>2</v>
      </c>
      <c r="B2" s="31" t="s">
        <v>50</v>
      </c>
      <c r="C2" s="32" t="s">
        <v>51</v>
      </c>
      <c r="D2" s="33" t="s">
        <v>52</v>
      </c>
      <c r="E2" s="33" t="s">
        <v>53</v>
      </c>
      <c r="F2" s="32" t="s">
        <v>54</v>
      </c>
      <c r="G2" s="33" t="s">
        <v>55</v>
      </c>
      <c r="H2" s="33" t="s">
        <v>56</v>
      </c>
      <c r="I2" s="33" t="s">
        <v>57</v>
      </c>
      <c r="J2" s="33" t="s">
        <v>58</v>
      </c>
      <c r="K2" s="32" t="s">
        <v>59</v>
      </c>
      <c r="L2" s="33" t="s">
        <v>60</v>
      </c>
      <c r="M2" s="32" t="s">
        <v>61</v>
      </c>
      <c r="N2" s="34" t="s">
        <v>62</v>
      </c>
      <c r="O2" s="35" t="s">
        <v>63</v>
      </c>
      <c r="P2" s="34" t="s">
        <v>64</v>
      </c>
      <c r="Q2" s="32" t="s">
        <v>65</v>
      </c>
      <c r="R2" s="32" t="s">
        <v>66</v>
      </c>
      <c r="S2" s="34" t="s">
        <v>67</v>
      </c>
      <c r="T2" s="36" t="s">
        <v>68</v>
      </c>
      <c r="U2" s="36" t="s">
        <v>69</v>
      </c>
      <c r="V2" s="36" t="s">
        <v>70</v>
      </c>
      <c r="W2" s="36" t="s">
        <v>71</v>
      </c>
      <c r="X2" s="36" t="s">
        <v>72</v>
      </c>
      <c r="Y2" s="36" t="s">
        <v>73</v>
      </c>
      <c r="Z2" s="36" t="s">
        <v>74</v>
      </c>
      <c r="AA2" s="36" t="s">
        <v>75</v>
      </c>
      <c r="AB2" s="36" t="s">
        <v>76</v>
      </c>
      <c r="AC2" s="37"/>
      <c r="AD2" s="37"/>
      <c r="AE2" s="37"/>
      <c r="AF2" s="37"/>
      <c r="AG2" s="37"/>
      <c r="AH2" s="37"/>
      <c r="AI2" s="37"/>
      <c r="AJ2" s="37"/>
    </row>
    <row r="3">
      <c r="A3" s="38" t="s">
        <v>34</v>
      </c>
      <c r="B3" s="39" t="str">
        <f t="shared" ref="B3:B2501" si="1">textjoin("
",TRUE,Y3:AB3)</f>
        <v/>
      </c>
      <c r="C3" s="40" t="s">
        <v>77</v>
      </c>
      <c r="D3" s="41" t="s">
        <v>78</v>
      </c>
      <c r="E3" s="41" t="s">
        <v>79</v>
      </c>
      <c r="F3" s="40" t="s">
        <v>80</v>
      </c>
      <c r="G3" s="41" t="s">
        <v>81</v>
      </c>
      <c r="H3" s="42" t="s">
        <v>6</v>
      </c>
      <c r="I3" s="41" t="s">
        <v>82</v>
      </c>
      <c r="J3" s="43"/>
      <c r="K3" s="44"/>
      <c r="L3" s="45"/>
      <c r="M3" s="46" t="s">
        <v>83</v>
      </c>
      <c r="N3" s="40" t="s">
        <v>84</v>
      </c>
      <c r="O3" s="47" t="s">
        <v>85</v>
      </c>
      <c r="P3" s="48"/>
      <c r="Q3" s="48"/>
      <c r="R3" s="48"/>
      <c r="S3" s="49"/>
      <c r="T3" s="50" t="str">
        <f>IFERROR(__xludf.DUMMYFUNCTION("if(isblank($A3),"""",REGEXREPLACE($A3,   "",?(\d),?"",  ""$1""&amp;""-""&amp;$H3))"),"f")</f>
        <v>f</v>
      </c>
      <c r="U3" s="51" t="str">
        <f>IFERROR(__xludf.DUMMYFUNCTION("iferror(split(A3,"","",TRUE,TRUE),"""")"),"f")</f>
        <v>f</v>
      </c>
      <c r="V3" s="51"/>
      <c r="W3" s="51"/>
      <c r="X3" s="51"/>
      <c r="Y3" s="50" t="str">
        <f>IFERROR(__xludf.DUMMYFUNCTION("if(or(U3="""",U3=""f""),"""",U3&amp;"": ""&amp;vlookup(to_text(U3),'1.Learning-Goals'!$A$3:$B$100,2,FALSE))"),"")</f>
        <v/>
      </c>
      <c r="Z3" s="50" t="str">
        <f>IFERROR(__xludf.DUMMYFUNCTION("if(or(V3="""",V3=""f""),"""",V3&amp;"": ""&amp;vlookup(to_text(V3),'1.Learning-Goals'!$A$3:$B$100,2,FALSE))"),"")</f>
        <v/>
      </c>
      <c r="AA3" s="50" t="str">
        <f>IFERROR(__xludf.DUMMYFUNCTION("if(or(W3="""",W3=""f""),"""",W3&amp;"": ""&amp;vlookup(to_text(W3),'1.Learning-Goals'!$A$3:$B$100,2,FALSE))"),"")</f>
        <v/>
      </c>
      <c r="AB3" s="50" t="str">
        <f>IFERROR(__xludf.DUMMYFUNCTION("if(or(X3="""",X3=""f""),"""",X3&amp;"": ""&amp;vlookup(to_text(X3),'1.Learning-Goals'!$A$3:$B$100,2,FALSE))"),"")</f>
        <v/>
      </c>
      <c r="AC3" s="52"/>
      <c r="AD3" s="52"/>
      <c r="AE3" s="52"/>
      <c r="AF3" s="52"/>
      <c r="AG3" s="52"/>
      <c r="AH3" s="52"/>
      <c r="AI3" s="52"/>
      <c r="AJ3" s="52"/>
    </row>
    <row r="4">
      <c r="A4" s="38"/>
      <c r="B4" s="39" t="str">
        <f t="shared" si="1"/>
        <v/>
      </c>
      <c r="C4" s="40" t="s">
        <v>86</v>
      </c>
      <c r="D4" s="41" t="s">
        <v>87</v>
      </c>
      <c r="E4" s="41" t="s">
        <v>79</v>
      </c>
      <c r="F4" s="40" t="s">
        <v>80</v>
      </c>
      <c r="G4" s="41" t="s">
        <v>81</v>
      </c>
      <c r="H4" s="42" t="s">
        <v>6</v>
      </c>
      <c r="I4" s="41" t="s">
        <v>82</v>
      </c>
      <c r="J4" s="43"/>
      <c r="K4" s="44"/>
      <c r="L4" s="45"/>
      <c r="M4" s="46" t="s">
        <v>83</v>
      </c>
      <c r="N4" s="40" t="s">
        <v>84</v>
      </c>
      <c r="O4" s="47" t="s">
        <v>88</v>
      </c>
      <c r="P4" s="48"/>
      <c r="Q4" s="48"/>
      <c r="R4" s="48"/>
      <c r="S4" s="49"/>
      <c r="T4" s="50" t="str">
        <f>IFERROR(__xludf.DUMMYFUNCTION("if(isblank($A4),"""",REGEXREPLACE($A4,   "",?(\d),?"",  ""$1""&amp;""-""&amp;$H4))"),"")</f>
        <v/>
      </c>
      <c r="U4" s="51" t="str">
        <f>IFERROR(__xludf.DUMMYFUNCTION("iferror(split(A4,"","",TRUE,TRUE),"""")"),"")</f>
        <v/>
      </c>
      <c r="V4" s="51"/>
      <c r="W4" s="51"/>
      <c r="X4" s="51"/>
      <c r="Y4" s="50" t="str">
        <f>IFERROR(__xludf.DUMMYFUNCTION("if(or(U4="""",U4=""f""),"""",U4&amp;"": ""&amp;vlookup(to_text(U4),'1.Learning-Goals'!$A$3:$B$100,2,FALSE))"),"")</f>
        <v/>
      </c>
      <c r="Z4" s="50" t="str">
        <f>IFERROR(__xludf.DUMMYFUNCTION("if(or(V4="""",V4=""f""),"""",V4&amp;"": ""&amp;vlookup(to_text(V4),'1.Learning-Goals'!$A$3:$B$100,2,FALSE))"),"")</f>
        <v/>
      </c>
      <c r="AA4" s="50" t="str">
        <f>IFERROR(__xludf.DUMMYFUNCTION("if(or(W4="""",W4=""f""),"""",W4&amp;"": ""&amp;vlookup(to_text(W4),'1.Learning-Goals'!$A$3:$B$100,2,FALSE))"),"")</f>
        <v/>
      </c>
      <c r="AB4" s="50" t="str">
        <f>IFERROR(__xludf.DUMMYFUNCTION("if(or(X4="""",X4=""f""),"""",X4&amp;"": ""&amp;vlookup(to_text(X4),'1.Learning-Goals'!$A$3:$B$100,2,FALSE))"),"")</f>
        <v/>
      </c>
      <c r="AC4" s="52"/>
      <c r="AD4" s="52"/>
      <c r="AE4" s="52"/>
      <c r="AF4" s="52"/>
      <c r="AG4" s="52"/>
      <c r="AH4" s="52"/>
      <c r="AI4" s="52"/>
      <c r="AJ4" s="52"/>
    </row>
    <row r="5">
      <c r="A5" s="38"/>
      <c r="B5" s="39" t="str">
        <f t="shared" si="1"/>
        <v/>
      </c>
      <c r="C5" s="40" t="s">
        <v>89</v>
      </c>
      <c r="D5" s="41" t="s">
        <v>90</v>
      </c>
      <c r="E5" s="41" t="s">
        <v>79</v>
      </c>
      <c r="F5" s="40" t="s">
        <v>80</v>
      </c>
      <c r="G5" s="41" t="s">
        <v>81</v>
      </c>
      <c r="H5" s="42" t="s">
        <v>6</v>
      </c>
      <c r="I5" s="41" t="s">
        <v>82</v>
      </c>
      <c r="J5" s="43"/>
      <c r="K5" s="44"/>
      <c r="L5" s="45"/>
      <c r="M5" s="46" t="s">
        <v>83</v>
      </c>
      <c r="N5" s="40" t="s">
        <v>84</v>
      </c>
      <c r="O5" s="47" t="s">
        <v>91</v>
      </c>
      <c r="P5" s="48"/>
      <c r="Q5" s="48"/>
      <c r="R5" s="48"/>
      <c r="S5" s="49"/>
      <c r="T5" s="50" t="str">
        <f>IFERROR(__xludf.DUMMYFUNCTION("if(isblank($A5),"""",REGEXREPLACE($A5,   "",?(\d),?"",  ""$1""&amp;""-""&amp;$H5))"),"")</f>
        <v/>
      </c>
      <c r="U5" s="51" t="str">
        <f>IFERROR(__xludf.DUMMYFUNCTION("iferror(split(A5,"","",TRUE,TRUE),"""")"),"")</f>
        <v/>
      </c>
      <c r="V5" s="51"/>
      <c r="W5" s="51"/>
      <c r="X5" s="51"/>
      <c r="Y5" s="50" t="str">
        <f>IFERROR(__xludf.DUMMYFUNCTION("if(or(U5="""",U5=""f""),"""",U5&amp;"": ""&amp;vlookup(to_text(U5),'1.Learning-Goals'!$A$3:$B$100,2,FALSE))"),"")</f>
        <v/>
      </c>
      <c r="Z5" s="50" t="str">
        <f>IFERROR(__xludf.DUMMYFUNCTION("if(or(V5="""",V5=""f""),"""",V5&amp;"": ""&amp;vlookup(to_text(V5),'1.Learning-Goals'!$A$3:$B$100,2,FALSE))"),"")</f>
        <v/>
      </c>
      <c r="AA5" s="50" t="str">
        <f>IFERROR(__xludf.DUMMYFUNCTION("if(or(W5="""",W5=""f""),"""",W5&amp;"": ""&amp;vlookup(to_text(W5),'1.Learning-Goals'!$A$3:$B$100,2,FALSE))"),"")</f>
        <v/>
      </c>
      <c r="AB5" s="50" t="str">
        <f>IFERROR(__xludf.DUMMYFUNCTION("if(or(X5="""",X5=""f""),"""",X5&amp;"": ""&amp;vlookup(to_text(X5),'1.Learning-Goals'!$A$3:$B$100,2,FALSE))"),"")</f>
        <v/>
      </c>
      <c r="AC5" s="52"/>
      <c r="AD5" s="52"/>
      <c r="AE5" s="52"/>
      <c r="AF5" s="52"/>
      <c r="AG5" s="52"/>
      <c r="AH5" s="52"/>
      <c r="AI5" s="52"/>
      <c r="AJ5" s="52"/>
    </row>
    <row r="6">
      <c r="A6" s="53"/>
      <c r="B6" s="39" t="str">
        <f t="shared" si="1"/>
        <v/>
      </c>
      <c r="C6" s="40" t="s">
        <v>92</v>
      </c>
      <c r="D6" s="54" t="s">
        <v>93</v>
      </c>
      <c r="E6" s="41" t="s">
        <v>79</v>
      </c>
      <c r="F6" s="40" t="s">
        <v>80</v>
      </c>
      <c r="G6" s="41" t="s">
        <v>81</v>
      </c>
      <c r="H6" s="42" t="s">
        <v>6</v>
      </c>
      <c r="I6" s="41" t="s">
        <v>82</v>
      </c>
      <c r="J6" s="43"/>
      <c r="K6" s="44"/>
      <c r="L6" s="45"/>
      <c r="M6" s="46" t="s">
        <v>83</v>
      </c>
      <c r="N6" s="40" t="s">
        <v>84</v>
      </c>
      <c r="O6" s="47" t="s">
        <v>94</v>
      </c>
      <c r="P6" s="48"/>
      <c r="Q6" s="48"/>
      <c r="R6" s="48"/>
      <c r="S6" s="49"/>
      <c r="T6" s="50" t="str">
        <f>IFERROR(__xludf.DUMMYFUNCTION("if(isblank($A6),"""",REGEXREPLACE($A6,   "",?(\d),?"",  ""$1""&amp;""-""&amp;$H6))"),"")</f>
        <v/>
      </c>
      <c r="U6" s="51" t="str">
        <f>IFERROR(__xludf.DUMMYFUNCTION("iferror(split(A6,"","",TRUE,TRUE),"""")"),"")</f>
        <v/>
      </c>
      <c r="V6" s="51"/>
      <c r="W6" s="51"/>
      <c r="X6" s="51"/>
      <c r="Y6" s="50" t="str">
        <f>IFERROR(__xludf.DUMMYFUNCTION("if(or(U6="""",U6=""f""),"""",U6&amp;"": ""&amp;vlookup(to_text(U6),'1.Learning-Goals'!$A$3:$B$100,2,FALSE))"),"")</f>
        <v/>
      </c>
      <c r="Z6" s="50" t="str">
        <f>IFERROR(__xludf.DUMMYFUNCTION("if(or(V6="""",V6=""f""),"""",V6&amp;"": ""&amp;vlookup(to_text(V6),'1.Learning-Goals'!$A$3:$B$100,2,FALSE))"),"")</f>
        <v/>
      </c>
      <c r="AA6" s="50" t="str">
        <f>IFERROR(__xludf.DUMMYFUNCTION("if(or(W6="""",W6=""f""),"""",W6&amp;"": ""&amp;vlookup(to_text(W6),'1.Learning-Goals'!$A$3:$B$100,2,FALSE))"),"")</f>
        <v/>
      </c>
      <c r="AB6" s="50" t="str">
        <f>IFERROR(__xludf.DUMMYFUNCTION("if(or(X6="""",X6=""f""),"""",X6&amp;"": ""&amp;vlookup(to_text(X6),'1.Learning-Goals'!$A$3:$B$100,2,FALSE))"),"")</f>
        <v/>
      </c>
      <c r="AC6" s="52"/>
      <c r="AD6" s="52"/>
      <c r="AE6" s="52"/>
      <c r="AF6" s="52"/>
      <c r="AG6" s="52"/>
      <c r="AH6" s="52"/>
      <c r="AI6" s="52"/>
      <c r="AJ6" s="52"/>
    </row>
    <row r="7">
      <c r="A7" s="53"/>
      <c r="B7" s="39" t="str">
        <f t="shared" si="1"/>
        <v/>
      </c>
      <c r="C7" s="40" t="s">
        <v>95</v>
      </c>
      <c r="D7" s="55"/>
      <c r="E7" s="41" t="s">
        <v>79</v>
      </c>
      <c r="F7" s="40" t="s">
        <v>80</v>
      </c>
      <c r="G7" s="41" t="s">
        <v>81</v>
      </c>
      <c r="H7" s="42" t="s">
        <v>6</v>
      </c>
      <c r="I7" s="41" t="s">
        <v>82</v>
      </c>
      <c r="J7" s="43"/>
      <c r="K7" s="44"/>
      <c r="L7" s="45"/>
      <c r="M7" s="46" t="s">
        <v>83</v>
      </c>
      <c r="N7" s="40" t="s">
        <v>84</v>
      </c>
      <c r="O7" s="47" t="s">
        <v>96</v>
      </c>
      <c r="P7" s="48"/>
      <c r="Q7" s="48"/>
      <c r="R7" s="48"/>
      <c r="S7" s="49"/>
      <c r="T7" s="50" t="str">
        <f>IFERROR(__xludf.DUMMYFUNCTION("if(isblank($A7),"""",REGEXREPLACE($A7,   "",?(\d),?"",  ""$1""&amp;""-""&amp;$H7))"),"")</f>
        <v/>
      </c>
      <c r="U7" s="51" t="str">
        <f>IFERROR(__xludf.DUMMYFUNCTION("iferror(split(A7,"","",TRUE,TRUE),"""")"),"")</f>
        <v/>
      </c>
      <c r="V7" s="51"/>
      <c r="W7" s="51"/>
      <c r="X7" s="51"/>
      <c r="Y7" s="50" t="str">
        <f>IFERROR(__xludf.DUMMYFUNCTION("if(or(U7="""",U7=""f""),"""",U7&amp;"": ""&amp;vlookup(to_text(U7),'1.Learning-Goals'!$A$3:$B$100,2,FALSE))"),"")</f>
        <v/>
      </c>
      <c r="Z7" s="50" t="str">
        <f>IFERROR(__xludf.DUMMYFUNCTION("if(or(V7="""",V7=""f""),"""",V7&amp;"": ""&amp;vlookup(to_text(V7),'1.Learning-Goals'!$A$3:$B$100,2,FALSE))"),"")</f>
        <v/>
      </c>
      <c r="AA7" s="50" t="str">
        <f>IFERROR(__xludf.DUMMYFUNCTION("if(or(W7="""",W7=""f""),"""",W7&amp;"": ""&amp;vlookup(to_text(W7),'1.Learning-Goals'!$A$3:$B$100,2,FALSE))"),"")</f>
        <v/>
      </c>
      <c r="AB7" s="50" t="str">
        <f>IFERROR(__xludf.DUMMYFUNCTION("if(or(X7="""",X7=""f""),"""",X7&amp;"": ""&amp;vlookup(to_text(X7),'1.Learning-Goals'!$A$3:$B$100,2,FALSE))"),"")</f>
        <v/>
      </c>
      <c r="AC7" s="52"/>
      <c r="AD7" s="52"/>
      <c r="AE7" s="52"/>
      <c r="AF7" s="52"/>
      <c r="AG7" s="52"/>
      <c r="AH7" s="52"/>
      <c r="AI7" s="52"/>
      <c r="AJ7" s="52"/>
    </row>
    <row r="8">
      <c r="A8" s="38" t="s">
        <v>34</v>
      </c>
      <c r="B8" s="39" t="str">
        <f t="shared" si="1"/>
        <v/>
      </c>
      <c r="C8" s="40" t="s">
        <v>97</v>
      </c>
      <c r="D8" s="41" t="s">
        <v>98</v>
      </c>
      <c r="E8" s="41" t="s">
        <v>79</v>
      </c>
      <c r="F8" s="40" t="s">
        <v>80</v>
      </c>
      <c r="G8" s="41" t="s">
        <v>81</v>
      </c>
      <c r="H8" s="42" t="s">
        <v>6</v>
      </c>
      <c r="I8" s="41" t="s">
        <v>82</v>
      </c>
      <c r="J8" s="43"/>
      <c r="K8" s="44"/>
      <c r="L8" s="45"/>
      <c r="M8" s="46" t="s">
        <v>83</v>
      </c>
      <c r="N8" s="40" t="s">
        <v>84</v>
      </c>
      <c r="O8" s="47" t="s">
        <v>99</v>
      </c>
      <c r="P8" s="48"/>
      <c r="Q8" s="48"/>
      <c r="R8" s="48"/>
      <c r="S8" s="49"/>
      <c r="T8" s="50" t="str">
        <f>IFERROR(__xludf.DUMMYFUNCTION("if(isblank($A8),"""",REGEXREPLACE($A8,   "",?(\d),?"",  ""$1""&amp;""-""&amp;$H8))"),"f")</f>
        <v>f</v>
      </c>
      <c r="U8" s="51" t="str">
        <f>IFERROR(__xludf.DUMMYFUNCTION("iferror(split(A8,"","",TRUE,TRUE),"""")"),"f")</f>
        <v>f</v>
      </c>
      <c r="V8" s="51"/>
      <c r="W8" s="51"/>
      <c r="X8" s="51"/>
      <c r="Y8" s="50" t="str">
        <f>IFERROR(__xludf.DUMMYFUNCTION("if(or(U8="""",U8=""f""),"""",U8&amp;"": ""&amp;vlookup(to_text(U8),'1.Learning-Goals'!$A$3:$B$100,2,FALSE))"),"")</f>
        <v/>
      </c>
      <c r="Z8" s="50" t="str">
        <f>IFERROR(__xludf.DUMMYFUNCTION("if(or(V8="""",V8=""f""),"""",V8&amp;"": ""&amp;vlookup(to_text(V8),'1.Learning-Goals'!$A$3:$B$100,2,FALSE))"),"")</f>
        <v/>
      </c>
      <c r="AA8" s="50" t="str">
        <f>IFERROR(__xludf.DUMMYFUNCTION("if(or(W8="""",W8=""f""),"""",W8&amp;"": ""&amp;vlookup(to_text(W8),'1.Learning-Goals'!$A$3:$B$100,2,FALSE))"),"")</f>
        <v/>
      </c>
      <c r="AB8" s="50" t="str">
        <f>IFERROR(__xludf.DUMMYFUNCTION("if(or(X8="""",X8=""f""),"""",X8&amp;"": ""&amp;vlookup(to_text(X8),'1.Learning-Goals'!$A$3:$B$100,2,FALSE))"),"")</f>
        <v/>
      </c>
      <c r="AC8" s="52"/>
      <c r="AD8" s="52"/>
      <c r="AE8" s="52"/>
      <c r="AF8" s="52"/>
      <c r="AG8" s="52"/>
      <c r="AH8" s="52"/>
      <c r="AI8" s="52"/>
      <c r="AJ8" s="52"/>
    </row>
    <row r="9">
      <c r="A9" s="53"/>
      <c r="B9" s="39" t="str">
        <f t="shared" si="1"/>
        <v/>
      </c>
      <c r="C9" s="40" t="s">
        <v>100</v>
      </c>
      <c r="D9" s="41" t="s">
        <v>101</v>
      </c>
      <c r="E9" s="41" t="s">
        <v>79</v>
      </c>
      <c r="F9" s="40" t="s">
        <v>102</v>
      </c>
      <c r="G9" s="41" t="s">
        <v>81</v>
      </c>
      <c r="H9" s="42" t="s">
        <v>6</v>
      </c>
      <c r="I9" s="41" t="s">
        <v>103</v>
      </c>
      <c r="J9" s="43"/>
      <c r="K9" s="44"/>
      <c r="L9" s="45"/>
      <c r="M9" s="46" t="s">
        <v>103</v>
      </c>
      <c r="N9" s="40" t="s">
        <v>102</v>
      </c>
      <c r="O9" s="47" t="s">
        <v>104</v>
      </c>
      <c r="P9" s="48"/>
      <c r="Q9" s="48"/>
      <c r="R9" s="48"/>
      <c r="S9" s="49"/>
      <c r="T9" s="50" t="str">
        <f>IFERROR(__xludf.DUMMYFUNCTION("if(isblank($A9),"""",REGEXREPLACE($A9,   "",?(\d),?"",  ""$1""&amp;""-""&amp;$H9))"),"")</f>
        <v/>
      </c>
      <c r="U9" s="51" t="str">
        <f>IFERROR(__xludf.DUMMYFUNCTION("iferror(split(A9,"","",TRUE,TRUE),"""")"),"")</f>
        <v/>
      </c>
      <c r="V9" s="51"/>
      <c r="W9" s="51"/>
      <c r="X9" s="51"/>
      <c r="Y9" s="50" t="str">
        <f>IFERROR(__xludf.DUMMYFUNCTION("if(or(U9="""",U9=""f""),"""",U9&amp;"": ""&amp;vlookup(to_text(U9),'1.Learning-Goals'!$A$3:$B$100,2,FALSE))"),"")</f>
        <v/>
      </c>
      <c r="Z9" s="50" t="str">
        <f>IFERROR(__xludf.DUMMYFUNCTION("if(or(V9="""",V9=""f""),"""",V9&amp;"": ""&amp;vlookup(to_text(V9),'1.Learning-Goals'!$A$3:$B$100,2,FALSE))"),"")</f>
        <v/>
      </c>
      <c r="AA9" s="50" t="str">
        <f>IFERROR(__xludf.DUMMYFUNCTION("if(or(W9="""",W9=""f""),"""",W9&amp;"": ""&amp;vlookup(to_text(W9),'1.Learning-Goals'!$A$3:$B$100,2,FALSE))"),"")</f>
        <v/>
      </c>
      <c r="AB9" s="50" t="str">
        <f>IFERROR(__xludf.DUMMYFUNCTION("if(or(X9="""",X9=""f""),"""",X9&amp;"": ""&amp;vlookup(to_text(X9),'1.Learning-Goals'!$A$3:$B$100,2,FALSE))"),"")</f>
        <v/>
      </c>
      <c r="AC9" s="52"/>
      <c r="AD9" s="52"/>
      <c r="AE9" s="52"/>
      <c r="AF9" s="52"/>
      <c r="AG9" s="52"/>
      <c r="AH9" s="52"/>
      <c r="AI9" s="52"/>
      <c r="AJ9" s="52"/>
    </row>
    <row r="10">
      <c r="A10" s="53"/>
      <c r="B10" s="39" t="str">
        <f t="shared" si="1"/>
        <v/>
      </c>
      <c r="C10" s="40" t="s">
        <v>105</v>
      </c>
      <c r="D10" s="41" t="s">
        <v>106</v>
      </c>
      <c r="E10" s="41" t="s">
        <v>79</v>
      </c>
      <c r="F10" s="40" t="s">
        <v>102</v>
      </c>
      <c r="G10" s="41" t="s">
        <v>81</v>
      </c>
      <c r="H10" s="42" t="s">
        <v>6</v>
      </c>
      <c r="I10" s="41" t="s">
        <v>103</v>
      </c>
      <c r="J10" s="43"/>
      <c r="K10" s="44"/>
      <c r="L10" s="45"/>
      <c r="M10" s="46" t="s">
        <v>103</v>
      </c>
      <c r="N10" s="40" t="s">
        <v>102</v>
      </c>
      <c r="O10" s="47" t="s">
        <v>107</v>
      </c>
      <c r="P10" s="48"/>
      <c r="Q10" s="48"/>
      <c r="R10" s="48"/>
      <c r="S10" s="49"/>
      <c r="T10" s="50" t="str">
        <f>IFERROR(__xludf.DUMMYFUNCTION("if(isblank($A10),"""",REGEXREPLACE($A10,   "",?(\d),?"",  ""$1""&amp;""-""&amp;$H10))"),"")</f>
        <v/>
      </c>
      <c r="U10" s="51" t="str">
        <f>IFERROR(__xludf.DUMMYFUNCTION("iferror(split(A10,"","",TRUE,TRUE),"""")"),"")</f>
        <v/>
      </c>
      <c r="V10" s="51"/>
      <c r="W10" s="51"/>
      <c r="X10" s="51"/>
      <c r="Y10" s="50" t="str">
        <f>IFERROR(__xludf.DUMMYFUNCTION("if(or(U10="""",U10=""f""),"""",U10&amp;"": ""&amp;vlookup(to_text(U10),'1.Learning-Goals'!$A$3:$B$100,2,FALSE))"),"")</f>
        <v/>
      </c>
      <c r="Z10" s="50" t="str">
        <f>IFERROR(__xludf.DUMMYFUNCTION("if(or(V10="""",V10=""f""),"""",V10&amp;"": ""&amp;vlookup(to_text(V10),'1.Learning-Goals'!$A$3:$B$100,2,FALSE))"),"")</f>
        <v/>
      </c>
      <c r="AA10" s="50" t="str">
        <f>IFERROR(__xludf.DUMMYFUNCTION("if(or(W10="""",W10=""f""),"""",W10&amp;"": ""&amp;vlookup(to_text(W10),'1.Learning-Goals'!$A$3:$B$100,2,FALSE))"),"")</f>
        <v/>
      </c>
      <c r="AB10" s="50" t="str">
        <f>IFERROR(__xludf.DUMMYFUNCTION("if(or(X10="""",X10=""f""),"""",X10&amp;"": ""&amp;vlookup(to_text(X10),'1.Learning-Goals'!$A$3:$B$100,2,FALSE))"),"")</f>
        <v/>
      </c>
      <c r="AC10" s="52"/>
      <c r="AD10" s="52"/>
      <c r="AE10" s="52"/>
      <c r="AF10" s="52"/>
      <c r="AG10" s="52"/>
      <c r="AH10" s="52"/>
      <c r="AI10" s="52"/>
      <c r="AJ10" s="52"/>
    </row>
    <row r="11">
      <c r="A11" s="53"/>
      <c r="B11" s="39" t="str">
        <f t="shared" si="1"/>
        <v/>
      </c>
      <c r="C11" s="40" t="s">
        <v>108</v>
      </c>
      <c r="D11" s="41" t="s">
        <v>109</v>
      </c>
      <c r="E11" s="41" t="s">
        <v>79</v>
      </c>
      <c r="F11" s="40" t="s">
        <v>102</v>
      </c>
      <c r="G11" s="41" t="s">
        <v>81</v>
      </c>
      <c r="H11" s="42" t="s">
        <v>6</v>
      </c>
      <c r="I11" s="41" t="s">
        <v>103</v>
      </c>
      <c r="J11" s="43"/>
      <c r="K11" s="44"/>
      <c r="L11" s="45"/>
      <c r="M11" s="46" t="s">
        <v>103</v>
      </c>
      <c r="N11" s="40" t="s">
        <v>102</v>
      </c>
      <c r="O11" s="47" t="s">
        <v>110</v>
      </c>
      <c r="P11" s="48"/>
      <c r="Q11" s="48"/>
      <c r="R11" s="48"/>
      <c r="S11" s="49"/>
      <c r="T11" s="50" t="str">
        <f>IFERROR(__xludf.DUMMYFUNCTION("if(isblank($A11),"""",REGEXREPLACE($A11,   "",?(\d),?"",  ""$1""&amp;""-""&amp;$H11))"),"")</f>
        <v/>
      </c>
      <c r="U11" s="51" t="str">
        <f>IFERROR(__xludf.DUMMYFUNCTION("iferror(split(A11,"","",TRUE,TRUE),"""")"),"")</f>
        <v/>
      </c>
      <c r="V11" s="51"/>
      <c r="W11" s="51"/>
      <c r="X11" s="51"/>
      <c r="Y11" s="50" t="str">
        <f>IFERROR(__xludf.DUMMYFUNCTION("if(or(U11="""",U11=""f""),"""",U11&amp;"": ""&amp;vlookup(to_text(U11),'1.Learning-Goals'!$A$3:$B$100,2,FALSE))"),"")</f>
        <v/>
      </c>
      <c r="Z11" s="50" t="str">
        <f>IFERROR(__xludf.DUMMYFUNCTION("if(or(V11="""",V11=""f""),"""",V11&amp;"": ""&amp;vlookup(to_text(V11),'1.Learning-Goals'!$A$3:$B$100,2,FALSE))"),"")</f>
        <v/>
      </c>
      <c r="AA11" s="50" t="str">
        <f>IFERROR(__xludf.DUMMYFUNCTION("if(or(W11="""",W11=""f""),"""",W11&amp;"": ""&amp;vlookup(to_text(W11),'1.Learning-Goals'!$A$3:$B$100,2,FALSE))"),"")</f>
        <v/>
      </c>
      <c r="AB11" s="50" t="str">
        <f>IFERROR(__xludf.DUMMYFUNCTION("if(or(X11="""",X11=""f""),"""",X11&amp;"": ""&amp;vlookup(to_text(X11),'1.Learning-Goals'!$A$3:$B$100,2,FALSE))"),"")</f>
        <v/>
      </c>
      <c r="AC11" s="52"/>
      <c r="AD11" s="52"/>
      <c r="AE11" s="52"/>
      <c r="AF11" s="52"/>
      <c r="AG11" s="52"/>
      <c r="AH11" s="52"/>
      <c r="AI11" s="52"/>
      <c r="AJ11" s="52"/>
    </row>
    <row r="12">
      <c r="A12" s="53"/>
      <c r="B12" s="39" t="str">
        <f t="shared" si="1"/>
        <v/>
      </c>
      <c r="C12" s="40" t="s">
        <v>111</v>
      </c>
      <c r="D12" s="41" t="s">
        <v>112</v>
      </c>
      <c r="E12" s="41" t="s">
        <v>79</v>
      </c>
      <c r="F12" s="40" t="s">
        <v>102</v>
      </c>
      <c r="G12" s="41" t="s">
        <v>81</v>
      </c>
      <c r="H12" s="42" t="s">
        <v>6</v>
      </c>
      <c r="I12" s="41" t="s">
        <v>103</v>
      </c>
      <c r="J12" s="43"/>
      <c r="K12" s="44"/>
      <c r="L12" s="45"/>
      <c r="M12" s="46" t="s">
        <v>103</v>
      </c>
      <c r="N12" s="40" t="s">
        <v>102</v>
      </c>
      <c r="O12" s="47" t="s">
        <v>113</v>
      </c>
      <c r="P12" s="48"/>
      <c r="Q12" s="48"/>
      <c r="R12" s="48"/>
      <c r="S12" s="49"/>
      <c r="T12" s="50" t="str">
        <f>IFERROR(__xludf.DUMMYFUNCTION("if(isblank($A12),"""",REGEXREPLACE($A12,   "",?(\d),?"",  ""$1""&amp;""-""&amp;$H12))"),"")</f>
        <v/>
      </c>
      <c r="U12" s="51" t="str">
        <f>IFERROR(__xludf.DUMMYFUNCTION("iferror(split(A12,"","",TRUE,TRUE),"""")"),"")</f>
        <v/>
      </c>
      <c r="V12" s="51"/>
      <c r="W12" s="51"/>
      <c r="X12" s="51"/>
      <c r="Y12" s="50" t="str">
        <f>IFERROR(__xludf.DUMMYFUNCTION("if(or(U12="""",U12=""f""),"""",U12&amp;"": ""&amp;vlookup(to_text(U12),'1.Learning-Goals'!$A$3:$B$100,2,FALSE))"),"")</f>
        <v/>
      </c>
      <c r="Z12" s="50" t="str">
        <f>IFERROR(__xludf.DUMMYFUNCTION("if(or(V12="""",V12=""f""),"""",V12&amp;"": ""&amp;vlookup(to_text(V12),'1.Learning-Goals'!$A$3:$B$100,2,FALSE))"),"")</f>
        <v/>
      </c>
      <c r="AA12" s="50" t="str">
        <f>IFERROR(__xludf.DUMMYFUNCTION("if(or(W12="""",W12=""f""),"""",W12&amp;"": ""&amp;vlookup(to_text(W12),'1.Learning-Goals'!$A$3:$B$100,2,FALSE))"),"")</f>
        <v/>
      </c>
      <c r="AB12" s="50" t="str">
        <f>IFERROR(__xludf.DUMMYFUNCTION("if(or(X12="""",X12=""f""),"""",X12&amp;"": ""&amp;vlookup(to_text(X12),'1.Learning-Goals'!$A$3:$B$100,2,FALSE))"),"")</f>
        <v/>
      </c>
      <c r="AC12" s="52"/>
      <c r="AD12" s="52"/>
      <c r="AE12" s="52"/>
      <c r="AF12" s="52"/>
      <c r="AG12" s="52"/>
      <c r="AH12" s="52"/>
      <c r="AI12" s="52"/>
      <c r="AJ12" s="52"/>
    </row>
    <row r="13">
      <c r="A13" s="53"/>
      <c r="B13" s="39" t="str">
        <f t="shared" si="1"/>
        <v/>
      </c>
      <c r="C13" s="40" t="s">
        <v>114</v>
      </c>
      <c r="D13" s="41" t="s">
        <v>115</v>
      </c>
      <c r="E13" s="41" t="s">
        <v>79</v>
      </c>
      <c r="F13" s="40" t="s">
        <v>102</v>
      </c>
      <c r="G13" s="41" t="s">
        <v>81</v>
      </c>
      <c r="H13" s="42" t="s">
        <v>6</v>
      </c>
      <c r="I13" s="41" t="s">
        <v>103</v>
      </c>
      <c r="J13" s="43"/>
      <c r="K13" s="44"/>
      <c r="L13" s="45"/>
      <c r="M13" s="46" t="s">
        <v>103</v>
      </c>
      <c r="N13" s="40" t="s">
        <v>102</v>
      </c>
      <c r="O13" s="47" t="s">
        <v>116</v>
      </c>
      <c r="P13" s="48"/>
      <c r="Q13" s="48"/>
      <c r="R13" s="48"/>
      <c r="S13" s="49"/>
      <c r="T13" s="50" t="str">
        <f>IFERROR(__xludf.DUMMYFUNCTION("if(isblank($A13),"""",REGEXREPLACE($A13,   "",?(\d),?"",  ""$1""&amp;""-""&amp;$H13))"),"")</f>
        <v/>
      </c>
      <c r="U13" s="51" t="str">
        <f>IFERROR(__xludf.DUMMYFUNCTION("iferror(split(A13,"","",TRUE,TRUE),"""")"),"")</f>
        <v/>
      </c>
      <c r="V13" s="51"/>
      <c r="W13" s="51"/>
      <c r="X13" s="51"/>
      <c r="Y13" s="50" t="str">
        <f>IFERROR(__xludf.DUMMYFUNCTION("if(or(U13="""",U13=""f""),"""",U13&amp;"": ""&amp;vlookup(to_text(U13),'1.Learning-Goals'!$A$3:$B$100,2,FALSE))"),"")</f>
        <v/>
      </c>
      <c r="Z13" s="50" t="str">
        <f>IFERROR(__xludf.DUMMYFUNCTION("if(or(V13="""",V13=""f""),"""",V13&amp;"": ""&amp;vlookup(to_text(V13),'1.Learning-Goals'!$A$3:$B$100,2,FALSE))"),"")</f>
        <v/>
      </c>
      <c r="AA13" s="50" t="str">
        <f>IFERROR(__xludf.DUMMYFUNCTION("if(or(W13="""",W13=""f""),"""",W13&amp;"": ""&amp;vlookup(to_text(W13),'1.Learning-Goals'!$A$3:$B$100,2,FALSE))"),"")</f>
        <v/>
      </c>
      <c r="AB13" s="50" t="str">
        <f>IFERROR(__xludf.DUMMYFUNCTION("if(or(X13="""",X13=""f""),"""",X13&amp;"": ""&amp;vlookup(to_text(X13),'1.Learning-Goals'!$A$3:$B$100,2,FALSE))"),"")</f>
        <v/>
      </c>
      <c r="AC13" s="52"/>
      <c r="AD13" s="52"/>
      <c r="AE13" s="52"/>
      <c r="AF13" s="52"/>
      <c r="AG13" s="52"/>
      <c r="AH13" s="52"/>
      <c r="AI13" s="52"/>
      <c r="AJ13" s="52"/>
    </row>
    <row r="14">
      <c r="A14" s="53"/>
      <c r="B14" s="39" t="str">
        <f t="shared" si="1"/>
        <v/>
      </c>
      <c r="C14" s="40" t="s">
        <v>117</v>
      </c>
      <c r="D14" s="41" t="s">
        <v>118</v>
      </c>
      <c r="E14" s="41" t="s">
        <v>79</v>
      </c>
      <c r="F14" s="40" t="s">
        <v>102</v>
      </c>
      <c r="G14" s="41" t="s">
        <v>81</v>
      </c>
      <c r="H14" s="42" t="s">
        <v>6</v>
      </c>
      <c r="I14" s="41" t="s">
        <v>103</v>
      </c>
      <c r="J14" s="43"/>
      <c r="K14" s="44"/>
      <c r="L14" s="45"/>
      <c r="M14" s="46" t="s">
        <v>103</v>
      </c>
      <c r="N14" s="40" t="s">
        <v>102</v>
      </c>
      <c r="O14" s="47" t="s">
        <v>119</v>
      </c>
      <c r="P14" s="48"/>
      <c r="Q14" s="48"/>
      <c r="R14" s="48"/>
      <c r="S14" s="49"/>
      <c r="T14" s="50" t="str">
        <f>IFERROR(__xludf.DUMMYFUNCTION("if(isblank($A14),"""",REGEXREPLACE($A14,   "",?(\d),?"",  ""$1""&amp;""-""&amp;$H14))"),"")</f>
        <v/>
      </c>
      <c r="U14" s="51" t="str">
        <f>IFERROR(__xludf.DUMMYFUNCTION("iferror(split(A14,"","",TRUE,TRUE),"""")"),"")</f>
        <v/>
      </c>
      <c r="V14" s="51"/>
      <c r="W14" s="51"/>
      <c r="X14" s="51"/>
      <c r="Y14" s="50" t="str">
        <f>IFERROR(__xludf.DUMMYFUNCTION("if(or(U14="""",U14=""f""),"""",U14&amp;"": ""&amp;vlookup(to_text(U14),'1.Learning-Goals'!$A$3:$B$100,2,FALSE))"),"")</f>
        <v/>
      </c>
      <c r="Z14" s="50" t="str">
        <f>IFERROR(__xludf.DUMMYFUNCTION("if(or(V14="""",V14=""f""),"""",V14&amp;"": ""&amp;vlookup(to_text(V14),'1.Learning-Goals'!$A$3:$B$100,2,FALSE))"),"")</f>
        <v/>
      </c>
      <c r="AA14" s="50" t="str">
        <f>IFERROR(__xludf.DUMMYFUNCTION("if(or(W14="""",W14=""f""),"""",W14&amp;"": ""&amp;vlookup(to_text(W14),'1.Learning-Goals'!$A$3:$B$100,2,FALSE))"),"")</f>
        <v/>
      </c>
      <c r="AB14" s="50" t="str">
        <f>IFERROR(__xludf.DUMMYFUNCTION("if(or(X14="""",X14=""f""),"""",X14&amp;"": ""&amp;vlookup(to_text(X14),'1.Learning-Goals'!$A$3:$B$100,2,FALSE))"),"")</f>
        <v/>
      </c>
      <c r="AC14" s="52"/>
      <c r="AD14" s="52"/>
      <c r="AE14" s="52"/>
      <c r="AF14" s="52"/>
      <c r="AG14" s="52"/>
      <c r="AH14" s="52"/>
      <c r="AI14" s="52"/>
      <c r="AJ14" s="52"/>
    </row>
    <row r="15">
      <c r="A15" s="53"/>
      <c r="B15" s="39" t="str">
        <f t="shared" si="1"/>
        <v/>
      </c>
      <c r="C15" s="40" t="s">
        <v>120</v>
      </c>
      <c r="D15" s="41" t="s">
        <v>121</v>
      </c>
      <c r="E15" s="41" t="s">
        <v>79</v>
      </c>
      <c r="F15" s="40" t="s">
        <v>102</v>
      </c>
      <c r="G15" s="41" t="s">
        <v>81</v>
      </c>
      <c r="H15" s="42" t="s">
        <v>6</v>
      </c>
      <c r="I15" s="41" t="s">
        <v>103</v>
      </c>
      <c r="J15" s="43"/>
      <c r="K15" s="44"/>
      <c r="L15" s="45"/>
      <c r="M15" s="46" t="s">
        <v>103</v>
      </c>
      <c r="N15" s="40" t="s">
        <v>102</v>
      </c>
      <c r="O15" s="47" t="s">
        <v>122</v>
      </c>
      <c r="P15" s="48"/>
      <c r="Q15" s="48"/>
      <c r="R15" s="48"/>
      <c r="S15" s="49"/>
      <c r="T15" s="50" t="str">
        <f>IFERROR(__xludf.DUMMYFUNCTION("if(isblank($A15),"""",REGEXREPLACE($A15,   "",?(\d),?"",  ""$1""&amp;""-""&amp;$H15))"),"")</f>
        <v/>
      </c>
      <c r="U15" s="51" t="str">
        <f>IFERROR(__xludf.DUMMYFUNCTION("iferror(split(A15,"","",TRUE,TRUE),"""")"),"")</f>
        <v/>
      </c>
      <c r="V15" s="51"/>
      <c r="W15" s="51"/>
      <c r="X15" s="51"/>
      <c r="Y15" s="50" t="str">
        <f>IFERROR(__xludf.DUMMYFUNCTION("if(or(U15="""",U15=""f""),"""",U15&amp;"": ""&amp;vlookup(to_text(U15),'1.Learning-Goals'!$A$3:$B$100,2,FALSE))"),"")</f>
        <v/>
      </c>
      <c r="Z15" s="50" t="str">
        <f>IFERROR(__xludf.DUMMYFUNCTION("if(or(V15="""",V15=""f""),"""",V15&amp;"": ""&amp;vlookup(to_text(V15),'1.Learning-Goals'!$A$3:$B$100,2,FALSE))"),"")</f>
        <v/>
      </c>
      <c r="AA15" s="50" t="str">
        <f>IFERROR(__xludf.DUMMYFUNCTION("if(or(W15="""",W15=""f""),"""",W15&amp;"": ""&amp;vlookup(to_text(W15),'1.Learning-Goals'!$A$3:$B$100,2,FALSE))"),"")</f>
        <v/>
      </c>
      <c r="AB15" s="50" t="str">
        <f>IFERROR(__xludf.DUMMYFUNCTION("if(or(X15="""",X15=""f""),"""",X15&amp;"": ""&amp;vlookup(to_text(X15),'1.Learning-Goals'!$A$3:$B$100,2,FALSE))"),"")</f>
        <v/>
      </c>
      <c r="AC15" s="52"/>
      <c r="AD15" s="52"/>
      <c r="AE15" s="52"/>
      <c r="AF15" s="52"/>
      <c r="AG15" s="52"/>
      <c r="AH15" s="52"/>
      <c r="AI15" s="52"/>
      <c r="AJ15" s="52"/>
    </row>
    <row r="16">
      <c r="A16" s="53"/>
      <c r="B16" s="39" t="str">
        <f t="shared" si="1"/>
        <v/>
      </c>
      <c r="C16" s="40" t="s">
        <v>123</v>
      </c>
      <c r="D16" s="41" t="s">
        <v>124</v>
      </c>
      <c r="E16" s="41" t="s">
        <v>79</v>
      </c>
      <c r="F16" s="40" t="s">
        <v>102</v>
      </c>
      <c r="G16" s="41" t="s">
        <v>81</v>
      </c>
      <c r="H16" s="42" t="s">
        <v>6</v>
      </c>
      <c r="I16" s="41" t="s">
        <v>103</v>
      </c>
      <c r="J16" s="43"/>
      <c r="K16" s="44"/>
      <c r="L16" s="45"/>
      <c r="M16" s="46" t="s">
        <v>103</v>
      </c>
      <c r="N16" s="40" t="s">
        <v>102</v>
      </c>
      <c r="O16" s="47" t="s">
        <v>125</v>
      </c>
      <c r="P16" s="48"/>
      <c r="Q16" s="48"/>
      <c r="R16" s="48"/>
      <c r="S16" s="49"/>
      <c r="T16" s="50" t="str">
        <f>IFERROR(__xludf.DUMMYFUNCTION("if(isblank($A16),"""",REGEXREPLACE($A16,   "",?(\d),?"",  ""$1""&amp;""-""&amp;$H16))"),"")</f>
        <v/>
      </c>
      <c r="U16" s="51" t="str">
        <f>IFERROR(__xludf.DUMMYFUNCTION("iferror(split(A16,"","",TRUE,TRUE),"""")"),"")</f>
        <v/>
      </c>
      <c r="V16" s="51"/>
      <c r="W16" s="51"/>
      <c r="X16" s="51"/>
      <c r="Y16" s="50" t="str">
        <f>IFERROR(__xludf.DUMMYFUNCTION("if(or(U16="""",U16=""f""),"""",U16&amp;"": ""&amp;vlookup(to_text(U16),'1.Learning-Goals'!$A$3:$B$100,2,FALSE))"),"")</f>
        <v/>
      </c>
      <c r="Z16" s="50" t="str">
        <f>IFERROR(__xludf.DUMMYFUNCTION("if(or(V16="""",V16=""f""),"""",V16&amp;"": ""&amp;vlookup(to_text(V16),'1.Learning-Goals'!$A$3:$B$100,2,FALSE))"),"")</f>
        <v/>
      </c>
      <c r="AA16" s="50" t="str">
        <f>IFERROR(__xludf.DUMMYFUNCTION("if(or(W16="""",W16=""f""),"""",W16&amp;"": ""&amp;vlookup(to_text(W16),'1.Learning-Goals'!$A$3:$B$100,2,FALSE))"),"")</f>
        <v/>
      </c>
      <c r="AB16" s="50" t="str">
        <f>IFERROR(__xludf.DUMMYFUNCTION("if(or(X16="""",X16=""f""),"""",X16&amp;"": ""&amp;vlookup(to_text(X16),'1.Learning-Goals'!$A$3:$B$100,2,FALSE))"),"")</f>
        <v/>
      </c>
      <c r="AC16" s="52"/>
      <c r="AD16" s="52"/>
      <c r="AE16" s="52"/>
      <c r="AF16" s="52"/>
      <c r="AG16" s="52"/>
      <c r="AH16" s="52"/>
      <c r="AI16" s="52"/>
      <c r="AJ16" s="52"/>
    </row>
    <row r="17">
      <c r="A17" s="53"/>
      <c r="B17" s="39" t="str">
        <f t="shared" si="1"/>
        <v/>
      </c>
      <c r="C17" s="40" t="s">
        <v>126</v>
      </c>
      <c r="D17" s="41" t="s">
        <v>127</v>
      </c>
      <c r="E17" s="41" t="s">
        <v>79</v>
      </c>
      <c r="F17" s="40" t="s">
        <v>102</v>
      </c>
      <c r="G17" s="41" t="s">
        <v>81</v>
      </c>
      <c r="H17" s="42" t="s">
        <v>6</v>
      </c>
      <c r="I17" s="41" t="s">
        <v>103</v>
      </c>
      <c r="J17" s="43"/>
      <c r="K17" s="44"/>
      <c r="L17" s="45"/>
      <c r="M17" s="46" t="s">
        <v>103</v>
      </c>
      <c r="N17" s="40" t="s">
        <v>102</v>
      </c>
      <c r="O17" s="47" t="s">
        <v>128</v>
      </c>
      <c r="P17" s="48"/>
      <c r="Q17" s="48"/>
      <c r="R17" s="48"/>
      <c r="S17" s="49"/>
      <c r="T17" s="50" t="str">
        <f>IFERROR(__xludf.DUMMYFUNCTION("if(isblank($A17),"""",REGEXREPLACE($A17,   "",?(\d),?"",  ""$1""&amp;""-""&amp;$H17))"),"")</f>
        <v/>
      </c>
      <c r="U17" s="51" t="str">
        <f>IFERROR(__xludf.DUMMYFUNCTION("iferror(split(A17,"","",TRUE,TRUE),"""")"),"")</f>
        <v/>
      </c>
      <c r="V17" s="51"/>
      <c r="W17" s="51"/>
      <c r="X17" s="51"/>
      <c r="Y17" s="50" t="str">
        <f>IFERROR(__xludf.DUMMYFUNCTION("if(or(U17="""",U17=""f""),"""",U17&amp;"": ""&amp;vlookup(to_text(U17),'1.Learning-Goals'!$A$3:$B$100,2,FALSE))"),"")</f>
        <v/>
      </c>
      <c r="Z17" s="50" t="str">
        <f>IFERROR(__xludf.DUMMYFUNCTION("if(or(V17="""",V17=""f""),"""",V17&amp;"": ""&amp;vlookup(to_text(V17),'1.Learning-Goals'!$A$3:$B$100,2,FALSE))"),"")</f>
        <v/>
      </c>
      <c r="AA17" s="50" t="str">
        <f>IFERROR(__xludf.DUMMYFUNCTION("if(or(W17="""",W17=""f""),"""",W17&amp;"": ""&amp;vlookup(to_text(W17),'1.Learning-Goals'!$A$3:$B$100,2,FALSE))"),"")</f>
        <v/>
      </c>
      <c r="AB17" s="50" t="str">
        <f>IFERROR(__xludf.DUMMYFUNCTION("if(or(X17="""",X17=""f""),"""",X17&amp;"": ""&amp;vlookup(to_text(X17),'1.Learning-Goals'!$A$3:$B$100,2,FALSE))"),"")</f>
        <v/>
      </c>
      <c r="AC17" s="52"/>
      <c r="AD17" s="52"/>
      <c r="AE17" s="52"/>
      <c r="AF17" s="52"/>
      <c r="AG17" s="52"/>
      <c r="AH17" s="52"/>
      <c r="AI17" s="52"/>
      <c r="AJ17" s="52"/>
    </row>
    <row r="18">
      <c r="A18" s="38" t="s">
        <v>34</v>
      </c>
      <c r="B18" s="39" t="str">
        <f t="shared" si="1"/>
        <v/>
      </c>
      <c r="C18" s="40" t="s">
        <v>129</v>
      </c>
      <c r="D18" s="41" t="s">
        <v>130</v>
      </c>
      <c r="E18" s="41" t="s">
        <v>79</v>
      </c>
      <c r="F18" s="40" t="s">
        <v>102</v>
      </c>
      <c r="G18" s="41" t="s">
        <v>81</v>
      </c>
      <c r="H18" s="42" t="s">
        <v>6</v>
      </c>
      <c r="I18" s="41" t="s">
        <v>103</v>
      </c>
      <c r="J18" s="43"/>
      <c r="K18" s="44"/>
      <c r="L18" s="45"/>
      <c r="M18" s="46" t="s">
        <v>103</v>
      </c>
      <c r="N18" s="40" t="s">
        <v>102</v>
      </c>
      <c r="O18" s="47" t="s">
        <v>131</v>
      </c>
      <c r="P18" s="48"/>
      <c r="Q18" s="48"/>
      <c r="R18" s="48"/>
      <c r="S18" s="49"/>
      <c r="T18" s="50" t="str">
        <f>IFERROR(__xludf.DUMMYFUNCTION("if(isblank($A18),"""",REGEXREPLACE($A18,   "",?(\d),?"",  ""$1""&amp;""-""&amp;$H18))"),"f")</f>
        <v>f</v>
      </c>
      <c r="U18" s="51" t="str">
        <f>IFERROR(__xludf.DUMMYFUNCTION("iferror(split(A18,"","",TRUE,TRUE),"""")"),"f")</f>
        <v>f</v>
      </c>
      <c r="V18" s="51"/>
      <c r="W18" s="51"/>
      <c r="X18" s="51"/>
      <c r="Y18" s="50" t="str">
        <f>IFERROR(__xludf.DUMMYFUNCTION("if(or(U18="""",U18=""f""),"""",U18&amp;"": ""&amp;vlookup(to_text(U18),'1.Learning-Goals'!$A$3:$B$100,2,FALSE))"),"")</f>
        <v/>
      </c>
      <c r="Z18" s="50" t="str">
        <f>IFERROR(__xludf.DUMMYFUNCTION("if(or(V18="""",V18=""f""),"""",V18&amp;"": ""&amp;vlookup(to_text(V18),'1.Learning-Goals'!$A$3:$B$100,2,FALSE))"),"")</f>
        <v/>
      </c>
      <c r="AA18" s="50" t="str">
        <f>IFERROR(__xludf.DUMMYFUNCTION("if(or(W18="""",W18=""f""),"""",W18&amp;"": ""&amp;vlookup(to_text(W18),'1.Learning-Goals'!$A$3:$B$100,2,FALSE))"),"")</f>
        <v/>
      </c>
      <c r="AB18" s="50" t="str">
        <f>IFERROR(__xludf.DUMMYFUNCTION("if(or(X18="""",X18=""f""),"""",X18&amp;"": ""&amp;vlookup(to_text(X18),'1.Learning-Goals'!$A$3:$B$100,2,FALSE))"),"")</f>
        <v/>
      </c>
      <c r="AC18" s="52"/>
      <c r="AD18" s="52"/>
      <c r="AE18" s="52"/>
      <c r="AF18" s="52"/>
      <c r="AG18" s="52"/>
      <c r="AH18" s="52"/>
      <c r="AI18" s="52"/>
      <c r="AJ18" s="52"/>
    </row>
    <row r="19">
      <c r="A19" s="53"/>
      <c r="B19" s="39" t="str">
        <f t="shared" si="1"/>
        <v/>
      </c>
      <c r="C19" s="40" t="s">
        <v>132</v>
      </c>
      <c r="D19" s="41" t="s">
        <v>133</v>
      </c>
      <c r="E19" s="41" t="s">
        <v>79</v>
      </c>
      <c r="F19" s="40" t="s">
        <v>80</v>
      </c>
      <c r="G19" s="41" t="s">
        <v>81</v>
      </c>
      <c r="H19" s="42" t="s">
        <v>6</v>
      </c>
      <c r="I19" s="41" t="s">
        <v>82</v>
      </c>
      <c r="J19" s="43"/>
      <c r="K19" s="44"/>
      <c r="L19" s="45"/>
      <c r="M19" s="46" t="s">
        <v>134</v>
      </c>
      <c r="N19" s="40" t="s">
        <v>135</v>
      </c>
      <c r="O19" s="47" t="s">
        <v>136</v>
      </c>
      <c r="P19" s="48"/>
      <c r="Q19" s="48"/>
      <c r="R19" s="48"/>
      <c r="S19" s="49"/>
      <c r="T19" s="50" t="str">
        <f>IFERROR(__xludf.DUMMYFUNCTION("if(isblank($A19),"""",REGEXREPLACE($A19,   "",?(\d),?"",  ""$1""&amp;""-""&amp;$H19))"),"")</f>
        <v/>
      </c>
      <c r="U19" s="51" t="str">
        <f>IFERROR(__xludf.DUMMYFUNCTION("iferror(split(A19,"","",TRUE,TRUE),"""")"),"")</f>
        <v/>
      </c>
      <c r="V19" s="51"/>
      <c r="W19" s="51"/>
      <c r="X19" s="51"/>
      <c r="Y19" s="50" t="str">
        <f>IFERROR(__xludf.DUMMYFUNCTION("if(or(U19="""",U19=""f""),"""",U19&amp;"": ""&amp;vlookup(to_text(U19),'1.Learning-Goals'!$A$3:$B$100,2,FALSE))"),"")</f>
        <v/>
      </c>
      <c r="Z19" s="50" t="str">
        <f>IFERROR(__xludf.DUMMYFUNCTION("if(or(V19="""",V19=""f""),"""",V19&amp;"": ""&amp;vlookup(to_text(V19),'1.Learning-Goals'!$A$3:$B$100,2,FALSE))"),"")</f>
        <v/>
      </c>
      <c r="AA19" s="50" t="str">
        <f>IFERROR(__xludf.DUMMYFUNCTION("if(or(W19="""",W19=""f""),"""",W19&amp;"": ""&amp;vlookup(to_text(W19),'1.Learning-Goals'!$A$3:$B$100,2,FALSE))"),"")</f>
        <v/>
      </c>
      <c r="AB19" s="50" t="str">
        <f>IFERROR(__xludf.DUMMYFUNCTION("if(or(X19="""",X19=""f""),"""",X19&amp;"": ""&amp;vlookup(to_text(X19),'1.Learning-Goals'!$A$3:$B$100,2,FALSE))"),"")</f>
        <v/>
      </c>
      <c r="AC19" s="52"/>
      <c r="AD19" s="52"/>
      <c r="AE19" s="52"/>
      <c r="AF19" s="52"/>
      <c r="AG19" s="52"/>
      <c r="AH19" s="52"/>
      <c r="AI19" s="52"/>
      <c r="AJ19" s="52"/>
    </row>
    <row r="20">
      <c r="A20" s="53"/>
      <c r="B20" s="39" t="str">
        <f t="shared" si="1"/>
        <v/>
      </c>
      <c r="C20" s="40" t="s">
        <v>137</v>
      </c>
      <c r="D20" s="41" t="s">
        <v>138</v>
      </c>
      <c r="E20" s="41" t="s">
        <v>79</v>
      </c>
      <c r="F20" s="40" t="s">
        <v>80</v>
      </c>
      <c r="G20" s="41" t="s">
        <v>81</v>
      </c>
      <c r="H20" s="42" t="s">
        <v>6</v>
      </c>
      <c r="I20" s="41" t="s">
        <v>82</v>
      </c>
      <c r="J20" s="43"/>
      <c r="K20" s="44"/>
      <c r="L20" s="45"/>
      <c r="M20" s="46" t="s">
        <v>134</v>
      </c>
      <c r="N20" s="40" t="s">
        <v>135</v>
      </c>
      <c r="O20" s="47" t="s">
        <v>139</v>
      </c>
      <c r="P20" s="48"/>
      <c r="Q20" s="48"/>
      <c r="R20" s="48"/>
      <c r="S20" s="49"/>
      <c r="T20" s="50" t="str">
        <f>IFERROR(__xludf.DUMMYFUNCTION("if(isblank($A20),"""",REGEXREPLACE($A20,   "",?(\d),?"",  ""$1""&amp;""-""&amp;$H20))"),"")</f>
        <v/>
      </c>
      <c r="U20" s="51" t="str">
        <f>IFERROR(__xludf.DUMMYFUNCTION("iferror(split(A20,"","",TRUE,TRUE),"""")"),"")</f>
        <v/>
      </c>
      <c r="V20" s="51"/>
      <c r="W20" s="51"/>
      <c r="X20" s="51"/>
      <c r="Y20" s="50" t="str">
        <f>IFERROR(__xludf.DUMMYFUNCTION("if(or(U20="""",U20=""f""),"""",U20&amp;"": ""&amp;vlookup(to_text(U20),'1.Learning-Goals'!$A$3:$B$100,2,FALSE))"),"")</f>
        <v/>
      </c>
      <c r="Z20" s="50" t="str">
        <f>IFERROR(__xludf.DUMMYFUNCTION("if(or(V20="""",V20=""f""),"""",V20&amp;"": ""&amp;vlookup(to_text(V20),'1.Learning-Goals'!$A$3:$B$100,2,FALSE))"),"")</f>
        <v/>
      </c>
      <c r="AA20" s="50" t="str">
        <f>IFERROR(__xludf.DUMMYFUNCTION("if(or(W20="""",W20=""f""),"""",W20&amp;"": ""&amp;vlookup(to_text(W20),'1.Learning-Goals'!$A$3:$B$100,2,FALSE))"),"")</f>
        <v/>
      </c>
      <c r="AB20" s="50" t="str">
        <f>IFERROR(__xludf.DUMMYFUNCTION("if(or(X20="""",X20=""f""),"""",X20&amp;"": ""&amp;vlookup(to_text(X20),'1.Learning-Goals'!$A$3:$B$100,2,FALSE))"),"")</f>
        <v/>
      </c>
      <c r="AC20" s="52"/>
      <c r="AD20" s="52"/>
      <c r="AE20" s="52"/>
      <c r="AF20" s="52"/>
      <c r="AG20" s="52"/>
      <c r="AH20" s="52"/>
      <c r="AI20" s="52"/>
      <c r="AJ20" s="52"/>
    </row>
    <row r="21">
      <c r="A21" s="53"/>
      <c r="B21" s="39" t="str">
        <f t="shared" si="1"/>
        <v/>
      </c>
      <c r="C21" s="40" t="s">
        <v>140</v>
      </c>
      <c r="D21" s="41" t="s">
        <v>141</v>
      </c>
      <c r="E21" s="41" t="s">
        <v>79</v>
      </c>
      <c r="F21" s="40" t="s">
        <v>80</v>
      </c>
      <c r="G21" s="41" t="s">
        <v>81</v>
      </c>
      <c r="H21" s="42" t="s">
        <v>6</v>
      </c>
      <c r="I21" s="41" t="s">
        <v>82</v>
      </c>
      <c r="J21" s="43"/>
      <c r="K21" s="44"/>
      <c r="L21" s="45"/>
      <c r="M21" s="46" t="s">
        <v>134</v>
      </c>
      <c r="N21" s="40" t="s">
        <v>135</v>
      </c>
      <c r="O21" s="47" t="s">
        <v>142</v>
      </c>
      <c r="P21" s="48"/>
      <c r="Q21" s="48"/>
      <c r="R21" s="48"/>
      <c r="S21" s="49"/>
      <c r="T21" s="50" t="str">
        <f>IFERROR(__xludf.DUMMYFUNCTION("if(isblank($A21),"""",REGEXREPLACE($A21,   "",?(\d),?"",  ""$1""&amp;""-""&amp;$H21))"),"")</f>
        <v/>
      </c>
      <c r="U21" s="51" t="str">
        <f>IFERROR(__xludf.DUMMYFUNCTION("iferror(split(A21,"","",TRUE,TRUE),"""")"),"")</f>
        <v/>
      </c>
      <c r="V21" s="51"/>
      <c r="W21" s="51"/>
      <c r="X21" s="51"/>
      <c r="Y21" s="50" t="str">
        <f>IFERROR(__xludf.DUMMYFUNCTION("if(or(U21="""",U21=""f""),"""",U21&amp;"": ""&amp;vlookup(to_text(U21),'1.Learning-Goals'!$A$3:$B$100,2,FALSE))"),"")</f>
        <v/>
      </c>
      <c r="Z21" s="50" t="str">
        <f>IFERROR(__xludf.DUMMYFUNCTION("if(or(V21="""",V21=""f""),"""",V21&amp;"": ""&amp;vlookup(to_text(V21),'1.Learning-Goals'!$A$3:$B$100,2,FALSE))"),"")</f>
        <v/>
      </c>
      <c r="AA21" s="50" t="str">
        <f>IFERROR(__xludf.DUMMYFUNCTION("if(or(W21="""",W21=""f""),"""",W21&amp;"": ""&amp;vlookup(to_text(W21),'1.Learning-Goals'!$A$3:$B$100,2,FALSE))"),"")</f>
        <v/>
      </c>
      <c r="AB21" s="50" t="str">
        <f>IFERROR(__xludf.DUMMYFUNCTION("if(or(X21="""",X21=""f""),"""",X21&amp;"": ""&amp;vlookup(to_text(X21),'1.Learning-Goals'!$A$3:$B$100,2,FALSE))"),"")</f>
        <v/>
      </c>
      <c r="AC21" s="52"/>
      <c r="AD21" s="52"/>
      <c r="AE21" s="52"/>
      <c r="AF21" s="52"/>
      <c r="AG21" s="52"/>
      <c r="AH21" s="52"/>
      <c r="AI21" s="52"/>
      <c r="AJ21" s="52"/>
    </row>
    <row r="22" ht="15.75" customHeight="1">
      <c r="A22" s="53"/>
      <c r="B22" s="39" t="str">
        <f t="shared" si="1"/>
        <v/>
      </c>
      <c r="C22" s="40" t="s">
        <v>143</v>
      </c>
      <c r="D22" s="41" t="s">
        <v>144</v>
      </c>
      <c r="E22" s="41" t="s">
        <v>79</v>
      </c>
      <c r="F22" s="40" t="s">
        <v>80</v>
      </c>
      <c r="G22" s="41" t="s">
        <v>81</v>
      </c>
      <c r="H22" s="42" t="s">
        <v>6</v>
      </c>
      <c r="I22" s="41" t="s">
        <v>82</v>
      </c>
      <c r="J22" s="43"/>
      <c r="K22" s="44"/>
      <c r="L22" s="45"/>
      <c r="M22" s="46" t="s">
        <v>134</v>
      </c>
      <c r="N22" s="40" t="s">
        <v>135</v>
      </c>
      <c r="O22" s="47" t="s">
        <v>145</v>
      </c>
      <c r="P22" s="48"/>
      <c r="Q22" s="48"/>
      <c r="R22" s="48"/>
      <c r="S22" s="49"/>
      <c r="T22" s="50" t="str">
        <f>IFERROR(__xludf.DUMMYFUNCTION("if(isblank($A22),"""",REGEXREPLACE($A22,   "",?(\d),?"",  ""$1""&amp;""-""&amp;$H22))"),"")</f>
        <v/>
      </c>
      <c r="U22" s="51" t="str">
        <f>IFERROR(__xludf.DUMMYFUNCTION("iferror(split(A22,"","",TRUE,TRUE),"""")"),"")</f>
        <v/>
      </c>
      <c r="V22" s="51"/>
      <c r="W22" s="51"/>
      <c r="X22" s="51"/>
      <c r="Y22" s="50" t="str">
        <f>IFERROR(__xludf.DUMMYFUNCTION("if(or(U22="""",U22=""f""),"""",U22&amp;"": ""&amp;vlookup(to_text(U22),'1.Learning-Goals'!$A$3:$B$100,2,FALSE))"),"")</f>
        <v/>
      </c>
      <c r="Z22" s="50" t="str">
        <f>IFERROR(__xludf.DUMMYFUNCTION("if(or(V22="""",V22=""f""),"""",V22&amp;"": ""&amp;vlookup(to_text(V22),'1.Learning-Goals'!$A$3:$B$100,2,FALSE))"),"")</f>
        <v/>
      </c>
      <c r="AA22" s="50" t="str">
        <f>IFERROR(__xludf.DUMMYFUNCTION("if(or(W22="""",W22=""f""),"""",W22&amp;"": ""&amp;vlookup(to_text(W22),'1.Learning-Goals'!$A$3:$B$100,2,FALSE))"),"")</f>
        <v/>
      </c>
      <c r="AB22" s="50" t="str">
        <f>IFERROR(__xludf.DUMMYFUNCTION("if(or(X22="""",X22=""f""),"""",X22&amp;"": ""&amp;vlookup(to_text(X22),'1.Learning-Goals'!$A$3:$B$100,2,FALSE))"),"")</f>
        <v/>
      </c>
      <c r="AC22" s="52"/>
      <c r="AD22" s="52"/>
      <c r="AE22" s="52"/>
      <c r="AF22" s="52"/>
      <c r="AG22" s="52"/>
      <c r="AH22" s="52"/>
      <c r="AI22" s="52"/>
      <c r="AJ22" s="52"/>
    </row>
    <row r="23" ht="15.75" customHeight="1">
      <c r="A23" s="38" t="s">
        <v>146</v>
      </c>
      <c r="B23" s="39" t="str">
        <f t="shared" si="1"/>
        <v>2: Summarize how human activities fragment animal populations and how habitat fragmentation limits gene flow, reducing genetic variation.
3: Predict how increasing genetic variation by introducing new individuals (i.e. by conducting genetic rescue) will impact population size.
4: Create a logic model showing how genetic rescue occurs; i.e. how the introduction of new individuals to a small, inbred population on the verge of extinction provides needed genetic variation for the population to survive and recover.</v>
      </c>
      <c r="C23" s="40" t="s">
        <v>147</v>
      </c>
      <c r="D23" s="41" t="s">
        <v>148</v>
      </c>
      <c r="E23" s="41" t="s">
        <v>79</v>
      </c>
      <c r="F23" s="40" t="s">
        <v>80</v>
      </c>
      <c r="G23" s="41" t="s">
        <v>81</v>
      </c>
      <c r="H23" s="42" t="s">
        <v>6</v>
      </c>
      <c r="I23" s="41" t="s">
        <v>82</v>
      </c>
      <c r="J23" s="43"/>
      <c r="K23" s="44"/>
      <c r="L23" s="45"/>
      <c r="M23" s="46" t="s">
        <v>134</v>
      </c>
      <c r="N23" s="40" t="s">
        <v>135</v>
      </c>
      <c r="O23" s="47" t="s">
        <v>149</v>
      </c>
      <c r="P23" s="48"/>
      <c r="Q23" s="48"/>
      <c r="R23" s="48"/>
      <c r="S23" s="49"/>
      <c r="T23" s="50" t="str">
        <f>IFERROR(__xludf.DUMMYFUNCTION("if(isblank($A23),"""",REGEXREPLACE($A23,   "",?(\d),?"",  ""$1""&amp;""-""&amp;$H23))"),"2-ELA3-ELA4-ELA")</f>
        <v>2-ELA3-ELA4-ELA</v>
      </c>
      <c r="U23" s="51">
        <f>IFERROR(__xludf.DUMMYFUNCTION("iferror(split(A23,"","",TRUE,TRUE),"""")"),2.0)</f>
        <v>2</v>
      </c>
      <c r="V23" s="51">
        <f>IFERROR(__xludf.DUMMYFUNCTION("""COMPUTED_VALUE"""),3.0)</f>
        <v>3</v>
      </c>
      <c r="W23" s="51">
        <f>IFERROR(__xludf.DUMMYFUNCTION("""COMPUTED_VALUE"""),4.0)</f>
        <v>4</v>
      </c>
      <c r="X23" s="51"/>
      <c r="Y23" s="50" t="str">
        <f>IFERROR(__xludf.DUMMYFUNCTION("if(or(U23="""",U23=""f""),"""",U23&amp;"": ""&amp;vlookup(to_text(U23),'1.Learning-Goals'!$A$3:$B$100,2,FALSE))"),"2: Summarize how human activities fragment animal populations and how habitat fragmentation limits gene flow, reducing genetic variation.")</f>
        <v>2: Summarize how human activities fragment animal populations and how habitat fragmentation limits gene flow, reducing genetic variation.</v>
      </c>
      <c r="Z23" s="50" t="str">
        <f>IFERROR(__xludf.DUMMYFUNCTION("if(or(V23="""",V23=""f""),"""",V23&amp;"": ""&amp;vlookup(to_text(V23),'1.Learning-Goals'!$A$3:$B$100,2,FALSE))"),"3: Predict how increasing genetic variation by introducing new individuals (i.e. by conducting genetic rescue) will impact population size.")</f>
        <v>3: Predict how increasing genetic variation by introducing new individuals (i.e. by conducting genetic rescue) will impact population size.</v>
      </c>
      <c r="AA23" s="50" t="str">
        <f>IFERROR(__xludf.DUMMYFUNCTION("if(or(W23="""",W23=""f""),"""",W23&amp;"": ""&amp;vlookup(to_text(W23),'1.Learning-Goals'!$A$3:$B$100,2,FALSE))"),"4: Create a logic model showing how genetic rescue occurs; i.e. how the introduction of new individuals to a small, inbred population on the verge of extinction provides needed genetic variation for the population to survive and recover.")</f>
        <v>4: Create a logic model showing how genetic rescue occurs; i.e. how the introduction of new individuals to a small, inbred population on the verge of extinction provides needed genetic variation for the population to survive and recover.</v>
      </c>
      <c r="AB23" s="50" t="str">
        <f>IFERROR(__xludf.DUMMYFUNCTION("if(or(X23="""",X23=""f""),"""",X23&amp;"": ""&amp;vlookup(to_text(X23),'1.Learning-Goals'!$A$3:$B$100,2,FALSE))"),"")</f>
        <v/>
      </c>
      <c r="AC23" s="52"/>
      <c r="AD23" s="52"/>
      <c r="AE23" s="52"/>
      <c r="AF23" s="52"/>
      <c r="AG23" s="52"/>
      <c r="AH23" s="52"/>
      <c r="AI23" s="52"/>
      <c r="AJ23" s="52"/>
    </row>
    <row r="24" ht="15.75" customHeight="1">
      <c r="A24" s="53"/>
      <c r="B24" s="39" t="str">
        <f t="shared" si="1"/>
        <v/>
      </c>
      <c r="C24" s="40" t="s">
        <v>150</v>
      </c>
      <c r="D24" s="41" t="s">
        <v>151</v>
      </c>
      <c r="E24" s="41" t="s">
        <v>79</v>
      </c>
      <c r="F24" s="40" t="s">
        <v>80</v>
      </c>
      <c r="G24" s="41" t="s">
        <v>81</v>
      </c>
      <c r="H24" s="42" t="s">
        <v>6</v>
      </c>
      <c r="I24" s="41" t="s">
        <v>82</v>
      </c>
      <c r="J24" s="43"/>
      <c r="K24" s="44"/>
      <c r="L24" s="45"/>
      <c r="M24" s="46" t="s">
        <v>134</v>
      </c>
      <c r="N24" s="40" t="s">
        <v>135</v>
      </c>
      <c r="O24" s="47" t="s">
        <v>152</v>
      </c>
      <c r="P24" s="48"/>
      <c r="Q24" s="48"/>
      <c r="R24" s="48"/>
      <c r="S24" s="49"/>
      <c r="T24" s="50" t="str">
        <f>IFERROR(__xludf.DUMMYFUNCTION("if(isblank($A24),"""",REGEXREPLACE($A24,   "",?(\d),?"",  ""$1""&amp;""-""&amp;$H24))"),"")</f>
        <v/>
      </c>
      <c r="U24" s="51" t="str">
        <f>IFERROR(__xludf.DUMMYFUNCTION("iferror(split(A24,"","",TRUE,TRUE),"""")"),"")</f>
        <v/>
      </c>
      <c r="V24" s="51"/>
      <c r="W24" s="51"/>
      <c r="X24" s="51"/>
      <c r="Y24" s="50" t="str">
        <f>IFERROR(__xludf.DUMMYFUNCTION("if(or(U24="""",U24=""f""),"""",U24&amp;"": ""&amp;vlookup(to_text(U24),'1.Learning-Goals'!$A$3:$B$100,2,FALSE))"),"")</f>
        <v/>
      </c>
      <c r="Z24" s="50" t="str">
        <f>IFERROR(__xludf.DUMMYFUNCTION("if(or(V24="""",V24=""f""),"""",V24&amp;"": ""&amp;vlookup(to_text(V24),'1.Learning-Goals'!$A$3:$B$100,2,FALSE))"),"")</f>
        <v/>
      </c>
      <c r="AA24" s="50" t="str">
        <f>IFERROR(__xludf.DUMMYFUNCTION("if(or(W24="""",W24=""f""),"""",W24&amp;"": ""&amp;vlookup(to_text(W24),'1.Learning-Goals'!$A$3:$B$100,2,FALSE))"),"")</f>
        <v/>
      </c>
      <c r="AB24" s="50" t="str">
        <f>IFERROR(__xludf.DUMMYFUNCTION("if(or(X24="""",X24=""f""),"""",X24&amp;"": ""&amp;vlookup(to_text(X24),'1.Learning-Goals'!$A$3:$B$100,2,FALSE))"),"")</f>
        <v/>
      </c>
      <c r="AC24" s="52"/>
      <c r="AD24" s="52"/>
      <c r="AE24" s="52"/>
      <c r="AF24" s="52"/>
      <c r="AG24" s="52"/>
      <c r="AH24" s="52"/>
      <c r="AI24" s="52"/>
      <c r="AJ24" s="52"/>
    </row>
    <row r="25" ht="15.75" customHeight="1">
      <c r="A25" s="53"/>
      <c r="B25" s="39" t="str">
        <f t="shared" si="1"/>
        <v/>
      </c>
      <c r="C25" s="40" t="s">
        <v>153</v>
      </c>
      <c r="D25" s="41" t="s">
        <v>154</v>
      </c>
      <c r="E25" s="41" t="s">
        <v>79</v>
      </c>
      <c r="F25" s="40" t="s">
        <v>155</v>
      </c>
      <c r="G25" s="41" t="s">
        <v>81</v>
      </c>
      <c r="H25" s="42" t="s">
        <v>6</v>
      </c>
      <c r="I25" s="41" t="s">
        <v>156</v>
      </c>
      <c r="J25" s="43"/>
      <c r="K25" s="44"/>
      <c r="L25" s="45"/>
      <c r="M25" s="46" t="s">
        <v>156</v>
      </c>
      <c r="N25" s="40" t="s">
        <v>155</v>
      </c>
      <c r="O25" s="47" t="s">
        <v>157</v>
      </c>
      <c r="P25" s="48"/>
      <c r="Q25" s="48"/>
      <c r="R25" s="48"/>
      <c r="S25" s="49"/>
      <c r="T25" s="50" t="str">
        <f>IFERROR(__xludf.DUMMYFUNCTION("if(isblank($A25),"""",REGEXREPLACE($A25,   "",?(\d),?"",  ""$1""&amp;""-""&amp;$H25))"),"")</f>
        <v/>
      </c>
      <c r="U25" s="51" t="str">
        <f>IFERROR(__xludf.DUMMYFUNCTION("iferror(split(A25,"","",TRUE,TRUE),"""")"),"")</f>
        <v/>
      </c>
      <c r="V25" s="51"/>
      <c r="W25" s="51"/>
      <c r="X25" s="51"/>
      <c r="Y25" s="50" t="str">
        <f>IFERROR(__xludf.DUMMYFUNCTION("if(or(U25="""",U25=""f""),"""",U25&amp;"": ""&amp;vlookup(to_text(U25),'1.Learning-Goals'!$A$3:$B$100,2,FALSE))"),"")</f>
        <v/>
      </c>
      <c r="Z25" s="50" t="str">
        <f>IFERROR(__xludf.DUMMYFUNCTION("if(or(V25="""",V25=""f""),"""",V25&amp;"": ""&amp;vlookup(to_text(V25),'1.Learning-Goals'!$A$3:$B$100,2,FALSE))"),"")</f>
        <v/>
      </c>
      <c r="AA25" s="50" t="str">
        <f>IFERROR(__xludf.DUMMYFUNCTION("if(or(W25="""",W25=""f""),"""",W25&amp;"": ""&amp;vlookup(to_text(W25),'1.Learning-Goals'!$A$3:$B$100,2,FALSE))"),"")</f>
        <v/>
      </c>
      <c r="AB25" s="50" t="str">
        <f>IFERROR(__xludf.DUMMYFUNCTION("if(or(X25="""",X25=""f""),"""",X25&amp;"": ""&amp;vlookup(to_text(X25),'1.Learning-Goals'!$A$3:$B$100,2,FALSE))"),"")</f>
        <v/>
      </c>
      <c r="AC25" s="52"/>
      <c r="AD25" s="52"/>
      <c r="AE25" s="52"/>
      <c r="AF25" s="52"/>
      <c r="AG25" s="52"/>
      <c r="AH25" s="52"/>
      <c r="AI25" s="52"/>
      <c r="AJ25" s="52"/>
    </row>
    <row r="26" ht="15.75" customHeight="1">
      <c r="A26" s="53"/>
      <c r="B26" s="39" t="str">
        <f t="shared" si="1"/>
        <v/>
      </c>
      <c r="C26" s="40" t="s">
        <v>158</v>
      </c>
      <c r="D26" s="41" t="s">
        <v>159</v>
      </c>
      <c r="E26" s="41" t="s">
        <v>79</v>
      </c>
      <c r="F26" s="40" t="s">
        <v>155</v>
      </c>
      <c r="G26" s="41" t="s">
        <v>81</v>
      </c>
      <c r="H26" s="42" t="s">
        <v>6</v>
      </c>
      <c r="I26" s="41" t="s">
        <v>156</v>
      </c>
      <c r="J26" s="43"/>
      <c r="K26" s="44"/>
      <c r="L26" s="45"/>
      <c r="M26" s="46" t="s">
        <v>156</v>
      </c>
      <c r="N26" s="40" t="s">
        <v>155</v>
      </c>
      <c r="O26" s="47" t="s">
        <v>160</v>
      </c>
      <c r="P26" s="48"/>
      <c r="Q26" s="48"/>
      <c r="R26" s="48"/>
      <c r="S26" s="49"/>
      <c r="T26" s="50" t="str">
        <f>IFERROR(__xludf.DUMMYFUNCTION("if(isblank($A26),"""",REGEXREPLACE($A26,   "",?(\d),?"",  ""$1""&amp;""-""&amp;$H26))"),"")</f>
        <v/>
      </c>
      <c r="U26" s="51" t="str">
        <f>IFERROR(__xludf.DUMMYFUNCTION("iferror(split(A26,"","",TRUE,TRUE),"""")"),"")</f>
        <v/>
      </c>
      <c r="V26" s="51"/>
      <c r="W26" s="51"/>
      <c r="X26" s="51"/>
      <c r="Y26" s="50" t="str">
        <f>IFERROR(__xludf.DUMMYFUNCTION("if(or(U26="""",U26=""f""),"""",U26&amp;"": ""&amp;vlookup(to_text(U26),'1.Learning-Goals'!$A$3:$B$100,2,FALSE))"),"")</f>
        <v/>
      </c>
      <c r="Z26" s="50" t="str">
        <f>IFERROR(__xludf.DUMMYFUNCTION("if(or(V26="""",V26=""f""),"""",V26&amp;"": ""&amp;vlookup(to_text(V26),'1.Learning-Goals'!$A$3:$B$100,2,FALSE))"),"")</f>
        <v/>
      </c>
      <c r="AA26" s="50" t="str">
        <f>IFERROR(__xludf.DUMMYFUNCTION("if(or(W26="""",W26=""f""),"""",W26&amp;"": ""&amp;vlookup(to_text(W26),'1.Learning-Goals'!$A$3:$B$100,2,FALSE))"),"")</f>
        <v/>
      </c>
      <c r="AB26" s="50" t="str">
        <f>IFERROR(__xludf.DUMMYFUNCTION("if(or(X26="""",X26=""f""),"""",X26&amp;"": ""&amp;vlookup(to_text(X26),'1.Learning-Goals'!$A$3:$B$100,2,FALSE))"),"")</f>
        <v/>
      </c>
      <c r="AC26" s="52"/>
      <c r="AD26" s="52"/>
      <c r="AE26" s="52"/>
      <c r="AF26" s="52"/>
      <c r="AG26" s="52"/>
      <c r="AH26" s="52"/>
      <c r="AI26" s="52"/>
      <c r="AJ26" s="52"/>
    </row>
    <row r="27" ht="15.75" customHeight="1">
      <c r="A27" s="53"/>
      <c r="B27" s="39" t="str">
        <f t="shared" si="1"/>
        <v/>
      </c>
      <c r="C27" s="40" t="s">
        <v>161</v>
      </c>
      <c r="D27" s="41" t="s">
        <v>162</v>
      </c>
      <c r="E27" s="41" t="s">
        <v>79</v>
      </c>
      <c r="F27" s="40" t="s">
        <v>155</v>
      </c>
      <c r="G27" s="41" t="s">
        <v>81</v>
      </c>
      <c r="H27" s="42" t="s">
        <v>6</v>
      </c>
      <c r="I27" s="41" t="s">
        <v>156</v>
      </c>
      <c r="J27" s="43"/>
      <c r="K27" s="44"/>
      <c r="L27" s="45"/>
      <c r="M27" s="46" t="s">
        <v>156</v>
      </c>
      <c r="N27" s="40" t="s">
        <v>155</v>
      </c>
      <c r="O27" s="47" t="s">
        <v>163</v>
      </c>
      <c r="P27" s="48"/>
      <c r="Q27" s="48"/>
      <c r="R27" s="48"/>
      <c r="S27" s="49"/>
      <c r="T27" s="50" t="str">
        <f>IFERROR(__xludf.DUMMYFUNCTION("if(isblank($A27),"""",REGEXREPLACE($A27,   "",?(\d),?"",  ""$1""&amp;""-""&amp;$H27))"),"")</f>
        <v/>
      </c>
      <c r="U27" s="51" t="str">
        <f>IFERROR(__xludf.DUMMYFUNCTION("iferror(split(A27,"","",TRUE,TRUE),"""")"),"")</f>
        <v/>
      </c>
      <c r="V27" s="51"/>
      <c r="W27" s="51"/>
      <c r="X27" s="51"/>
      <c r="Y27" s="50" t="str">
        <f>IFERROR(__xludf.DUMMYFUNCTION("if(or(U27="""",U27=""f""),"""",U27&amp;"": ""&amp;vlookup(to_text(U27),'1.Learning-Goals'!$A$3:$B$100,2,FALSE))"),"")</f>
        <v/>
      </c>
      <c r="Z27" s="50" t="str">
        <f>IFERROR(__xludf.DUMMYFUNCTION("if(or(V27="""",V27=""f""),"""",V27&amp;"": ""&amp;vlookup(to_text(V27),'1.Learning-Goals'!$A$3:$B$100,2,FALSE))"),"")</f>
        <v/>
      </c>
      <c r="AA27" s="50" t="str">
        <f>IFERROR(__xludf.DUMMYFUNCTION("if(or(W27="""",W27=""f""),"""",W27&amp;"": ""&amp;vlookup(to_text(W27),'1.Learning-Goals'!$A$3:$B$100,2,FALSE))"),"")</f>
        <v/>
      </c>
      <c r="AB27" s="50" t="str">
        <f>IFERROR(__xludf.DUMMYFUNCTION("if(or(X27="""",X27=""f""),"""",X27&amp;"": ""&amp;vlookup(to_text(X27),'1.Learning-Goals'!$A$3:$B$100,2,FALSE))"),"")</f>
        <v/>
      </c>
      <c r="AC27" s="52"/>
      <c r="AD27" s="52"/>
      <c r="AE27" s="52"/>
      <c r="AF27" s="52"/>
      <c r="AG27" s="52"/>
      <c r="AH27" s="52"/>
      <c r="AI27" s="52"/>
      <c r="AJ27" s="52"/>
    </row>
    <row r="28" ht="15.75" customHeight="1">
      <c r="A28" s="53"/>
      <c r="B28" s="39" t="str">
        <f t="shared" si="1"/>
        <v/>
      </c>
      <c r="C28" s="40" t="s">
        <v>164</v>
      </c>
      <c r="D28" s="41" t="s">
        <v>165</v>
      </c>
      <c r="E28" s="41" t="s">
        <v>79</v>
      </c>
      <c r="F28" s="40" t="s">
        <v>155</v>
      </c>
      <c r="G28" s="41" t="s">
        <v>81</v>
      </c>
      <c r="H28" s="42" t="s">
        <v>6</v>
      </c>
      <c r="I28" s="41" t="s">
        <v>156</v>
      </c>
      <c r="J28" s="43"/>
      <c r="K28" s="44"/>
      <c r="L28" s="45"/>
      <c r="M28" s="46" t="s">
        <v>156</v>
      </c>
      <c r="N28" s="40" t="s">
        <v>155</v>
      </c>
      <c r="O28" s="47" t="s">
        <v>166</v>
      </c>
      <c r="P28" s="48"/>
      <c r="Q28" s="48"/>
      <c r="R28" s="48"/>
      <c r="S28" s="49"/>
      <c r="T28" s="50" t="str">
        <f>IFERROR(__xludf.DUMMYFUNCTION("if(isblank($A28),"""",REGEXREPLACE($A28,   "",?(\d),?"",  ""$1""&amp;""-""&amp;$H28))"),"")</f>
        <v/>
      </c>
      <c r="U28" s="51" t="str">
        <f>IFERROR(__xludf.DUMMYFUNCTION("iferror(split(A28,"","",TRUE,TRUE),"""")"),"")</f>
        <v/>
      </c>
      <c r="V28" s="51"/>
      <c r="W28" s="51"/>
      <c r="X28" s="51"/>
      <c r="Y28" s="50" t="str">
        <f>IFERROR(__xludf.DUMMYFUNCTION("if(or(U28="""",U28=""f""),"""",U28&amp;"": ""&amp;vlookup(to_text(U28),'1.Learning-Goals'!$A$3:$B$100,2,FALSE))"),"")</f>
        <v/>
      </c>
      <c r="Z28" s="50" t="str">
        <f>IFERROR(__xludf.DUMMYFUNCTION("if(or(V28="""",V28=""f""),"""",V28&amp;"": ""&amp;vlookup(to_text(V28),'1.Learning-Goals'!$A$3:$B$100,2,FALSE))"),"")</f>
        <v/>
      </c>
      <c r="AA28" s="50" t="str">
        <f>IFERROR(__xludf.DUMMYFUNCTION("if(or(W28="""",W28=""f""),"""",W28&amp;"": ""&amp;vlookup(to_text(W28),'1.Learning-Goals'!$A$3:$B$100,2,FALSE))"),"")</f>
        <v/>
      </c>
      <c r="AB28" s="50" t="str">
        <f>IFERROR(__xludf.DUMMYFUNCTION("if(or(X28="""",X28=""f""),"""",X28&amp;"": ""&amp;vlookup(to_text(X28),'1.Learning-Goals'!$A$3:$B$100,2,FALSE))"),"")</f>
        <v/>
      </c>
      <c r="AC28" s="52"/>
      <c r="AD28" s="52"/>
      <c r="AE28" s="52"/>
      <c r="AF28" s="52"/>
      <c r="AG28" s="52"/>
      <c r="AH28" s="52"/>
      <c r="AI28" s="52"/>
      <c r="AJ28" s="52"/>
    </row>
    <row r="29" ht="15.75" customHeight="1">
      <c r="A29" s="53"/>
      <c r="B29" s="39" t="str">
        <f t="shared" si="1"/>
        <v/>
      </c>
      <c r="C29" s="40" t="s">
        <v>167</v>
      </c>
      <c r="D29" s="41" t="s">
        <v>168</v>
      </c>
      <c r="E29" s="41" t="s">
        <v>79</v>
      </c>
      <c r="F29" s="40" t="s">
        <v>155</v>
      </c>
      <c r="G29" s="41" t="s">
        <v>81</v>
      </c>
      <c r="H29" s="42" t="s">
        <v>6</v>
      </c>
      <c r="I29" s="41" t="s">
        <v>156</v>
      </c>
      <c r="J29" s="43"/>
      <c r="K29" s="44"/>
      <c r="L29" s="45"/>
      <c r="M29" s="46" t="s">
        <v>156</v>
      </c>
      <c r="N29" s="40" t="s">
        <v>155</v>
      </c>
      <c r="O29" s="47" t="s">
        <v>169</v>
      </c>
      <c r="P29" s="48"/>
      <c r="Q29" s="48"/>
      <c r="R29" s="48"/>
      <c r="S29" s="49"/>
      <c r="T29" s="50" t="str">
        <f>IFERROR(__xludf.DUMMYFUNCTION("if(isblank($A29),"""",REGEXREPLACE($A29,   "",?(\d),?"",  ""$1""&amp;""-""&amp;$H29))"),"")</f>
        <v/>
      </c>
      <c r="U29" s="51" t="str">
        <f>IFERROR(__xludf.DUMMYFUNCTION("iferror(split(A29,"","",TRUE,TRUE),"""")"),"")</f>
        <v/>
      </c>
      <c r="V29" s="51"/>
      <c r="W29" s="51"/>
      <c r="X29" s="51"/>
      <c r="Y29" s="50" t="str">
        <f>IFERROR(__xludf.DUMMYFUNCTION("if(or(U29="""",U29=""f""),"""",U29&amp;"": ""&amp;vlookup(to_text(U29),'1.Learning-Goals'!$A$3:$B$100,2,FALSE))"),"")</f>
        <v/>
      </c>
      <c r="Z29" s="50" t="str">
        <f>IFERROR(__xludf.DUMMYFUNCTION("if(or(V29="""",V29=""f""),"""",V29&amp;"": ""&amp;vlookup(to_text(V29),'1.Learning-Goals'!$A$3:$B$100,2,FALSE))"),"")</f>
        <v/>
      </c>
      <c r="AA29" s="50" t="str">
        <f>IFERROR(__xludf.DUMMYFUNCTION("if(or(W29="""",W29=""f""),"""",W29&amp;"": ""&amp;vlookup(to_text(W29),'1.Learning-Goals'!$A$3:$B$100,2,FALSE))"),"")</f>
        <v/>
      </c>
      <c r="AB29" s="50" t="str">
        <f>IFERROR(__xludf.DUMMYFUNCTION("if(or(X29="""",X29=""f""),"""",X29&amp;"": ""&amp;vlookup(to_text(X29),'1.Learning-Goals'!$A$3:$B$100,2,FALSE))"),"")</f>
        <v/>
      </c>
      <c r="AC29" s="52"/>
      <c r="AD29" s="52"/>
      <c r="AE29" s="52"/>
      <c r="AF29" s="52"/>
      <c r="AG29" s="52"/>
      <c r="AH29" s="52"/>
      <c r="AI29" s="52"/>
      <c r="AJ29" s="52"/>
    </row>
    <row r="30" ht="15.75" customHeight="1">
      <c r="A30" s="53"/>
      <c r="B30" s="39" t="str">
        <f t="shared" si="1"/>
        <v/>
      </c>
      <c r="C30" s="40" t="s">
        <v>170</v>
      </c>
      <c r="D30" s="41" t="s">
        <v>171</v>
      </c>
      <c r="E30" s="41" t="s">
        <v>79</v>
      </c>
      <c r="F30" s="40" t="s">
        <v>155</v>
      </c>
      <c r="G30" s="41" t="s">
        <v>81</v>
      </c>
      <c r="H30" s="42" t="s">
        <v>6</v>
      </c>
      <c r="I30" s="41" t="s">
        <v>156</v>
      </c>
      <c r="J30" s="43"/>
      <c r="K30" s="44"/>
      <c r="L30" s="45"/>
      <c r="M30" s="46" t="s">
        <v>156</v>
      </c>
      <c r="N30" s="40" t="s">
        <v>155</v>
      </c>
      <c r="O30" s="47" t="s">
        <v>172</v>
      </c>
      <c r="P30" s="48"/>
      <c r="Q30" s="48"/>
      <c r="R30" s="48"/>
      <c r="S30" s="49"/>
      <c r="T30" s="50" t="str">
        <f>IFERROR(__xludf.DUMMYFUNCTION("if(isblank($A30),"""",REGEXREPLACE($A30,   "",?(\d),?"",  ""$1""&amp;""-""&amp;$H30))"),"")</f>
        <v/>
      </c>
      <c r="U30" s="51" t="str">
        <f>IFERROR(__xludf.DUMMYFUNCTION("iferror(split(A30,"","",TRUE,TRUE),"""")"),"")</f>
        <v/>
      </c>
      <c r="V30" s="51"/>
      <c r="W30" s="51"/>
      <c r="X30" s="51"/>
      <c r="Y30" s="50" t="str">
        <f>IFERROR(__xludf.DUMMYFUNCTION("if(or(U30="""",U30=""f""),"""",U30&amp;"": ""&amp;vlookup(to_text(U30),'1.Learning-Goals'!$A$3:$B$100,2,FALSE))"),"")</f>
        <v/>
      </c>
      <c r="Z30" s="50" t="str">
        <f>IFERROR(__xludf.DUMMYFUNCTION("if(or(V30="""",V30=""f""),"""",V30&amp;"": ""&amp;vlookup(to_text(V30),'1.Learning-Goals'!$A$3:$B$100,2,FALSE))"),"")</f>
        <v/>
      </c>
      <c r="AA30" s="50" t="str">
        <f>IFERROR(__xludf.DUMMYFUNCTION("if(or(W30="""",W30=""f""),"""",W30&amp;"": ""&amp;vlookup(to_text(W30),'1.Learning-Goals'!$A$3:$B$100,2,FALSE))"),"")</f>
        <v/>
      </c>
      <c r="AB30" s="50" t="str">
        <f>IFERROR(__xludf.DUMMYFUNCTION("if(or(X30="""",X30=""f""),"""",X30&amp;"": ""&amp;vlookup(to_text(X30),'1.Learning-Goals'!$A$3:$B$100,2,FALSE))"),"")</f>
        <v/>
      </c>
      <c r="AC30" s="52"/>
      <c r="AD30" s="52"/>
      <c r="AE30" s="52"/>
      <c r="AF30" s="52"/>
      <c r="AG30" s="52"/>
      <c r="AH30" s="52"/>
      <c r="AI30" s="52"/>
      <c r="AJ30" s="52"/>
    </row>
    <row r="31" ht="15.75" customHeight="1">
      <c r="A31" s="53"/>
      <c r="B31" s="39" t="str">
        <f t="shared" si="1"/>
        <v/>
      </c>
      <c r="C31" s="40" t="s">
        <v>173</v>
      </c>
      <c r="D31" s="41" t="s">
        <v>174</v>
      </c>
      <c r="E31" s="41" t="s">
        <v>79</v>
      </c>
      <c r="F31" s="40" t="s">
        <v>155</v>
      </c>
      <c r="G31" s="41" t="s">
        <v>81</v>
      </c>
      <c r="H31" s="42" t="s">
        <v>6</v>
      </c>
      <c r="I31" s="41" t="s">
        <v>156</v>
      </c>
      <c r="J31" s="43"/>
      <c r="K31" s="44"/>
      <c r="L31" s="45"/>
      <c r="M31" s="46" t="s">
        <v>156</v>
      </c>
      <c r="N31" s="40" t="s">
        <v>155</v>
      </c>
      <c r="O31" s="47" t="s">
        <v>175</v>
      </c>
      <c r="P31" s="48"/>
      <c r="Q31" s="48"/>
      <c r="R31" s="48"/>
      <c r="S31" s="49"/>
      <c r="T31" s="50" t="str">
        <f>IFERROR(__xludf.DUMMYFUNCTION("if(isblank($A31),"""",REGEXREPLACE($A31,   "",?(\d),?"",  ""$1""&amp;""-""&amp;$H31))"),"")</f>
        <v/>
      </c>
      <c r="U31" s="51" t="str">
        <f>IFERROR(__xludf.DUMMYFUNCTION("iferror(split(A31,"","",TRUE,TRUE),"""")"),"")</f>
        <v/>
      </c>
      <c r="V31" s="51"/>
      <c r="W31" s="51"/>
      <c r="X31" s="51"/>
      <c r="Y31" s="50" t="str">
        <f>IFERROR(__xludf.DUMMYFUNCTION("if(or(U31="""",U31=""f""),"""",U31&amp;"": ""&amp;vlookup(to_text(U31),'1.Learning-Goals'!$A$3:$B$100,2,FALSE))"),"")</f>
        <v/>
      </c>
      <c r="Z31" s="50" t="str">
        <f>IFERROR(__xludf.DUMMYFUNCTION("if(or(V31="""",V31=""f""),"""",V31&amp;"": ""&amp;vlookup(to_text(V31),'1.Learning-Goals'!$A$3:$B$100,2,FALSE))"),"")</f>
        <v/>
      </c>
      <c r="AA31" s="50" t="str">
        <f>IFERROR(__xludf.DUMMYFUNCTION("if(or(W31="""",W31=""f""),"""",W31&amp;"": ""&amp;vlookup(to_text(W31),'1.Learning-Goals'!$A$3:$B$100,2,FALSE))"),"")</f>
        <v/>
      </c>
      <c r="AB31" s="50" t="str">
        <f>IFERROR(__xludf.DUMMYFUNCTION("if(or(X31="""",X31=""f""),"""",X31&amp;"": ""&amp;vlookup(to_text(X31),'1.Learning-Goals'!$A$3:$B$100,2,FALSE))"),"")</f>
        <v/>
      </c>
      <c r="AC31" s="52"/>
      <c r="AD31" s="52"/>
      <c r="AE31" s="52"/>
      <c r="AF31" s="52"/>
      <c r="AG31" s="52"/>
      <c r="AH31" s="52"/>
      <c r="AI31" s="52"/>
      <c r="AJ31" s="52"/>
    </row>
    <row r="32" ht="15.75" customHeight="1">
      <c r="A32" s="53"/>
      <c r="B32" s="39" t="str">
        <f t="shared" si="1"/>
        <v/>
      </c>
      <c r="C32" s="40" t="s">
        <v>176</v>
      </c>
      <c r="D32" s="41" t="s">
        <v>177</v>
      </c>
      <c r="E32" s="41" t="s">
        <v>79</v>
      </c>
      <c r="F32" s="40" t="s">
        <v>155</v>
      </c>
      <c r="G32" s="41" t="s">
        <v>81</v>
      </c>
      <c r="H32" s="42" t="s">
        <v>6</v>
      </c>
      <c r="I32" s="41" t="s">
        <v>156</v>
      </c>
      <c r="J32" s="43"/>
      <c r="K32" s="44"/>
      <c r="L32" s="45"/>
      <c r="M32" s="46" t="s">
        <v>156</v>
      </c>
      <c r="N32" s="40" t="s">
        <v>155</v>
      </c>
      <c r="O32" s="47" t="s">
        <v>178</v>
      </c>
      <c r="P32" s="48"/>
      <c r="Q32" s="48"/>
      <c r="R32" s="48"/>
      <c r="S32" s="49"/>
      <c r="T32" s="50" t="str">
        <f>IFERROR(__xludf.DUMMYFUNCTION("if(isblank($A32),"""",REGEXREPLACE($A32,   "",?(\d),?"",  ""$1""&amp;""-""&amp;$H32))"),"")</f>
        <v/>
      </c>
      <c r="U32" s="51" t="str">
        <f>IFERROR(__xludf.DUMMYFUNCTION("iferror(split(A32,"","",TRUE,TRUE),"""")"),"")</f>
        <v/>
      </c>
      <c r="V32" s="51"/>
      <c r="W32" s="51"/>
      <c r="X32" s="51"/>
      <c r="Y32" s="50" t="str">
        <f>IFERROR(__xludf.DUMMYFUNCTION("if(or(U32="""",U32=""f""),"""",U32&amp;"": ""&amp;vlookup(to_text(U32),'1.Learning-Goals'!$A$3:$B$100,2,FALSE))"),"")</f>
        <v/>
      </c>
      <c r="Z32" s="50" t="str">
        <f>IFERROR(__xludf.DUMMYFUNCTION("if(or(V32="""",V32=""f""),"""",V32&amp;"": ""&amp;vlookup(to_text(V32),'1.Learning-Goals'!$A$3:$B$100,2,FALSE))"),"")</f>
        <v/>
      </c>
      <c r="AA32" s="50" t="str">
        <f>IFERROR(__xludf.DUMMYFUNCTION("if(or(W32="""",W32=""f""),"""",W32&amp;"": ""&amp;vlookup(to_text(W32),'1.Learning-Goals'!$A$3:$B$100,2,FALSE))"),"")</f>
        <v/>
      </c>
      <c r="AB32" s="50" t="str">
        <f>IFERROR(__xludf.DUMMYFUNCTION("if(or(X32="""",X32=""f""),"""",X32&amp;"": ""&amp;vlookup(to_text(X32),'1.Learning-Goals'!$A$3:$B$100,2,FALSE))"),"")</f>
        <v/>
      </c>
      <c r="AC32" s="52"/>
      <c r="AD32" s="52"/>
      <c r="AE32" s="52"/>
      <c r="AF32" s="52"/>
      <c r="AG32" s="52"/>
      <c r="AH32" s="52"/>
      <c r="AI32" s="52"/>
      <c r="AJ32" s="52"/>
    </row>
    <row r="33" ht="15.75" customHeight="1">
      <c r="A33" s="38" t="s">
        <v>34</v>
      </c>
      <c r="B33" s="39" t="str">
        <f t="shared" si="1"/>
        <v/>
      </c>
      <c r="C33" s="40" t="s">
        <v>179</v>
      </c>
      <c r="D33" s="41" t="s">
        <v>180</v>
      </c>
      <c r="E33" s="41" t="s">
        <v>79</v>
      </c>
      <c r="F33" s="40" t="s">
        <v>155</v>
      </c>
      <c r="G33" s="41" t="s">
        <v>81</v>
      </c>
      <c r="H33" s="42" t="s">
        <v>6</v>
      </c>
      <c r="I33" s="41" t="s">
        <v>156</v>
      </c>
      <c r="J33" s="43"/>
      <c r="K33" s="44"/>
      <c r="L33" s="45"/>
      <c r="M33" s="46" t="s">
        <v>156</v>
      </c>
      <c r="N33" s="40" t="s">
        <v>155</v>
      </c>
      <c r="O33" s="47" t="s">
        <v>181</v>
      </c>
      <c r="P33" s="48"/>
      <c r="Q33" s="48"/>
      <c r="R33" s="48"/>
      <c r="S33" s="49"/>
      <c r="T33" s="50" t="str">
        <f>IFERROR(__xludf.DUMMYFUNCTION("if(isblank($A33),"""",REGEXREPLACE($A33,   "",?(\d),?"",  ""$1""&amp;""-""&amp;$H33))"),"f")</f>
        <v>f</v>
      </c>
      <c r="U33" s="51" t="str">
        <f>IFERROR(__xludf.DUMMYFUNCTION("iferror(split(A33,"","",TRUE,TRUE),"""")"),"f")</f>
        <v>f</v>
      </c>
      <c r="V33" s="51"/>
      <c r="W33" s="51"/>
      <c r="X33" s="51"/>
      <c r="Y33" s="50" t="str">
        <f>IFERROR(__xludf.DUMMYFUNCTION("if(or(U33="""",U33=""f""),"""",U33&amp;"": ""&amp;vlookup(to_text(U33),'1.Learning-Goals'!$A$3:$B$100,2,FALSE))"),"")</f>
        <v/>
      </c>
      <c r="Z33" s="50" t="str">
        <f>IFERROR(__xludf.DUMMYFUNCTION("if(or(V33="""",V33=""f""),"""",V33&amp;"": ""&amp;vlookup(to_text(V33),'1.Learning-Goals'!$A$3:$B$100,2,FALSE))"),"")</f>
        <v/>
      </c>
      <c r="AA33" s="50" t="str">
        <f>IFERROR(__xludf.DUMMYFUNCTION("if(or(W33="""",W33=""f""),"""",W33&amp;"": ""&amp;vlookup(to_text(W33),'1.Learning-Goals'!$A$3:$B$100,2,FALSE))"),"")</f>
        <v/>
      </c>
      <c r="AB33" s="50" t="str">
        <f>IFERROR(__xludf.DUMMYFUNCTION("if(or(X33="""",X33=""f""),"""",X33&amp;"": ""&amp;vlookup(to_text(X33),'1.Learning-Goals'!$A$3:$B$100,2,FALSE))"),"")</f>
        <v/>
      </c>
      <c r="AC33" s="52"/>
      <c r="AD33" s="52"/>
      <c r="AE33" s="52"/>
      <c r="AF33" s="52"/>
      <c r="AG33" s="52"/>
      <c r="AH33" s="52"/>
      <c r="AI33" s="52"/>
      <c r="AJ33" s="52"/>
    </row>
    <row r="34" ht="15.75" customHeight="1">
      <c r="A34" s="53"/>
      <c r="B34" s="39" t="str">
        <f t="shared" si="1"/>
        <v/>
      </c>
      <c r="C34" s="40" t="s">
        <v>182</v>
      </c>
      <c r="D34" s="41" t="s">
        <v>183</v>
      </c>
      <c r="E34" s="41" t="s">
        <v>79</v>
      </c>
      <c r="F34" s="40" t="s">
        <v>155</v>
      </c>
      <c r="G34" s="41" t="s">
        <v>81</v>
      </c>
      <c r="H34" s="42" t="s">
        <v>6</v>
      </c>
      <c r="I34" s="41" t="s">
        <v>156</v>
      </c>
      <c r="J34" s="43"/>
      <c r="K34" s="44"/>
      <c r="L34" s="45"/>
      <c r="M34" s="46" t="s">
        <v>156</v>
      </c>
      <c r="N34" s="40" t="s">
        <v>155</v>
      </c>
      <c r="O34" s="47" t="s">
        <v>184</v>
      </c>
      <c r="P34" s="48"/>
      <c r="Q34" s="48"/>
      <c r="R34" s="48"/>
      <c r="S34" s="49"/>
      <c r="T34" s="50" t="str">
        <f>IFERROR(__xludf.DUMMYFUNCTION("if(isblank($A34),"""",REGEXREPLACE($A34,   "",?(\d),?"",  ""$1""&amp;""-""&amp;$H34))"),"")</f>
        <v/>
      </c>
      <c r="U34" s="51" t="str">
        <f>IFERROR(__xludf.DUMMYFUNCTION("iferror(split(A34,"","",TRUE,TRUE),"""")"),"")</f>
        <v/>
      </c>
      <c r="V34" s="51"/>
      <c r="W34" s="51"/>
      <c r="X34" s="51"/>
      <c r="Y34" s="50" t="str">
        <f>IFERROR(__xludf.DUMMYFUNCTION("if(or(U34="""",U34=""f""),"""",U34&amp;"": ""&amp;vlookup(to_text(U34),'1.Learning-Goals'!$A$3:$B$100,2,FALSE))"),"")</f>
        <v/>
      </c>
      <c r="Z34" s="50" t="str">
        <f>IFERROR(__xludf.DUMMYFUNCTION("if(or(V34="""",V34=""f""),"""",V34&amp;"": ""&amp;vlookup(to_text(V34),'1.Learning-Goals'!$A$3:$B$100,2,FALSE))"),"")</f>
        <v/>
      </c>
      <c r="AA34" s="50" t="str">
        <f>IFERROR(__xludf.DUMMYFUNCTION("if(or(W34="""",W34=""f""),"""",W34&amp;"": ""&amp;vlookup(to_text(W34),'1.Learning-Goals'!$A$3:$B$100,2,FALSE))"),"")</f>
        <v/>
      </c>
      <c r="AB34" s="50" t="str">
        <f>IFERROR(__xludf.DUMMYFUNCTION("if(or(X34="""",X34=""f""),"""",X34&amp;"": ""&amp;vlookup(to_text(X34),'1.Learning-Goals'!$A$3:$B$100,2,FALSE))"),"")</f>
        <v/>
      </c>
      <c r="AC34" s="52"/>
      <c r="AD34" s="52"/>
      <c r="AE34" s="52"/>
      <c r="AF34" s="52"/>
      <c r="AG34" s="52"/>
      <c r="AH34" s="52"/>
      <c r="AI34" s="52"/>
      <c r="AJ34" s="52"/>
    </row>
    <row r="35" ht="15.75" customHeight="1">
      <c r="A35" s="53"/>
      <c r="B35" s="39" t="str">
        <f t="shared" si="1"/>
        <v/>
      </c>
      <c r="C35" s="40" t="s">
        <v>185</v>
      </c>
      <c r="D35" s="41" t="s">
        <v>78</v>
      </c>
      <c r="E35" s="41" t="s">
        <v>79</v>
      </c>
      <c r="F35" s="40" t="s">
        <v>80</v>
      </c>
      <c r="G35" s="41" t="s">
        <v>186</v>
      </c>
      <c r="H35" s="42" t="s">
        <v>6</v>
      </c>
      <c r="I35" s="41" t="s">
        <v>82</v>
      </c>
      <c r="J35" s="56"/>
      <c r="K35" s="44"/>
      <c r="L35" s="45"/>
      <c r="M35" s="46" t="s">
        <v>83</v>
      </c>
      <c r="N35" s="40" t="s">
        <v>84</v>
      </c>
      <c r="O35" s="47" t="s">
        <v>187</v>
      </c>
      <c r="P35" s="48"/>
      <c r="Q35" s="48"/>
      <c r="R35" s="48"/>
      <c r="S35" s="49"/>
      <c r="T35" s="50" t="str">
        <f>IFERROR(__xludf.DUMMYFUNCTION("if(isblank($A35),"""",REGEXREPLACE($A35,   "",?(\d),?"",  ""$1""&amp;""-""&amp;$H35))"),"")</f>
        <v/>
      </c>
      <c r="U35" s="51" t="str">
        <f>IFERROR(__xludf.DUMMYFUNCTION("iferror(split(A35,"","",TRUE,TRUE),"""")"),"")</f>
        <v/>
      </c>
      <c r="V35" s="51"/>
      <c r="W35" s="51"/>
      <c r="X35" s="51"/>
      <c r="Y35" s="50" t="str">
        <f>IFERROR(__xludf.DUMMYFUNCTION("if(or(U35="""",U35=""f""),"""",U35&amp;"": ""&amp;vlookup(to_text(U35),'1.Learning-Goals'!$A$3:$B$100,2,FALSE))"),"")</f>
        <v/>
      </c>
      <c r="Z35" s="50" t="str">
        <f>IFERROR(__xludf.DUMMYFUNCTION("if(or(V35="""",V35=""f""),"""",V35&amp;"": ""&amp;vlookup(to_text(V35),'1.Learning-Goals'!$A$3:$B$100,2,FALSE))"),"")</f>
        <v/>
      </c>
      <c r="AA35" s="50" t="str">
        <f>IFERROR(__xludf.DUMMYFUNCTION("if(or(W35="""",W35=""f""),"""",W35&amp;"": ""&amp;vlookup(to_text(W35),'1.Learning-Goals'!$A$3:$B$100,2,FALSE))"),"")</f>
        <v/>
      </c>
      <c r="AB35" s="50" t="str">
        <f>IFERROR(__xludf.DUMMYFUNCTION("if(or(X35="""",X35=""f""),"""",X35&amp;"": ""&amp;vlookup(to_text(X35),'1.Learning-Goals'!$A$3:$B$100,2,FALSE))"),"")</f>
        <v/>
      </c>
      <c r="AC35" s="52"/>
      <c r="AD35" s="52"/>
      <c r="AE35" s="52"/>
      <c r="AF35" s="52"/>
      <c r="AG35" s="52"/>
      <c r="AH35" s="52"/>
      <c r="AI35" s="52"/>
      <c r="AJ35" s="52"/>
    </row>
    <row r="36" ht="15.75" customHeight="1">
      <c r="A36" s="53"/>
      <c r="B36" s="39" t="str">
        <f t="shared" si="1"/>
        <v/>
      </c>
      <c r="C36" s="40" t="s">
        <v>188</v>
      </c>
      <c r="D36" s="41" t="s">
        <v>189</v>
      </c>
      <c r="E36" s="41" t="s">
        <v>79</v>
      </c>
      <c r="F36" s="40" t="s">
        <v>80</v>
      </c>
      <c r="G36" s="41" t="s">
        <v>186</v>
      </c>
      <c r="H36" s="42" t="s">
        <v>6</v>
      </c>
      <c r="I36" s="41" t="s">
        <v>82</v>
      </c>
      <c r="J36" s="56"/>
      <c r="K36" s="44"/>
      <c r="L36" s="45"/>
      <c r="M36" s="46" t="s">
        <v>83</v>
      </c>
      <c r="N36" s="40" t="s">
        <v>84</v>
      </c>
      <c r="O36" s="47" t="s">
        <v>190</v>
      </c>
      <c r="P36" s="48"/>
      <c r="Q36" s="48"/>
      <c r="R36" s="48"/>
      <c r="S36" s="49"/>
      <c r="T36" s="50" t="str">
        <f>IFERROR(__xludf.DUMMYFUNCTION("if(isblank($A36),"""",REGEXREPLACE($A36,   "",?(\d),?"",  ""$1""&amp;""-""&amp;$H36))"),"")</f>
        <v/>
      </c>
      <c r="U36" s="51" t="str">
        <f>IFERROR(__xludf.DUMMYFUNCTION("iferror(split(A36,"","",TRUE,TRUE),"""")"),"")</f>
        <v/>
      </c>
      <c r="V36" s="51"/>
      <c r="W36" s="51"/>
      <c r="X36" s="51"/>
      <c r="Y36" s="50" t="str">
        <f>IFERROR(__xludf.DUMMYFUNCTION("if(or(U36="""",U36=""f""),"""",U36&amp;"": ""&amp;vlookup(to_text(U36),'1.Learning-Goals'!$A$3:$B$100,2,FALSE))"),"")</f>
        <v/>
      </c>
      <c r="Z36" s="50" t="str">
        <f>IFERROR(__xludf.DUMMYFUNCTION("if(or(V36="""",V36=""f""),"""",V36&amp;"": ""&amp;vlookup(to_text(V36),'1.Learning-Goals'!$A$3:$B$100,2,FALSE))"),"")</f>
        <v/>
      </c>
      <c r="AA36" s="50" t="str">
        <f>IFERROR(__xludf.DUMMYFUNCTION("if(or(W36="""",W36=""f""),"""",W36&amp;"": ""&amp;vlookup(to_text(W36),'1.Learning-Goals'!$A$3:$B$100,2,FALSE))"),"")</f>
        <v/>
      </c>
      <c r="AB36" s="50" t="str">
        <f>IFERROR(__xludf.DUMMYFUNCTION("if(or(X36="""",X36=""f""),"""",X36&amp;"": ""&amp;vlookup(to_text(X36),'1.Learning-Goals'!$A$3:$B$100,2,FALSE))"),"")</f>
        <v/>
      </c>
      <c r="AC36" s="52"/>
      <c r="AD36" s="52"/>
      <c r="AE36" s="52"/>
      <c r="AF36" s="52"/>
      <c r="AG36" s="52"/>
      <c r="AH36" s="52"/>
      <c r="AI36" s="52"/>
      <c r="AJ36" s="52"/>
    </row>
    <row r="37" ht="15.75" customHeight="1">
      <c r="A37" s="53"/>
      <c r="B37" s="39" t="str">
        <f t="shared" si="1"/>
        <v/>
      </c>
      <c r="C37" s="40" t="s">
        <v>191</v>
      </c>
      <c r="D37" s="41" t="s">
        <v>192</v>
      </c>
      <c r="E37" s="41" t="s">
        <v>79</v>
      </c>
      <c r="F37" s="40" t="s">
        <v>80</v>
      </c>
      <c r="G37" s="41" t="s">
        <v>186</v>
      </c>
      <c r="H37" s="42" t="s">
        <v>6</v>
      </c>
      <c r="I37" s="41" t="s">
        <v>82</v>
      </c>
      <c r="J37" s="56"/>
      <c r="K37" s="44"/>
      <c r="L37" s="45"/>
      <c r="M37" s="46" t="s">
        <v>83</v>
      </c>
      <c r="N37" s="40" t="s">
        <v>84</v>
      </c>
      <c r="O37" s="47" t="s">
        <v>193</v>
      </c>
      <c r="P37" s="48"/>
      <c r="Q37" s="48"/>
      <c r="R37" s="48"/>
      <c r="S37" s="49"/>
      <c r="T37" s="50" t="str">
        <f>IFERROR(__xludf.DUMMYFUNCTION("if(isblank($A37),"""",REGEXREPLACE($A37,   "",?(\d),?"",  ""$1""&amp;""-""&amp;$H37))"),"")</f>
        <v/>
      </c>
      <c r="U37" s="51" t="str">
        <f>IFERROR(__xludf.DUMMYFUNCTION("iferror(split(A37,"","",TRUE,TRUE),"""")"),"")</f>
        <v/>
      </c>
      <c r="V37" s="51"/>
      <c r="W37" s="51"/>
      <c r="X37" s="51"/>
      <c r="Y37" s="50" t="str">
        <f>IFERROR(__xludf.DUMMYFUNCTION("if(or(U37="""",U37=""f""),"""",U37&amp;"": ""&amp;vlookup(to_text(U37),'1.Learning-Goals'!$A$3:$B$100,2,FALSE))"),"")</f>
        <v/>
      </c>
      <c r="Z37" s="50" t="str">
        <f>IFERROR(__xludf.DUMMYFUNCTION("if(or(V37="""",V37=""f""),"""",V37&amp;"": ""&amp;vlookup(to_text(V37),'1.Learning-Goals'!$A$3:$B$100,2,FALSE))"),"")</f>
        <v/>
      </c>
      <c r="AA37" s="50" t="str">
        <f>IFERROR(__xludf.DUMMYFUNCTION("if(or(W37="""",W37=""f""),"""",W37&amp;"": ""&amp;vlookup(to_text(W37),'1.Learning-Goals'!$A$3:$B$100,2,FALSE))"),"")</f>
        <v/>
      </c>
      <c r="AB37" s="50" t="str">
        <f>IFERROR(__xludf.DUMMYFUNCTION("if(or(X37="""",X37=""f""),"""",X37&amp;"": ""&amp;vlookup(to_text(X37),'1.Learning-Goals'!$A$3:$B$100,2,FALSE))"),"")</f>
        <v/>
      </c>
      <c r="AC37" s="52"/>
      <c r="AD37" s="52"/>
      <c r="AE37" s="52"/>
      <c r="AF37" s="52"/>
      <c r="AG37" s="52"/>
      <c r="AH37" s="52"/>
      <c r="AI37" s="52"/>
      <c r="AJ37" s="52"/>
    </row>
    <row r="38" ht="15.75" customHeight="1">
      <c r="A38" s="53"/>
      <c r="B38" s="39" t="str">
        <f t="shared" si="1"/>
        <v/>
      </c>
      <c r="C38" s="40" t="s">
        <v>194</v>
      </c>
      <c r="D38" s="41" t="s">
        <v>195</v>
      </c>
      <c r="E38" s="41" t="s">
        <v>79</v>
      </c>
      <c r="F38" s="40" t="s">
        <v>80</v>
      </c>
      <c r="G38" s="41" t="s">
        <v>186</v>
      </c>
      <c r="H38" s="42" t="s">
        <v>6</v>
      </c>
      <c r="I38" s="41" t="s">
        <v>82</v>
      </c>
      <c r="J38" s="56"/>
      <c r="K38" s="44"/>
      <c r="L38" s="45"/>
      <c r="M38" s="46" t="s">
        <v>83</v>
      </c>
      <c r="N38" s="40" t="s">
        <v>84</v>
      </c>
      <c r="O38" s="47" t="s">
        <v>196</v>
      </c>
      <c r="P38" s="48"/>
      <c r="Q38" s="48"/>
      <c r="R38" s="48"/>
      <c r="S38" s="49"/>
      <c r="T38" s="50" t="str">
        <f>IFERROR(__xludf.DUMMYFUNCTION("if(isblank($A38),"""",REGEXREPLACE($A38,   "",?(\d),?"",  ""$1""&amp;""-""&amp;$H38))"),"")</f>
        <v/>
      </c>
      <c r="U38" s="51" t="str">
        <f>IFERROR(__xludf.DUMMYFUNCTION("iferror(split(A38,"","",TRUE,TRUE),"""")"),"")</f>
        <v/>
      </c>
      <c r="V38" s="51"/>
      <c r="W38" s="51"/>
      <c r="X38" s="51"/>
      <c r="Y38" s="50" t="str">
        <f>IFERROR(__xludf.DUMMYFUNCTION("if(or(U38="""",U38=""f""),"""",U38&amp;"": ""&amp;vlookup(to_text(U38),'1.Learning-Goals'!$A$3:$B$100,2,FALSE))"),"")</f>
        <v/>
      </c>
      <c r="Z38" s="50" t="str">
        <f>IFERROR(__xludf.DUMMYFUNCTION("if(or(V38="""",V38=""f""),"""",V38&amp;"": ""&amp;vlookup(to_text(V38),'1.Learning-Goals'!$A$3:$B$100,2,FALSE))"),"")</f>
        <v/>
      </c>
      <c r="AA38" s="50" t="str">
        <f>IFERROR(__xludf.DUMMYFUNCTION("if(or(W38="""",W38=""f""),"""",W38&amp;"": ""&amp;vlookup(to_text(W38),'1.Learning-Goals'!$A$3:$B$100,2,FALSE))"),"")</f>
        <v/>
      </c>
      <c r="AB38" s="50" t="str">
        <f>IFERROR(__xludf.DUMMYFUNCTION("if(or(X38="""",X38=""f""),"""",X38&amp;"": ""&amp;vlookup(to_text(X38),'1.Learning-Goals'!$A$3:$B$100,2,FALSE))"),"")</f>
        <v/>
      </c>
      <c r="AC38" s="52"/>
      <c r="AD38" s="52"/>
      <c r="AE38" s="52"/>
      <c r="AF38" s="52"/>
      <c r="AG38" s="52"/>
      <c r="AH38" s="52"/>
      <c r="AI38" s="52"/>
      <c r="AJ38" s="52"/>
    </row>
    <row r="39" ht="15.75" customHeight="1">
      <c r="A39" s="53"/>
      <c r="B39" s="39" t="str">
        <f t="shared" si="1"/>
        <v/>
      </c>
      <c r="C39" s="40" t="s">
        <v>197</v>
      </c>
      <c r="D39" s="41" t="s">
        <v>198</v>
      </c>
      <c r="E39" s="41" t="s">
        <v>79</v>
      </c>
      <c r="F39" s="40" t="s">
        <v>80</v>
      </c>
      <c r="G39" s="41" t="s">
        <v>186</v>
      </c>
      <c r="H39" s="42" t="s">
        <v>6</v>
      </c>
      <c r="I39" s="41" t="s">
        <v>82</v>
      </c>
      <c r="J39" s="56"/>
      <c r="K39" s="44"/>
      <c r="L39" s="45"/>
      <c r="M39" s="46" t="s">
        <v>83</v>
      </c>
      <c r="N39" s="40" t="s">
        <v>84</v>
      </c>
      <c r="O39" s="47" t="s">
        <v>199</v>
      </c>
      <c r="P39" s="48"/>
      <c r="Q39" s="48"/>
      <c r="R39" s="48"/>
      <c r="S39" s="49"/>
      <c r="T39" s="50" t="str">
        <f>IFERROR(__xludf.DUMMYFUNCTION("if(isblank($A39),"""",REGEXREPLACE($A39,   "",?(\d),?"",  ""$1""&amp;""-""&amp;$H39))"),"")</f>
        <v/>
      </c>
      <c r="U39" s="51" t="str">
        <f>IFERROR(__xludf.DUMMYFUNCTION("iferror(split(A39,"","",TRUE,TRUE),"""")"),"")</f>
        <v/>
      </c>
      <c r="V39" s="51"/>
      <c r="W39" s="51"/>
      <c r="X39" s="51"/>
      <c r="Y39" s="50" t="str">
        <f>IFERROR(__xludf.DUMMYFUNCTION("if(or(U39="""",U39=""f""),"""",U39&amp;"": ""&amp;vlookup(to_text(U39),'1.Learning-Goals'!$A$3:$B$100,2,FALSE))"),"")</f>
        <v/>
      </c>
      <c r="Z39" s="50" t="str">
        <f>IFERROR(__xludf.DUMMYFUNCTION("if(or(V39="""",V39=""f""),"""",V39&amp;"": ""&amp;vlookup(to_text(V39),'1.Learning-Goals'!$A$3:$B$100,2,FALSE))"),"")</f>
        <v/>
      </c>
      <c r="AA39" s="50" t="str">
        <f>IFERROR(__xludf.DUMMYFUNCTION("if(or(W39="""",W39=""f""),"""",W39&amp;"": ""&amp;vlookup(to_text(W39),'1.Learning-Goals'!$A$3:$B$100,2,FALSE))"),"")</f>
        <v/>
      </c>
      <c r="AB39" s="50" t="str">
        <f>IFERROR(__xludf.DUMMYFUNCTION("if(or(X39="""",X39=""f""),"""",X39&amp;"": ""&amp;vlookup(to_text(X39),'1.Learning-Goals'!$A$3:$B$100,2,FALSE))"),"")</f>
        <v/>
      </c>
      <c r="AC39" s="52"/>
      <c r="AD39" s="52"/>
      <c r="AE39" s="52"/>
      <c r="AF39" s="52"/>
      <c r="AG39" s="52"/>
      <c r="AH39" s="52"/>
      <c r="AI39" s="52"/>
      <c r="AJ39" s="52"/>
    </row>
    <row r="40" ht="15.75" customHeight="1">
      <c r="A40" s="53"/>
      <c r="B40" s="39" t="str">
        <f t="shared" si="1"/>
        <v/>
      </c>
      <c r="C40" s="40" t="s">
        <v>200</v>
      </c>
      <c r="D40" s="41" t="s">
        <v>201</v>
      </c>
      <c r="E40" s="41" t="s">
        <v>79</v>
      </c>
      <c r="F40" s="40" t="s">
        <v>80</v>
      </c>
      <c r="G40" s="41" t="s">
        <v>186</v>
      </c>
      <c r="H40" s="42" t="s">
        <v>6</v>
      </c>
      <c r="I40" s="41" t="s">
        <v>82</v>
      </c>
      <c r="J40" s="56"/>
      <c r="K40" s="44"/>
      <c r="L40" s="45"/>
      <c r="M40" s="46" t="s">
        <v>83</v>
      </c>
      <c r="N40" s="40" t="s">
        <v>84</v>
      </c>
      <c r="O40" s="47" t="s">
        <v>202</v>
      </c>
      <c r="P40" s="48"/>
      <c r="Q40" s="48"/>
      <c r="R40" s="48"/>
      <c r="S40" s="49"/>
      <c r="T40" s="50" t="str">
        <f>IFERROR(__xludf.DUMMYFUNCTION("if(isblank($A40),"""",REGEXREPLACE($A40,   "",?(\d),?"",  ""$1""&amp;""-""&amp;$H40))"),"")</f>
        <v/>
      </c>
      <c r="U40" s="51" t="str">
        <f>IFERROR(__xludf.DUMMYFUNCTION("iferror(split(A40,"","",TRUE,TRUE),"""")"),"")</f>
        <v/>
      </c>
      <c r="V40" s="51"/>
      <c r="W40" s="51"/>
      <c r="X40" s="51"/>
      <c r="Y40" s="50" t="str">
        <f>IFERROR(__xludf.DUMMYFUNCTION("if(or(U40="""",U40=""f""),"""",U40&amp;"": ""&amp;vlookup(to_text(U40),'1.Learning-Goals'!$A$3:$B$100,2,FALSE))"),"")</f>
        <v/>
      </c>
      <c r="Z40" s="50" t="str">
        <f>IFERROR(__xludf.DUMMYFUNCTION("if(or(V40="""",V40=""f""),"""",V40&amp;"": ""&amp;vlookup(to_text(V40),'1.Learning-Goals'!$A$3:$B$100,2,FALSE))"),"")</f>
        <v/>
      </c>
      <c r="AA40" s="50" t="str">
        <f>IFERROR(__xludf.DUMMYFUNCTION("if(or(W40="""",W40=""f""),"""",W40&amp;"": ""&amp;vlookup(to_text(W40),'1.Learning-Goals'!$A$3:$B$100,2,FALSE))"),"")</f>
        <v/>
      </c>
      <c r="AB40" s="50" t="str">
        <f>IFERROR(__xludf.DUMMYFUNCTION("if(or(X40="""",X40=""f""),"""",X40&amp;"": ""&amp;vlookup(to_text(X40),'1.Learning-Goals'!$A$3:$B$100,2,FALSE))"),"")</f>
        <v/>
      </c>
      <c r="AC40" s="52"/>
      <c r="AD40" s="52"/>
      <c r="AE40" s="52"/>
      <c r="AF40" s="52"/>
      <c r="AG40" s="52"/>
      <c r="AH40" s="52"/>
      <c r="AI40" s="52"/>
      <c r="AJ40" s="52"/>
    </row>
    <row r="41" ht="15.75" customHeight="1">
      <c r="A41" s="53"/>
      <c r="B41" s="39" t="str">
        <f t="shared" si="1"/>
        <v/>
      </c>
      <c r="C41" s="40" t="s">
        <v>203</v>
      </c>
      <c r="D41" s="41" t="s">
        <v>204</v>
      </c>
      <c r="E41" s="41" t="s">
        <v>79</v>
      </c>
      <c r="F41" s="40" t="s">
        <v>80</v>
      </c>
      <c r="G41" s="41" t="s">
        <v>186</v>
      </c>
      <c r="H41" s="42" t="s">
        <v>6</v>
      </c>
      <c r="I41" s="41" t="s">
        <v>82</v>
      </c>
      <c r="J41" s="56"/>
      <c r="K41" s="44"/>
      <c r="L41" s="45"/>
      <c r="M41" s="46" t="s">
        <v>83</v>
      </c>
      <c r="N41" s="40" t="s">
        <v>84</v>
      </c>
      <c r="O41" s="47" t="s">
        <v>205</v>
      </c>
      <c r="P41" s="48"/>
      <c r="Q41" s="48"/>
      <c r="R41" s="48"/>
      <c r="S41" s="49"/>
      <c r="T41" s="50" t="str">
        <f>IFERROR(__xludf.DUMMYFUNCTION("if(isblank($A41),"""",REGEXREPLACE($A41,   "",?(\d),?"",  ""$1""&amp;""-""&amp;$H41))"),"")</f>
        <v/>
      </c>
      <c r="U41" s="51" t="str">
        <f>IFERROR(__xludf.DUMMYFUNCTION("iferror(split(A41,"","",TRUE,TRUE),"""")"),"")</f>
        <v/>
      </c>
      <c r="V41" s="51"/>
      <c r="W41" s="51"/>
      <c r="X41" s="51"/>
      <c r="Y41" s="50" t="str">
        <f>IFERROR(__xludf.DUMMYFUNCTION("if(or(U41="""",U41=""f""),"""",U41&amp;"": ""&amp;vlookup(to_text(U41),'1.Learning-Goals'!$A$3:$B$100,2,FALSE))"),"")</f>
        <v/>
      </c>
      <c r="Z41" s="50" t="str">
        <f>IFERROR(__xludf.DUMMYFUNCTION("if(or(V41="""",V41=""f""),"""",V41&amp;"": ""&amp;vlookup(to_text(V41),'1.Learning-Goals'!$A$3:$B$100,2,FALSE))"),"")</f>
        <v/>
      </c>
      <c r="AA41" s="50" t="str">
        <f>IFERROR(__xludf.DUMMYFUNCTION("if(or(W41="""",W41=""f""),"""",W41&amp;"": ""&amp;vlookup(to_text(W41),'1.Learning-Goals'!$A$3:$B$100,2,FALSE))"),"")</f>
        <v/>
      </c>
      <c r="AB41" s="50" t="str">
        <f>IFERROR(__xludf.DUMMYFUNCTION("if(or(X41="""",X41=""f""),"""",X41&amp;"": ""&amp;vlookup(to_text(X41),'1.Learning-Goals'!$A$3:$B$100,2,FALSE))"),"")</f>
        <v/>
      </c>
      <c r="AC41" s="52"/>
      <c r="AD41" s="52"/>
      <c r="AE41" s="52"/>
      <c r="AF41" s="52"/>
      <c r="AG41" s="52"/>
      <c r="AH41" s="52"/>
      <c r="AI41" s="52"/>
      <c r="AJ41" s="52"/>
    </row>
    <row r="42" ht="15.75" customHeight="1">
      <c r="A42" s="53"/>
      <c r="B42" s="39" t="str">
        <f t="shared" si="1"/>
        <v/>
      </c>
      <c r="C42" s="40" t="s">
        <v>206</v>
      </c>
      <c r="D42" s="41" t="s">
        <v>87</v>
      </c>
      <c r="E42" s="41" t="s">
        <v>79</v>
      </c>
      <c r="F42" s="40" t="s">
        <v>80</v>
      </c>
      <c r="G42" s="41" t="s">
        <v>186</v>
      </c>
      <c r="H42" s="42" t="s">
        <v>6</v>
      </c>
      <c r="I42" s="41" t="s">
        <v>82</v>
      </c>
      <c r="J42" s="56"/>
      <c r="K42" s="44"/>
      <c r="L42" s="45"/>
      <c r="M42" s="46" t="s">
        <v>83</v>
      </c>
      <c r="N42" s="40" t="s">
        <v>84</v>
      </c>
      <c r="O42" s="47" t="s">
        <v>207</v>
      </c>
      <c r="P42" s="48"/>
      <c r="Q42" s="48"/>
      <c r="R42" s="48"/>
      <c r="S42" s="49"/>
      <c r="T42" s="50" t="str">
        <f>IFERROR(__xludf.DUMMYFUNCTION("if(isblank($A42),"""",REGEXREPLACE($A42,   "",?(\d),?"",  ""$1""&amp;""-""&amp;$H42))"),"")</f>
        <v/>
      </c>
      <c r="U42" s="51" t="str">
        <f>IFERROR(__xludf.DUMMYFUNCTION("iferror(split(A42,"","",TRUE,TRUE),"""")"),"")</f>
        <v/>
      </c>
      <c r="V42" s="51"/>
      <c r="W42" s="51"/>
      <c r="X42" s="51"/>
      <c r="Y42" s="50" t="str">
        <f>IFERROR(__xludf.DUMMYFUNCTION("if(or(U42="""",U42=""f""),"""",U42&amp;"": ""&amp;vlookup(to_text(U42),'1.Learning-Goals'!$A$3:$B$100,2,FALSE))"),"")</f>
        <v/>
      </c>
      <c r="Z42" s="50" t="str">
        <f>IFERROR(__xludf.DUMMYFUNCTION("if(or(V42="""",V42=""f""),"""",V42&amp;"": ""&amp;vlookup(to_text(V42),'1.Learning-Goals'!$A$3:$B$100,2,FALSE))"),"")</f>
        <v/>
      </c>
      <c r="AA42" s="50" t="str">
        <f>IFERROR(__xludf.DUMMYFUNCTION("if(or(W42="""",W42=""f""),"""",W42&amp;"": ""&amp;vlookup(to_text(W42),'1.Learning-Goals'!$A$3:$B$100,2,FALSE))"),"")</f>
        <v/>
      </c>
      <c r="AB42" s="50" t="str">
        <f>IFERROR(__xludf.DUMMYFUNCTION("if(or(X42="""",X42=""f""),"""",X42&amp;"": ""&amp;vlookup(to_text(X42),'1.Learning-Goals'!$A$3:$B$100,2,FALSE))"),"")</f>
        <v/>
      </c>
      <c r="AC42" s="52"/>
      <c r="AD42" s="52"/>
      <c r="AE42" s="52"/>
      <c r="AF42" s="52"/>
      <c r="AG42" s="52"/>
      <c r="AH42" s="52"/>
      <c r="AI42" s="52"/>
      <c r="AJ42" s="52"/>
    </row>
    <row r="43" ht="15.75" customHeight="1">
      <c r="A43" s="53"/>
      <c r="B43" s="39" t="str">
        <f t="shared" si="1"/>
        <v/>
      </c>
      <c r="C43" s="40" t="s">
        <v>208</v>
      </c>
      <c r="D43" s="41" t="s">
        <v>209</v>
      </c>
      <c r="E43" s="41" t="s">
        <v>79</v>
      </c>
      <c r="F43" s="40" t="s">
        <v>80</v>
      </c>
      <c r="G43" s="41" t="s">
        <v>186</v>
      </c>
      <c r="H43" s="42" t="s">
        <v>6</v>
      </c>
      <c r="I43" s="41" t="s">
        <v>82</v>
      </c>
      <c r="J43" s="56"/>
      <c r="K43" s="44"/>
      <c r="L43" s="45"/>
      <c r="M43" s="46" t="s">
        <v>83</v>
      </c>
      <c r="N43" s="40" t="s">
        <v>84</v>
      </c>
      <c r="O43" s="47" t="s">
        <v>210</v>
      </c>
      <c r="P43" s="48"/>
      <c r="Q43" s="48"/>
      <c r="R43" s="48"/>
      <c r="S43" s="49"/>
      <c r="T43" s="50" t="str">
        <f>IFERROR(__xludf.DUMMYFUNCTION("if(isblank($A43),"""",REGEXREPLACE($A43,   "",?(\d),?"",  ""$1""&amp;""-""&amp;$H43))"),"")</f>
        <v/>
      </c>
      <c r="U43" s="51" t="str">
        <f>IFERROR(__xludf.DUMMYFUNCTION("iferror(split(A43,"","",TRUE,TRUE),"""")"),"")</f>
        <v/>
      </c>
      <c r="V43" s="51"/>
      <c r="W43" s="51"/>
      <c r="X43" s="51"/>
      <c r="Y43" s="50" t="str">
        <f>IFERROR(__xludf.DUMMYFUNCTION("if(or(U43="""",U43=""f""),"""",U43&amp;"": ""&amp;vlookup(to_text(U43),'1.Learning-Goals'!$A$3:$B$100,2,FALSE))"),"")</f>
        <v/>
      </c>
      <c r="Z43" s="50" t="str">
        <f>IFERROR(__xludf.DUMMYFUNCTION("if(or(V43="""",V43=""f""),"""",V43&amp;"": ""&amp;vlookup(to_text(V43),'1.Learning-Goals'!$A$3:$B$100,2,FALSE))"),"")</f>
        <v/>
      </c>
      <c r="AA43" s="50" t="str">
        <f>IFERROR(__xludf.DUMMYFUNCTION("if(or(W43="""",W43=""f""),"""",W43&amp;"": ""&amp;vlookup(to_text(W43),'1.Learning-Goals'!$A$3:$B$100,2,FALSE))"),"")</f>
        <v/>
      </c>
      <c r="AB43" s="50" t="str">
        <f>IFERROR(__xludf.DUMMYFUNCTION("if(or(X43="""",X43=""f""),"""",X43&amp;"": ""&amp;vlookup(to_text(X43),'1.Learning-Goals'!$A$3:$B$100,2,FALSE))"),"")</f>
        <v/>
      </c>
      <c r="AC43" s="52"/>
      <c r="AD43" s="52"/>
      <c r="AE43" s="52"/>
      <c r="AF43" s="52"/>
      <c r="AG43" s="52"/>
      <c r="AH43" s="52"/>
      <c r="AI43" s="52"/>
      <c r="AJ43" s="52"/>
    </row>
    <row r="44" ht="15.75" customHeight="1">
      <c r="A44" s="53"/>
      <c r="B44" s="39" t="str">
        <f t="shared" si="1"/>
        <v/>
      </c>
      <c r="C44" s="40" t="s">
        <v>211</v>
      </c>
      <c r="D44" s="41" t="s">
        <v>212</v>
      </c>
      <c r="E44" s="41" t="s">
        <v>79</v>
      </c>
      <c r="F44" s="40" t="s">
        <v>80</v>
      </c>
      <c r="G44" s="41" t="s">
        <v>186</v>
      </c>
      <c r="H44" s="42" t="s">
        <v>6</v>
      </c>
      <c r="I44" s="41" t="s">
        <v>82</v>
      </c>
      <c r="J44" s="56"/>
      <c r="K44" s="44"/>
      <c r="L44" s="45"/>
      <c r="M44" s="46" t="s">
        <v>83</v>
      </c>
      <c r="N44" s="40" t="s">
        <v>84</v>
      </c>
      <c r="O44" s="47" t="s">
        <v>213</v>
      </c>
      <c r="P44" s="48"/>
      <c r="Q44" s="48"/>
      <c r="R44" s="48"/>
      <c r="S44" s="49"/>
      <c r="T44" s="50" t="str">
        <f>IFERROR(__xludf.DUMMYFUNCTION("if(isblank($A44),"""",REGEXREPLACE($A44,   "",?(\d),?"",  ""$1""&amp;""-""&amp;$H44))"),"")</f>
        <v/>
      </c>
      <c r="U44" s="51" t="str">
        <f>IFERROR(__xludf.DUMMYFUNCTION("iferror(split(A44,"","",TRUE,TRUE),"""")"),"")</f>
        <v/>
      </c>
      <c r="V44" s="51"/>
      <c r="W44" s="51"/>
      <c r="X44" s="51"/>
      <c r="Y44" s="50" t="str">
        <f>IFERROR(__xludf.DUMMYFUNCTION("if(or(U44="""",U44=""f""),"""",U44&amp;"": ""&amp;vlookup(to_text(U44),'1.Learning-Goals'!$A$3:$B$100,2,FALSE))"),"")</f>
        <v/>
      </c>
      <c r="Z44" s="50" t="str">
        <f>IFERROR(__xludf.DUMMYFUNCTION("if(or(V44="""",V44=""f""),"""",V44&amp;"": ""&amp;vlookup(to_text(V44),'1.Learning-Goals'!$A$3:$B$100,2,FALSE))"),"")</f>
        <v/>
      </c>
      <c r="AA44" s="50" t="str">
        <f>IFERROR(__xludf.DUMMYFUNCTION("if(or(W44="""",W44=""f""),"""",W44&amp;"": ""&amp;vlookup(to_text(W44),'1.Learning-Goals'!$A$3:$B$100,2,FALSE))"),"")</f>
        <v/>
      </c>
      <c r="AB44" s="50" t="str">
        <f>IFERROR(__xludf.DUMMYFUNCTION("if(or(X44="""",X44=""f""),"""",X44&amp;"": ""&amp;vlookup(to_text(X44),'1.Learning-Goals'!$A$3:$B$100,2,FALSE))"),"")</f>
        <v/>
      </c>
      <c r="AC44" s="52"/>
      <c r="AD44" s="52"/>
      <c r="AE44" s="52"/>
      <c r="AF44" s="52"/>
      <c r="AG44" s="52"/>
      <c r="AH44" s="52"/>
      <c r="AI44" s="52"/>
      <c r="AJ44" s="52"/>
    </row>
    <row r="45" ht="15.75" customHeight="1">
      <c r="A45" s="53"/>
      <c r="B45" s="39" t="str">
        <f t="shared" si="1"/>
        <v/>
      </c>
      <c r="C45" s="40" t="s">
        <v>214</v>
      </c>
      <c r="D45" s="41" t="s">
        <v>215</v>
      </c>
      <c r="E45" s="41" t="s">
        <v>79</v>
      </c>
      <c r="F45" s="40" t="s">
        <v>80</v>
      </c>
      <c r="G45" s="41" t="s">
        <v>186</v>
      </c>
      <c r="H45" s="42" t="s">
        <v>6</v>
      </c>
      <c r="I45" s="41" t="s">
        <v>82</v>
      </c>
      <c r="J45" s="56"/>
      <c r="K45" s="44"/>
      <c r="L45" s="45"/>
      <c r="M45" s="46" t="s">
        <v>83</v>
      </c>
      <c r="N45" s="40" t="s">
        <v>84</v>
      </c>
      <c r="O45" s="47" t="s">
        <v>216</v>
      </c>
      <c r="P45" s="48"/>
      <c r="Q45" s="48"/>
      <c r="R45" s="48"/>
      <c r="S45" s="49"/>
      <c r="T45" s="50" t="str">
        <f>IFERROR(__xludf.DUMMYFUNCTION("if(isblank($A45),"""",REGEXREPLACE($A45,   "",?(\d),?"",  ""$1""&amp;""-""&amp;$H45))"),"")</f>
        <v/>
      </c>
      <c r="U45" s="51" t="str">
        <f>IFERROR(__xludf.DUMMYFUNCTION("iferror(split(A45,"","",TRUE,TRUE),"""")"),"")</f>
        <v/>
      </c>
      <c r="V45" s="51"/>
      <c r="W45" s="51"/>
      <c r="X45" s="51"/>
      <c r="Y45" s="50" t="str">
        <f>IFERROR(__xludf.DUMMYFUNCTION("if(or(U45="""",U45=""f""),"""",U45&amp;"": ""&amp;vlookup(to_text(U45),'1.Learning-Goals'!$A$3:$B$100,2,FALSE))"),"")</f>
        <v/>
      </c>
      <c r="Z45" s="50" t="str">
        <f>IFERROR(__xludf.DUMMYFUNCTION("if(or(V45="""",V45=""f""),"""",V45&amp;"": ""&amp;vlookup(to_text(V45),'1.Learning-Goals'!$A$3:$B$100,2,FALSE))"),"")</f>
        <v/>
      </c>
      <c r="AA45" s="50" t="str">
        <f>IFERROR(__xludf.DUMMYFUNCTION("if(or(W45="""",W45=""f""),"""",W45&amp;"": ""&amp;vlookup(to_text(W45),'1.Learning-Goals'!$A$3:$B$100,2,FALSE))"),"")</f>
        <v/>
      </c>
      <c r="AB45" s="50" t="str">
        <f>IFERROR(__xludf.DUMMYFUNCTION("if(or(X45="""",X45=""f""),"""",X45&amp;"": ""&amp;vlookup(to_text(X45),'1.Learning-Goals'!$A$3:$B$100,2,FALSE))"),"")</f>
        <v/>
      </c>
      <c r="AC45" s="52"/>
      <c r="AD45" s="52"/>
      <c r="AE45" s="52"/>
      <c r="AF45" s="52"/>
      <c r="AG45" s="52"/>
      <c r="AH45" s="52"/>
      <c r="AI45" s="52"/>
      <c r="AJ45" s="52"/>
    </row>
    <row r="46" ht="15.75" customHeight="1">
      <c r="A46" s="53"/>
      <c r="B46" s="39" t="str">
        <f t="shared" si="1"/>
        <v/>
      </c>
      <c r="C46" s="40" t="s">
        <v>217</v>
      </c>
      <c r="D46" s="41" t="s">
        <v>218</v>
      </c>
      <c r="E46" s="41" t="s">
        <v>79</v>
      </c>
      <c r="F46" s="40" t="s">
        <v>80</v>
      </c>
      <c r="G46" s="41" t="s">
        <v>186</v>
      </c>
      <c r="H46" s="42" t="s">
        <v>6</v>
      </c>
      <c r="I46" s="41" t="s">
        <v>82</v>
      </c>
      <c r="J46" s="56"/>
      <c r="K46" s="44"/>
      <c r="L46" s="45"/>
      <c r="M46" s="46" t="s">
        <v>83</v>
      </c>
      <c r="N46" s="40" t="s">
        <v>84</v>
      </c>
      <c r="O46" s="47" t="s">
        <v>219</v>
      </c>
      <c r="P46" s="48"/>
      <c r="Q46" s="48"/>
      <c r="R46" s="48"/>
      <c r="S46" s="49"/>
      <c r="T46" s="50" t="str">
        <f>IFERROR(__xludf.DUMMYFUNCTION("if(isblank($A46),"""",REGEXREPLACE($A46,   "",?(\d),?"",  ""$1""&amp;""-""&amp;$H46))"),"")</f>
        <v/>
      </c>
      <c r="U46" s="51" t="str">
        <f>IFERROR(__xludf.DUMMYFUNCTION("iferror(split(A46,"","",TRUE,TRUE),"""")"),"")</f>
        <v/>
      </c>
      <c r="V46" s="51"/>
      <c r="W46" s="51"/>
      <c r="X46" s="51"/>
      <c r="Y46" s="50" t="str">
        <f>IFERROR(__xludf.DUMMYFUNCTION("if(or(U46="""",U46=""f""),"""",U46&amp;"": ""&amp;vlookup(to_text(U46),'1.Learning-Goals'!$A$3:$B$100,2,FALSE))"),"")</f>
        <v/>
      </c>
      <c r="Z46" s="50" t="str">
        <f>IFERROR(__xludf.DUMMYFUNCTION("if(or(V46="""",V46=""f""),"""",V46&amp;"": ""&amp;vlookup(to_text(V46),'1.Learning-Goals'!$A$3:$B$100,2,FALSE))"),"")</f>
        <v/>
      </c>
      <c r="AA46" s="50" t="str">
        <f>IFERROR(__xludf.DUMMYFUNCTION("if(or(W46="""",W46=""f""),"""",W46&amp;"": ""&amp;vlookup(to_text(W46),'1.Learning-Goals'!$A$3:$B$100,2,FALSE))"),"")</f>
        <v/>
      </c>
      <c r="AB46" s="50" t="str">
        <f>IFERROR(__xludf.DUMMYFUNCTION("if(or(X46="""",X46=""f""),"""",X46&amp;"": ""&amp;vlookup(to_text(X46),'1.Learning-Goals'!$A$3:$B$100,2,FALSE))"),"")</f>
        <v/>
      </c>
      <c r="AC46" s="52"/>
      <c r="AD46" s="52"/>
      <c r="AE46" s="52"/>
      <c r="AF46" s="52"/>
      <c r="AG46" s="52"/>
      <c r="AH46" s="52"/>
      <c r="AI46" s="52"/>
      <c r="AJ46" s="52"/>
    </row>
    <row r="47" ht="15.75" customHeight="1">
      <c r="A47" s="53"/>
      <c r="B47" s="39" t="str">
        <f t="shared" si="1"/>
        <v/>
      </c>
      <c r="C47" s="40" t="s">
        <v>220</v>
      </c>
      <c r="D47" s="41" t="s">
        <v>221</v>
      </c>
      <c r="E47" s="41" t="s">
        <v>79</v>
      </c>
      <c r="F47" s="40" t="s">
        <v>80</v>
      </c>
      <c r="G47" s="41" t="s">
        <v>186</v>
      </c>
      <c r="H47" s="42" t="s">
        <v>6</v>
      </c>
      <c r="I47" s="41" t="s">
        <v>82</v>
      </c>
      <c r="J47" s="56"/>
      <c r="K47" s="44"/>
      <c r="L47" s="45"/>
      <c r="M47" s="46" t="s">
        <v>83</v>
      </c>
      <c r="N47" s="40" t="s">
        <v>84</v>
      </c>
      <c r="O47" s="47" t="s">
        <v>222</v>
      </c>
      <c r="P47" s="48"/>
      <c r="Q47" s="48"/>
      <c r="R47" s="48"/>
      <c r="S47" s="49"/>
      <c r="T47" s="50" t="str">
        <f>IFERROR(__xludf.DUMMYFUNCTION("if(isblank($A47),"""",REGEXREPLACE($A47,   "",?(\d),?"",  ""$1""&amp;""-""&amp;$H47))"),"")</f>
        <v/>
      </c>
      <c r="U47" s="51" t="str">
        <f>IFERROR(__xludf.DUMMYFUNCTION("iferror(split(A47,"","",TRUE,TRUE),"""")"),"")</f>
        <v/>
      </c>
      <c r="V47" s="51"/>
      <c r="W47" s="51"/>
      <c r="X47" s="51"/>
      <c r="Y47" s="50" t="str">
        <f>IFERROR(__xludf.DUMMYFUNCTION("if(or(U47="""",U47=""f""),"""",U47&amp;"": ""&amp;vlookup(to_text(U47),'1.Learning-Goals'!$A$3:$B$100,2,FALSE))"),"")</f>
        <v/>
      </c>
      <c r="Z47" s="50" t="str">
        <f>IFERROR(__xludf.DUMMYFUNCTION("if(or(V47="""",V47=""f""),"""",V47&amp;"": ""&amp;vlookup(to_text(V47),'1.Learning-Goals'!$A$3:$B$100,2,FALSE))"),"")</f>
        <v/>
      </c>
      <c r="AA47" s="50" t="str">
        <f>IFERROR(__xludf.DUMMYFUNCTION("if(or(W47="""",W47=""f""),"""",W47&amp;"": ""&amp;vlookup(to_text(W47),'1.Learning-Goals'!$A$3:$B$100,2,FALSE))"),"")</f>
        <v/>
      </c>
      <c r="AB47" s="50" t="str">
        <f>IFERROR(__xludf.DUMMYFUNCTION("if(or(X47="""",X47=""f""),"""",X47&amp;"": ""&amp;vlookup(to_text(X47),'1.Learning-Goals'!$A$3:$B$100,2,FALSE))"),"")</f>
        <v/>
      </c>
      <c r="AC47" s="52"/>
      <c r="AD47" s="52"/>
      <c r="AE47" s="52"/>
      <c r="AF47" s="52"/>
      <c r="AG47" s="52"/>
      <c r="AH47" s="52"/>
      <c r="AI47" s="52"/>
      <c r="AJ47" s="52"/>
    </row>
    <row r="48" ht="15.75" customHeight="1">
      <c r="A48" s="53"/>
      <c r="B48" s="39" t="str">
        <f t="shared" si="1"/>
        <v/>
      </c>
      <c r="C48" s="40" t="s">
        <v>223</v>
      </c>
      <c r="D48" s="41" t="s">
        <v>224</v>
      </c>
      <c r="E48" s="41" t="s">
        <v>79</v>
      </c>
      <c r="F48" s="40" t="s">
        <v>80</v>
      </c>
      <c r="G48" s="41" t="s">
        <v>186</v>
      </c>
      <c r="H48" s="42" t="s">
        <v>6</v>
      </c>
      <c r="I48" s="41" t="s">
        <v>82</v>
      </c>
      <c r="J48" s="56"/>
      <c r="K48" s="44"/>
      <c r="L48" s="45"/>
      <c r="M48" s="46" t="s">
        <v>83</v>
      </c>
      <c r="N48" s="40" t="s">
        <v>84</v>
      </c>
      <c r="O48" s="47" t="s">
        <v>225</v>
      </c>
      <c r="P48" s="48"/>
      <c r="Q48" s="48"/>
      <c r="R48" s="48"/>
      <c r="S48" s="49"/>
      <c r="T48" s="50" t="str">
        <f>IFERROR(__xludf.DUMMYFUNCTION("if(isblank($A48),"""",REGEXREPLACE($A48,   "",?(\d),?"",  ""$1""&amp;""-""&amp;$H48))"),"")</f>
        <v/>
      </c>
      <c r="U48" s="51" t="str">
        <f>IFERROR(__xludf.DUMMYFUNCTION("iferror(split(A48,"","",TRUE,TRUE),"""")"),"")</f>
        <v/>
      </c>
      <c r="V48" s="51"/>
      <c r="W48" s="51"/>
      <c r="X48" s="51"/>
      <c r="Y48" s="50" t="str">
        <f>IFERROR(__xludf.DUMMYFUNCTION("if(or(U48="""",U48=""f""),"""",U48&amp;"": ""&amp;vlookup(to_text(U48),'1.Learning-Goals'!$A$3:$B$100,2,FALSE))"),"")</f>
        <v/>
      </c>
      <c r="Z48" s="50" t="str">
        <f>IFERROR(__xludf.DUMMYFUNCTION("if(or(V48="""",V48=""f""),"""",V48&amp;"": ""&amp;vlookup(to_text(V48),'1.Learning-Goals'!$A$3:$B$100,2,FALSE))"),"")</f>
        <v/>
      </c>
      <c r="AA48" s="50" t="str">
        <f>IFERROR(__xludf.DUMMYFUNCTION("if(or(W48="""",W48=""f""),"""",W48&amp;"": ""&amp;vlookup(to_text(W48),'1.Learning-Goals'!$A$3:$B$100,2,FALSE))"),"")</f>
        <v/>
      </c>
      <c r="AB48" s="50" t="str">
        <f>IFERROR(__xludf.DUMMYFUNCTION("if(or(X48="""",X48=""f""),"""",X48&amp;"": ""&amp;vlookup(to_text(X48),'1.Learning-Goals'!$A$3:$B$100,2,FALSE))"),"")</f>
        <v/>
      </c>
      <c r="AC48" s="52"/>
      <c r="AD48" s="52"/>
      <c r="AE48" s="52"/>
      <c r="AF48" s="52"/>
      <c r="AG48" s="52"/>
      <c r="AH48" s="52"/>
      <c r="AI48" s="52"/>
      <c r="AJ48" s="52"/>
    </row>
    <row r="49" ht="15.75" customHeight="1">
      <c r="A49" s="53"/>
      <c r="B49" s="39" t="str">
        <f t="shared" si="1"/>
        <v/>
      </c>
      <c r="C49" s="40" t="s">
        <v>226</v>
      </c>
      <c r="D49" s="41" t="s">
        <v>227</v>
      </c>
      <c r="E49" s="41" t="s">
        <v>79</v>
      </c>
      <c r="F49" s="40" t="s">
        <v>80</v>
      </c>
      <c r="G49" s="41" t="s">
        <v>186</v>
      </c>
      <c r="H49" s="42" t="s">
        <v>6</v>
      </c>
      <c r="I49" s="41" t="s">
        <v>82</v>
      </c>
      <c r="J49" s="56"/>
      <c r="K49" s="44"/>
      <c r="L49" s="45"/>
      <c r="M49" s="46" t="s">
        <v>83</v>
      </c>
      <c r="N49" s="40" t="s">
        <v>84</v>
      </c>
      <c r="O49" s="47" t="s">
        <v>228</v>
      </c>
      <c r="P49" s="48"/>
      <c r="Q49" s="48"/>
      <c r="R49" s="48"/>
      <c r="S49" s="49"/>
      <c r="T49" s="50" t="str">
        <f>IFERROR(__xludf.DUMMYFUNCTION("if(isblank($A49),"""",REGEXREPLACE($A49,   "",?(\d),?"",  ""$1""&amp;""-""&amp;$H49))"),"")</f>
        <v/>
      </c>
      <c r="U49" s="51" t="str">
        <f>IFERROR(__xludf.DUMMYFUNCTION("iferror(split(A49,"","",TRUE,TRUE),"""")"),"")</f>
        <v/>
      </c>
      <c r="V49" s="51"/>
      <c r="W49" s="51"/>
      <c r="X49" s="51"/>
      <c r="Y49" s="50" t="str">
        <f>IFERROR(__xludf.DUMMYFUNCTION("if(or(U49="""",U49=""f""),"""",U49&amp;"": ""&amp;vlookup(to_text(U49),'1.Learning-Goals'!$A$3:$B$100,2,FALSE))"),"")</f>
        <v/>
      </c>
      <c r="Z49" s="50" t="str">
        <f>IFERROR(__xludf.DUMMYFUNCTION("if(or(V49="""",V49=""f""),"""",V49&amp;"": ""&amp;vlookup(to_text(V49),'1.Learning-Goals'!$A$3:$B$100,2,FALSE))"),"")</f>
        <v/>
      </c>
      <c r="AA49" s="50" t="str">
        <f>IFERROR(__xludf.DUMMYFUNCTION("if(or(W49="""",W49=""f""),"""",W49&amp;"": ""&amp;vlookup(to_text(W49),'1.Learning-Goals'!$A$3:$B$100,2,FALSE))"),"")</f>
        <v/>
      </c>
      <c r="AB49" s="50" t="str">
        <f>IFERROR(__xludf.DUMMYFUNCTION("if(or(X49="""",X49=""f""),"""",X49&amp;"": ""&amp;vlookup(to_text(X49),'1.Learning-Goals'!$A$3:$B$100,2,FALSE))"),"")</f>
        <v/>
      </c>
      <c r="AC49" s="52"/>
      <c r="AD49" s="52"/>
      <c r="AE49" s="52"/>
      <c r="AF49" s="52"/>
      <c r="AG49" s="52"/>
      <c r="AH49" s="52"/>
      <c r="AI49" s="52"/>
      <c r="AJ49" s="52"/>
    </row>
    <row r="50" ht="15.75" customHeight="1">
      <c r="A50" s="53"/>
      <c r="B50" s="39" t="str">
        <f t="shared" si="1"/>
        <v/>
      </c>
      <c r="C50" s="40" t="s">
        <v>229</v>
      </c>
      <c r="D50" s="41" t="s">
        <v>230</v>
      </c>
      <c r="E50" s="41" t="s">
        <v>79</v>
      </c>
      <c r="F50" s="40" t="s">
        <v>80</v>
      </c>
      <c r="G50" s="41" t="s">
        <v>186</v>
      </c>
      <c r="H50" s="42" t="s">
        <v>6</v>
      </c>
      <c r="I50" s="41" t="s">
        <v>82</v>
      </c>
      <c r="J50" s="56"/>
      <c r="K50" s="44"/>
      <c r="L50" s="45"/>
      <c r="M50" s="46" t="s">
        <v>83</v>
      </c>
      <c r="N50" s="40" t="s">
        <v>84</v>
      </c>
      <c r="O50" s="47" t="s">
        <v>231</v>
      </c>
      <c r="P50" s="48"/>
      <c r="Q50" s="48"/>
      <c r="R50" s="48"/>
      <c r="S50" s="49"/>
      <c r="T50" s="50" t="str">
        <f>IFERROR(__xludf.DUMMYFUNCTION("if(isblank($A50),"""",REGEXREPLACE($A50,   "",?(\d),?"",  ""$1""&amp;""-""&amp;$H50))"),"")</f>
        <v/>
      </c>
      <c r="U50" s="51" t="str">
        <f>IFERROR(__xludf.DUMMYFUNCTION("iferror(split(A50,"","",TRUE,TRUE),"""")"),"")</f>
        <v/>
      </c>
      <c r="V50" s="51"/>
      <c r="W50" s="51"/>
      <c r="X50" s="51"/>
      <c r="Y50" s="50" t="str">
        <f>IFERROR(__xludf.DUMMYFUNCTION("if(or(U50="""",U50=""f""),"""",U50&amp;"": ""&amp;vlookup(to_text(U50),'1.Learning-Goals'!$A$3:$B$100,2,FALSE))"),"")</f>
        <v/>
      </c>
      <c r="Z50" s="50" t="str">
        <f>IFERROR(__xludf.DUMMYFUNCTION("if(or(V50="""",V50=""f""),"""",V50&amp;"": ""&amp;vlookup(to_text(V50),'1.Learning-Goals'!$A$3:$B$100,2,FALSE))"),"")</f>
        <v/>
      </c>
      <c r="AA50" s="50" t="str">
        <f>IFERROR(__xludf.DUMMYFUNCTION("if(or(W50="""",W50=""f""),"""",W50&amp;"": ""&amp;vlookup(to_text(W50),'1.Learning-Goals'!$A$3:$B$100,2,FALSE))"),"")</f>
        <v/>
      </c>
      <c r="AB50" s="50" t="str">
        <f>IFERROR(__xludf.DUMMYFUNCTION("if(or(X50="""",X50=""f""),"""",X50&amp;"": ""&amp;vlookup(to_text(X50),'1.Learning-Goals'!$A$3:$B$100,2,FALSE))"),"")</f>
        <v/>
      </c>
      <c r="AC50" s="52"/>
      <c r="AD50" s="52"/>
      <c r="AE50" s="52"/>
      <c r="AF50" s="52"/>
      <c r="AG50" s="52"/>
      <c r="AH50" s="52"/>
      <c r="AI50" s="52"/>
      <c r="AJ50" s="52"/>
    </row>
    <row r="51" ht="15.75" customHeight="1">
      <c r="A51" s="53"/>
      <c r="B51" s="39" t="str">
        <f t="shared" si="1"/>
        <v/>
      </c>
      <c r="C51" s="40" t="s">
        <v>232</v>
      </c>
      <c r="D51" s="41" t="s">
        <v>233</v>
      </c>
      <c r="E51" s="41" t="s">
        <v>79</v>
      </c>
      <c r="F51" s="40" t="s">
        <v>80</v>
      </c>
      <c r="G51" s="41" t="s">
        <v>186</v>
      </c>
      <c r="H51" s="42" t="s">
        <v>6</v>
      </c>
      <c r="I51" s="41" t="s">
        <v>82</v>
      </c>
      <c r="J51" s="56"/>
      <c r="K51" s="44"/>
      <c r="L51" s="45"/>
      <c r="M51" s="46" t="s">
        <v>83</v>
      </c>
      <c r="N51" s="40" t="s">
        <v>84</v>
      </c>
      <c r="O51" s="47" t="s">
        <v>234</v>
      </c>
      <c r="P51" s="48"/>
      <c r="Q51" s="48"/>
      <c r="R51" s="48"/>
      <c r="S51" s="49"/>
      <c r="T51" s="50" t="str">
        <f>IFERROR(__xludf.DUMMYFUNCTION("if(isblank($A51),"""",REGEXREPLACE($A51,   "",?(\d),?"",  ""$1""&amp;""-""&amp;$H51))"),"")</f>
        <v/>
      </c>
      <c r="U51" s="51" t="str">
        <f>IFERROR(__xludf.DUMMYFUNCTION("iferror(split(A51,"","",TRUE,TRUE),"""")"),"")</f>
        <v/>
      </c>
      <c r="V51" s="51"/>
      <c r="W51" s="51"/>
      <c r="X51" s="51"/>
      <c r="Y51" s="50" t="str">
        <f>IFERROR(__xludf.DUMMYFUNCTION("if(or(U51="""",U51=""f""),"""",U51&amp;"": ""&amp;vlookup(to_text(U51),'1.Learning-Goals'!$A$3:$B$100,2,FALSE))"),"")</f>
        <v/>
      </c>
      <c r="Z51" s="50" t="str">
        <f>IFERROR(__xludf.DUMMYFUNCTION("if(or(V51="""",V51=""f""),"""",V51&amp;"": ""&amp;vlookup(to_text(V51),'1.Learning-Goals'!$A$3:$B$100,2,FALSE))"),"")</f>
        <v/>
      </c>
      <c r="AA51" s="50" t="str">
        <f>IFERROR(__xludf.DUMMYFUNCTION("if(or(W51="""",W51=""f""),"""",W51&amp;"": ""&amp;vlookup(to_text(W51),'1.Learning-Goals'!$A$3:$B$100,2,FALSE))"),"")</f>
        <v/>
      </c>
      <c r="AB51" s="50" t="str">
        <f>IFERROR(__xludf.DUMMYFUNCTION("if(or(X51="""",X51=""f""),"""",X51&amp;"": ""&amp;vlookup(to_text(X51),'1.Learning-Goals'!$A$3:$B$100,2,FALSE))"),"")</f>
        <v/>
      </c>
      <c r="AC51" s="52"/>
      <c r="AD51" s="52"/>
      <c r="AE51" s="52"/>
      <c r="AF51" s="52"/>
      <c r="AG51" s="52"/>
      <c r="AH51" s="52"/>
      <c r="AI51" s="52"/>
      <c r="AJ51" s="52"/>
    </row>
    <row r="52" ht="15.75" customHeight="1">
      <c r="A52" s="53"/>
      <c r="B52" s="39" t="str">
        <f t="shared" si="1"/>
        <v/>
      </c>
      <c r="C52" s="40" t="s">
        <v>235</v>
      </c>
      <c r="D52" s="41" t="s">
        <v>236</v>
      </c>
      <c r="E52" s="41" t="s">
        <v>79</v>
      </c>
      <c r="F52" s="40" t="s">
        <v>80</v>
      </c>
      <c r="G52" s="41" t="s">
        <v>186</v>
      </c>
      <c r="H52" s="42" t="s">
        <v>6</v>
      </c>
      <c r="I52" s="41" t="s">
        <v>82</v>
      </c>
      <c r="J52" s="56"/>
      <c r="K52" s="44"/>
      <c r="L52" s="45"/>
      <c r="M52" s="46" t="s">
        <v>83</v>
      </c>
      <c r="N52" s="40" t="s">
        <v>84</v>
      </c>
      <c r="O52" s="47" t="s">
        <v>237</v>
      </c>
      <c r="P52" s="48"/>
      <c r="Q52" s="48"/>
      <c r="R52" s="48"/>
      <c r="S52" s="49"/>
      <c r="T52" s="50" t="str">
        <f>IFERROR(__xludf.DUMMYFUNCTION("if(isblank($A52),"""",REGEXREPLACE($A52,   "",?(\d),?"",  ""$1""&amp;""-""&amp;$H52))"),"")</f>
        <v/>
      </c>
      <c r="U52" s="51" t="str">
        <f>IFERROR(__xludf.DUMMYFUNCTION("iferror(split(A52,"","",TRUE,TRUE),"""")"),"")</f>
        <v/>
      </c>
      <c r="V52" s="51"/>
      <c r="W52" s="51"/>
      <c r="X52" s="51"/>
      <c r="Y52" s="50" t="str">
        <f>IFERROR(__xludf.DUMMYFUNCTION("if(or(U52="""",U52=""f""),"""",U52&amp;"": ""&amp;vlookup(to_text(U52),'1.Learning-Goals'!$A$3:$B$100,2,FALSE))"),"")</f>
        <v/>
      </c>
      <c r="Z52" s="50" t="str">
        <f>IFERROR(__xludf.DUMMYFUNCTION("if(or(V52="""",V52=""f""),"""",V52&amp;"": ""&amp;vlookup(to_text(V52),'1.Learning-Goals'!$A$3:$B$100,2,FALSE))"),"")</f>
        <v/>
      </c>
      <c r="AA52" s="50" t="str">
        <f>IFERROR(__xludf.DUMMYFUNCTION("if(or(W52="""",W52=""f""),"""",W52&amp;"": ""&amp;vlookup(to_text(W52),'1.Learning-Goals'!$A$3:$B$100,2,FALSE))"),"")</f>
        <v/>
      </c>
      <c r="AB52" s="50" t="str">
        <f>IFERROR(__xludf.DUMMYFUNCTION("if(or(X52="""",X52=""f""),"""",X52&amp;"": ""&amp;vlookup(to_text(X52),'1.Learning-Goals'!$A$3:$B$100,2,FALSE))"),"")</f>
        <v/>
      </c>
      <c r="AC52" s="52"/>
      <c r="AD52" s="52"/>
      <c r="AE52" s="52"/>
      <c r="AF52" s="52"/>
      <c r="AG52" s="52"/>
      <c r="AH52" s="52"/>
      <c r="AI52" s="52"/>
      <c r="AJ52" s="52"/>
    </row>
    <row r="53" ht="15.75" customHeight="1">
      <c r="A53" s="53"/>
      <c r="B53" s="39" t="str">
        <f t="shared" si="1"/>
        <v/>
      </c>
      <c r="C53" s="40" t="s">
        <v>238</v>
      </c>
      <c r="D53" s="41" t="s">
        <v>239</v>
      </c>
      <c r="E53" s="41" t="s">
        <v>79</v>
      </c>
      <c r="F53" s="40" t="s">
        <v>80</v>
      </c>
      <c r="G53" s="41" t="s">
        <v>186</v>
      </c>
      <c r="H53" s="42" t="s">
        <v>6</v>
      </c>
      <c r="I53" s="41" t="s">
        <v>82</v>
      </c>
      <c r="J53" s="56"/>
      <c r="K53" s="44"/>
      <c r="L53" s="45"/>
      <c r="M53" s="46" t="s">
        <v>83</v>
      </c>
      <c r="N53" s="40" t="s">
        <v>84</v>
      </c>
      <c r="O53" s="47" t="s">
        <v>240</v>
      </c>
      <c r="P53" s="48"/>
      <c r="Q53" s="48"/>
      <c r="R53" s="48"/>
      <c r="S53" s="49"/>
      <c r="T53" s="50" t="str">
        <f>IFERROR(__xludf.DUMMYFUNCTION("if(isblank($A53),"""",REGEXREPLACE($A53,   "",?(\d),?"",  ""$1""&amp;""-""&amp;$H53))"),"")</f>
        <v/>
      </c>
      <c r="U53" s="51" t="str">
        <f>IFERROR(__xludf.DUMMYFUNCTION("iferror(split(A53,"","",TRUE,TRUE),"""")"),"")</f>
        <v/>
      </c>
      <c r="V53" s="51"/>
      <c r="W53" s="51"/>
      <c r="X53" s="51"/>
      <c r="Y53" s="50" t="str">
        <f>IFERROR(__xludf.DUMMYFUNCTION("if(or(U53="""",U53=""f""),"""",U53&amp;"": ""&amp;vlookup(to_text(U53),'1.Learning-Goals'!$A$3:$B$100,2,FALSE))"),"")</f>
        <v/>
      </c>
      <c r="Z53" s="50" t="str">
        <f>IFERROR(__xludf.DUMMYFUNCTION("if(or(V53="""",V53=""f""),"""",V53&amp;"": ""&amp;vlookup(to_text(V53),'1.Learning-Goals'!$A$3:$B$100,2,FALSE))"),"")</f>
        <v/>
      </c>
      <c r="AA53" s="50" t="str">
        <f>IFERROR(__xludf.DUMMYFUNCTION("if(or(W53="""",W53=""f""),"""",W53&amp;"": ""&amp;vlookup(to_text(W53),'1.Learning-Goals'!$A$3:$B$100,2,FALSE))"),"")</f>
        <v/>
      </c>
      <c r="AB53" s="50" t="str">
        <f>IFERROR(__xludf.DUMMYFUNCTION("if(or(X53="""",X53=""f""),"""",X53&amp;"": ""&amp;vlookup(to_text(X53),'1.Learning-Goals'!$A$3:$B$100,2,FALSE))"),"")</f>
        <v/>
      </c>
      <c r="AC53" s="52"/>
      <c r="AD53" s="52"/>
      <c r="AE53" s="52"/>
      <c r="AF53" s="52"/>
      <c r="AG53" s="52"/>
      <c r="AH53" s="52"/>
      <c r="AI53" s="52"/>
      <c r="AJ53" s="52"/>
    </row>
    <row r="54" ht="15.75" customHeight="1">
      <c r="A54" s="53"/>
      <c r="B54" s="39" t="str">
        <f t="shared" si="1"/>
        <v/>
      </c>
      <c r="C54" s="40" t="s">
        <v>241</v>
      </c>
      <c r="D54" s="41" t="s">
        <v>242</v>
      </c>
      <c r="E54" s="41" t="s">
        <v>79</v>
      </c>
      <c r="F54" s="40" t="s">
        <v>80</v>
      </c>
      <c r="G54" s="41" t="s">
        <v>186</v>
      </c>
      <c r="H54" s="42" t="s">
        <v>6</v>
      </c>
      <c r="I54" s="41" t="s">
        <v>82</v>
      </c>
      <c r="J54" s="56"/>
      <c r="K54" s="44"/>
      <c r="L54" s="45"/>
      <c r="M54" s="46" t="s">
        <v>83</v>
      </c>
      <c r="N54" s="40" t="s">
        <v>84</v>
      </c>
      <c r="O54" s="47" t="s">
        <v>243</v>
      </c>
      <c r="P54" s="48"/>
      <c r="Q54" s="48"/>
      <c r="R54" s="48"/>
      <c r="S54" s="49"/>
      <c r="T54" s="50" t="str">
        <f>IFERROR(__xludf.DUMMYFUNCTION("if(isblank($A54),"""",REGEXREPLACE($A54,   "",?(\d),?"",  ""$1""&amp;""-""&amp;$H54))"),"")</f>
        <v/>
      </c>
      <c r="U54" s="51" t="str">
        <f>IFERROR(__xludf.DUMMYFUNCTION("iferror(split(A54,"","",TRUE,TRUE),"""")"),"")</f>
        <v/>
      </c>
      <c r="V54" s="51"/>
      <c r="W54" s="51"/>
      <c r="X54" s="51"/>
      <c r="Y54" s="50" t="str">
        <f>IFERROR(__xludf.DUMMYFUNCTION("if(or(U54="""",U54=""f""),"""",U54&amp;"": ""&amp;vlookup(to_text(U54),'1.Learning-Goals'!$A$3:$B$100,2,FALSE))"),"")</f>
        <v/>
      </c>
      <c r="Z54" s="50" t="str">
        <f>IFERROR(__xludf.DUMMYFUNCTION("if(or(V54="""",V54=""f""),"""",V54&amp;"": ""&amp;vlookup(to_text(V54),'1.Learning-Goals'!$A$3:$B$100,2,FALSE))"),"")</f>
        <v/>
      </c>
      <c r="AA54" s="50" t="str">
        <f>IFERROR(__xludf.DUMMYFUNCTION("if(or(W54="""",W54=""f""),"""",W54&amp;"": ""&amp;vlookup(to_text(W54),'1.Learning-Goals'!$A$3:$B$100,2,FALSE))"),"")</f>
        <v/>
      </c>
      <c r="AB54" s="50" t="str">
        <f>IFERROR(__xludf.DUMMYFUNCTION("if(or(X54="""",X54=""f""),"""",X54&amp;"": ""&amp;vlookup(to_text(X54),'1.Learning-Goals'!$A$3:$B$100,2,FALSE))"),"")</f>
        <v/>
      </c>
      <c r="AC54" s="52"/>
      <c r="AD54" s="52"/>
      <c r="AE54" s="52"/>
      <c r="AF54" s="52"/>
      <c r="AG54" s="52"/>
      <c r="AH54" s="52"/>
      <c r="AI54" s="52"/>
      <c r="AJ54" s="52"/>
    </row>
    <row r="55" ht="15.75" customHeight="1">
      <c r="A55" s="53"/>
      <c r="B55" s="39" t="str">
        <f t="shared" si="1"/>
        <v/>
      </c>
      <c r="C55" s="40" t="s">
        <v>244</v>
      </c>
      <c r="D55" s="41" t="s">
        <v>245</v>
      </c>
      <c r="E55" s="41" t="s">
        <v>79</v>
      </c>
      <c r="F55" s="40" t="s">
        <v>80</v>
      </c>
      <c r="G55" s="41" t="s">
        <v>186</v>
      </c>
      <c r="H55" s="42" t="s">
        <v>6</v>
      </c>
      <c r="I55" s="41" t="s">
        <v>82</v>
      </c>
      <c r="J55" s="56"/>
      <c r="K55" s="44"/>
      <c r="L55" s="45"/>
      <c r="M55" s="46" t="s">
        <v>83</v>
      </c>
      <c r="N55" s="40" t="s">
        <v>84</v>
      </c>
      <c r="O55" s="47" t="s">
        <v>246</v>
      </c>
      <c r="P55" s="48"/>
      <c r="Q55" s="48"/>
      <c r="R55" s="48"/>
      <c r="S55" s="49"/>
      <c r="T55" s="50" t="str">
        <f>IFERROR(__xludf.DUMMYFUNCTION("if(isblank($A55),"""",REGEXREPLACE($A55,   "",?(\d),?"",  ""$1""&amp;""-""&amp;$H55))"),"")</f>
        <v/>
      </c>
      <c r="U55" s="51" t="str">
        <f>IFERROR(__xludf.DUMMYFUNCTION("iferror(split(A55,"","",TRUE,TRUE),"""")"),"")</f>
        <v/>
      </c>
      <c r="V55" s="51"/>
      <c r="W55" s="51"/>
      <c r="X55" s="51"/>
      <c r="Y55" s="50" t="str">
        <f>IFERROR(__xludf.DUMMYFUNCTION("if(or(U55="""",U55=""f""),"""",U55&amp;"": ""&amp;vlookup(to_text(U55),'1.Learning-Goals'!$A$3:$B$100,2,FALSE))"),"")</f>
        <v/>
      </c>
      <c r="Z55" s="50" t="str">
        <f>IFERROR(__xludf.DUMMYFUNCTION("if(or(V55="""",V55=""f""),"""",V55&amp;"": ""&amp;vlookup(to_text(V55),'1.Learning-Goals'!$A$3:$B$100,2,FALSE))"),"")</f>
        <v/>
      </c>
      <c r="AA55" s="50" t="str">
        <f>IFERROR(__xludf.DUMMYFUNCTION("if(or(W55="""",W55=""f""),"""",W55&amp;"": ""&amp;vlookup(to_text(W55),'1.Learning-Goals'!$A$3:$B$100,2,FALSE))"),"")</f>
        <v/>
      </c>
      <c r="AB55" s="50" t="str">
        <f>IFERROR(__xludf.DUMMYFUNCTION("if(or(X55="""",X55=""f""),"""",X55&amp;"": ""&amp;vlookup(to_text(X55),'1.Learning-Goals'!$A$3:$B$100,2,FALSE))"),"")</f>
        <v/>
      </c>
      <c r="AC55" s="52"/>
      <c r="AD55" s="52"/>
      <c r="AE55" s="52"/>
      <c r="AF55" s="52"/>
      <c r="AG55" s="52"/>
      <c r="AH55" s="52"/>
      <c r="AI55" s="52"/>
      <c r="AJ55" s="52"/>
    </row>
    <row r="56" ht="15.75" customHeight="1">
      <c r="A56" s="53"/>
      <c r="B56" s="39" t="str">
        <f t="shared" si="1"/>
        <v/>
      </c>
      <c r="C56" s="40" t="s">
        <v>247</v>
      </c>
      <c r="D56" s="41" t="s">
        <v>78</v>
      </c>
      <c r="E56" s="41" t="s">
        <v>79</v>
      </c>
      <c r="F56" s="40" t="s">
        <v>80</v>
      </c>
      <c r="G56" s="41">
        <v>1.0</v>
      </c>
      <c r="H56" s="42" t="s">
        <v>6</v>
      </c>
      <c r="I56" s="41" t="s">
        <v>82</v>
      </c>
      <c r="J56" s="56"/>
      <c r="K56" s="44"/>
      <c r="L56" s="45"/>
      <c r="M56" s="46" t="s">
        <v>83</v>
      </c>
      <c r="N56" s="40" t="s">
        <v>84</v>
      </c>
      <c r="O56" s="47" t="s">
        <v>248</v>
      </c>
      <c r="P56" s="48"/>
      <c r="Q56" s="48"/>
      <c r="R56" s="48"/>
      <c r="S56" s="49"/>
      <c r="T56" s="50" t="str">
        <f>IFERROR(__xludf.DUMMYFUNCTION("if(isblank($A56),"""",REGEXREPLACE($A56,   "",?(\d),?"",  ""$1""&amp;""-""&amp;$H56))"),"")</f>
        <v/>
      </c>
      <c r="U56" s="51" t="str">
        <f>IFERROR(__xludf.DUMMYFUNCTION("iferror(split(A56,"","",TRUE,TRUE),"""")"),"")</f>
        <v/>
      </c>
      <c r="V56" s="51"/>
      <c r="W56" s="51"/>
      <c r="X56" s="51"/>
      <c r="Y56" s="50" t="str">
        <f>IFERROR(__xludf.DUMMYFUNCTION("if(or(U56="""",U56=""f""),"""",U56&amp;"": ""&amp;vlookup(to_text(U56),'1.Learning-Goals'!$A$3:$B$100,2,FALSE))"),"")</f>
        <v/>
      </c>
      <c r="Z56" s="50" t="str">
        <f>IFERROR(__xludf.DUMMYFUNCTION("if(or(V56="""",V56=""f""),"""",V56&amp;"": ""&amp;vlookup(to_text(V56),'1.Learning-Goals'!$A$3:$B$100,2,FALSE))"),"")</f>
        <v/>
      </c>
      <c r="AA56" s="50" t="str">
        <f>IFERROR(__xludf.DUMMYFUNCTION("if(or(W56="""",W56=""f""),"""",W56&amp;"": ""&amp;vlookup(to_text(W56),'1.Learning-Goals'!$A$3:$B$100,2,FALSE))"),"")</f>
        <v/>
      </c>
      <c r="AB56" s="50" t="str">
        <f>IFERROR(__xludf.DUMMYFUNCTION("if(or(X56="""",X56=""f""),"""",X56&amp;"": ""&amp;vlookup(to_text(X56),'1.Learning-Goals'!$A$3:$B$100,2,FALSE))"),"")</f>
        <v/>
      </c>
      <c r="AC56" s="52"/>
      <c r="AD56" s="52"/>
      <c r="AE56" s="52"/>
      <c r="AF56" s="52"/>
      <c r="AG56" s="52"/>
      <c r="AH56" s="52"/>
      <c r="AI56" s="52"/>
      <c r="AJ56" s="52"/>
    </row>
    <row r="57" ht="15.75" customHeight="1">
      <c r="A57" s="53"/>
      <c r="B57" s="39" t="str">
        <f t="shared" si="1"/>
        <v/>
      </c>
      <c r="C57" s="40" t="s">
        <v>249</v>
      </c>
      <c r="D57" s="41" t="s">
        <v>250</v>
      </c>
      <c r="E57" s="41" t="s">
        <v>79</v>
      </c>
      <c r="F57" s="40" t="s">
        <v>80</v>
      </c>
      <c r="G57" s="41">
        <v>1.0</v>
      </c>
      <c r="H57" s="42" t="s">
        <v>6</v>
      </c>
      <c r="I57" s="41" t="s">
        <v>82</v>
      </c>
      <c r="J57" s="56"/>
      <c r="K57" s="44"/>
      <c r="L57" s="45"/>
      <c r="M57" s="46" t="s">
        <v>83</v>
      </c>
      <c r="N57" s="40" t="s">
        <v>84</v>
      </c>
      <c r="O57" s="47" t="s">
        <v>251</v>
      </c>
      <c r="P57" s="48"/>
      <c r="Q57" s="48"/>
      <c r="R57" s="48"/>
      <c r="S57" s="49"/>
      <c r="T57" s="50" t="str">
        <f>IFERROR(__xludf.DUMMYFUNCTION("if(isblank($A57),"""",REGEXREPLACE($A57,   "",?(\d),?"",  ""$1""&amp;""-""&amp;$H57))"),"")</f>
        <v/>
      </c>
      <c r="U57" s="51" t="str">
        <f>IFERROR(__xludf.DUMMYFUNCTION("iferror(split(A57,"","",TRUE,TRUE),"""")"),"")</f>
        <v/>
      </c>
      <c r="V57" s="51"/>
      <c r="W57" s="51"/>
      <c r="X57" s="51"/>
      <c r="Y57" s="50" t="str">
        <f>IFERROR(__xludf.DUMMYFUNCTION("if(or(U57="""",U57=""f""),"""",U57&amp;"": ""&amp;vlookup(to_text(U57),'1.Learning-Goals'!$A$3:$B$100,2,FALSE))"),"")</f>
        <v/>
      </c>
      <c r="Z57" s="50" t="str">
        <f>IFERROR(__xludf.DUMMYFUNCTION("if(or(V57="""",V57=""f""),"""",V57&amp;"": ""&amp;vlookup(to_text(V57),'1.Learning-Goals'!$A$3:$B$100,2,FALSE))"),"")</f>
        <v/>
      </c>
      <c r="AA57" s="50" t="str">
        <f>IFERROR(__xludf.DUMMYFUNCTION("if(or(W57="""",W57=""f""),"""",W57&amp;"": ""&amp;vlookup(to_text(W57),'1.Learning-Goals'!$A$3:$B$100,2,FALSE))"),"")</f>
        <v/>
      </c>
      <c r="AB57" s="50" t="str">
        <f>IFERROR(__xludf.DUMMYFUNCTION("if(or(X57="""",X57=""f""),"""",X57&amp;"": ""&amp;vlookup(to_text(X57),'1.Learning-Goals'!$A$3:$B$100,2,FALSE))"),"")</f>
        <v/>
      </c>
      <c r="AC57" s="52"/>
      <c r="AD57" s="52"/>
      <c r="AE57" s="52"/>
      <c r="AF57" s="52"/>
      <c r="AG57" s="52"/>
      <c r="AH57" s="52"/>
      <c r="AI57" s="52"/>
      <c r="AJ57" s="52"/>
    </row>
    <row r="58" ht="15.75" customHeight="1">
      <c r="A58" s="53"/>
      <c r="B58" s="39" t="str">
        <f t="shared" si="1"/>
        <v/>
      </c>
      <c r="C58" s="40" t="s">
        <v>252</v>
      </c>
      <c r="D58" s="41" t="s">
        <v>253</v>
      </c>
      <c r="E58" s="41" t="s">
        <v>79</v>
      </c>
      <c r="F58" s="40" t="s">
        <v>80</v>
      </c>
      <c r="G58" s="41">
        <v>1.0</v>
      </c>
      <c r="H58" s="42" t="s">
        <v>6</v>
      </c>
      <c r="I58" s="41" t="s">
        <v>82</v>
      </c>
      <c r="J58" s="56"/>
      <c r="K58" s="44"/>
      <c r="L58" s="45"/>
      <c r="M58" s="46" t="s">
        <v>83</v>
      </c>
      <c r="N58" s="40" t="s">
        <v>84</v>
      </c>
      <c r="O58" s="47" t="s">
        <v>254</v>
      </c>
      <c r="P58" s="48"/>
      <c r="Q58" s="48"/>
      <c r="R58" s="48"/>
      <c r="S58" s="49"/>
      <c r="T58" s="50" t="str">
        <f>IFERROR(__xludf.DUMMYFUNCTION("if(isblank($A58),"""",REGEXREPLACE($A58,   "",?(\d),?"",  ""$1""&amp;""-""&amp;$H58))"),"")</f>
        <v/>
      </c>
      <c r="U58" s="51" t="str">
        <f>IFERROR(__xludf.DUMMYFUNCTION("iferror(split(A58,"","",TRUE,TRUE),"""")"),"")</f>
        <v/>
      </c>
      <c r="V58" s="51"/>
      <c r="W58" s="51"/>
      <c r="X58" s="51"/>
      <c r="Y58" s="50" t="str">
        <f>IFERROR(__xludf.DUMMYFUNCTION("if(or(U58="""",U58=""f""),"""",U58&amp;"": ""&amp;vlookup(to_text(U58),'1.Learning-Goals'!$A$3:$B$100,2,FALSE))"),"")</f>
        <v/>
      </c>
      <c r="Z58" s="50" t="str">
        <f>IFERROR(__xludf.DUMMYFUNCTION("if(or(V58="""",V58=""f""),"""",V58&amp;"": ""&amp;vlookup(to_text(V58),'1.Learning-Goals'!$A$3:$B$100,2,FALSE))"),"")</f>
        <v/>
      </c>
      <c r="AA58" s="50" t="str">
        <f>IFERROR(__xludf.DUMMYFUNCTION("if(or(W58="""",W58=""f""),"""",W58&amp;"": ""&amp;vlookup(to_text(W58),'1.Learning-Goals'!$A$3:$B$100,2,FALSE))"),"")</f>
        <v/>
      </c>
      <c r="AB58" s="50" t="str">
        <f>IFERROR(__xludf.DUMMYFUNCTION("if(or(X58="""",X58=""f""),"""",X58&amp;"": ""&amp;vlookup(to_text(X58),'1.Learning-Goals'!$A$3:$B$100,2,FALSE))"),"")</f>
        <v/>
      </c>
      <c r="AC58" s="52"/>
      <c r="AD58" s="52"/>
      <c r="AE58" s="52"/>
      <c r="AF58" s="52"/>
      <c r="AG58" s="52"/>
      <c r="AH58" s="52"/>
      <c r="AI58" s="52"/>
      <c r="AJ58" s="52"/>
    </row>
    <row r="59" ht="15.75" customHeight="1">
      <c r="A59" s="53"/>
      <c r="B59" s="39" t="str">
        <f t="shared" si="1"/>
        <v/>
      </c>
      <c r="C59" s="40" t="s">
        <v>255</v>
      </c>
      <c r="D59" s="41" t="s">
        <v>256</v>
      </c>
      <c r="E59" s="41" t="s">
        <v>79</v>
      </c>
      <c r="F59" s="40" t="s">
        <v>80</v>
      </c>
      <c r="G59" s="41">
        <v>1.0</v>
      </c>
      <c r="H59" s="42" t="s">
        <v>6</v>
      </c>
      <c r="I59" s="41" t="s">
        <v>82</v>
      </c>
      <c r="J59" s="56"/>
      <c r="K59" s="44"/>
      <c r="L59" s="45"/>
      <c r="M59" s="46" t="s">
        <v>83</v>
      </c>
      <c r="N59" s="40" t="s">
        <v>84</v>
      </c>
      <c r="O59" s="47" t="s">
        <v>257</v>
      </c>
      <c r="P59" s="48"/>
      <c r="Q59" s="48"/>
      <c r="R59" s="48"/>
      <c r="S59" s="49"/>
      <c r="T59" s="50" t="str">
        <f>IFERROR(__xludf.DUMMYFUNCTION("if(isblank($A59),"""",REGEXREPLACE($A59,   "",?(\d),?"",  ""$1""&amp;""-""&amp;$H59))"),"")</f>
        <v/>
      </c>
      <c r="U59" s="51" t="str">
        <f>IFERROR(__xludf.DUMMYFUNCTION("iferror(split(A59,"","",TRUE,TRUE),"""")"),"")</f>
        <v/>
      </c>
      <c r="V59" s="51"/>
      <c r="W59" s="51"/>
      <c r="X59" s="51"/>
      <c r="Y59" s="50" t="str">
        <f>IFERROR(__xludf.DUMMYFUNCTION("if(or(U59="""",U59=""f""),"""",U59&amp;"": ""&amp;vlookup(to_text(U59),'1.Learning-Goals'!$A$3:$B$100,2,FALSE))"),"")</f>
        <v/>
      </c>
      <c r="Z59" s="50" t="str">
        <f>IFERROR(__xludf.DUMMYFUNCTION("if(or(V59="""",V59=""f""),"""",V59&amp;"": ""&amp;vlookup(to_text(V59),'1.Learning-Goals'!$A$3:$B$100,2,FALSE))"),"")</f>
        <v/>
      </c>
      <c r="AA59" s="50" t="str">
        <f>IFERROR(__xludf.DUMMYFUNCTION("if(or(W59="""",W59=""f""),"""",W59&amp;"": ""&amp;vlookup(to_text(W59),'1.Learning-Goals'!$A$3:$B$100,2,FALSE))"),"")</f>
        <v/>
      </c>
      <c r="AB59" s="50" t="str">
        <f>IFERROR(__xludf.DUMMYFUNCTION("if(or(X59="""",X59=""f""),"""",X59&amp;"": ""&amp;vlookup(to_text(X59),'1.Learning-Goals'!$A$3:$B$100,2,FALSE))"),"")</f>
        <v/>
      </c>
      <c r="AC59" s="52"/>
      <c r="AD59" s="52"/>
      <c r="AE59" s="52"/>
      <c r="AF59" s="52"/>
      <c r="AG59" s="52"/>
      <c r="AH59" s="52"/>
      <c r="AI59" s="52"/>
      <c r="AJ59" s="52"/>
    </row>
    <row r="60" ht="15.75" customHeight="1">
      <c r="A60" s="53"/>
      <c r="B60" s="39" t="str">
        <f t="shared" si="1"/>
        <v/>
      </c>
      <c r="C60" s="40" t="s">
        <v>258</v>
      </c>
      <c r="D60" s="41" t="s">
        <v>259</v>
      </c>
      <c r="E60" s="41" t="s">
        <v>79</v>
      </c>
      <c r="F60" s="40" t="s">
        <v>80</v>
      </c>
      <c r="G60" s="41">
        <v>1.0</v>
      </c>
      <c r="H60" s="42" t="s">
        <v>6</v>
      </c>
      <c r="I60" s="41" t="s">
        <v>82</v>
      </c>
      <c r="J60" s="56"/>
      <c r="K60" s="44"/>
      <c r="L60" s="45"/>
      <c r="M60" s="46" t="s">
        <v>83</v>
      </c>
      <c r="N60" s="40" t="s">
        <v>84</v>
      </c>
      <c r="O60" s="47" t="s">
        <v>260</v>
      </c>
      <c r="P60" s="48"/>
      <c r="Q60" s="48"/>
      <c r="R60" s="48"/>
      <c r="S60" s="49"/>
      <c r="T60" s="50" t="str">
        <f>IFERROR(__xludf.DUMMYFUNCTION("if(isblank($A60),"""",REGEXREPLACE($A60,   "",?(\d),?"",  ""$1""&amp;""-""&amp;$H60))"),"")</f>
        <v/>
      </c>
      <c r="U60" s="51" t="str">
        <f>IFERROR(__xludf.DUMMYFUNCTION("iferror(split(A60,"","",TRUE,TRUE),"""")"),"")</f>
        <v/>
      </c>
      <c r="V60" s="51"/>
      <c r="W60" s="51"/>
      <c r="X60" s="51"/>
      <c r="Y60" s="50" t="str">
        <f>IFERROR(__xludf.DUMMYFUNCTION("if(or(U60="""",U60=""f""),"""",U60&amp;"": ""&amp;vlookup(to_text(U60),'1.Learning-Goals'!$A$3:$B$100,2,FALSE))"),"")</f>
        <v/>
      </c>
      <c r="Z60" s="50" t="str">
        <f>IFERROR(__xludf.DUMMYFUNCTION("if(or(V60="""",V60=""f""),"""",V60&amp;"": ""&amp;vlookup(to_text(V60),'1.Learning-Goals'!$A$3:$B$100,2,FALSE))"),"")</f>
        <v/>
      </c>
      <c r="AA60" s="50" t="str">
        <f>IFERROR(__xludf.DUMMYFUNCTION("if(or(W60="""",W60=""f""),"""",W60&amp;"": ""&amp;vlookup(to_text(W60),'1.Learning-Goals'!$A$3:$B$100,2,FALSE))"),"")</f>
        <v/>
      </c>
      <c r="AB60" s="50" t="str">
        <f>IFERROR(__xludf.DUMMYFUNCTION("if(or(X60="""",X60=""f""),"""",X60&amp;"": ""&amp;vlookup(to_text(X60),'1.Learning-Goals'!$A$3:$B$100,2,FALSE))"),"")</f>
        <v/>
      </c>
      <c r="AC60" s="52"/>
      <c r="AD60" s="52"/>
      <c r="AE60" s="52"/>
      <c r="AF60" s="52"/>
      <c r="AG60" s="52"/>
      <c r="AH60" s="52"/>
      <c r="AI60" s="52"/>
      <c r="AJ60" s="52"/>
    </row>
    <row r="61" ht="15.75" customHeight="1">
      <c r="A61" s="53"/>
      <c r="B61" s="39" t="str">
        <f t="shared" si="1"/>
        <v/>
      </c>
      <c r="C61" s="40" t="s">
        <v>261</v>
      </c>
      <c r="D61" s="41" t="s">
        <v>262</v>
      </c>
      <c r="E61" s="41" t="s">
        <v>79</v>
      </c>
      <c r="F61" s="40" t="s">
        <v>80</v>
      </c>
      <c r="G61" s="41">
        <v>1.0</v>
      </c>
      <c r="H61" s="42" t="s">
        <v>6</v>
      </c>
      <c r="I61" s="41" t="s">
        <v>82</v>
      </c>
      <c r="J61" s="56"/>
      <c r="K61" s="44"/>
      <c r="L61" s="45"/>
      <c r="M61" s="46" t="s">
        <v>83</v>
      </c>
      <c r="N61" s="40" t="s">
        <v>84</v>
      </c>
      <c r="O61" s="47" t="s">
        <v>263</v>
      </c>
      <c r="P61" s="48"/>
      <c r="Q61" s="48"/>
      <c r="R61" s="48"/>
      <c r="S61" s="49"/>
      <c r="T61" s="50" t="str">
        <f>IFERROR(__xludf.DUMMYFUNCTION("if(isblank($A61),"""",REGEXREPLACE($A61,   "",?(\d),?"",  ""$1""&amp;""-""&amp;$H61))"),"")</f>
        <v/>
      </c>
      <c r="U61" s="51" t="str">
        <f>IFERROR(__xludf.DUMMYFUNCTION("iferror(split(A61,"","",TRUE,TRUE),"""")"),"")</f>
        <v/>
      </c>
      <c r="V61" s="51"/>
      <c r="W61" s="51"/>
      <c r="X61" s="51"/>
      <c r="Y61" s="50" t="str">
        <f>IFERROR(__xludf.DUMMYFUNCTION("if(or(U61="""",U61=""f""),"""",U61&amp;"": ""&amp;vlookup(to_text(U61),'1.Learning-Goals'!$A$3:$B$100,2,FALSE))"),"")</f>
        <v/>
      </c>
      <c r="Z61" s="50" t="str">
        <f>IFERROR(__xludf.DUMMYFUNCTION("if(or(V61="""",V61=""f""),"""",V61&amp;"": ""&amp;vlookup(to_text(V61),'1.Learning-Goals'!$A$3:$B$100,2,FALSE))"),"")</f>
        <v/>
      </c>
      <c r="AA61" s="50" t="str">
        <f>IFERROR(__xludf.DUMMYFUNCTION("if(or(W61="""",W61=""f""),"""",W61&amp;"": ""&amp;vlookup(to_text(W61),'1.Learning-Goals'!$A$3:$B$100,2,FALSE))"),"")</f>
        <v/>
      </c>
      <c r="AB61" s="50" t="str">
        <f>IFERROR(__xludf.DUMMYFUNCTION("if(or(X61="""",X61=""f""),"""",X61&amp;"": ""&amp;vlookup(to_text(X61),'1.Learning-Goals'!$A$3:$B$100,2,FALSE))"),"")</f>
        <v/>
      </c>
      <c r="AC61" s="52"/>
      <c r="AD61" s="52"/>
      <c r="AE61" s="52"/>
      <c r="AF61" s="52"/>
      <c r="AG61" s="52"/>
      <c r="AH61" s="52"/>
      <c r="AI61" s="52"/>
      <c r="AJ61" s="52"/>
    </row>
    <row r="62" ht="15.75" customHeight="1">
      <c r="A62" s="53"/>
      <c r="B62" s="39" t="str">
        <f t="shared" si="1"/>
        <v/>
      </c>
      <c r="C62" s="40" t="s">
        <v>264</v>
      </c>
      <c r="D62" s="41" t="s">
        <v>265</v>
      </c>
      <c r="E62" s="41" t="s">
        <v>79</v>
      </c>
      <c r="F62" s="40" t="s">
        <v>80</v>
      </c>
      <c r="G62" s="41">
        <v>1.0</v>
      </c>
      <c r="H62" s="42" t="s">
        <v>6</v>
      </c>
      <c r="I62" s="41" t="s">
        <v>82</v>
      </c>
      <c r="J62" s="56"/>
      <c r="K62" s="44"/>
      <c r="L62" s="45"/>
      <c r="M62" s="46" t="s">
        <v>83</v>
      </c>
      <c r="N62" s="40" t="s">
        <v>84</v>
      </c>
      <c r="O62" s="47" t="s">
        <v>266</v>
      </c>
      <c r="P62" s="48"/>
      <c r="Q62" s="48"/>
      <c r="R62" s="48"/>
      <c r="S62" s="49"/>
      <c r="T62" s="50" t="str">
        <f>IFERROR(__xludf.DUMMYFUNCTION("if(isblank($A62),"""",REGEXREPLACE($A62,   "",?(\d),?"",  ""$1""&amp;""-""&amp;$H62))"),"")</f>
        <v/>
      </c>
      <c r="U62" s="51" t="str">
        <f>IFERROR(__xludf.DUMMYFUNCTION("iferror(split(A62,"","",TRUE,TRUE),"""")"),"")</f>
        <v/>
      </c>
      <c r="V62" s="51"/>
      <c r="W62" s="51"/>
      <c r="X62" s="51"/>
      <c r="Y62" s="50" t="str">
        <f>IFERROR(__xludf.DUMMYFUNCTION("if(or(U62="""",U62=""f""),"""",U62&amp;"": ""&amp;vlookup(to_text(U62),'1.Learning-Goals'!$A$3:$B$100,2,FALSE))"),"")</f>
        <v/>
      </c>
      <c r="Z62" s="50" t="str">
        <f>IFERROR(__xludf.DUMMYFUNCTION("if(or(V62="""",V62=""f""),"""",V62&amp;"": ""&amp;vlookup(to_text(V62),'1.Learning-Goals'!$A$3:$B$100,2,FALSE))"),"")</f>
        <v/>
      </c>
      <c r="AA62" s="50" t="str">
        <f>IFERROR(__xludf.DUMMYFUNCTION("if(or(W62="""",W62=""f""),"""",W62&amp;"": ""&amp;vlookup(to_text(W62),'1.Learning-Goals'!$A$3:$B$100,2,FALSE))"),"")</f>
        <v/>
      </c>
      <c r="AB62" s="50" t="str">
        <f>IFERROR(__xludf.DUMMYFUNCTION("if(or(X62="""",X62=""f""),"""",X62&amp;"": ""&amp;vlookup(to_text(X62),'1.Learning-Goals'!$A$3:$B$100,2,FALSE))"),"")</f>
        <v/>
      </c>
      <c r="AC62" s="52"/>
      <c r="AD62" s="52"/>
      <c r="AE62" s="52"/>
      <c r="AF62" s="52"/>
      <c r="AG62" s="52"/>
      <c r="AH62" s="52"/>
      <c r="AI62" s="52"/>
      <c r="AJ62" s="52"/>
    </row>
    <row r="63" ht="15.75" customHeight="1">
      <c r="A63" s="53"/>
      <c r="B63" s="39" t="str">
        <f t="shared" si="1"/>
        <v/>
      </c>
      <c r="C63" s="40" t="s">
        <v>267</v>
      </c>
      <c r="D63" s="41" t="s">
        <v>268</v>
      </c>
      <c r="E63" s="41" t="s">
        <v>79</v>
      </c>
      <c r="F63" s="40" t="s">
        <v>80</v>
      </c>
      <c r="G63" s="41">
        <v>1.0</v>
      </c>
      <c r="H63" s="42" t="s">
        <v>6</v>
      </c>
      <c r="I63" s="41" t="s">
        <v>82</v>
      </c>
      <c r="J63" s="56"/>
      <c r="K63" s="44"/>
      <c r="L63" s="45"/>
      <c r="M63" s="46" t="s">
        <v>83</v>
      </c>
      <c r="N63" s="40" t="s">
        <v>84</v>
      </c>
      <c r="O63" s="47" t="s">
        <v>269</v>
      </c>
      <c r="P63" s="48"/>
      <c r="Q63" s="48"/>
      <c r="R63" s="48"/>
      <c r="S63" s="49"/>
      <c r="T63" s="50" t="str">
        <f>IFERROR(__xludf.DUMMYFUNCTION("if(isblank($A63),"""",REGEXREPLACE($A63,   "",?(\d),?"",  ""$1""&amp;""-""&amp;$H63))"),"")</f>
        <v/>
      </c>
      <c r="U63" s="51" t="str">
        <f>IFERROR(__xludf.DUMMYFUNCTION("iferror(split(A63,"","",TRUE,TRUE),"""")"),"")</f>
        <v/>
      </c>
      <c r="V63" s="51"/>
      <c r="W63" s="51"/>
      <c r="X63" s="51"/>
      <c r="Y63" s="50" t="str">
        <f>IFERROR(__xludf.DUMMYFUNCTION("if(or(U63="""",U63=""f""),"""",U63&amp;"": ""&amp;vlookup(to_text(U63),'1.Learning-Goals'!$A$3:$B$100,2,FALSE))"),"")</f>
        <v/>
      </c>
      <c r="Z63" s="50" t="str">
        <f>IFERROR(__xludf.DUMMYFUNCTION("if(or(V63="""",V63=""f""),"""",V63&amp;"": ""&amp;vlookup(to_text(V63),'1.Learning-Goals'!$A$3:$B$100,2,FALSE))"),"")</f>
        <v/>
      </c>
      <c r="AA63" s="50" t="str">
        <f>IFERROR(__xludf.DUMMYFUNCTION("if(or(W63="""",W63=""f""),"""",W63&amp;"": ""&amp;vlookup(to_text(W63),'1.Learning-Goals'!$A$3:$B$100,2,FALSE))"),"")</f>
        <v/>
      </c>
      <c r="AB63" s="50" t="str">
        <f>IFERROR(__xludf.DUMMYFUNCTION("if(or(X63="""",X63=""f""),"""",X63&amp;"": ""&amp;vlookup(to_text(X63),'1.Learning-Goals'!$A$3:$B$100,2,FALSE))"),"")</f>
        <v/>
      </c>
      <c r="AC63" s="52"/>
      <c r="AD63" s="52"/>
      <c r="AE63" s="52"/>
      <c r="AF63" s="52"/>
      <c r="AG63" s="52"/>
      <c r="AH63" s="52"/>
      <c r="AI63" s="52"/>
      <c r="AJ63" s="52"/>
    </row>
    <row r="64" ht="15.75" customHeight="1">
      <c r="A64" s="53"/>
      <c r="B64" s="39" t="str">
        <f t="shared" si="1"/>
        <v/>
      </c>
      <c r="C64" s="40" t="s">
        <v>270</v>
      </c>
      <c r="D64" s="41" t="s">
        <v>271</v>
      </c>
      <c r="E64" s="41" t="s">
        <v>79</v>
      </c>
      <c r="F64" s="40" t="s">
        <v>80</v>
      </c>
      <c r="G64" s="41">
        <v>1.0</v>
      </c>
      <c r="H64" s="42" t="s">
        <v>6</v>
      </c>
      <c r="I64" s="41" t="s">
        <v>82</v>
      </c>
      <c r="J64" s="56"/>
      <c r="K64" s="44"/>
      <c r="L64" s="45"/>
      <c r="M64" s="46" t="s">
        <v>83</v>
      </c>
      <c r="N64" s="40" t="s">
        <v>84</v>
      </c>
      <c r="O64" s="47" t="s">
        <v>272</v>
      </c>
      <c r="P64" s="48"/>
      <c r="Q64" s="48"/>
      <c r="R64" s="48"/>
      <c r="S64" s="49"/>
      <c r="T64" s="50" t="str">
        <f>IFERROR(__xludf.DUMMYFUNCTION("if(isblank($A64),"""",REGEXREPLACE($A64,   "",?(\d),?"",  ""$1""&amp;""-""&amp;$H64))"),"")</f>
        <v/>
      </c>
      <c r="U64" s="51" t="str">
        <f>IFERROR(__xludf.DUMMYFUNCTION("iferror(split(A64,"","",TRUE,TRUE),"""")"),"")</f>
        <v/>
      </c>
      <c r="V64" s="51"/>
      <c r="W64" s="51"/>
      <c r="X64" s="51"/>
      <c r="Y64" s="50" t="str">
        <f>IFERROR(__xludf.DUMMYFUNCTION("if(or(U64="""",U64=""f""),"""",U64&amp;"": ""&amp;vlookup(to_text(U64),'1.Learning-Goals'!$A$3:$B$100,2,FALSE))"),"")</f>
        <v/>
      </c>
      <c r="Z64" s="50" t="str">
        <f>IFERROR(__xludf.DUMMYFUNCTION("if(or(V64="""",V64=""f""),"""",V64&amp;"": ""&amp;vlookup(to_text(V64),'1.Learning-Goals'!$A$3:$B$100,2,FALSE))"),"")</f>
        <v/>
      </c>
      <c r="AA64" s="50" t="str">
        <f>IFERROR(__xludf.DUMMYFUNCTION("if(or(W64="""",W64=""f""),"""",W64&amp;"": ""&amp;vlookup(to_text(W64),'1.Learning-Goals'!$A$3:$B$100,2,FALSE))"),"")</f>
        <v/>
      </c>
      <c r="AB64" s="50" t="str">
        <f>IFERROR(__xludf.DUMMYFUNCTION("if(or(X64="""",X64=""f""),"""",X64&amp;"": ""&amp;vlookup(to_text(X64),'1.Learning-Goals'!$A$3:$B$100,2,FALSE))"),"")</f>
        <v/>
      </c>
      <c r="AC64" s="52"/>
      <c r="AD64" s="52"/>
      <c r="AE64" s="52"/>
      <c r="AF64" s="52"/>
      <c r="AG64" s="52"/>
      <c r="AH64" s="52"/>
      <c r="AI64" s="52"/>
      <c r="AJ64" s="52"/>
    </row>
    <row r="65" ht="15.75" customHeight="1">
      <c r="A65" s="53"/>
      <c r="B65" s="39" t="str">
        <f t="shared" si="1"/>
        <v/>
      </c>
      <c r="C65" s="40" t="s">
        <v>273</v>
      </c>
      <c r="D65" s="41" t="s">
        <v>274</v>
      </c>
      <c r="E65" s="41" t="s">
        <v>79</v>
      </c>
      <c r="F65" s="40" t="s">
        <v>80</v>
      </c>
      <c r="G65" s="41">
        <v>1.0</v>
      </c>
      <c r="H65" s="42" t="s">
        <v>6</v>
      </c>
      <c r="I65" s="41" t="s">
        <v>82</v>
      </c>
      <c r="J65" s="56"/>
      <c r="K65" s="44"/>
      <c r="L65" s="45"/>
      <c r="M65" s="46" t="s">
        <v>83</v>
      </c>
      <c r="N65" s="40" t="s">
        <v>84</v>
      </c>
      <c r="O65" s="47" t="s">
        <v>275</v>
      </c>
      <c r="P65" s="48"/>
      <c r="Q65" s="48"/>
      <c r="R65" s="48"/>
      <c r="S65" s="49"/>
      <c r="T65" s="50" t="str">
        <f>IFERROR(__xludf.DUMMYFUNCTION("if(isblank($A65),"""",REGEXREPLACE($A65,   "",?(\d),?"",  ""$1""&amp;""-""&amp;$H65))"),"")</f>
        <v/>
      </c>
      <c r="U65" s="51" t="str">
        <f>IFERROR(__xludf.DUMMYFUNCTION("iferror(split(A65,"","",TRUE,TRUE),"""")"),"")</f>
        <v/>
      </c>
      <c r="V65" s="51"/>
      <c r="W65" s="51"/>
      <c r="X65" s="51"/>
      <c r="Y65" s="50" t="str">
        <f>IFERROR(__xludf.DUMMYFUNCTION("if(or(U65="""",U65=""f""),"""",U65&amp;"": ""&amp;vlookup(to_text(U65),'1.Learning-Goals'!$A$3:$B$100,2,FALSE))"),"")</f>
        <v/>
      </c>
      <c r="Z65" s="50" t="str">
        <f>IFERROR(__xludf.DUMMYFUNCTION("if(or(V65="""",V65=""f""),"""",V65&amp;"": ""&amp;vlookup(to_text(V65),'1.Learning-Goals'!$A$3:$B$100,2,FALSE))"),"")</f>
        <v/>
      </c>
      <c r="AA65" s="50" t="str">
        <f>IFERROR(__xludf.DUMMYFUNCTION("if(or(W65="""",W65=""f""),"""",W65&amp;"": ""&amp;vlookup(to_text(W65),'1.Learning-Goals'!$A$3:$B$100,2,FALSE))"),"")</f>
        <v/>
      </c>
      <c r="AB65" s="50" t="str">
        <f>IFERROR(__xludf.DUMMYFUNCTION("if(or(X65="""",X65=""f""),"""",X65&amp;"": ""&amp;vlookup(to_text(X65),'1.Learning-Goals'!$A$3:$B$100,2,FALSE))"),"")</f>
        <v/>
      </c>
      <c r="AC65" s="52"/>
      <c r="AD65" s="52"/>
      <c r="AE65" s="52"/>
      <c r="AF65" s="52"/>
      <c r="AG65" s="52"/>
      <c r="AH65" s="52"/>
      <c r="AI65" s="52"/>
      <c r="AJ65" s="52"/>
    </row>
    <row r="66" ht="15.75" customHeight="1">
      <c r="A66" s="53"/>
      <c r="B66" s="39" t="str">
        <f t="shared" si="1"/>
        <v/>
      </c>
      <c r="C66" s="40" t="s">
        <v>276</v>
      </c>
      <c r="D66" s="41" t="s">
        <v>277</v>
      </c>
      <c r="E66" s="41" t="s">
        <v>79</v>
      </c>
      <c r="F66" s="40" t="s">
        <v>80</v>
      </c>
      <c r="G66" s="41">
        <v>1.0</v>
      </c>
      <c r="H66" s="42" t="s">
        <v>6</v>
      </c>
      <c r="I66" s="41" t="s">
        <v>82</v>
      </c>
      <c r="J66" s="56"/>
      <c r="K66" s="44"/>
      <c r="L66" s="45"/>
      <c r="M66" s="46" t="s">
        <v>83</v>
      </c>
      <c r="N66" s="40" t="s">
        <v>84</v>
      </c>
      <c r="O66" s="47" t="s">
        <v>278</v>
      </c>
      <c r="P66" s="48"/>
      <c r="Q66" s="48"/>
      <c r="R66" s="48"/>
      <c r="S66" s="49"/>
      <c r="T66" s="50" t="str">
        <f>IFERROR(__xludf.DUMMYFUNCTION("if(isblank($A66),"""",REGEXREPLACE($A66,   "",?(\d),?"",  ""$1""&amp;""-""&amp;$H66))"),"")</f>
        <v/>
      </c>
      <c r="U66" s="51" t="str">
        <f>IFERROR(__xludf.DUMMYFUNCTION("iferror(split(A66,"","",TRUE,TRUE),"""")"),"")</f>
        <v/>
      </c>
      <c r="V66" s="51"/>
      <c r="W66" s="51"/>
      <c r="X66" s="51"/>
      <c r="Y66" s="50" t="str">
        <f>IFERROR(__xludf.DUMMYFUNCTION("if(or(U66="""",U66=""f""),"""",U66&amp;"": ""&amp;vlookup(to_text(U66),'1.Learning-Goals'!$A$3:$B$100,2,FALSE))"),"")</f>
        <v/>
      </c>
      <c r="Z66" s="50" t="str">
        <f>IFERROR(__xludf.DUMMYFUNCTION("if(or(V66="""",V66=""f""),"""",V66&amp;"": ""&amp;vlookup(to_text(V66),'1.Learning-Goals'!$A$3:$B$100,2,FALSE))"),"")</f>
        <v/>
      </c>
      <c r="AA66" s="50" t="str">
        <f>IFERROR(__xludf.DUMMYFUNCTION("if(or(W66="""",W66=""f""),"""",W66&amp;"": ""&amp;vlookup(to_text(W66),'1.Learning-Goals'!$A$3:$B$100,2,FALSE))"),"")</f>
        <v/>
      </c>
      <c r="AB66" s="50" t="str">
        <f>IFERROR(__xludf.DUMMYFUNCTION("if(or(X66="""",X66=""f""),"""",X66&amp;"": ""&amp;vlookup(to_text(X66),'1.Learning-Goals'!$A$3:$B$100,2,FALSE))"),"")</f>
        <v/>
      </c>
      <c r="AC66" s="52"/>
      <c r="AD66" s="52"/>
      <c r="AE66" s="52"/>
      <c r="AF66" s="52"/>
      <c r="AG66" s="52"/>
      <c r="AH66" s="52"/>
      <c r="AI66" s="52"/>
      <c r="AJ66" s="52"/>
    </row>
    <row r="67" ht="15.75" customHeight="1">
      <c r="A67" s="53"/>
      <c r="B67" s="39" t="str">
        <f t="shared" si="1"/>
        <v/>
      </c>
      <c r="C67" s="40" t="s">
        <v>279</v>
      </c>
      <c r="D67" s="41" t="s">
        <v>87</v>
      </c>
      <c r="E67" s="41" t="s">
        <v>79</v>
      </c>
      <c r="F67" s="40" t="s">
        <v>80</v>
      </c>
      <c r="G67" s="41">
        <v>1.0</v>
      </c>
      <c r="H67" s="42" t="s">
        <v>6</v>
      </c>
      <c r="I67" s="41" t="s">
        <v>82</v>
      </c>
      <c r="J67" s="56"/>
      <c r="K67" s="44"/>
      <c r="L67" s="45"/>
      <c r="M67" s="46" t="s">
        <v>83</v>
      </c>
      <c r="N67" s="40" t="s">
        <v>84</v>
      </c>
      <c r="O67" s="47" t="s">
        <v>280</v>
      </c>
      <c r="P67" s="48"/>
      <c r="Q67" s="48"/>
      <c r="R67" s="48"/>
      <c r="S67" s="49"/>
      <c r="T67" s="50" t="str">
        <f>IFERROR(__xludf.DUMMYFUNCTION("if(isblank($A67),"""",REGEXREPLACE($A67,   "",?(\d),?"",  ""$1""&amp;""-""&amp;$H67))"),"")</f>
        <v/>
      </c>
      <c r="U67" s="51" t="str">
        <f>IFERROR(__xludf.DUMMYFUNCTION("iferror(split(A67,"","",TRUE,TRUE),"""")"),"")</f>
        <v/>
      </c>
      <c r="V67" s="51"/>
      <c r="W67" s="51"/>
      <c r="X67" s="51"/>
      <c r="Y67" s="50" t="str">
        <f>IFERROR(__xludf.DUMMYFUNCTION("if(or(U67="""",U67=""f""),"""",U67&amp;"": ""&amp;vlookup(to_text(U67),'1.Learning-Goals'!$A$3:$B$100,2,FALSE))"),"")</f>
        <v/>
      </c>
      <c r="Z67" s="50" t="str">
        <f>IFERROR(__xludf.DUMMYFUNCTION("if(or(V67="""",V67=""f""),"""",V67&amp;"": ""&amp;vlookup(to_text(V67),'1.Learning-Goals'!$A$3:$B$100,2,FALSE))"),"")</f>
        <v/>
      </c>
      <c r="AA67" s="50" t="str">
        <f>IFERROR(__xludf.DUMMYFUNCTION("if(or(W67="""",W67=""f""),"""",W67&amp;"": ""&amp;vlookup(to_text(W67),'1.Learning-Goals'!$A$3:$B$100,2,FALSE))"),"")</f>
        <v/>
      </c>
      <c r="AB67" s="50" t="str">
        <f>IFERROR(__xludf.DUMMYFUNCTION("if(or(X67="""",X67=""f""),"""",X67&amp;"": ""&amp;vlookup(to_text(X67),'1.Learning-Goals'!$A$3:$B$100,2,FALSE))"),"")</f>
        <v/>
      </c>
      <c r="AC67" s="52"/>
      <c r="AD67" s="52"/>
      <c r="AE67" s="52"/>
      <c r="AF67" s="52"/>
      <c r="AG67" s="52"/>
      <c r="AH67" s="52"/>
      <c r="AI67" s="52"/>
      <c r="AJ67" s="52"/>
    </row>
    <row r="68" ht="15.75" customHeight="1">
      <c r="A68" s="53"/>
      <c r="B68" s="39" t="str">
        <f t="shared" si="1"/>
        <v/>
      </c>
      <c r="C68" s="40" t="s">
        <v>281</v>
      </c>
      <c r="D68" s="41" t="s">
        <v>282</v>
      </c>
      <c r="E68" s="41" t="s">
        <v>79</v>
      </c>
      <c r="F68" s="40" t="s">
        <v>80</v>
      </c>
      <c r="G68" s="41">
        <v>1.0</v>
      </c>
      <c r="H68" s="42" t="s">
        <v>6</v>
      </c>
      <c r="I68" s="41" t="s">
        <v>82</v>
      </c>
      <c r="J68" s="56"/>
      <c r="K68" s="44"/>
      <c r="L68" s="45"/>
      <c r="M68" s="46" t="s">
        <v>83</v>
      </c>
      <c r="N68" s="40" t="s">
        <v>84</v>
      </c>
      <c r="O68" s="47" t="s">
        <v>283</v>
      </c>
      <c r="P68" s="48"/>
      <c r="Q68" s="48"/>
      <c r="R68" s="48"/>
      <c r="S68" s="49"/>
      <c r="T68" s="50" t="str">
        <f>IFERROR(__xludf.DUMMYFUNCTION("if(isblank($A68),"""",REGEXREPLACE($A68,   "",?(\d),?"",  ""$1""&amp;""-""&amp;$H68))"),"")</f>
        <v/>
      </c>
      <c r="U68" s="51" t="str">
        <f>IFERROR(__xludf.DUMMYFUNCTION("iferror(split(A68,"","",TRUE,TRUE),"""")"),"")</f>
        <v/>
      </c>
      <c r="V68" s="51"/>
      <c r="W68" s="51"/>
      <c r="X68" s="51"/>
      <c r="Y68" s="50" t="str">
        <f>IFERROR(__xludf.DUMMYFUNCTION("if(or(U68="""",U68=""f""),"""",U68&amp;"": ""&amp;vlookup(to_text(U68),'1.Learning-Goals'!$A$3:$B$100,2,FALSE))"),"")</f>
        <v/>
      </c>
      <c r="Z68" s="50" t="str">
        <f>IFERROR(__xludf.DUMMYFUNCTION("if(or(V68="""",V68=""f""),"""",V68&amp;"": ""&amp;vlookup(to_text(V68),'1.Learning-Goals'!$A$3:$B$100,2,FALSE))"),"")</f>
        <v/>
      </c>
      <c r="AA68" s="50" t="str">
        <f>IFERROR(__xludf.DUMMYFUNCTION("if(or(W68="""",W68=""f""),"""",W68&amp;"": ""&amp;vlookup(to_text(W68),'1.Learning-Goals'!$A$3:$B$100,2,FALSE))"),"")</f>
        <v/>
      </c>
      <c r="AB68" s="50" t="str">
        <f>IFERROR(__xludf.DUMMYFUNCTION("if(or(X68="""",X68=""f""),"""",X68&amp;"": ""&amp;vlookup(to_text(X68),'1.Learning-Goals'!$A$3:$B$100,2,FALSE))"),"")</f>
        <v/>
      </c>
      <c r="AC68" s="52"/>
      <c r="AD68" s="52"/>
      <c r="AE68" s="52"/>
      <c r="AF68" s="52"/>
      <c r="AG68" s="52"/>
      <c r="AH68" s="52"/>
      <c r="AI68" s="52"/>
      <c r="AJ68" s="52"/>
    </row>
    <row r="69" ht="15.75" customHeight="1">
      <c r="A69" s="53"/>
      <c r="B69" s="39" t="str">
        <f t="shared" si="1"/>
        <v/>
      </c>
      <c r="C69" s="40" t="s">
        <v>284</v>
      </c>
      <c r="D69" s="41" t="s">
        <v>285</v>
      </c>
      <c r="E69" s="41" t="s">
        <v>79</v>
      </c>
      <c r="F69" s="40" t="s">
        <v>80</v>
      </c>
      <c r="G69" s="41">
        <v>1.0</v>
      </c>
      <c r="H69" s="42" t="s">
        <v>6</v>
      </c>
      <c r="I69" s="41" t="s">
        <v>82</v>
      </c>
      <c r="J69" s="56"/>
      <c r="K69" s="44"/>
      <c r="L69" s="45"/>
      <c r="M69" s="46" t="s">
        <v>83</v>
      </c>
      <c r="N69" s="40" t="s">
        <v>84</v>
      </c>
      <c r="O69" s="47" t="s">
        <v>286</v>
      </c>
      <c r="P69" s="48"/>
      <c r="Q69" s="48"/>
      <c r="R69" s="48"/>
      <c r="S69" s="49"/>
      <c r="T69" s="50" t="str">
        <f>IFERROR(__xludf.DUMMYFUNCTION("if(isblank($A69),"""",REGEXREPLACE($A69,   "",?(\d),?"",  ""$1""&amp;""-""&amp;$H69))"),"")</f>
        <v/>
      </c>
      <c r="U69" s="51" t="str">
        <f>IFERROR(__xludf.DUMMYFUNCTION("iferror(split(A69,"","",TRUE,TRUE),"""")"),"")</f>
        <v/>
      </c>
      <c r="V69" s="51"/>
      <c r="W69" s="51"/>
      <c r="X69" s="51"/>
      <c r="Y69" s="50" t="str">
        <f>IFERROR(__xludf.DUMMYFUNCTION("if(or(U69="""",U69=""f""),"""",U69&amp;"": ""&amp;vlookup(to_text(U69),'1.Learning-Goals'!$A$3:$B$100,2,FALSE))"),"")</f>
        <v/>
      </c>
      <c r="Z69" s="50" t="str">
        <f>IFERROR(__xludf.DUMMYFUNCTION("if(or(V69="""",V69=""f""),"""",V69&amp;"": ""&amp;vlookup(to_text(V69),'1.Learning-Goals'!$A$3:$B$100,2,FALSE))"),"")</f>
        <v/>
      </c>
      <c r="AA69" s="50" t="str">
        <f>IFERROR(__xludf.DUMMYFUNCTION("if(or(W69="""",W69=""f""),"""",W69&amp;"": ""&amp;vlookup(to_text(W69),'1.Learning-Goals'!$A$3:$B$100,2,FALSE))"),"")</f>
        <v/>
      </c>
      <c r="AB69" s="50" t="str">
        <f>IFERROR(__xludf.DUMMYFUNCTION("if(or(X69="""",X69=""f""),"""",X69&amp;"": ""&amp;vlookup(to_text(X69),'1.Learning-Goals'!$A$3:$B$100,2,FALSE))"),"")</f>
        <v/>
      </c>
      <c r="AC69" s="52"/>
      <c r="AD69" s="52"/>
      <c r="AE69" s="52"/>
      <c r="AF69" s="52"/>
      <c r="AG69" s="52"/>
      <c r="AH69" s="52"/>
      <c r="AI69" s="52"/>
      <c r="AJ69" s="52"/>
    </row>
    <row r="70" ht="15.75" customHeight="1">
      <c r="A70" s="53"/>
      <c r="B70" s="39" t="str">
        <f t="shared" si="1"/>
        <v/>
      </c>
      <c r="C70" s="40" t="s">
        <v>287</v>
      </c>
      <c r="D70" s="41" t="s">
        <v>288</v>
      </c>
      <c r="E70" s="41" t="s">
        <v>79</v>
      </c>
      <c r="F70" s="40" t="s">
        <v>80</v>
      </c>
      <c r="G70" s="41">
        <v>1.0</v>
      </c>
      <c r="H70" s="42" t="s">
        <v>6</v>
      </c>
      <c r="I70" s="41" t="s">
        <v>82</v>
      </c>
      <c r="J70" s="56"/>
      <c r="K70" s="44"/>
      <c r="L70" s="45"/>
      <c r="M70" s="46" t="s">
        <v>83</v>
      </c>
      <c r="N70" s="40" t="s">
        <v>84</v>
      </c>
      <c r="O70" s="47" t="s">
        <v>289</v>
      </c>
      <c r="P70" s="48"/>
      <c r="Q70" s="48"/>
      <c r="R70" s="48"/>
      <c r="S70" s="49"/>
      <c r="T70" s="50" t="str">
        <f>IFERROR(__xludf.DUMMYFUNCTION("if(isblank($A70),"""",REGEXREPLACE($A70,   "",?(\d),?"",  ""$1""&amp;""-""&amp;$H70))"),"")</f>
        <v/>
      </c>
      <c r="U70" s="51" t="str">
        <f>IFERROR(__xludf.DUMMYFUNCTION("iferror(split(A70,"","",TRUE,TRUE),"""")"),"")</f>
        <v/>
      </c>
      <c r="V70" s="51"/>
      <c r="W70" s="51"/>
      <c r="X70" s="51"/>
      <c r="Y70" s="50" t="str">
        <f>IFERROR(__xludf.DUMMYFUNCTION("if(or(U70="""",U70=""f""),"""",U70&amp;"": ""&amp;vlookup(to_text(U70),'1.Learning-Goals'!$A$3:$B$100,2,FALSE))"),"")</f>
        <v/>
      </c>
      <c r="Z70" s="50" t="str">
        <f>IFERROR(__xludf.DUMMYFUNCTION("if(or(V70="""",V70=""f""),"""",V70&amp;"": ""&amp;vlookup(to_text(V70),'1.Learning-Goals'!$A$3:$B$100,2,FALSE))"),"")</f>
        <v/>
      </c>
      <c r="AA70" s="50" t="str">
        <f>IFERROR(__xludf.DUMMYFUNCTION("if(or(W70="""",W70=""f""),"""",W70&amp;"": ""&amp;vlookup(to_text(W70),'1.Learning-Goals'!$A$3:$B$100,2,FALSE))"),"")</f>
        <v/>
      </c>
      <c r="AB70" s="50" t="str">
        <f>IFERROR(__xludf.DUMMYFUNCTION("if(or(X70="""",X70=""f""),"""",X70&amp;"": ""&amp;vlookup(to_text(X70),'1.Learning-Goals'!$A$3:$B$100,2,FALSE))"),"")</f>
        <v/>
      </c>
      <c r="AC70" s="52"/>
      <c r="AD70" s="52"/>
      <c r="AE70" s="52"/>
      <c r="AF70" s="52"/>
      <c r="AG70" s="52"/>
      <c r="AH70" s="52"/>
      <c r="AI70" s="52"/>
      <c r="AJ70" s="52"/>
    </row>
    <row r="71" ht="15.75" customHeight="1">
      <c r="A71" s="53"/>
      <c r="B71" s="39" t="str">
        <f t="shared" si="1"/>
        <v/>
      </c>
      <c r="C71" s="40" t="s">
        <v>290</v>
      </c>
      <c r="D71" s="41" t="s">
        <v>291</v>
      </c>
      <c r="E71" s="41" t="s">
        <v>79</v>
      </c>
      <c r="F71" s="40" t="s">
        <v>80</v>
      </c>
      <c r="G71" s="41">
        <v>1.0</v>
      </c>
      <c r="H71" s="57" t="s">
        <v>6</v>
      </c>
      <c r="I71" s="41" t="s">
        <v>82</v>
      </c>
      <c r="J71" s="56"/>
      <c r="K71" s="44"/>
      <c r="L71" s="45"/>
      <c r="M71" s="46" t="s">
        <v>83</v>
      </c>
      <c r="N71" s="40" t="s">
        <v>84</v>
      </c>
      <c r="O71" s="47" t="s">
        <v>292</v>
      </c>
      <c r="P71" s="48"/>
      <c r="Q71" s="48"/>
      <c r="R71" s="48"/>
      <c r="S71" s="49"/>
      <c r="T71" s="50" t="str">
        <f>IFERROR(__xludf.DUMMYFUNCTION("if(isblank($A71),"""",REGEXREPLACE($A71,   "",?(\d),?"",  ""$1""&amp;""-""&amp;$H71))"),"")</f>
        <v/>
      </c>
      <c r="U71" s="51" t="str">
        <f>IFERROR(__xludf.DUMMYFUNCTION("iferror(split(A71,"","",TRUE,TRUE),"""")"),"")</f>
        <v/>
      </c>
      <c r="V71" s="51"/>
      <c r="W71" s="51"/>
      <c r="X71" s="51"/>
      <c r="Y71" s="50" t="str">
        <f>IFERROR(__xludf.DUMMYFUNCTION("if(or(U71="""",U71=""f""),"""",U71&amp;"": ""&amp;vlookup(to_text(U71),'1.Learning-Goals'!$A$3:$B$100,2,FALSE))"),"")</f>
        <v/>
      </c>
      <c r="Z71" s="50" t="str">
        <f>IFERROR(__xludf.DUMMYFUNCTION("if(or(V71="""",V71=""f""),"""",V71&amp;"": ""&amp;vlookup(to_text(V71),'1.Learning-Goals'!$A$3:$B$100,2,FALSE))"),"")</f>
        <v/>
      </c>
      <c r="AA71" s="50" t="str">
        <f>IFERROR(__xludf.DUMMYFUNCTION("if(or(W71="""",W71=""f""),"""",W71&amp;"": ""&amp;vlookup(to_text(W71),'1.Learning-Goals'!$A$3:$B$100,2,FALSE))"),"")</f>
        <v/>
      </c>
      <c r="AB71" s="50" t="str">
        <f>IFERROR(__xludf.DUMMYFUNCTION("if(or(X71="""",X71=""f""),"""",X71&amp;"": ""&amp;vlookup(to_text(X71),'1.Learning-Goals'!$A$3:$B$100,2,FALSE))"),"")</f>
        <v/>
      </c>
      <c r="AC71" s="52"/>
      <c r="AD71" s="52"/>
      <c r="AE71" s="52"/>
      <c r="AF71" s="52"/>
      <c r="AG71" s="52"/>
      <c r="AH71" s="52"/>
      <c r="AI71" s="52"/>
      <c r="AJ71" s="52"/>
    </row>
    <row r="72" ht="15.75" customHeight="1">
      <c r="A72" s="53"/>
      <c r="B72" s="39" t="str">
        <f t="shared" si="1"/>
        <v/>
      </c>
      <c r="C72" s="40" t="s">
        <v>293</v>
      </c>
      <c r="D72" s="41" t="s">
        <v>294</v>
      </c>
      <c r="E72" s="41" t="s">
        <v>79</v>
      </c>
      <c r="F72" s="40" t="s">
        <v>80</v>
      </c>
      <c r="G72" s="41">
        <v>1.0</v>
      </c>
      <c r="H72" s="57" t="s">
        <v>6</v>
      </c>
      <c r="I72" s="41" t="s">
        <v>82</v>
      </c>
      <c r="J72" s="56"/>
      <c r="K72" s="44"/>
      <c r="L72" s="45"/>
      <c r="M72" s="46" t="s">
        <v>83</v>
      </c>
      <c r="N72" s="40" t="s">
        <v>84</v>
      </c>
      <c r="O72" s="47" t="s">
        <v>295</v>
      </c>
      <c r="P72" s="48"/>
      <c r="Q72" s="48"/>
      <c r="R72" s="48"/>
      <c r="S72" s="49"/>
      <c r="T72" s="50" t="str">
        <f>IFERROR(__xludf.DUMMYFUNCTION("if(isblank($A72),"""",REGEXREPLACE($A72,   "",?(\d),?"",  ""$1""&amp;""-""&amp;$H72))"),"")</f>
        <v/>
      </c>
      <c r="U72" s="51" t="str">
        <f>IFERROR(__xludf.DUMMYFUNCTION("iferror(split(A72,"","",TRUE,TRUE),"""")"),"")</f>
        <v/>
      </c>
      <c r="V72" s="51"/>
      <c r="W72" s="51"/>
      <c r="X72" s="51"/>
      <c r="Y72" s="50" t="str">
        <f>IFERROR(__xludf.DUMMYFUNCTION("if(or(U72="""",U72=""f""),"""",U72&amp;"": ""&amp;vlookup(to_text(U72),'1.Learning-Goals'!$A$3:$B$100,2,FALSE))"),"")</f>
        <v/>
      </c>
      <c r="Z72" s="50" t="str">
        <f>IFERROR(__xludf.DUMMYFUNCTION("if(or(V72="""",V72=""f""),"""",V72&amp;"": ""&amp;vlookup(to_text(V72),'1.Learning-Goals'!$A$3:$B$100,2,FALSE))"),"")</f>
        <v/>
      </c>
      <c r="AA72" s="50" t="str">
        <f>IFERROR(__xludf.DUMMYFUNCTION("if(or(W72="""",W72=""f""),"""",W72&amp;"": ""&amp;vlookup(to_text(W72),'1.Learning-Goals'!$A$3:$B$100,2,FALSE))"),"")</f>
        <v/>
      </c>
      <c r="AB72" s="50" t="str">
        <f>IFERROR(__xludf.DUMMYFUNCTION("if(or(X72="""",X72=""f""),"""",X72&amp;"": ""&amp;vlookup(to_text(X72),'1.Learning-Goals'!$A$3:$B$100,2,FALSE))"),"")</f>
        <v/>
      </c>
      <c r="AC72" s="52"/>
      <c r="AD72" s="52"/>
      <c r="AE72" s="52"/>
      <c r="AF72" s="52"/>
      <c r="AG72" s="52"/>
      <c r="AH72" s="52"/>
      <c r="AI72" s="52"/>
      <c r="AJ72" s="52"/>
    </row>
    <row r="73" ht="15.75" customHeight="1">
      <c r="A73" s="53"/>
      <c r="B73" s="39" t="str">
        <f t="shared" si="1"/>
        <v/>
      </c>
      <c r="C73" s="40" t="s">
        <v>296</v>
      </c>
      <c r="D73" s="41" t="s">
        <v>297</v>
      </c>
      <c r="E73" s="41" t="s">
        <v>79</v>
      </c>
      <c r="F73" s="40" t="s">
        <v>80</v>
      </c>
      <c r="G73" s="41">
        <v>1.0</v>
      </c>
      <c r="H73" s="57" t="s">
        <v>6</v>
      </c>
      <c r="I73" s="41" t="s">
        <v>82</v>
      </c>
      <c r="J73" s="56"/>
      <c r="K73" s="44"/>
      <c r="L73" s="45"/>
      <c r="M73" s="46" t="s">
        <v>83</v>
      </c>
      <c r="N73" s="40" t="s">
        <v>84</v>
      </c>
      <c r="O73" s="47" t="s">
        <v>298</v>
      </c>
      <c r="P73" s="48"/>
      <c r="Q73" s="48"/>
      <c r="R73" s="48"/>
      <c r="S73" s="49"/>
      <c r="T73" s="50" t="str">
        <f>IFERROR(__xludf.DUMMYFUNCTION("if(isblank($A73),"""",REGEXREPLACE($A73,   "",?(\d),?"",  ""$1""&amp;""-""&amp;$H73))"),"")</f>
        <v/>
      </c>
      <c r="U73" s="51" t="str">
        <f>IFERROR(__xludf.DUMMYFUNCTION("iferror(split(A73,"","",TRUE,TRUE),"""")"),"")</f>
        <v/>
      </c>
      <c r="V73" s="51"/>
      <c r="W73" s="51"/>
      <c r="X73" s="51"/>
      <c r="Y73" s="50" t="str">
        <f>IFERROR(__xludf.DUMMYFUNCTION("if(or(U73="""",U73=""f""),"""",U73&amp;"": ""&amp;vlookup(to_text(U73),'1.Learning-Goals'!$A$3:$B$100,2,FALSE))"),"")</f>
        <v/>
      </c>
      <c r="Z73" s="50" t="str">
        <f>IFERROR(__xludf.DUMMYFUNCTION("if(or(V73="""",V73=""f""),"""",V73&amp;"": ""&amp;vlookup(to_text(V73),'1.Learning-Goals'!$A$3:$B$100,2,FALSE))"),"")</f>
        <v/>
      </c>
      <c r="AA73" s="50" t="str">
        <f>IFERROR(__xludf.DUMMYFUNCTION("if(or(W73="""",W73=""f""),"""",W73&amp;"": ""&amp;vlookup(to_text(W73),'1.Learning-Goals'!$A$3:$B$100,2,FALSE))"),"")</f>
        <v/>
      </c>
      <c r="AB73" s="50" t="str">
        <f>IFERROR(__xludf.DUMMYFUNCTION("if(or(X73="""",X73=""f""),"""",X73&amp;"": ""&amp;vlookup(to_text(X73),'1.Learning-Goals'!$A$3:$B$100,2,FALSE))"),"")</f>
        <v/>
      </c>
      <c r="AC73" s="52"/>
      <c r="AD73" s="52"/>
      <c r="AE73" s="52"/>
      <c r="AF73" s="52"/>
      <c r="AG73" s="52"/>
      <c r="AH73" s="52"/>
      <c r="AI73" s="52"/>
      <c r="AJ73" s="52"/>
    </row>
    <row r="74" ht="15.75" customHeight="1">
      <c r="A74" s="53"/>
      <c r="B74" s="39" t="str">
        <f t="shared" si="1"/>
        <v/>
      </c>
      <c r="C74" s="40" t="s">
        <v>299</v>
      </c>
      <c r="D74" s="41" t="s">
        <v>300</v>
      </c>
      <c r="E74" s="41" t="s">
        <v>79</v>
      </c>
      <c r="F74" s="40" t="s">
        <v>80</v>
      </c>
      <c r="G74" s="41">
        <v>1.0</v>
      </c>
      <c r="H74" s="57" t="s">
        <v>6</v>
      </c>
      <c r="I74" s="41" t="s">
        <v>82</v>
      </c>
      <c r="J74" s="56"/>
      <c r="K74" s="44"/>
      <c r="L74" s="45"/>
      <c r="M74" s="46" t="s">
        <v>83</v>
      </c>
      <c r="N74" s="40" t="s">
        <v>84</v>
      </c>
      <c r="O74" s="47" t="s">
        <v>301</v>
      </c>
      <c r="P74" s="48"/>
      <c r="Q74" s="48"/>
      <c r="R74" s="48"/>
      <c r="S74" s="49"/>
      <c r="T74" s="50" t="str">
        <f>IFERROR(__xludf.DUMMYFUNCTION("if(isblank($A74),"""",REGEXREPLACE($A74,   "",?(\d),?"",  ""$1""&amp;""-""&amp;$H74))"),"")</f>
        <v/>
      </c>
      <c r="U74" s="51" t="str">
        <f>IFERROR(__xludf.DUMMYFUNCTION("iferror(split(A74,"","",TRUE,TRUE),"""")"),"")</f>
        <v/>
      </c>
      <c r="V74" s="51"/>
      <c r="W74" s="51"/>
      <c r="X74" s="51"/>
      <c r="Y74" s="50" t="str">
        <f>IFERROR(__xludf.DUMMYFUNCTION("if(or(U74="""",U74=""f""),"""",U74&amp;"": ""&amp;vlookup(to_text(U74),'1.Learning-Goals'!$A$3:$B$100,2,FALSE))"),"")</f>
        <v/>
      </c>
      <c r="Z74" s="50" t="str">
        <f>IFERROR(__xludf.DUMMYFUNCTION("if(or(V74="""",V74=""f""),"""",V74&amp;"": ""&amp;vlookup(to_text(V74),'1.Learning-Goals'!$A$3:$B$100,2,FALSE))"),"")</f>
        <v/>
      </c>
      <c r="AA74" s="50" t="str">
        <f>IFERROR(__xludf.DUMMYFUNCTION("if(or(W74="""",W74=""f""),"""",W74&amp;"": ""&amp;vlookup(to_text(W74),'1.Learning-Goals'!$A$3:$B$100,2,FALSE))"),"")</f>
        <v/>
      </c>
      <c r="AB74" s="50" t="str">
        <f>IFERROR(__xludf.DUMMYFUNCTION("if(or(X74="""",X74=""f""),"""",X74&amp;"": ""&amp;vlookup(to_text(X74),'1.Learning-Goals'!$A$3:$B$100,2,FALSE))"),"")</f>
        <v/>
      </c>
      <c r="AC74" s="52"/>
      <c r="AD74" s="52"/>
      <c r="AE74" s="52"/>
      <c r="AF74" s="52"/>
      <c r="AG74" s="52"/>
      <c r="AH74" s="52"/>
      <c r="AI74" s="52"/>
      <c r="AJ74" s="52"/>
    </row>
    <row r="75" ht="15.75" customHeight="1">
      <c r="A75" s="53"/>
      <c r="B75" s="39" t="str">
        <f t="shared" si="1"/>
        <v/>
      </c>
      <c r="C75" s="40" t="s">
        <v>302</v>
      </c>
      <c r="D75" s="41" t="s">
        <v>303</v>
      </c>
      <c r="E75" s="41" t="s">
        <v>79</v>
      </c>
      <c r="F75" s="40" t="s">
        <v>80</v>
      </c>
      <c r="G75" s="41">
        <v>1.0</v>
      </c>
      <c r="H75" s="57" t="s">
        <v>6</v>
      </c>
      <c r="I75" s="41" t="s">
        <v>82</v>
      </c>
      <c r="J75" s="56"/>
      <c r="K75" s="44"/>
      <c r="L75" s="45"/>
      <c r="M75" s="46" t="s">
        <v>83</v>
      </c>
      <c r="N75" s="40" t="s">
        <v>84</v>
      </c>
      <c r="O75" s="47" t="s">
        <v>304</v>
      </c>
      <c r="P75" s="48"/>
      <c r="Q75" s="48"/>
      <c r="R75" s="48"/>
      <c r="S75" s="49"/>
      <c r="T75" s="50" t="str">
        <f>IFERROR(__xludf.DUMMYFUNCTION("if(isblank($A75),"""",REGEXREPLACE($A75,   "",?(\d),?"",  ""$1""&amp;""-""&amp;$H75))"),"")</f>
        <v/>
      </c>
      <c r="U75" s="51" t="str">
        <f>IFERROR(__xludf.DUMMYFUNCTION("iferror(split(A75,"","",TRUE,TRUE),"""")"),"")</f>
        <v/>
      </c>
      <c r="V75" s="51"/>
      <c r="W75" s="51"/>
      <c r="X75" s="51"/>
      <c r="Y75" s="50" t="str">
        <f>IFERROR(__xludf.DUMMYFUNCTION("if(or(U75="""",U75=""f""),"""",U75&amp;"": ""&amp;vlookup(to_text(U75),'1.Learning-Goals'!$A$3:$B$100,2,FALSE))"),"")</f>
        <v/>
      </c>
      <c r="Z75" s="50" t="str">
        <f>IFERROR(__xludf.DUMMYFUNCTION("if(or(V75="""",V75=""f""),"""",V75&amp;"": ""&amp;vlookup(to_text(V75),'1.Learning-Goals'!$A$3:$B$100,2,FALSE))"),"")</f>
        <v/>
      </c>
      <c r="AA75" s="50" t="str">
        <f>IFERROR(__xludf.DUMMYFUNCTION("if(or(W75="""",W75=""f""),"""",W75&amp;"": ""&amp;vlookup(to_text(W75),'1.Learning-Goals'!$A$3:$B$100,2,FALSE))"),"")</f>
        <v/>
      </c>
      <c r="AB75" s="50" t="str">
        <f>IFERROR(__xludf.DUMMYFUNCTION("if(or(X75="""",X75=""f""),"""",X75&amp;"": ""&amp;vlookup(to_text(X75),'1.Learning-Goals'!$A$3:$B$100,2,FALSE))"),"")</f>
        <v/>
      </c>
      <c r="AC75" s="52"/>
      <c r="AD75" s="52"/>
      <c r="AE75" s="52"/>
      <c r="AF75" s="52"/>
      <c r="AG75" s="52"/>
      <c r="AH75" s="52"/>
      <c r="AI75" s="52"/>
      <c r="AJ75" s="52"/>
    </row>
    <row r="76" ht="15.75" customHeight="1">
      <c r="A76" s="53"/>
      <c r="B76" s="39" t="str">
        <f t="shared" si="1"/>
        <v/>
      </c>
      <c r="C76" s="40" t="s">
        <v>305</v>
      </c>
      <c r="D76" s="41" t="s">
        <v>306</v>
      </c>
      <c r="E76" s="41" t="s">
        <v>79</v>
      </c>
      <c r="F76" s="40" t="s">
        <v>80</v>
      </c>
      <c r="G76" s="41">
        <v>1.0</v>
      </c>
      <c r="H76" s="57" t="s">
        <v>6</v>
      </c>
      <c r="I76" s="41" t="s">
        <v>82</v>
      </c>
      <c r="J76" s="56"/>
      <c r="K76" s="44"/>
      <c r="L76" s="45"/>
      <c r="M76" s="46" t="s">
        <v>83</v>
      </c>
      <c r="N76" s="40" t="s">
        <v>84</v>
      </c>
      <c r="O76" s="47" t="s">
        <v>307</v>
      </c>
      <c r="P76" s="48"/>
      <c r="Q76" s="48"/>
      <c r="R76" s="48"/>
      <c r="S76" s="49"/>
      <c r="T76" s="50" t="str">
        <f>IFERROR(__xludf.DUMMYFUNCTION("if(isblank($A76),"""",REGEXREPLACE($A76,   "",?(\d),?"",  ""$1""&amp;""-""&amp;$H76))"),"")</f>
        <v/>
      </c>
      <c r="U76" s="51" t="str">
        <f>IFERROR(__xludf.DUMMYFUNCTION("iferror(split(A76,"","",TRUE,TRUE),"""")"),"")</f>
        <v/>
      </c>
      <c r="V76" s="51"/>
      <c r="W76" s="51"/>
      <c r="X76" s="51"/>
      <c r="Y76" s="50" t="str">
        <f>IFERROR(__xludf.DUMMYFUNCTION("if(or(U76="""",U76=""f""),"""",U76&amp;"": ""&amp;vlookup(to_text(U76),'1.Learning-Goals'!$A$3:$B$100,2,FALSE))"),"")</f>
        <v/>
      </c>
      <c r="Z76" s="50" t="str">
        <f>IFERROR(__xludf.DUMMYFUNCTION("if(or(V76="""",V76=""f""),"""",V76&amp;"": ""&amp;vlookup(to_text(V76),'1.Learning-Goals'!$A$3:$B$100,2,FALSE))"),"")</f>
        <v/>
      </c>
      <c r="AA76" s="50" t="str">
        <f>IFERROR(__xludf.DUMMYFUNCTION("if(or(W76="""",W76=""f""),"""",W76&amp;"": ""&amp;vlookup(to_text(W76),'1.Learning-Goals'!$A$3:$B$100,2,FALSE))"),"")</f>
        <v/>
      </c>
      <c r="AB76" s="50" t="str">
        <f>IFERROR(__xludf.DUMMYFUNCTION("if(or(X76="""",X76=""f""),"""",X76&amp;"": ""&amp;vlookup(to_text(X76),'1.Learning-Goals'!$A$3:$B$100,2,FALSE))"),"")</f>
        <v/>
      </c>
      <c r="AC76" s="52"/>
      <c r="AD76" s="52"/>
      <c r="AE76" s="52"/>
      <c r="AF76" s="52"/>
      <c r="AG76" s="52"/>
      <c r="AH76" s="52"/>
      <c r="AI76" s="52"/>
      <c r="AJ76" s="52"/>
    </row>
    <row r="77" ht="15.75" customHeight="1">
      <c r="A77" s="53"/>
      <c r="B77" s="39" t="str">
        <f t="shared" si="1"/>
        <v/>
      </c>
      <c r="C77" s="40" t="s">
        <v>308</v>
      </c>
      <c r="D77" s="41" t="s">
        <v>309</v>
      </c>
      <c r="E77" s="41" t="s">
        <v>79</v>
      </c>
      <c r="F77" s="40" t="s">
        <v>80</v>
      </c>
      <c r="G77" s="41">
        <v>1.0</v>
      </c>
      <c r="H77" s="57" t="s">
        <v>6</v>
      </c>
      <c r="I77" s="41" t="s">
        <v>82</v>
      </c>
      <c r="J77" s="56"/>
      <c r="K77" s="44"/>
      <c r="L77" s="45"/>
      <c r="M77" s="46" t="s">
        <v>83</v>
      </c>
      <c r="N77" s="40" t="s">
        <v>84</v>
      </c>
      <c r="O77" s="47" t="s">
        <v>310</v>
      </c>
      <c r="P77" s="48"/>
      <c r="Q77" s="48"/>
      <c r="R77" s="48"/>
      <c r="S77" s="49"/>
      <c r="T77" s="50" t="str">
        <f>IFERROR(__xludf.DUMMYFUNCTION("if(isblank($A77),"""",REGEXREPLACE($A77,   "",?(\d),?"",  ""$1""&amp;""-""&amp;$H77))"),"")</f>
        <v/>
      </c>
      <c r="U77" s="51" t="str">
        <f>IFERROR(__xludf.DUMMYFUNCTION("iferror(split(A77,"","",TRUE,TRUE),"""")"),"")</f>
        <v/>
      </c>
      <c r="V77" s="51"/>
      <c r="W77" s="51"/>
      <c r="X77" s="51"/>
      <c r="Y77" s="50" t="str">
        <f>IFERROR(__xludf.DUMMYFUNCTION("if(or(U77="""",U77=""f""),"""",U77&amp;"": ""&amp;vlookup(to_text(U77),'1.Learning-Goals'!$A$3:$B$100,2,FALSE))"),"")</f>
        <v/>
      </c>
      <c r="Z77" s="50" t="str">
        <f>IFERROR(__xludf.DUMMYFUNCTION("if(or(V77="""",V77=""f""),"""",V77&amp;"": ""&amp;vlookup(to_text(V77),'1.Learning-Goals'!$A$3:$B$100,2,FALSE))"),"")</f>
        <v/>
      </c>
      <c r="AA77" s="50" t="str">
        <f>IFERROR(__xludf.DUMMYFUNCTION("if(or(W77="""",W77=""f""),"""",W77&amp;"": ""&amp;vlookup(to_text(W77),'1.Learning-Goals'!$A$3:$B$100,2,FALSE))"),"")</f>
        <v/>
      </c>
      <c r="AB77" s="50" t="str">
        <f>IFERROR(__xludf.DUMMYFUNCTION("if(or(X77="""",X77=""f""),"""",X77&amp;"": ""&amp;vlookup(to_text(X77),'1.Learning-Goals'!$A$3:$B$100,2,FALSE))"),"")</f>
        <v/>
      </c>
      <c r="AC77" s="52"/>
      <c r="AD77" s="52"/>
      <c r="AE77" s="52"/>
      <c r="AF77" s="52"/>
      <c r="AG77" s="52"/>
      <c r="AH77" s="52"/>
      <c r="AI77" s="52"/>
      <c r="AJ77" s="52"/>
    </row>
    <row r="78" ht="15.75" customHeight="1">
      <c r="A78" s="53"/>
      <c r="B78" s="39" t="str">
        <f t="shared" si="1"/>
        <v/>
      </c>
      <c r="C78" s="40" t="s">
        <v>311</v>
      </c>
      <c r="D78" s="41" t="s">
        <v>312</v>
      </c>
      <c r="E78" s="41" t="s">
        <v>79</v>
      </c>
      <c r="F78" s="40" t="s">
        <v>80</v>
      </c>
      <c r="G78" s="41">
        <v>1.0</v>
      </c>
      <c r="H78" s="57" t="s">
        <v>6</v>
      </c>
      <c r="I78" s="41" t="s">
        <v>82</v>
      </c>
      <c r="J78" s="56"/>
      <c r="K78" s="44"/>
      <c r="L78" s="45"/>
      <c r="M78" s="46" t="s">
        <v>83</v>
      </c>
      <c r="N78" s="40" t="s">
        <v>84</v>
      </c>
      <c r="O78" s="47" t="s">
        <v>313</v>
      </c>
      <c r="P78" s="48"/>
      <c r="Q78" s="48"/>
      <c r="R78" s="48"/>
      <c r="S78" s="49"/>
      <c r="T78" s="50" t="str">
        <f>IFERROR(__xludf.DUMMYFUNCTION("if(isblank($A78),"""",REGEXREPLACE($A78,   "",?(\d),?"",  ""$1""&amp;""-""&amp;$H78))"),"")</f>
        <v/>
      </c>
      <c r="U78" s="51" t="str">
        <f>IFERROR(__xludf.DUMMYFUNCTION("iferror(split(A78,"","",TRUE,TRUE),"""")"),"")</f>
        <v/>
      </c>
      <c r="V78" s="51"/>
      <c r="W78" s="51"/>
      <c r="X78" s="51"/>
      <c r="Y78" s="50" t="str">
        <f>IFERROR(__xludf.DUMMYFUNCTION("if(or(U78="""",U78=""f""),"""",U78&amp;"": ""&amp;vlookup(to_text(U78),'1.Learning-Goals'!$A$3:$B$100,2,FALSE))"),"")</f>
        <v/>
      </c>
      <c r="Z78" s="50" t="str">
        <f>IFERROR(__xludf.DUMMYFUNCTION("if(or(V78="""",V78=""f""),"""",V78&amp;"": ""&amp;vlookup(to_text(V78),'1.Learning-Goals'!$A$3:$B$100,2,FALSE))"),"")</f>
        <v/>
      </c>
      <c r="AA78" s="50" t="str">
        <f>IFERROR(__xludf.DUMMYFUNCTION("if(or(W78="""",W78=""f""),"""",W78&amp;"": ""&amp;vlookup(to_text(W78),'1.Learning-Goals'!$A$3:$B$100,2,FALSE))"),"")</f>
        <v/>
      </c>
      <c r="AB78" s="50" t="str">
        <f>IFERROR(__xludf.DUMMYFUNCTION("if(or(X78="""",X78=""f""),"""",X78&amp;"": ""&amp;vlookup(to_text(X78),'1.Learning-Goals'!$A$3:$B$100,2,FALSE))"),"")</f>
        <v/>
      </c>
      <c r="AC78" s="52"/>
      <c r="AD78" s="52"/>
      <c r="AE78" s="52"/>
      <c r="AF78" s="52"/>
      <c r="AG78" s="52"/>
      <c r="AH78" s="52"/>
      <c r="AI78" s="52"/>
      <c r="AJ78" s="52"/>
    </row>
    <row r="79" ht="15.75" customHeight="1">
      <c r="A79" s="53"/>
      <c r="B79" s="39" t="str">
        <f t="shared" si="1"/>
        <v/>
      </c>
      <c r="C79" s="40" t="s">
        <v>314</v>
      </c>
      <c r="D79" s="41" t="s">
        <v>315</v>
      </c>
      <c r="E79" s="41" t="s">
        <v>79</v>
      </c>
      <c r="F79" s="40" t="s">
        <v>80</v>
      </c>
      <c r="G79" s="41">
        <v>1.0</v>
      </c>
      <c r="H79" s="57" t="s">
        <v>6</v>
      </c>
      <c r="I79" s="41" t="s">
        <v>82</v>
      </c>
      <c r="J79" s="56"/>
      <c r="K79" s="44"/>
      <c r="L79" s="45"/>
      <c r="M79" s="46" t="s">
        <v>83</v>
      </c>
      <c r="N79" s="40" t="s">
        <v>84</v>
      </c>
      <c r="O79" s="47" t="s">
        <v>316</v>
      </c>
      <c r="P79" s="48"/>
      <c r="Q79" s="48"/>
      <c r="R79" s="48"/>
      <c r="S79" s="49"/>
      <c r="T79" s="50" t="str">
        <f>IFERROR(__xludf.DUMMYFUNCTION("if(isblank($A79),"""",REGEXREPLACE($A79,   "",?(\d),?"",  ""$1""&amp;""-""&amp;$H79))"),"")</f>
        <v/>
      </c>
      <c r="U79" s="51" t="str">
        <f>IFERROR(__xludf.DUMMYFUNCTION("iferror(split(A79,"","",TRUE,TRUE),"""")"),"")</f>
        <v/>
      </c>
      <c r="V79" s="51"/>
      <c r="W79" s="51"/>
      <c r="X79" s="51"/>
      <c r="Y79" s="50" t="str">
        <f>IFERROR(__xludf.DUMMYFUNCTION("if(or(U79="""",U79=""f""),"""",U79&amp;"": ""&amp;vlookup(to_text(U79),'1.Learning-Goals'!$A$3:$B$100,2,FALSE))"),"")</f>
        <v/>
      </c>
      <c r="Z79" s="50" t="str">
        <f>IFERROR(__xludf.DUMMYFUNCTION("if(or(V79="""",V79=""f""),"""",V79&amp;"": ""&amp;vlookup(to_text(V79),'1.Learning-Goals'!$A$3:$B$100,2,FALSE))"),"")</f>
        <v/>
      </c>
      <c r="AA79" s="50" t="str">
        <f>IFERROR(__xludf.DUMMYFUNCTION("if(or(W79="""",W79=""f""),"""",W79&amp;"": ""&amp;vlookup(to_text(W79),'1.Learning-Goals'!$A$3:$B$100,2,FALSE))"),"")</f>
        <v/>
      </c>
      <c r="AB79" s="50" t="str">
        <f>IFERROR(__xludf.DUMMYFUNCTION("if(or(X79="""",X79=""f""),"""",X79&amp;"": ""&amp;vlookup(to_text(X79),'1.Learning-Goals'!$A$3:$B$100,2,FALSE))"),"")</f>
        <v/>
      </c>
      <c r="AC79" s="52"/>
      <c r="AD79" s="52"/>
      <c r="AE79" s="52"/>
      <c r="AF79" s="52"/>
      <c r="AG79" s="52"/>
      <c r="AH79" s="52"/>
      <c r="AI79" s="52"/>
      <c r="AJ79" s="52"/>
    </row>
    <row r="80" ht="15.75" customHeight="1">
      <c r="A80" s="53"/>
      <c r="B80" s="39" t="str">
        <f t="shared" si="1"/>
        <v/>
      </c>
      <c r="C80" s="40" t="s">
        <v>317</v>
      </c>
      <c r="D80" s="41" t="s">
        <v>318</v>
      </c>
      <c r="E80" s="41" t="s">
        <v>79</v>
      </c>
      <c r="F80" s="40" t="s">
        <v>80</v>
      </c>
      <c r="G80" s="41">
        <v>1.0</v>
      </c>
      <c r="H80" s="57" t="s">
        <v>6</v>
      </c>
      <c r="I80" s="41" t="s">
        <v>82</v>
      </c>
      <c r="J80" s="56"/>
      <c r="K80" s="44"/>
      <c r="L80" s="45"/>
      <c r="M80" s="46" t="s">
        <v>83</v>
      </c>
      <c r="N80" s="40" t="s">
        <v>84</v>
      </c>
      <c r="O80" s="47" t="s">
        <v>319</v>
      </c>
      <c r="P80" s="48"/>
      <c r="Q80" s="48"/>
      <c r="R80" s="48"/>
      <c r="S80" s="49"/>
      <c r="T80" s="50" t="str">
        <f>IFERROR(__xludf.DUMMYFUNCTION("if(isblank($A80),"""",REGEXREPLACE($A80,   "",?(\d),?"",  ""$1""&amp;""-""&amp;$H80))"),"")</f>
        <v/>
      </c>
      <c r="U80" s="51" t="str">
        <f>IFERROR(__xludf.DUMMYFUNCTION("iferror(split(A80,"","",TRUE,TRUE),"""")"),"")</f>
        <v/>
      </c>
      <c r="V80" s="51"/>
      <c r="W80" s="51"/>
      <c r="X80" s="51"/>
      <c r="Y80" s="50" t="str">
        <f>IFERROR(__xludf.DUMMYFUNCTION("if(or(U80="""",U80=""f""),"""",U80&amp;"": ""&amp;vlookup(to_text(U80),'1.Learning-Goals'!$A$3:$B$100,2,FALSE))"),"")</f>
        <v/>
      </c>
      <c r="Z80" s="50" t="str">
        <f>IFERROR(__xludf.DUMMYFUNCTION("if(or(V80="""",V80=""f""),"""",V80&amp;"": ""&amp;vlookup(to_text(V80),'1.Learning-Goals'!$A$3:$B$100,2,FALSE))"),"")</f>
        <v/>
      </c>
      <c r="AA80" s="50" t="str">
        <f>IFERROR(__xludf.DUMMYFUNCTION("if(or(W80="""",W80=""f""),"""",W80&amp;"": ""&amp;vlookup(to_text(W80),'1.Learning-Goals'!$A$3:$B$100,2,FALSE))"),"")</f>
        <v/>
      </c>
      <c r="AB80" s="50" t="str">
        <f>IFERROR(__xludf.DUMMYFUNCTION("if(or(X80="""",X80=""f""),"""",X80&amp;"": ""&amp;vlookup(to_text(X80),'1.Learning-Goals'!$A$3:$B$100,2,FALSE))"),"")</f>
        <v/>
      </c>
      <c r="AC80" s="52"/>
      <c r="AD80" s="52"/>
      <c r="AE80" s="52"/>
      <c r="AF80" s="52"/>
      <c r="AG80" s="52"/>
      <c r="AH80" s="52"/>
      <c r="AI80" s="52"/>
      <c r="AJ80" s="52"/>
    </row>
    <row r="81" ht="15.75" customHeight="1">
      <c r="A81" s="53"/>
      <c r="B81" s="39" t="str">
        <f t="shared" si="1"/>
        <v/>
      </c>
      <c r="C81" s="40" t="s">
        <v>320</v>
      </c>
      <c r="D81" s="41" t="s">
        <v>321</v>
      </c>
      <c r="E81" s="41" t="s">
        <v>79</v>
      </c>
      <c r="F81" s="40" t="s">
        <v>80</v>
      </c>
      <c r="G81" s="41">
        <v>1.0</v>
      </c>
      <c r="H81" s="57" t="s">
        <v>6</v>
      </c>
      <c r="I81" s="41" t="s">
        <v>82</v>
      </c>
      <c r="J81" s="56"/>
      <c r="K81" s="44"/>
      <c r="L81" s="45"/>
      <c r="M81" s="46" t="s">
        <v>83</v>
      </c>
      <c r="N81" s="40" t="s">
        <v>84</v>
      </c>
      <c r="O81" s="47" t="s">
        <v>322</v>
      </c>
      <c r="P81" s="48"/>
      <c r="Q81" s="48"/>
      <c r="R81" s="48"/>
      <c r="S81" s="49"/>
      <c r="T81" s="50" t="str">
        <f>IFERROR(__xludf.DUMMYFUNCTION("if(isblank($A81),"""",REGEXREPLACE($A81,   "",?(\d),?"",  ""$1""&amp;""-""&amp;$H81))"),"")</f>
        <v/>
      </c>
      <c r="U81" s="51" t="str">
        <f>IFERROR(__xludf.DUMMYFUNCTION("iferror(split(A81,"","",TRUE,TRUE),"""")"),"")</f>
        <v/>
      </c>
      <c r="V81" s="51"/>
      <c r="W81" s="51"/>
      <c r="X81" s="51"/>
      <c r="Y81" s="50" t="str">
        <f>IFERROR(__xludf.DUMMYFUNCTION("if(or(U81="""",U81=""f""),"""",U81&amp;"": ""&amp;vlookup(to_text(U81),'1.Learning-Goals'!$A$3:$B$100,2,FALSE))"),"")</f>
        <v/>
      </c>
      <c r="Z81" s="50" t="str">
        <f>IFERROR(__xludf.DUMMYFUNCTION("if(or(V81="""",V81=""f""),"""",V81&amp;"": ""&amp;vlookup(to_text(V81),'1.Learning-Goals'!$A$3:$B$100,2,FALSE))"),"")</f>
        <v/>
      </c>
      <c r="AA81" s="50" t="str">
        <f>IFERROR(__xludf.DUMMYFUNCTION("if(or(W81="""",W81=""f""),"""",W81&amp;"": ""&amp;vlookup(to_text(W81),'1.Learning-Goals'!$A$3:$B$100,2,FALSE))"),"")</f>
        <v/>
      </c>
      <c r="AB81" s="50" t="str">
        <f>IFERROR(__xludf.DUMMYFUNCTION("if(or(X81="""",X81=""f""),"""",X81&amp;"": ""&amp;vlookup(to_text(X81),'1.Learning-Goals'!$A$3:$B$100,2,FALSE))"),"")</f>
        <v/>
      </c>
      <c r="AC81" s="52"/>
      <c r="AD81" s="52"/>
      <c r="AE81" s="52"/>
      <c r="AF81" s="52"/>
      <c r="AG81" s="52"/>
      <c r="AH81" s="52"/>
      <c r="AI81" s="52"/>
      <c r="AJ81" s="52"/>
    </row>
    <row r="82" ht="15.75" customHeight="1">
      <c r="A82" s="53"/>
      <c r="B82" s="39" t="str">
        <f t="shared" si="1"/>
        <v/>
      </c>
      <c r="C82" s="40" t="s">
        <v>323</v>
      </c>
      <c r="D82" s="41" t="s">
        <v>324</v>
      </c>
      <c r="E82" s="41" t="s">
        <v>79</v>
      </c>
      <c r="F82" s="40" t="s">
        <v>80</v>
      </c>
      <c r="G82" s="41">
        <v>1.0</v>
      </c>
      <c r="H82" s="57" t="s">
        <v>6</v>
      </c>
      <c r="I82" s="41" t="s">
        <v>82</v>
      </c>
      <c r="J82" s="56"/>
      <c r="K82" s="44"/>
      <c r="L82" s="45"/>
      <c r="M82" s="46" t="s">
        <v>83</v>
      </c>
      <c r="N82" s="40" t="s">
        <v>84</v>
      </c>
      <c r="O82" s="47" t="s">
        <v>325</v>
      </c>
      <c r="P82" s="48"/>
      <c r="Q82" s="48"/>
      <c r="R82" s="48"/>
      <c r="S82" s="49"/>
      <c r="T82" s="50" t="str">
        <f>IFERROR(__xludf.DUMMYFUNCTION("if(isblank($A82),"""",REGEXREPLACE($A82,   "",?(\d),?"",  ""$1""&amp;""-""&amp;$H82))"),"")</f>
        <v/>
      </c>
      <c r="U82" s="51" t="str">
        <f>IFERROR(__xludf.DUMMYFUNCTION("iferror(split(A82,"","",TRUE,TRUE),"""")"),"")</f>
        <v/>
      </c>
      <c r="V82" s="51"/>
      <c r="W82" s="51"/>
      <c r="X82" s="51"/>
      <c r="Y82" s="50" t="str">
        <f>IFERROR(__xludf.DUMMYFUNCTION("if(or(U82="""",U82=""f""),"""",U82&amp;"": ""&amp;vlookup(to_text(U82),'1.Learning-Goals'!$A$3:$B$100,2,FALSE))"),"")</f>
        <v/>
      </c>
      <c r="Z82" s="50" t="str">
        <f>IFERROR(__xludf.DUMMYFUNCTION("if(or(V82="""",V82=""f""),"""",V82&amp;"": ""&amp;vlookup(to_text(V82),'1.Learning-Goals'!$A$3:$B$100,2,FALSE))"),"")</f>
        <v/>
      </c>
      <c r="AA82" s="50" t="str">
        <f>IFERROR(__xludf.DUMMYFUNCTION("if(or(W82="""",W82=""f""),"""",W82&amp;"": ""&amp;vlookup(to_text(W82),'1.Learning-Goals'!$A$3:$B$100,2,FALSE))"),"")</f>
        <v/>
      </c>
      <c r="AB82" s="50" t="str">
        <f>IFERROR(__xludf.DUMMYFUNCTION("if(or(X82="""",X82=""f""),"""",X82&amp;"": ""&amp;vlookup(to_text(X82),'1.Learning-Goals'!$A$3:$B$100,2,FALSE))"),"")</f>
        <v/>
      </c>
      <c r="AC82" s="52"/>
      <c r="AD82" s="52"/>
      <c r="AE82" s="52"/>
      <c r="AF82" s="52"/>
      <c r="AG82" s="52"/>
      <c r="AH82" s="52"/>
      <c r="AI82" s="52"/>
      <c r="AJ82" s="52"/>
    </row>
    <row r="83" ht="15.75" customHeight="1">
      <c r="A83" s="53"/>
      <c r="B83" s="39" t="str">
        <f t="shared" si="1"/>
        <v/>
      </c>
      <c r="C83" s="40" t="s">
        <v>326</v>
      </c>
      <c r="D83" s="41" t="s">
        <v>78</v>
      </c>
      <c r="E83" s="41" t="s">
        <v>79</v>
      </c>
      <c r="F83" s="40" t="s">
        <v>80</v>
      </c>
      <c r="G83" s="41">
        <v>2.0</v>
      </c>
      <c r="H83" s="57" t="s">
        <v>6</v>
      </c>
      <c r="I83" s="41" t="s">
        <v>82</v>
      </c>
      <c r="J83" s="56"/>
      <c r="K83" s="44"/>
      <c r="L83" s="45"/>
      <c r="M83" s="46" t="s">
        <v>83</v>
      </c>
      <c r="N83" s="40" t="s">
        <v>84</v>
      </c>
      <c r="O83" s="47" t="s">
        <v>327</v>
      </c>
      <c r="P83" s="48"/>
      <c r="Q83" s="48"/>
      <c r="R83" s="48"/>
      <c r="S83" s="49"/>
      <c r="T83" s="50" t="str">
        <f>IFERROR(__xludf.DUMMYFUNCTION("if(isblank($A83),"""",REGEXREPLACE($A83,   "",?(\d),?"",  ""$1""&amp;""-""&amp;$H83))"),"")</f>
        <v/>
      </c>
      <c r="U83" s="51" t="str">
        <f>IFERROR(__xludf.DUMMYFUNCTION("iferror(split(A83,"","",TRUE,TRUE),"""")"),"")</f>
        <v/>
      </c>
      <c r="V83" s="51"/>
      <c r="W83" s="51"/>
      <c r="X83" s="51"/>
      <c r="Y83" s="50" t="str">
        <f>IFERROR(__xludf.DUMMYFUNCTION("if(or(U83="""",U83=""f""),"""",U83&amp;"": ""&amp;vlookup(to_text(U83),'1.Learning-Goals'!$A$3:$B$100,2,FALSE))"),"")</f>
        <v/>
      </c>
      <c r="Z83" s="50" t="str">
        <f>IFERROR(__xludf.DUMMYFUNCTION("if(or(V83="""",V83=""f""),"""",V83&amp;"": ""&amp;vlookup(to_text(V83),'1.Learning-Goals'!$A$3:$B$100,2,FALSE))"),"")</f>
        <v/>
      </c>
      <c r="AA83" s="50" t="str">
        <f>IFERROR(__xludf.DUMMYFUNCTION("if(or(W83="""",W83=""f""),"""",W83&amp;"": ""&amp;vlookup(to_text(W83),'1.Learning-Goals'!$A$3:$B$100,2,FALSE))"),"")</f>
        <v/>
      </c>
      <c r="AB83" s="50" t="str">
        <f>IFERROR(__xludf.DUMMYFUNCTION("if(or(X83="""",X83=""f""),"""",X83&amp;"": ""&amp;vlookup(to_text(X83),'1.Learning-Goals'!$A$3:$B$100,2,FALSE))"),"")</f>
        <v/>
      </c>
      <c r="AC83" s="52"/>
      <c r="AD83" s="52"/>
      <c r="AE83" s="52"/>
      <c r="AF83" s="52"/>
      <c r="AG83" s="52"/>
      <c r="AH83" s="52"/>
      <c r="AI83" s="52"/>
      <c r="AJ83" s="52"/>
    </row>
    <row r="84" ht="15.75" customHeight="1">
      <c r="A84" s="53"/>
      <c r="B84" s="39" t="str">
        <f t="shared" si="1"/>
        <v/>
      </c>
      <c r="C84" s="40" t="s">
        <v>328</v>
      </c>
      <c r="D84" s="41" t="s">
        <v>329</v>
      </c>
      <c r="E84" s="41" t="s">
        <v>79</v>
      </c>
      <c r="F84" s="40" t="s">
        <v>80</v>
      </c>
      <c r="G84" s="41">
        <v>2.0</v>
      </c>
      <c r="H84" s="57" t="s">
        <v>6</v>
      </c>
      <c r="I84" s="41" t="s">
        <v>82</v>
      </c>
      <c r="J84" s="56"/>
      <c r="K84" s="44"/>
      <c r="L84" s="45"/>
      <c r="M84" s="46" t="s">
        <v>83</v>
      </c>
      <c r="N84" s="40" t="s">
        <v>84</v>
      </c>
      <c r="O84" s="47" t="s">
        <v>330</v>
      </c>
      <c r="P84" s="48"/>
      <c r="Q84" s="48"/>
      <c r="R84" s="48"/>
      <c r="S84" s="49"/>
      <c r="T84" s="50" t="str">
        <f>IFERROR(__xludf.DUMMYFUNCTION("if(isblank($A84),"""",REGEXREPLACE($A84,   "",?(\d),?"",  ""$1""&amp;""-""&amp;$H84))"),"")</f>
        <v/>
      </c>
      <c r="U84" s="51" t="str">
        <f>IFERROR(__xludf.DUMMYFUNCTION("iferror(split(A84,"","",TRUE,TRUE),"""")"),"")</f>
        <v/>
      </c>
      <c r="V84" s="51"/>
      <c r="W84" s="51"/>
      <c r="X84" s="51"/>
      <c r="Y84" s="50" t="str">
        <f>IFERROR(__xludf.DUMMYFUNCTION("if(or(U84="""",U84=""f""),"""",U84&amp;"": ""&amp;vlookup(to_text(U84),'1.Learning-Goals'!$A$3:$B$100,2,FALSE))"),"")</f>
        <v/>
      </c>
      <c r="Z84" s="50" t="str">
        <f>IFERROR(__xludf.DUMMYFUNCTION("if(or(V84="""",V84=""f""),"""",V84&amp;"": ""&amp;vlookup(to_text(V84),'1.Learning-Goals'!$A$3:$B$100,2,FALSE))"),"")</f>
        <v/>
      </c>
      <c r="AA84" s="50" t="str">
        <f>IFERROR(__xludf.DUMMYFUNCTION("if(or(W84="""",W84=""f""),"""",W84&amp;"": ""&amp;vlookup(to_text(W84),'1.Learning-Goals'!$A$3:$B$100,2,FALSE))"),"")</f>
        <v/>
      </c>
      <c r="AB84" s="50" t="str">
        <f>IFERROR(__xludf.DUMMYFUNCTION("if(or(X84="""",X84=""f""),"""",X84&amp;"": ""&amp;vlookup(to_text(X84),'1.Learning-Goals'!$A$3:$B$100,2,FALSE))"),"")</f>
        <v/>
      </c>
      <c r="AC84" s="52"/>
      <c r="AD84" s="52"/>
      <c r="AE84" s="52"/>
      <c r="AF84" s="52"/>
      <c r="AG84" s="52"/>
      <c r="AH84" s="52"/>
      <c r="AI84" s="52"/>
      <c r="AJ84" s="52"/>
    </row>
    <row r="85" ht="15.75" customHeight="1">
      <c r="A85" s="53"/>
      <c r="B85" s="39" t="str">
        <f t="shared" si="1"/>
        <v/>
      </c>
      <c r="C85" s="40" t="s">
        <v>331</v>
      </c>
      <c r="D85" s="41" t="s">
        <v>332</v>
      </c>
      <c r="E85" s="41" t="s">
        <v>79</v>
      </c>
      <c r="F85" s="40" t="s">
        <v>80</v>
      </c>
      <c r="G85" s="41">
        <v>2.0</v>
      </c>
      <c r="H85" s="57" t="s">
        <v>6</v>
      </c>
      <c r="I85" s="41" t="s">
        <v>82</v>
      </c>
      <c r="J85" s="56"/>
      <c r="K85" s="44"/>
      <c r="L85" s="45"/>
      <c r="M85" s="46" t="s">
        <v>83</v>
      </c>
      <c r="N85" s="40" t="s">
        <v>84</v>
      </c>
      <c r="O85" s="47" t="s">
        <v>333</v>
      </c>
      <c r="P85" s="48"/>
      <c r="Q85" s="48"/>
      <c r="R85" s="48"/>
      <c r="S85" s="49"/>
      <c r="T85" s="50" t="str">
        <f>IFERROR(__xludf.DUMMYFUNCTION("if(isblank($A85),"""",REGEXREPLACE($A85,   "",?(\d),?"",  ""$1""&amp;""-""&amp;$H85))"),"")</f>
        <v/>
      </c>
      <c r="U85" s="51" t="str">
        <f>IFERROR(__xludf.DUMMYFUNCTION("iferror(split(A85,"","",TRUE,TRUE),"""")"),"")</f>
        <v/>
      </c>
      <c r="V85" s="51"/>
      <c r="W85" s="51"/>
      <c r="X85" s="51"/>
      <c r="Y85" s="50" t="str">
        <f>IFERROR(__xludf.DUMMYFUNCTION("if(or(U85="""",U85=""f""),"""",U85&amp;"": ""&amp;vlookup(to_text(U85),'1.Learning-Goals'!$A$3:$B$100,2,FALSE))"),"")</f>
        <v/>
      </c>
      <c r="Z85" s="50" t="str">
        <f>IFERROR(__xludf.DUMMYFUNCTION("if(or(V85="""",V85=""f""),"""",V85&amp;"": ""&amp;vlookup(to_text(V85),'1.Learning-Goals'!$A$3:$B$100,2,FALSE))"),"")</f>
        <v/>
      </c>
      <c r="AA85" s="50" t="str">
        <f>IFERROR(__xludf.DUMMYFUNCTION("if(or(W85="""",W85=""f""),"""",W85&amp;"": ""&amp;vlookup(to_text(W85),'1.Learning-Goals'!$A$3:$B$100,2,FALSE))"),"")</f>
        <v/>
      </c>
      <c r="AB85" s="50" t="str">
        <f>IFERROR(__xludf.DUMMYFUNCTION("if(or(X85="""",X85=""f""),"""",X85&amp;"": ""&amp;vlookup(to_text(X85),'1.Learning-Goals'!$A$3:$B$100,2,FALSE))"),"")</f>
        <v/>
      </c>
      <c r="AC85" s="52"/>
      <c r="AD85" s="52"/>
      <c r="AE85" s="52"/>
      <c r="AF85" s="52"/>
      <c r="AG85" s="52"/>
      <c r="AH85" s="52"/>
      <c r="AI85" s="52"/>
      <c r="AJ85" s="52"/>
    </row>
    <row r="86" ht="15.75" customHeight="1">
      <c r="A86" s="53"/>
      <c r="B86" s="39" t="str">
        <f t="shared" si="1"/>
        <v/>
      </c>
      <c r="C86" s="40" t="s">
        <v>334</v>
      </c>
      <c r="D86" s="41" t="s">
        <v>335</v>
      </c>
      <c r="E86" s="41" t="s">
        <v>79</v>
      </c>
      <c r="F86" s="40" t="s">
        <v>80</v>
      </c>
      <c r="G86" s="41">
        <v>2.0</v>
      </c>
      <c r="H86" s="57" t="s">
        <v>6</v>
      </c>
      <c r="I86" s="41" t="s">
        <v>82</v>
      </c>
      <c r="J86" s="56"/>
      <c r="K86" s="44"/>
      <c r="L86" s="45"/>
      <c r="M86" s="46" t="s">
        <v>83</v>
      </c>
      <c r="N86" s="40" t="s">
        <v>84</v>
      </c>
      <c r="O86" s="47" t="s">
        <v>336</v>
      </c>
      <c r="P86" s="48"/>
      <c r="Q86" s="48"/>
      <c r="R86" s="48"/>
      <c r="S86" s="49"/>
      <c r="T86" s="50" t="str">
        <f>IFERROR(__xludf.DUMMYFUNCTION("if(isblank($A86),"""",REGEXREPLACE($A86,   "",?(\d),?"",  ""$1""&amp;""-""&amp;$H86))"),"")</f>
        <v/>
      </c>
      <c r="U86" s="51" t="str">
        <f>IFERROR(__xludf.DUMMYFUNCTION("iferror(split(A86,"","",TRUE,TRUE),"""")"),"")</f>
        <v/>
      </c>
      <c r="V86" s="51"/>
      <c r="W86" s="51"/>
      <c r="X86" s="51"/>
      <c r="Y86" s="50" t="str">
        <f>IFERROR(__xludf.DUMMYFUNCTION("if(or(U86="""",U86=""f""),"""",U86&amp;"": ""&amp;vlookup(to_text(U86),'1.Learning-Goals'!$A$3:$B$100,2,FALSE))"),"")</f>
        <v/>
      </c>
      <c r="Z86" s="50" t="str">
        <f>IFERROR(__xludf.DUMMYFUNCTION("if(or(V86="""",V86=""f""),"""",V86&amp;"": ""&amp;vlookup(to_text(V86),'1.Learning-Goals'!$A$3:$B$100,2,FALSE))"),"")</f>
        <v/>
      </c>
      <c r="AA86" s="50" t="str">
        <f>IFERROR(__xludf.DUMMYFUNCTION("if(or(W86="""",W86=""f""),"""",W86&amp;"": ""&amp;vlookup(to_text(W86),'1.Learning-Goals'!$A$3:$B$100,2,FALSE))"),"")</f>
        <v/>
      </c>
      <c r="AB86" s="50" t="str">
        <f>IFERROR(__xludf.DUMMYFUNCTION("if(or(X86="""",X86=""f""),"""",X86&amp;"": ""&amp;vlookup(to_text(X86),'1.Learning-Goals'!$A$3:$B$100,2,FALSE))"),"")</f>
        <v/>
      </c>
      <c r="AC86" s="52"/>
      <c r="AD86" s="52"/>
      <c r="AE86" s="52"/>
      <c r="AF86" s="52"/>
      <c r="AG86" s="52"/>
      <c r="AH86" s="52"/>
      <c r="AI86" s="52"/>
      <c r="AJ86" s="52"/>
    </row>
    <row r="87" ht="15.75" customHeight="1">
      <c r="A87" s="53"/>
      <c r="B87" s="39" t="str">
        <f t="shared" si="1"/>
        <v/>
      </c>
      <c r="C87" s="40" t="s">
        <v>337</v>
      </c>
      <c r="D87" s="41" t="s">
        <v>338</v>
      </c>
      <c r="E87" s="41" t="s">
        <v>79</v>
      </c>
      <c r="F87" s="40" t="s">
        <v>80</v>
      </c>
      <c r="G87" s="41">
        <v>2.0</v>
      </c>
      <c r="H87" s="57" t="s">
        <v>6</v>
      </c>
      <c r="I87" s="41" t="s">
        <v>82</v>
      </c>
      <c r="J87" s="56"/>
      <c r="K87" s="44"/>
      <c r="L87" s="45"/>
      <c r="M87" s="46" t="s">
        <v>83</v>
      </c>
      <c r="N87" s="40" t="s">
        <v>84</v>
      </c>
      <c r="O87" s="47" t="s">
        <v>339</v>
      </c>
      <c r="P87" s="48"/>
      <c r="Q87" s="48"/>
      <c r="R87" s="48"/>
      <c r="S87" s="49"/>
      <c r="T87" s="50" t="str">
        <f>IFERROR(__xludf.DUMMYFUNCTION("if(isblank($A87),"""",REGEXREPLACE($A87,   "",?(\d),?"",  ""$1""&amp;""-""&amp;$H87))"),"")</f>
        <v/>
      </c>
      <c r="U87" s="51" t="str">
        <f>IFERROR(__xludf.DUMMYFUNCTION("iferror(split(A87,"","",TRUE,TRUE),"""")"),"")</f>
        <v/>
      </c>
      <c r="V87" s="51"/>
      <c r="W87" s="51"/>
      <c r="X87" s="51"/>
      <c r="Y87" s="50" t="str">
        <f>IFERROR(__xludf.DUMMYFUNCTION("if(or(U87="""",U87=""f""),"""",U87&amp;"": ""&amp;vlookup(to_text(U87),'1.Learning-Goals'!$A$3:$B$100,2,FALSE))"),"")</f>
        <v/>
      </c>
      <c r="Z87" s="50" t="str">
        <f>IFERROR(__xludf.DUMMYFUNCTION("if(or(V87="""",V87=""f""),"""",V87&amp;"": ""&amp;vlookup(to_text(V87),'1.Learning-Goals'!$A$3:$B$100,2,FALSE))"),"")</f>
        <v/>
      </c>
      <c r="AA87" s="50" t="str">
        <f>IFERROR(__xludf.DUMMYFUNCTION("if(or(W87="""",W87=""f""),"""",W87&amp;"": ""&amp;vlookup(to_text(W87),'1.Learning-Goals'!$A$3:$B$100,2,FALSE))"),"")</f>
        <v/>
      </c>
      <c r="AB87" s="50" t="str">
        <f>IFERROR(__xludf.DUMMYFUNCTION("if(or(X87="""",X87=""f""),"""",X87&amp;"": ""&amp;vlookup(to_text(X87),'1.Learning-Goals'!$A$3:$B$100,2,FALSE))"),"")</f>
        <v/>
      </c>
      <c r="AC87" s="52"/>
      <c r="AD87" s="52"/>
      <c r="AE87" s="52"/>
      <c r="AF87" s="52"/>
      <c r="AG87" s="52"/>
      <c r="AH87" s="52"/>
      <c r="AI87" s="52"/>
      <c r="AJ87" s="52"/>
    </row>
    <row r="88" ht="15.75" customHeight="1">
      <c r="A88" s="53"/>
      <c r="B88" s="39" t="str">
        <f t="shared" si="1"/>
        <v/>
      </c>
      <c r="C88" s="40" t="s">
        <v>340</v>
      </c>
      <c r="D88" s="41" t="s">
        <v>341</v>
      </c>
      <c r="E88" s="41" t="s">
        <v>79</v>
      </c>
      <c r="F88" s="40" t="s">
        <v>80</v>
      </c>
      <c r="G88" s="41">
        <v>2.0</v>
      </c>
      <c r="H88" s="57" t="s">
        <v>6</v>
      </c>
      <c r="I88" s="41" t="s">
        <v>82</v>
      </c>
      <c r="J88" s="56"/>
      <c r="K88" s="44"/>
      <c r="L88" s="45"/>
      <c r="M88" s="46" t="s">
        <v>83</v>
      </c>
      <c r="N88" s="40" t="s">
        <v>84</v>
      </c>
      <c r="O88" s="47" t="s">
        <v>342</v>
      </c>
      <c r="P88" s="48"/>
      <c r="Q88" s="48"/>
      <c r="R88" s="48"/>
      <c r="S88" s="49"/>
      <c r="T88" s="50" t="str">
        <f>IFERROR(__xludf.DUMMYFUNCTION("if(isblank($A88),"""",REGEXREPLACE($A88,   "",?(\d),?"",  ""$1""&amp;""-""&amp;$H88))"),"")</f>
        <v/>
      </c>
      <c r="U88" s="51" t="str">
        <f>IFERROR(__xludf.DUMMYFUNCTION("iferror(split(A88,"","",TRUE,TRUE),"""")"),"")</f>
        <v/>
      </c>
      <c r="V88" s="51"/>
      <c r="W88" s="51"/>
      <c r="X88" s="51"/>
      <c r="Y88" s="50" t="str">
        <f>IFERROR(__xludf.DUMMYFUNCTION("if(or(U88="""",U88=""f""),"""",U88&amp;"": ""&amp;vlookup(to_text(U88),'1.Learning-Goals'!$A$3:$B$100,2,FALSE))"),"")</f>
        <v/>
      </c>
      <c r="Z88" s="50" t="str">
        <f>IFERROR(__xludf.DUMMYFUNCTION("if(or(V88="""",V88=""f""),"""",V88&amp;"": ""&amp;vlookup(to_text(V88),'1.Learning-Goals'!$A$3:$B$100,2,FALSE))"),"")</f>
        <v/>
      </c>
      <c r="AA88" s="50" t="str">
        <f>IFERROR(__xludf.DUMMYFUNCTION("if(or(W88="""",W88=""f""),"""",W88&amp;"": ""&amp;vlookup(to_text(W88),'1.Learning-Goals'!$A$3:$B$100,2,FALSE))"),"")</f>
        <v/>
      </c>
      <c r="AB88" s="50" t="str">
        <f>IFERROR(__xludf.DUMMYFUNCTION("if(or(X88="""",X88=""f""),"""",X88&amp;"": ""&amp;vlookup(to_text(X88),'1.Learning-Goals'!$A$3:$B$100,2,FALSE))"),"")</f>
        <v/>
      </c>
      <c r="AC88" s="52"/>
      <c r="AD88" s="52"/>
      <c r="AE88" s="52"/>
      <c r="AF88" s="52"/>
      <c r="AG88" s="52"/>
      <c r="AH88" s="52"/>
      <c r="AI88" s="52"/>
      <c r="AJ88" s="52"/>
    </row>
    <row r="89" ht="15.75" customHeight="1">
      <c r="A89" s="53"/>
      <c r="B89" s="39" t="str">
        <f t="shared" si="1"/>
        <v/>
      </c>
      <c r="C89" s="40" t="s">
        <v>343</v>
      </c>
      <c r="D89" s="41" t="s">
        <v>344</v>
      </c>
      <c r="E89" s="41" t="s">
        <v>79</v>
      </c>
      <c r="F89" s="40" t="s">
        <v>80</v>
      </c>
      <c r="G89" s="41">
        <v>2.0</v>
      </c>
      <c r="H89" s="57" t="s">
        <v>6</v>
      </c>
      <c r="I89" s="41" t="s">
        <v>82</v>
      </c>
      <c r="J89" s="56"/>
      <c r="K89" s="44"/>
      <c r="L89" s="45"/>
      <c r="M89" s="46" t="s">
        <v>83</v>
      </c>
      <c r="N89" s="40" t="s">
        <v>84</v>
      </c>
      <c r="O89" s="47" t="s">
        <v>345</v>
      </c>
      <c r="P89" s="48"/>
      <c r="Q89" s="48"/>
      <c r="R89" s="48"/>
      <c r="S89" s="49"/>
      <c r="T89" s="50" t="str">
        <f>IFERROR(__xludf.DUMMYFUNCTION("if(isblank($A89),"""",REGEXREPLACE($A89,   "",?(\d),?"",  ""$1""&amp;""-""&amp;$H89))"),"")</f>
        <v/>
      </c>
      <c r="U89" s="51" t="str">
        <f>IFERROR(__xludf.DUMMYFUNCTION("iferror(split(A89,"","",TRUE,TRUE),"""")"),"")</f>
        <v/>
      </c>
      <c r="V89" s="51"/>
      <c r="W89" s="51"/>
      <c r="X89" s="51"/>
      <c r="Y89" s="50" t="str">
        <f>IFERROR(__xludf.DUMMYFUNCTION("if(or(U89="""",U89=""f""),"""",U89&amp;"": ""&amp;vlookup(to_text(U89),'1.Learning-Goals'!$A$3:$B$100,2,FALSE))"),"")</f>
        <v/>
      </c>
      <c r="Z89" s="50" t="str">
        <f>IFERROR(__xludf.DUMMYFUNCTION("if(or(V89="""",V89=""f""),"""",V89&amp;"": ""&amp;vlookup(to_text(V89),'1.Learning-Goals'!$A$3:$B$100,2,FALSE))"),"")</f>
        <v/>
      </c>
      <c r="AA89" s="50" t="str">
        <f>IFERROR(__xludf.DUMMYFUNCTION("if(or(W89="""",W89=""f""),"""",W89&amp;"": ""&amp;vlookup(to_text(W89),'1.Learning-Goals'!$A$3:$B$100,2,FALSE))"),"")</f>
        <v/>
      </c>
      <c r="AB89" s="50" t="str">
        <f>IFERROR(__xludf.DUMMYFUNCTION("if(or(X89="""",X89=""f""),"""",X89&amp;"": ""&amp;vlookup(to_text(X89),'1.Learning-Goals'!$A$3:$B$100,2,FALSE))"),"")</f>
        <v/>
      </c>
      <c r="AC89" s="52"/>
      <c r="AD89" s="52"/>
      <c r="AE89" s="52"/>
      <c r="AF89" s="52"/>
      <c r="AG89" s="52"/>
      <c r="AH89" s="52"/>
      <c r="AI89" s="52"/>
      <c r="AJ89" s="52"/>
    </row>
    <row r="90" ht="15.75" customHeight="1">
      <c r="A90" s="53"/>
      <c r="B90" s="39" t="str">
        <f t="shared" si="1"/>
        <v/>
      </c>
      <c r="C90" s="40" t="s">
        <v>346</v>
      </c>
      <c r="D90" s="41" t="s">
        <v>87</v>
      </c>
      <c r="E90" s="41" t="s">
        <v>79</v>
      </c>
      <c r="F90" s="40" t="s">
        <v>80</v>
      </c>
      <c r="G90" s="41">
        <v>2.0</v>
      </c>
      <c r="H90" s="57" t="s">
        <v>6</v>
      </c>
      <c r="I90" s="41" t="s">
        <v>82</v>
      </c>
      <c r="J90" s="56"/>
      <c r="K90" s="44"/>
      <c r="L90" s="45"/>
      <c r="M90" s="46" t="s">
        <v>83</v>
      </c>
      <c r="N90" s="40" t="s">
        <v>84</v>
      </c>
      <c r="O90" s="47" t="s">
        <v>347</v>
      </c>
      <c r="P90" s="48"/>
      <c r="Q90" s="48"/>
      <c r="R90" s="48"/>
      <c r="S90" s="49"/>
      <c r="T90" s="50" t="str">
        <f>IFERROR(__xludf.DUMMYFUNCTION("if(isblank($A90),"""",REGEXREPLACE($A90,   "",?(\d),?"",  ""$1""&amp;""-""&amp;$H90))"),"")</f>
        <v/>
      </c>
      <c r="U90" s="51" t="str">
        <f>IFERROR(__xludf.DUMMYFUNCTION("iferror(split(A90,"","",TRUE,TRUE),"""")"),"")</f>
        <v/>
      </c>
      <c r="V90" s="51"/>
      <c r="W90" s="51"/>
      <c r="X90" s="51"/>
      <c r="Y90" s="50" t="str">
        <f>IFERROR(__xludf.DUMMYFUNCTION("if(or(U90="""",U90=""f""),"""",U90&amp;"": ""&amp;vlookup(to_text(U90),'1.Learning-Goals'!$A$3:$B$100,2,FALSE))"),"")</f>
        <v/>
      </c>
      <c r="Z90" s="50" t="str">
        <f>IFERROR(__xludf.DUMMYFUNCTION("if(or(V90="""",V90=""f""),"""",V90&amp;"": ""&amp;vlookup(to_text(V90),'1.Learning-Goals'!$A$3:$B$100,2,FALSE))"),"")</f>
        <v/>
      </c>
      <c r="AA90" s="50" t="str">
        <f>IFERROR(__xludf.DUMMYFUNCTION("if(or(W90="""",W90=""f""),"""",W90&amp;"": ""&amp;vlookup(to_text(W90),'1.Learning-Goals'!$A$3:$B$100,2,FALSE))"),"")</f>
        <v/>
      </c>
      <c r="AB90" s="50" t="str">
        <f>IFERROR(__xludf.DUMMYFUNCTION("if(or(X90="""",X90=""f""),"""",X90&amp;"": ""&amp;vlookup(to_text(X90),'1.Learning-Goals'!$A$3:$B$100,2,FALSE))"),"")</f>
        <v/>
      </c>
      <c r="AC90" s="52"/>
      <c r="AD90" s="52"/>
      <c r="AE90" s="52"/>
      <c r="AF90" s="52"/>
      <c r="AG90" s="52"/>
      <c r="AH90" s="52"/>
      <c r="AI90" s="52"/>
      <c r="AJ90" s="52"/>
    </row>
    <row r="91" ht="15.75" customHeight="1">
      <c r="A91" s="53"/>
      <c r="B91" s="39" t="str">
        <f t="shared" si="1"/>
        <v/>
      </c>
      <c r="C91" s="40" t="s">
        <v>348</v>
      </c>
      <c r="D91" s="41" t="s">
        <v>349</v>
      </c>
      <c r="E91" s="41" t="s">
        <v>79</v>
      </c>
      <c r="F91" s="40" t="s">
        <v>80</v>
      </c>
      <c r="G91" s="41">
        <v>2.0</v>
      </c>
      <c r="H91" s="57" t="s">
        <v>6</v>
      </c>
      <c r="I91" s="41" t="s">
        <v>82</v>
      </c>
      <c r="J91" s="56"/>
      <c r="K91" s="44"/>
      <c r="L91" s="45"/>
      <c r="M91" s="46" t="s">
        <v>83</v>
      </c>
      <c r="N91" s="40" t="s">
        <v>84</v>
      </c>
      <c r="O91" s="47" t="s">
        <v>350</v>
      </c>
      <c r="P91" s="48"/>
      <c r="Q91" s="48"/>
      <c r="R91" s="48"/>
      <c r="S91" s="49"/>
      <c r="T91" s="50" t="str">
        <f>IFERROR(__xludf.DUMMYFUNCTION("if(isblank($A91),"""",REGEXREPLACE($A91,   "",?(\d),?"",  ""$1""&amp;""-""&amp;$H91))"),"")</f>
        <v/>
      </c>
      <c r="U91" s="51" t="str">
        <f>IFERROR(__xludf.DUMMYFUNCTION("iferror(split(A91,"","",TRUE,TRUE),"""")"),"")</f>
        <v/>
      </c>
      <c r="V91" s="51"/>
      <c r="W91" s="51"/>
      <c r="X91" s="51"/>
      <c r="Y91" s="50" t="str">
        <f>IFERROR(__xludf.DUMMYFUNCTION("if(or(U91="""",U91=""f""),"""",U91&amp;"": ""&amp;vlookup(to_text(U91),'1.Learning-Goals'!$A$3:$B$100,2,FALSE))"),"")</f>
        <v/>
      </c>
      <c r="Z91" s="50" t="str">
        <f>IFERROR(__xludf.DUMMYFUNCTION("if(or(V91="""",V91=""f""),"""",V91&amp;"": ""&amp;vlookup(to_text(V91),'1.Learning-Goals'!$A$3:$B$100,2,FALSE))"),"")</f>
        <v/>
      </c>
      <c r="AA91" s="50" t="str">
        <f>IFERROR(__xludf.DUMMYFUNCTION("if(or(W91="""",W91=""f""),"""",W91&amp;"": ""&amp;vlookup(to_text(W91),'1.Learning-Goals'!$A$3:$B$100,2,FALSE))"),"")</f>
        <v/>
      </c>
      <c r="AB91" s="50" t="str">
        <f>IFERROR(__xludf.DUMMYFUNCTION("if(or(X91="""",X91=""f""),"""",X91&amp;"": ""&amp;vlookup(to_text(X91),'1.Learning-Goals'!$A$3:$B$100,2,FALSE))"),"")</f>
        <v/>
      </c>
      <c r="AC91" s="52"/>
      <c r="AD91" s="52"/>
      <c r="AE91" s="52"/>
      <c r="AF91" s="52"/>
      <c r="AG91" s="52"/>
      <c r="AH91" s="52"/>
      <c r="AI91" s="52"/>
      <c r="AJ91" s="52"/>
    </row>
    <row r="92" ht="15.75" customHeight="1">
      <c r="A92" s="53"/>
      <c r="B92" s="39" t="str">
        <f t="shared" si="1"/>
        <v/>
      </c>
      <c r="C92" s="40" t="s">
        <v>351</v>
      </c>
      <c r="D92" s="41" t="s">
        <v>352</v>
      </c>
      <c r="E92" s="41" t="s">
        <v>79</v>
      </c>
      <c r="F92" s="40" t="s">
        <v>80</v>
      </c>
      <c r="G92" s="41">
        <v>2.0</v>
      </c>
      <c r="H92" s="57" t="s">
        <v>6</v>
      </c>
      <c r="I92" s="41" t="s">
        <v>82</v>
      </c>
      <c r="J92" s="56"/>
      <c r="K92" s="44"/>
      <c r="L92" s="45"/>
      <c r="M92" s="46" t="s">
        <v>83</v>
      </c>
      <c r="N92" s="40" t="s">
        <v>84</v>
      </c>
      <c r="O92" s="47" t="s">
        <v>353</v>
      </c>
      <c r="P92" s="48"/>
      <c r="Q92" s="48"/>
      <c r="R92" s="48"/>
      <c r="S92" s="49"/>
      <c r="T92" s="50" t="str">
        <f>IFERROR(__xludf.DUMMYFUNCTION("if(isblank($A92),"""",REGEXREPLACE($A92,   "",?(\d),?"",  ""$1""&amp;""-""&amp;$H92))"),"")</f>
        <v/>
      </c>
      <c r="U92" s="51" t="str">
        <f>IFERROR(__xludf.DUMMYFUNCTION("iferror(split(A92,"","",TRUE,TRUE),"""")"),"")</f>
        <v/>
      </c>
      <c r="V92" s="51"/>
      <c r="W92" s="51"/>
      <c r="X92" s="51"/>
      <c r="Y92" s="50" t="str">
        <f>IFERROR(__xludf.DUMMYFUNCTION("if(or(U92="""",U92=""f""),"""",U92&amp;"": ""&amp;vlookup(to_text(U92),'1.Learning-Goals'!$A$3:$B$100,2,FALSE))"),"")</f>
        <v/>
      </c>
      <c r="Z92" s="50" t="str">
        <f>IFERROR(__xludf.DUMMYFUNCTION("if(or(V92="""",V92=""f""),"""",V92&amp;"": ""&amp;vlookup(to_text(V92),'1.Learning-Goals'!$A$3:$B$100,2,FALSE))"),"")</f>
        <v/>
      </c>
      <c r="AA92" s="50" t="str">
        <f>IFERROR(__xludf.DUMMYFUNCTION("if(or(W92="""",W92=""f""),"""",W92&amp;"": ""&amp;vlookup(to_text(W92),'1.Learning-Goals'!$A$3:$B$100,2,FALSE))"),"")</f>
        <v/>
      </c>
      <c r="AB92" s="50" t="str">
        <f>IFERROR(__xludf.DUMMYFUNCTION("if(or(X92="""",X92=""f""),"""",X92&amp;"": ""&amp;vlookup(to_text(X92),'1.Learning-Goals'!$A$3:$B$100,2,FALSE))"),"")</f>
        <v/>
      </c>
      <c r="AC92" s="52"/>
      <c r="AD92" s="52"/>
      <c r="AE92" s="52"/>
      <c r="AF92" s="52"/>
      <c r="AG92" s="52"/>
      <c r="AH92" s="52"/>
      <c r="AI92" s="52"/>
      <c r="AJ92" s="52"/>
    </row>
    <row r="93" ht="15.75" customHeight="1">
      <c r="A93" s="53"/>
      <c r="B93" s="39" t="str">
        <f t="shared" si="1"/>
        <v/>
      </c>
      <c r="C93" s="40" t="s">
        <v>354</v>
      </c>
      <c r="D93" s="41" t="s">
        <v>355</v>
      </c>
      <c r="E93" s="41" t="s">
        <v>79</v>
      </c>
      <c r="F93" s="40" t="s">
        <v>80</v>
      </c>
      <c r="G93" s="41">
        <v>2.0</v>
      </c>
      <c r="H93" s="57" t="s">
        <v>6</v>
      </c>
      <c r="I93" s="41" t="s">
        <v>82</v>
      </c>
      <c r="J93" s="56"/>
      <c r="K93" s="44"/>
      <c r="L93" s="45"/>
      <c r="M93" s="46" t="s">
        <v>83</v>
      </c>
      <c r="N93" s="40" t="s">
        <v>84</v>
      </c>
      <c r="O93" s="47" t="s">
        <v>356</v>
      </c>
      <c r="P93" s="48"/>
      <c r="Q93" s="48"/>
      <c r="R93" s="48"/>
      <c r="S93" s="49"/>
      <c r="T93" s="50" t="str">
        <f>IFERROR(__xludf.DUMMYFUNCTION("if(isblank($A93),"""",REGEXREPLACE($A93,   "",?(\d),?"",  ""$1""&amp;""-""&amp;$H93))"),"")</f>
        <v/>
      </c>
      <c r="U93" s="51" t="str">
        <f>IFERROR(__xludf.DUMMYFUNCTION("iferror(split(A93,"","",TRUE,TRUE),"""")"),"")</f>
        <v/>
      </c>
      <c r="V93" s="51"/>
      <c r="W93" s="51"/>
      <c r="X93" s="51"/>
      <c r="Y93" s="50" t="str">
        <f>IFERROR(__xludf.DUMMYFUNCTION("if(or(U93="""",U93=""f""),"""",U93&amp;"": ""&amp;vlookup(to_text(U93),'1.Learning-Goals'!$A$3:$B$100,2,FALSE))"),"")</f>
        <v/>
      </c>
      <c r="Z93" s="50" t="str">
        <f>IFERROR(__xludf.DUMMYFUNCTION("if(or(V93="""",V93=""f""),"""",V93&amp;"": ""&amp;vlookup(to_text(V93),'1.Learning-Goals'!$A$3:$B$100,2,FALSE))"),"")</f>
        <v/>
      </c>
      <c r="AA93" s="50" t="str">
        <f>IFERROR(__xludf.DUMMYFUNCTION("if(or(W93="""",W93=""f""),"""",W93&amp;"": ""&amp;vlookup(to_text(W93),'1.Learning-Goals'!$A$3:$B$100,2,FALSE))"),"")</f>
        <v/>
      </c>
      <c r="AB93" s="50" t="str">
        <f>IFERROR(__xludf.DUMMYFUNCTION("if(or(X93="""",X93=""f""),"""",X93&amp;"": ""&amp;vlookup(to_text(X93),'1.Learning-Goals'!$A$3:$B$100,2,FALSE))"),"")</f>
        <v/>
      </c>
      <c r="AC93" s="52"/>
      <c r="AD93" s="52"/>
      <c r="AE93" s="52"/>
      <c r="AF93" s="52"/>
      <c r="AG93" s="52"/>
      <c r="AH93" s="52"/>
      <c r="AI93" s="52"/>
      <c r="AJ93" s="52"/>
    </row>
    <row r="94" ht="15.75" customHeight="1">
      <c r="A94" s="53"/>
      <c r="B94" s="39" t="str">
        <f t="shared" si="1"/>
        <v/>
      </c>
      <c r="C94" s="40" t="s">
        <v>357</v>
      </c>
      <c r="D94" s="41" t="s">
        <v>358</v>
      </c>
      <c r="E94" s="41" t="s">
        <v>79</v>
      </c>
      <c r="F94" s="40" t="s">
        <v>80</v>
      </c>
      <c r="G94" s="41">
        <v>2.0</v>
      </c>
      <c r="H94" s="57" t="s">
        <v>6</v>
      </c>
      <c r="I94" s="41" t="s">
        <v>82</v>
      </c>
      <c r="J94" s="56"/>
      <c r="K94" s="44"/>
      <c r="L94" s="45"/>
      <c r="M94" s="46" t="s">
        <v>83</v>
      </c>
      <c r="N94" s="40" t="s">
        <v>84</v>
      </c>
      <c r="O94" s="47" t="s">
        <v>359</v>
      </c>
      <c r="P94" s="48"/>
      <c r="Q94" s="48"/>
      <c r="R94" s="48"/>
      <c r="S94" s="49"/>
      <c r="T94" s="50" t="str">
        <f>IFERROR(__xludf.DUMMYFUNCTION("if(isblank($A94),"""",REGEXREPLACE($A94,   "",?(\d),?"",  ""$1""&amp;""-""&amp;$H94))"),"")</f>
        <v/>
      </c>
      <c r="U94" s="51" t="str">
        <f>IFERROR(__xludf.DUMMYFUNCTION("iferror(split(A94,"","",TRUE,TRUE),"""")"),"")</f>
        <v/>
      </c>
      <c r="V94" s="51"/>
      <c r="W94" s="51"/>
      <c r="X94" s="51"/>
      <c r="Y94" s="50" t="str">
        <f>IFERROR(__xludf.DUMMYFUNCTION("if(or(U94="""",U94=""f""),"""",U94&amp;"": ""&amp;vlookup(to_text(U94),'1.Learning-Goals'!$A$3:$B$100,2,FALSE))"),"")</f>
        <v/>
      </c>
      <c r="Z94" s="50" t="str">
        <f>IFERROR(__xludf.DUMMYFUNCTION("if(or(V94="""",V94=""f""),"""",V94&amp;"": ""&amp;vlookup(to_text(V94),'1.Learning-Goals'!$A$3:$B$100,2,FALSE))"),"")</f>
        <v/>
      </c>
      <c r="AA94" s="50" t="str">
        <f>IFERROR(__xludf.DUMMYFUNCTION("if(or(W94="""",W94=""f""),"""",W94&amp;"": ""&amp;vlookup(to_text(W94),'1.Learning-Goals'!$A$3:$B$100,2,FALSE))"),"")</f>
        <v/>
      </c>
      <c r="AB94" s="50" t="str">
        <f>IFERROR(__xludf.DUMMYFUNCTION("if(or(X94="""",X94=""f""),"""",X94&amp;"": ""&amp;vlookup(to_text(X94),'1.Learning-Goals'!$A$3:$B$100,2,FALSE))"),"")</f>
        <v/>
      </c>
      <c r="AC94" s="52"/>
      <c r="AD94" s="52"/>
      <c r="AE94" s="52"/>
      <c r="AF94" s="52"/>
      <c r="AG94" s="52"/>
      <c r="AH94" s="52"/>
      <c r="AI94" s="52"/>
      <c r="AJ94" s="52"/>
    </row>
    <row r="95" ht="15.75" customHeight="1">
      <c r="A95" s="53"/>
      <c r="B95" s="39" t="str">
        <f t="shared" si="1"/>
        <v/>
      </c>
      <c r="C95" s="40" t="s">
        <v>360</v>
      </c>
      <c r="D95" s="41" t="s">
        <v>361</v>
      </c>
      <c r="E95" s="41" t="s">
        <v>79</v>
      </c>
      <c r="F95" s="40" t="s">
        <v>80</v>
      </c>
      <c r="G95" s="41">
        <v>2.0</v>
      </c>
      <c r="H95" s="57" t="s">
        <v>6</v>
      </c>
      <c r="I95" s="41" t="s">
        <v>82</v>
      </c>
      <c r="J95" s="56"/>
      <c r="K95" s="44"/>
      <c r="L95" s="45"/>
      <c r="M95" s="46" t="s">
        <v>83</v>
      </c>
      <c r="N95" s="40" t="s">
        <v>84</v>
      </c>
      <c r="O95" s="47" t="s">
        <v>362</v>
      </c>
      <c r="P95" s="48"/>
      <c r="Q95" s="48"/>
      <c r="R95" s="48"/>
      <c r="S95" s="49"/>
      <c r="T95" s="50" t="str">
        <f>IFERROR(__xludf.DUMMYFUNCTION("if(isblank($A95),"""",REGEXREPLACE($A95,   "",?(\d),?"",  ""$1""&amp;""-""&amp;$H95))"),"")</f>
        <v/>
      </c>
      <c r="U95" s="51" t="str">
        <f>IFERROR(__xludf.DUMMYFUNCTION("iferror(split(A95,"","",TRUE,TRUE),"""")"),"")</f>
        <v/>
      </c>
      <c r="V95" s="51"/>
      <c r="W95" s="51"/>
      <c r="X95" s="51"/>
      <c r="Y95" s="50" t="str">
        <f>IFERROR(__xludf.DUMMYFUNCTION("if(or(U95="""",U95=""f""),"""",U95&amp;"": ""&amp;vlookup(to_text(U95),'1.Learning-Goals'!$A$3:$B$100,2,FALSE))"),"")</f>
        <v/>
      </c>
      <c r="Z95" s="50" t="str">
        <f>IFERROR(__xludf.DUMMYFUNCTION("if(or(V95="""",V95=""f""),"""",V95&amp;"": ""&amp;vlookup(to_text(V95),'1.Learning-Goals'!$A$3:$B$100,2,FALSE))"),"")</f>
        <v/>
      </c>
      <c r="AA95" s="50" t="str">
        <f>IFERROR(__xludf.DUMMYFUNCTION("if(or(W95="""",W95=""f""),"""",W95&amp;"": ""&amp;vlookup(to_text(W95),'1.Learning-Goals'!$A$3:$B$100,2,FALSE))"),"")</f>
        <v/>
      </c>
      <c r="AB95" s="50" t="str">
        <f>IFERROR(__xludf.DUMMYFUNCTION("if(or(X95="""",X95=""f""),"""",X95&amp;"": ""&amp;vlookup(to_text(X95),'1.Learning-Goals'!$A$3:$B$100,2,FALSE))"),"")</f>
        <v/>
      </c>
      <c r="AC95" s="52"/>
      <c r="AD95" s="52"/>
      <c r="AE95" s="52"/>
      <c r="AF95" s="52"/>
      <c r="AG95" s="52"/>
      <c r="AH95" s="52"/>
      <c r="AI95" s="52"/>
      <c r="AJ95" s="52"/>
    </row>
    <row r="96" ht="15.75" customHeight="1">
      <c r="A96" s="53"/>
      <c r="B96" s="39" t="str">
        <f t="shared" si="1"/>
        <v/>
      </c>
      <c r="C96" s="40" t="s">
        <v>363</v>
      </c>
      <c r="D96" s="41" t="s">
        <v>364</v>
      </c>
      <c r="E96" s="41" t="s">
        <v>79</v>
      </c>
      <c r="F96" s="40" t="s">
        <v>80</v>
      </c>
      <c r="G96" s="41">
        <v>2.0</v>
      </c>
      <c r="H96" s="57" t="s">
        <v>6</v>
      </c>
      <c r="I96" s="41" t="s">
        <v>82</v>
      </c>
      <c r="J96" s="56"/>
      <c r="K96" s="44"/>
      <c r="L96" s="45"/>
      <c r="M96" s="46" t="s">
        <v>83</v>
      </c>
      <c r="N96" s="40" t="s">
        <v>84</v>
      </c>
      <c r="O96" s="47" t="s">
        <v>365</v>
      </c>
      <c r="P96" s="48"/>
      <c r="Q96" s="48"/>
      <c r="R96" s="48"/>
      <c r="S96" s="49"/>
      <c r="T96" s="50" t="str">
        <f>IFERROR(__xludf.DUMMYFUNCTION("if(isblank($A96),"""",REGEXREPLACE($A96,   "",?(\d),?"",  ""$1""&amp;""-""&amp;$H96))"),"")</f>
        <v/>
      </c>
      <c r="U96" s="51" t="str">
        <f>IFERROR(__xludf.DUMMYFUNCTION("iferror(split(A96,"","",TRUE,TRUE),"""")"),"")</f>
        <v/>
      </c>
      <c r="V96" s="51"/>
      <c r="W96" s="51"/>
      <c r="X96" s="51"/>
      <c r="Y96" s="50" t="str">
        <f>IFERROR(__xludf.DUMMYFUNCTION("if(or(U96="""",U96=""f""),"""",U96&amp;"": ""&amp;vlookup(to_text(U96),'1.Learning-Goals'!$A$3:$B$100,2,FALSE))"),"")</f>
        <v/>
      </c>
      <c r="Z96" s="50" t="str">
        <f>IFERROR(__xludf.DUMMYFUNCTION("if(or(V96="""",V96=""f""),"""",V96&amp;"": ""&amp;vlookup(to_text(V96),'1.Learning-Goals'!$A$3:$B$100,2,FALSE))"),"")</f>
        <v/>
      </c>
      <c r="AA96" s="50" t="str">
        <f>IFERROR(__xludf.DUMMYFUNCTION("if(or(W96="""",W96=""f""),"""",W96&amp;"": ""&amp;vlookup(to_text(W96),'1.Learning-Goals'!$A$3:$B$100,2,FALSE))"),"")</f>
        <v/>
      </c>
      <c r="AB96" s="50" t="str">
        <f>IFERROR(__xludf.DUMMYFUNCTION("if(or(X96="""",X96=""f""),"""",X96&amp;"": ""&amp;vlookup(to_text(X96),'1.Learning-Goals'!$A$3:$B$100,2,FALSE))"),"")</f>
        <v/>
      </c>
      <c r="AC96" s="52"/>
      <c r="AD96" s="52"/>
      <c r="AE96" s="52"/>
      <c r="AF96" s="52"/>
      <c r="AG96" s="52"/>
      <c r="AH96" s="52"/>
      <c r="AI96" s="52"/>
      <c r="AJ96" s="52"/>
    </row>
    <row r="97" ht="15.75" customHeight="1">
      <c r="A97" s="53"/>
      <c r="B97" s="39" t="str">
        <f t="shared" si="1"/>
        <v/>
      </c>
      <c r="C97" s="40" t="s">
        <v>366</v>
      </c>
      <c r="D97" s="41" t="s">
        <v>367</v>
      </c>
      <c r="E97" s="41" t="s">
        <v>79</v>
      </c>
      <c r="F97" s="40" t="s">
        <v>80</v>
      </c>
      <c r="G97" s="41">
        <v>2.0</v>
      </c>
      <c r="H97" s="57" t="s">
        <v>6</v>
      </c>
      <c r="I97" s="41" t="s">
        <v>82</v>
      </c>
      <c r="J97" s="56"/>
      <c r="K97" s="44"/>
      <c r="L97" s="45"/>
      <c r="M97" s="46" t="s">
        <v>83</v>
      </c>
      <c r="N97" s="40" t="s">
        <v>84</v>
      </c>
      <c r="O97" s="47" t="s">
        <v>368</v>
      </c>
      <c r="P97" s="48"/>
      <c r="Q97" s="48"/>
      <c r="R97" s="48"/>
      <c r="S97" s="49"/>
      <c r="T97" s="50" t="str">
        <f>IFERROR(__xludf.DUMMYFUNCTION("if(isblank($A97),"""",REGEXREPLACE($A97,   "",?(\d),?"",  ""$1""&amp;""-""&amp;$H97))"),"")</f>
        <v/>
      </c>
      <c r="U97" s="51" t="str">
        <f>IFERROR(__xludf.DUMMYFUNCTION("iferror(split(A97,"","",TRUE,TRUE),"""")"),"")</f>
        <v/>
      </c>
      <c r="V97" s="51"/>
      <c r="W97" s="51"/>
      <c r="X97" s="51"/>
      <c r="Y97" s="50" t="str">
        <f>IFERROR(__xludf.DUMMYFUNCTION("if(or(U97="""",U97=""f""),"""",U97&amp;"": ""&amp;vlookup(to_text(U97),'1.Learning-Goals'!$A$3:$B$100,2,FALSE))"),"")</f>
        <v/>
      </c>
      <c r="Z97" s="50" t="str">
        <f>IFERROR(__xludf.DUMMYFUNCTION("if(or(V97="""",V97=""f""),"""",V97&amp;"": ""&amp;vlookup(to_text(V97),'1.Learning-Goals'!$A$3:$B$100,2,FALSE))"),"")</f>
        <v/>
      </c>
      <c r="AA97" s="50" t="str">
        <f>IFERROR(__xludf.DUMMYFUNCTION("if(or(W97="""",W97=""f""),"""",W97&amp;"": ""&amp;vlookup(to_text(W97),'1.Learning-Goals'!$A$3:$B$100,2,FALSE))"),"")</f>
        <v/>
      </c>
      <c r="AB97" s="50" t="str">
        <f>IFERROR(__xludf.DUMMYFUNCTION("if(or(X97="""",X97=""f""),"""",X97&amp;"": ""&amp;vlookup(to_text(X97),'1.Learning-Goals'!$A$3:$B$100,2,FALSE))"),"")</f>
        <v/>
      </c>
      <c r="AC97" s="52"/>
      <c r="AD97" s="52"/>
      <c r="AE97" s="52"/>
      <c r="AF97" s="52"/>
      <c r="AG97" s="52"/>
      <c r="AH97" s="52"/>
      <c r="AI97" s="52"/>
      <c r="AJ97" s="52"/>
    </row>
    <row r="98" ht="15.75" customHeight="1">
      <c r="A98" s="53"/>
      <c r="B98" s="39" t="str">
        <f t="shared" si="1"/>
        <v/>
      </c>
      <c r="C98" s="40" t="s">
        <v>369</v>
      </c>
      <c r="D98" s="41" t="s">
        <v>370</v>
      </c>
      <c r="E98" s="41" t="s">
        <v>79</v>
      </c>
      <c r="F98" s="40" t="s">
        <v>80</v>
      </c>
      <c r="G98" s="41">
        <v>2.0</v>
      </c>
      <c r="H98" s="57" t="s">
        <v>6</v>
      </c>
      <c r="I98" s="41" t="s">
        <v>82</v>
      </c>
      <c r="J98" s="56"/>
      <c r="K98" s="44"/>
      <c r="L98" s="45"/>
      <c r="M98" s="46" t="s">
        <v>83</v>
      </c>
      <c r="N98" s="40" t="s">
        <v>84</v>
      </c>
      <c r="O98" s="47" t="s">
        <v>371</v>
      </c>
      <c r="P98" s="48"/>
      <c r="Q98" s="48"/>
      <c r="R98" s="48"/>
      <c r="S98" s="49"/>
      <c r="T98" s="50" t="str">
        <f>IFERROR(__xludf.DUMMYFUNCTION("if(isblank($A98),"""",REGEXREPLACE($A98,   "",?(\d),?"",  ""$1""&amp;""-""&amp;$H98))"),"")</f>
        <v/>
      </c>
      <c r="U98" s="51" t="str">
        <f>IFERROR(__xludf.DUMMYFUNCTION("iferror(split(A98,"","",TRUE,TRUE),"""")"),"")</f>
        <v/>
      </c>
      <c r="V98" s="51"/>
      <c r="W98" s="51"/>
      <c r="X98" s="51"/>
      <c r="Y98" s="50" t="str">
        <f>IFERROR(__xludf.DUMMYFUNCTION("if(or(U98="""",U98=""f""),"""",U98&amp;"": ""&amp;vlookup(to_text(U98),'1.Learning-Goals'!$A$3:$B$100,2,FALSE))"),"")</f>
        <v/>
      </c>
      <c r="Z98" s="50" t="str">
        <f>IFERROR(__xludf.DUMMYFUNCTION("if(or(V98="""",V98=""f""),"""",V98&amp;"": ""&amp;vlookup(to_text(V98),'1.Learning-Goals'!$A$3:$B$100,2,FALSE))"),"")</f>
        <v/>
      </c>
      <c r="AA98" s="50" t="str">
        <f>IFERROR(__xludf.DUMMYFUNCTION("if(or(W98="""",W98=""f""),"""",W98&amp;"": ""&amp;vlookup(to_text(W98),'1.Learning-Goals'!$A$3:$B$100,2,FALSE))"),"")</f>
        <v/>
      </c>
      <c r="AB98" s="50" t="str">
        <f>IFERROR(__xludf.DUMMYFUNCTION("if(or(X98="""",X98=""f""),"""",X98&amp;"": ""&amp;vlookup(to_text(X98),'1.Learning-Goals'!$A$3:$B$100,2,FALSE))"),"")</f>
        <v/>
      </c>
      <c r="AC98" s="52"/>
      <c r="AD98" s="52"/>
      <c r="AE98" s="52"/>
      <c r="AF98" s="52"/>
      <c r="AG98" s="52"/>
      <c r="AH98" s="52"/>
      <c r="AI98" s="52"/>
      <c r="AJ98" s="52"/>
    </row>
    <row r="99" ht="15.75" customHeight="1">
      <c r="A99" s="53"/>
      <c r="B99" s="39" t="str">
        <f t="shared" si="1"/>
        <v/>
      </c>
      <c r="C99" s="40" t="s">
        <v>372</v>
      </c>
      <c r="D99" s="41" t="s">
        <v>300</v>
      </c>
      <c r="E99" s="41" t="s">
        <v>79</v>
      </c>
      <c r="F99" s="40" t="s">
        <v>80</v>
      </c>
      <c r="G99" s="41">
        <v>2.0</v>
      </c>
      <c r="H99" s="57" t="s">
        <v>6</v>
      </c>
      <c r="I99" s="41" t="s">
        <v>82</v>
      </c>
      <c r="J99" s="56"/>
      <c r="K99" s="44"/>
      <c r="L99" s="45"/>
      <c r="M99" s="46" t="s">
        <v>83</v>
      </c>
      <c r="N99" s="40" t="s">
        <v>84</v>
      </c>
      <c r="O99" s="47" t="s">
        <v>373</v>
      </c>
      <c r="P99" s="48"/>
      <c r="Q99" s="48"/>
      <c r="R99" s="48"/>
      <c r="S99" s="49"/>
      <c r="T99" s="50" t="str">
        <f>IFERROR(__xludf.DUMMYFUNCTION("if(isblank($A99),"""",REGEXREPLACE($A99,   "",?(\d),?"",  ""$1""&amp;""-""&amp;$H99))"),"")</f>
        <v/>
      </c>
      <c r="U99" s="51" t="str">
        <f>IFERROR(__xludf.DUMMYFUNCTION("iferror(split(A99,"","",TRUE,TRUE),"""")"),"")</f>
        <v/>
      </c>
      <c r="V99" s="51"/>
      <c r="W99" s="51"/>
      <c r="X99" s="51"/>
      <c r="Y99" s="50" t="str">
        <f>IFERROR(__xludf.DUMMYFUNCTION("if(or(U99="""",U99=""f""),"""",U99&amp;"": ""&amp;vlookup(to_text(U99),'1.Learning-Goals'!$A$3:$B$100,2,FALSE))"),"")</f>
        <v/>
      </c>
      <c r="Z99" s="50" t="str">
        <f>IFERROR(__xludf.DUMMYFUNCTION("if(or(V99="""",V99=""f""),"""",V99&amp;"": ""&amp;vlookup(to_text(V99),'1.Learning-Goals'!$A$3:$B$100,2,FALSE))"),"")</f>
        <v/>
      </c>
      <c r="AA99" s="50" t="str">
        <f>IFERROR(__xludf.DUMMYFUNCTION("if(or(W99="""",W99=""f""),"""",W99&amp;"": ""&amp;vlookup(to_text(W99),'1.Learning-Goals'!$A$3:$B$100,2,FALSE))"),"")</f>
        <v/>
      </c>
      <c r="AB99" s="50" t="str">
        <f>IFERROR(__xludf.DUMMYFUNCTION("if(or(X99="""",X99=""f""),"""",X99&amp;"": ""&amp;vlookup(to_text(X99),'1.Learning-Goals'!$A$3:$B$100,2,FALSE))"),"")</f>
        <v/>
      </c>
      <c r="AC99" s="52"/>
      <c r="AD99" s="52"/>
      <c r="AE99" s="52"/>
      <c r="AF99" s="52"/>
      <c r="AG99" s="52"/>
      <c r="AH99" s="52"/>
      <c r="AI99" s="52"/>
      <c r="AJ99" s="52"/>
    </row>
    <row r="100" ht="15.75" customHeight="1">
      <c r="A100" s="53"/>
      <c r="B100" s="39" t="str">
        <f t="shared" si="1"/>
        <v/>
      </c>
      <c r="C100" s="40" t="s">
        <v>374</v>
      </c>
      <c r="D100" s="41" t="s">
        <v>375</v>
      </c>
      <c r="E100" s="41" t="s">
        <v>79</v>
      </c>
      <c r="F100" s="40" t="s">
        <v>80</v>
      </c>
      <c r="G100" s="41">
        <v>2.0</v>
      </c>
      <c r="H100" s="57" t="s">
        <v>6</v>
      </c>
      <c r="I100" s="41" t="s">
        <v>82</v>
      </c>
      <c r="J100" s="56"/>
      <c r="K100" s="44"/>
      <c r="L100" s="45"/>
      <c r="M100" s="46" t="s">
        <v>83</v>
      </c>
      <c r="N100" s="40" t="s">
        <v>84</v>
      </c>
      <c r="O100" s="47" t="s">
        <v>376</v>
      </c>
      <c r="P100" s="48"/>
      <c r="Q100" s="48"/>
      <c r="R100" s="48"/>
      <c r="S100" s="49"/>
      <c r="T100" s="50" t="str">
        <f>IFERROR(__xludf.DUMMYFUNCTION("if(isblank($A100),"""",REGEXREPLACE($A100,   "",?(\d),?"",  ""$1""&amp;""-""&amp;$H100))"),"")</f>
        <v/>
      </c>
      <c r="U100" s="51" t="str">
        <f>IFERROR(__xludf.DUMMYFUNCTION("iferror(split(A100,"","",TRUE,TRUE),"""")"),"")</f>
        <v/>
      </c>
      <c r="V100" s="51"/>
      <c r="W100" s="51"/>
      <c r="X100" s="51"/>
      <c r="Y100" s="50" t="str">
        <f>IFERROR(__xludf.DUMMYFUNCTION("if(or(U100="""",U100=""f""),"""",U100&amp;"": ""&amp;vlookup(to_text(U100),'1.Learning-Goals'!$A$3:$B$100,2,FALSE))"),"")</f>
        <v/>
      </c>
      <c r="Z100" s="50" t="str">
        <f>IFERROR(__xludf.DUMMYFUNCTION("if(or(V100="""",V100=""f""),"""",V100&amp;"": ""&amp;vlookup(to_text(V100),'1.Learning-Goals'!$A$3:$B$100,2,FALSE))"),"")</f>
        <v/>
      </c>
      <c r="AA100" s="50" t="str">
        <f>IFERROR(__xludf.DUMMYFUNCTION("if(or(W100="""",W100=""f""),"""",W100&amp;"": ""&amp;vlookup(to_text(W100),'1.Learning-Goals'!$A$3:$B$100,2,FALSE))"),"")</f>
        <v/>
      </c>
      <c r="AB100" s="50" t="str">
        <f>IFERROR(__xludf.DUMMYFUNCTION("if(or(X100="""",X100=""f""),"""",X100&amp;"": ""&amp;vlookup(to_text(X100),'1.Learning-Goals'!$A$3:$B$100,2,FALSE))"),"")</f>
        <v/>
      </c>
      <c r="AC100" s="52"/>
      <c r="AD100" s="52"/>
      <c r="AE100" s="52"/>
      <c r="AF100" s="52"/>
      <c r="AG100" s="52"/>
      <c r="AH100" s="52"/>
      <c r="AI100" s="52"/>
      <c r="AJ100" s="52"/>
    </row>
    <row r="101" ht="15.75" customHeight="1">
      <c r="A101" s="53"/>
      <c r="B101" s="39" t="str">
        <f t="shared" si="1"/>
        <v/>
      </c>
      <c r="C101" s="40" t="s">
        <v>377</v>
      </c>
      <c r="D101" s="41" t="s">
        <v>378</v>
      </c>
      <c r="E101" s="41" t="s">
        <v>79</v>
      </c>
      <c r="F101" s="40" t="s">
        <v>80</v>
      </c>
      <c r="G101" s="41">
        <v>2.0</v>
      </c>
      <c r="H101" s="57" t="s">
        <v>6</v>
      </c>
      <c r="I101" s="41" t="s">
        <v>82</v>
      </c>
      <c r="J101" s="56"/>
      <c r="K101" s="44"/>
      <c r="L101" s="45"/>
      <c r="M101" s="46" t="s">
        <v>83</v>
      </c>
      <c r="N101" s="40" t="s">
        <v>84</v>
      </c>
      <c r="O101" s="47" t="s">
        <v>379</v>
      </c>
      <c r="P101" s="48"/>
      <c r="Q101" s="48"/>
      <c r="R101" s="48"/>
      <c r="S101" s="49"/>
      <c r="T101" s="50" t="str">
        <f>IFERROR(__xludf.DUMMYFUNCTION("if(isblank($A101),"""",REGEXREPLACE($A101,   "",?(\d),?"",  ""$1""&amp;""-""&amp;$H101))"),"")</f>
        <v/>
      </c>
      <c r="U101" s="51" t="str">
        <f>IFERROR(__xludf.DUMMYFUNCTION("iferror(split(A101,"","",TRUE,TRUE),"""")"),"")</f>
        <v/>
      </c>
      <c r="V101" s="51"/>
      <c r="W101" s="51"/>
      <c r="X101" s="51"/>
      <c r="Y101" s="50" t="str">
        <f>IFERROR(__xludf.DUMMYFUNCTION("if(or(U101="""",U101=""f""),"""",U101&amp;"": ""&amp;vlookup(to_text(U101),'1.Learning-Goals'!$A$3:$B$100,2,FALSE))"),"")</f>
        <v/>
      </c>
      <c r="Z101" s="50" t="str">
        <f>IFERROR(__xludf.DUMMYFUNCTION("if(or(V101="""",V101=""f""),"""",V101&amp;"": ""&amp;vlookup(to_text(V101),'1.Learning-Goals'!$A$3:$B$100,2,FALSE))"),"")</f>
        <v/>
      </c>
      <c r="AA101" s="50" t="str">
        <f>IFERROR(__xludf.DUMMYFUNCTION("if(or(W101="""",W101=""f""),"""",W101&amp;"": ""&amp;vlookup(to_text(W101),'1.Learning-Goals'!$A$3:$B$100,2,FALSE))"),"")</f>
        <v/>
      </c>
      <c r="AB101" s="50" t="str">
        <f>IFERROR(__xludf.DUMMYFUNCTION("if(or(X101="""",X101=""f""),"""",X101&amp;"": ""&amp;vlookup(to_text(X101),'1.Learning-Goals'!$A$3:$B$100,2,FALSE))"),"")</f>
        <v/>
      </c>
      <c r="AC101" s="52"/>
      <c r="AD101" s="52"/>
      <c r="AE101" s="52"/>
      <c r="AF101" s="52"/>
      <c r="AG101" s="52"/>
      <c r="AH101" s="52"/>
      <c r="AI101" s="52"/>
      <c r="AJ101" s="52"/>
    </row>
    <row r="102" ht="15.75" customHeight="1">
      <c r="A102" s="53"/>
      <c r="B102" s="39" t="str">
        <f t="shared" si="1"/>
        <v/>
      </c>
      <c r="C102" s="40" t="s">
        <v>380</v>
      </c>
      <c r="D102" s="41" t="s">
        <v>381</v>
      </c>
      <c r="E102" s="41" t="s">
        <v>79</v>
      </c>
      <c r="F102" s="40" t="s">
        <v>80</v>
      </c>
      <c r="G102" s="41">
        <v>2.0</v>
      </c>
      <c r="H102" s="57" t="s">
        <v>6</v>
      </c>
      <c r="I102" s="41" t="s">
        <v>82</v>
      </c>
      <c r="J102" s="56"/>
      <c r="K102" s="44"/>
      <c r="L102" s="45"/>
      <c r="M102" s="46" t="s">
        <v>83</v>
      </c>
      <c r="N102" s="40" t="s">
        <v>84</v>
      </c>
      <c r="O102" s="47" t="s">
        <v>382</v>
      </c>
      <c r="P102" s="48"/>
      <c r="Q102" s="48"/>
      <c r="R102" s="48"/>
      <c r="S102" s="49"/>
      <c r="T102" s="50" t="str">
        <f>IFERROR(__xludf.DUMMYFUNCTION("if(isblank($A102),"""",REGEXREPLACE($A102,   "",?(\d),?"",  ""$1""&amp;""-""&amp;$H102))"),"")</f>
        <v/>
      </c>
      <c r="U102" s="51" t="str">
        <f>IFERROR(__xludf.DUMMYFUNCTION("iferror(split(A102,"","",TRUE,TRUE),"""")"),"")</f>
        <v/>
      </c>
      <c r="V102" s="51"/>
      <c r="W102" s="51"/>
      <c r="X102" s="51"/>
      <c r="Y102" s="50" t="str">
        <f>IFERROR(__xludf.DUMMYFUNCTION("if(or(U102="""",U102=""f""),"""",U102&amp;"": ""&amp;vlookup(to_text(U102),'1.Learning-Goals'!$A$3:$B$100,2,FALSE))"),"")</f>
        <v/>
      </c>
      <c r="Z102" s="50" t="str">
        <f>IFERROR(__xludf.DUMMYFUNCTION("if(or(V102="""",V102=""f""),"""",V102&amp;"": ""&amp;vlookup(to_text(V102),'1.Learning-Goals'!$A$3:$B$100,2,FALSE))"),"")</f>
        <v/>
      </c>
      <c r="AA102" s="50" t="str">
        <f>IFERROR(__xludf.DUMMYFUNCTION("if(or(W102="""",W102=""f""),"""",W102&amp;"": ""&amp;vlookup(to_text(W102),'1.Learning-Goals'!$A$3:$B$100,2,FALSE))"),"")</f>
        <v/>
      </c>
      <c r="AB102" s="50" t="str">
        <f>IFERROR(__xludf.DUMMYFUNCTION("if(or(X102="""",X102=""f""),"""",X102&amp;"": ""&amp;vlookup(to_text(X102),'1.Learning-Goals'!$A$3:$B$100,2,FALSE))"),"")</f>
        <v/>
      </c>
      <c r="AC102" s="52"/>
      <c r="AD102" s="52"/>
      <c r="AE102" s="52"/>
      <c r="AF102" s="52"/>
      <c r="AG102" s="52"/>
      <c r="AH102" s="52"/>
      <c r="AI102" s="52"/>
      <c r="AJ102" s="52"/>
    </row>
    <row r="103" ht="15.75" customHeight="1">
      <c r="A103" s="53"/>
      <c r="B103" s="39" t="str">
        <f t="shared" si="1"/>
        <v/>
      </c>
      <c r="C103" s="40" t="s">
        <v>383</v>
      </c>
      <c r="D103" s="41" t="s">
        <v>384</v>
      </c>
      <c r="E103" s="41" t="s">
        <v>79</v>
      </c>
      <c r="F103" s="40" t="s">
        <v>80</v>
      </c>
      <c r="G103" s="41">
        <v>2.0</v>
      </c>
      <c r="H103" s="57" t="s">
        <v>6</v>
      </c>
      <c r="I103" s="41" t="s">
        <v>82</v>
      </c>
      <c r="J103" s="56"/>
      <c r="K103" s="44"/>
      <c r="L103" s="45"/>
      <c r="M103" s="46" t="s">
        <v>83</v>
      </c>
      <c r="N103" s="40" t="s">
        <v>84</v>
      </c>
      <c r="O103" s="47" t="s">
        <v>385</v>
      </c>
      <c r="P103" s="48"/>
      <c r="Q103" s="48"/>
      <c r="R103" s="48"/>
      <c r="S103" s="49"/>
      <c r="T103" s="50" t="str">
        <f>IFERROR(__xludf.DUMMYFUNCTION("if(isblank($A103),"""",REGEXREPLACE($A103,   "",?(\d),?"",  ""$1""&amp;""-""&amp;$H103))"),"")</f>
        <v/>
      </c>
      <c r="U103" s="51" t="str">
        <f>IFERROR(__xludf.DUMMYFUNCTION("iferror(split(A103,"","",TRUE,TRUE),"""")"),"")</f>
        <v/>
      </c>
      <c r="V103" s="51"/>
      <c r="W103" s="51"/>
      <c r="X103" s="51"/>
      <c r="Y103" s="50" t="str">
        <f>IFERROR(__xludf.DUMMYFUNCTION("if(or(U103="""",U103=""f""),"""",U103&amp;"": ""&amp;vlookup(to_text(U103),'1.Learning-Goals'!$A$3:$B$100,2,FALSE))"),"")</f>
        <v/>
      </c>
      <c r="Z103" s="50" t="str">
        <f>IFERROR(__xludf.DUMMYFUNCTION("if(or(V103="""",V103=""f""),"""",V103&amp;"": ""&amp;vlookup(to_text(V103),'1.Learning-Goals'!$A$3:$B$100,2,FALSE))"),"")</f>
        <v/>
      </c>
      <c r="AA103" s="50" t="str">
        <f>IFERROR(__xludf.DUMMYFUNCTION("if(or(W103="""",W103=""f""),"""",W103&amp;"": ""&amp;vlookup(to_text(W103),'1.Learning-Goals'!$A$3:$B$100,2,FALSE))"),"")</f>
        <v/>
      </c>
      <c r="AB103" s="50" t="str">
        <f>IFERROR(__xludf.DUMMYFUNCTION("if(or(X103="""",X103=""f""),"""",X103&amp;"": ""&amp;vlookup(to_text(X103),'1.Learning-Goals'!$A$3:$B$100,2,FALSE))"),"")</f>
        <v/>
      </c>
      <c r="AC103" s="52"/>
      <c r="AD103" s="52"/>
      <c r="AE103" s="52"/>
      <c r="AF103" s="52"/>
      <c r="AG103" s="52"/>
      <c r="AH103" s="52"/>
      <c r="AI103" s="52"/>
      <c r="AJ103" s="52"/>
    </row>
    <row r="104" ht="15.75" customHeight="1">
      <c r="A104" s="53"/>
      <c r="B104" s="39" t="str">
        <f t="shared" si="1"/>
        <v/>
      </c>
      <c r="C104" s="40" t="s">
        <v>386</v>
      </c>
      <c r="D104" s="41" t="s">
        <v>387</v>
      </c>
      <c r="E104" s="41" t="s">
        <v>79</v>
      </c>
      <c r="F104" s="40" t="s">
        <v>80</v>
      </c>
      <c r="G104" s="41">
        <v>2.0</v>
      </c>
      <c r="H104" s="57" t="s">
        <v>6</v>
      </c>
      <c r="I104" s="41" t="s">
        <v>82</v>
      </c>
      <c r="J104" s="56"/>
      <c r="K104" s="44"/>
      <c r="L104" s="45"/>
      <c r="M104" s="46" t="s">
        <v>83</v>
      </c>
      <c r="N104" s="40" t="s">
        <v>84</v>
      </c>
      <c r="O104" s="47" t="s">
        <v>388</v>
      </c>
      <c r="P104" s="48"/>
      <c r="Q104" s="48"/>
      <c r="R104" s="48"/>
      <c r="S104" s="49"/>
      <c r="T104" s="50" t="str">
        <f>IFERROR(__xludf.DUMMYFUNCTION("if(isblank($A104),"""",REGEXREPLACE($A104,   "",?(\d),?"",  ""$1""&amp;""-""&amp;$H104))"),"")</f>
        <v/>
      </c>
      <c r="U104" s="51" t="str">
        <f>IFERROR(__xludf.DUMMYFUNCTION("iferror(split(A104,"","",TRUE,TRUE),"""")"),"")</f>
        <v/>
      </c>
      <c r="V104" s="51"/>
      <c r="W104" s="51"/>
      <c r="X104" s="51"/>
      <c r="Y104" s="50" t="str">
        <f>IFERROR(__xludf.DUMMYFUNCTION("if(or(U104="""",U104=""f""),"""",U104&amp;"": ""&amp;vlookup(to_text(U104),'1.Learning-Goals'!$A$3:$B$100,2,FALSE))"),"")</f>
        <v/>
      </c>
      <c r="Z104" s="50" t="str">
        <f>IFERROR(__xludf.DUMMYFUNCTION("if(or(V104="""",V104=""f""),"""",V104&amp;"": ""&amp;vlookup(to_text(V104),'1.Learning-Goals'!$A$3:$B$100,2,FALSE))"),"")</f>
        <v/>
      </c>
      <c r="AA104" s="50" t="str">
        <f>IFERROR(__xludf.DUMMYFUNCTION("if(or(W104="""",W104=""f""),"""",W104&amp;"": ""&amp;vlookup(to_text(W104),'1.Learning-Goals'!$A$3:$B$100,2,FALSE))"),"")</f>
        <v/>
      </c>
      <c r="AB104" s="50" t="str">
        <f>IFERROR(__xludf.DUMMYFUNCTION("if(or(X104="""",X104=""f""),"""",X104&amp;"": ""&amp;vlookup(to_text(X104),'1.Learning-Goals'!$A$3:$B$100,2,FALSE))"),"")</f>
        <v/>
      </c>
      <c r="AC104" s="52"/>
      <c r="AD104" s="52"/>
      <c r="AE104" s="52"/>
      <c r="AF104" s="52"/>
      <c r="AG104" s="52"/>
      <c r="AH104" s="52"/>
      <c r="AI104" s="52"/>
      <c r="AJ104" s="52"/>
    </row>
    <row r="105" ht="15.75" customHeight="1">
      <c r="A105" s="53"/>
      <c r="B105" s="39" t="str">
        <f t="shared" si="1"/>
        <v/>
      </c>
      <c r="C105" s="40" t="s">
        <v>389</v>
      </c>
      <c r="D105" s="41" t="s">
        <v>390</v>
      </c>
      <c r="E105" s="41" t="s">
        <v>79</v>
      </c>
      <c r="F105" s="40" t="s">
        <v>80</v>
      </c>
      <c r="G105" s="41">
        <v>2.0</v>
      </c>
      <c r="H105" s="57" t="s">
        <v>6</v>
      </c>
      <c r="I105" s="41" t="s">
        <v>82</v>
      </c>
      <c r="J105" s="56"/>
      <c r="K105" s="44"/>
      <c r="L105" s="45"/>
      <c r="M105" s="46" t="s">
        <v>83</v>
      </c>
      <c r="N105" s="40" t="s">
        <v>84</v>
      </c>
      <c r="O105" s="47" t="s">
        <v>391</v>
      </c>
      <c r="P105" s="48"/>
      <c r="Q105" s="48"/>
      <c r="R105" s="48"/>
      <c r="S105" s="49"/>
      <c r="T105" s="50" t="str">
        <f>IFERROR(__xludf.DUMMYFUNCTION("if(isblank($A105),"""",REGEXREPLACE($A105,   "",?(\d),?"",  ""$1""&amp;""-""&amp;$H105))"),"")</f>
        <v/>
      </c>
      <c r="U105" s="51" t="str">
        <f>IFERROR(__xludf.DUMMYFUNCTION("iferror(split(A105,"","",TRUE,TRUE),"""")"),"")</f>
        <v/>
      </c>
      <c r="V105" s="51"/>
      <c r="W105" s="51"/>
      <c r="X105" s="51"/>
      <c r="Y105" s="50" t="str">
        <f>IFERROR(__xludf.DUMMYFUNCTION("if(or(U105="""",U105=""f""),"""",U105&amp;"": ""&amp;vlookup(to_text(U105),'1.Learning-Goals'!$A$3:$B$100,2,FALSE))"),"")</f>
        <v/>
      </c>
      <c r="Z105" s="50" t="str">
        <f>IFERROR(__xludf.DUMMYFUNCTION("if(or(V105="""",V105=""f""),"""",V105&amp;"": ""&amp;vlookup(to_text(V105),'1.Learning-Goals'!$A$3:$B$100,2,FALSE))"),"")</f>
        <v/>
      </c>
      <c r="AA105" s="50" t="str">
        <f>IFERROR(__xludf.DUMMYFUNCTION("if(or(W105="""",W105=""f""),"""",W105&amp;"": ""&amp;vlookup(to_text(W105),'1.Learning-Goals'!$A$3:$B$100,2,FALSE))"),"")</f>
        <v/>
      </c>
      <c r="AB105" s="50" t="str">
        <f>IFERROR(__xludf.DUMMYFUNCTION("if(or(X105="""",X105=""f""),"""",X105&amp;"": ""&amp;vlookup(to_text(X105),'1.Learning-Goals'!$A$3:$B$100,2,FALSE))"),"")</f>
        <v/>
      </c>
      <c r="AC105" s="52"/>
      <c r="AD105" s="52"/>
      <c r="AE105" s="52"/>
      <c r="AF105" s="52"/>
      <c r="AG105" s="52"/>
      <c r="AH105" s="52"/>
      <c r="AI105" s="52"/>
      <c r="AJ105" s="52"/>
    </row>
    <row r="106" ht="15.75" customHeight="1">
      <c r="A106" s="53"/>
      <c r="B106" s="39" t="str">
        <f t="shared" si="1"/>
        <v/>
      </c>
      <c r="C106" s="40" t="s">
        <v>392</v>
      </c>
      <c r="D106" s="41" t="s">
        <v>393</v>
      </c>
      <c r="E106" s="41" t="s">
        <v>79</v>
      </c>
      <c r="F106" s="40" t="s">
        <v>80</v>
      </c>
      <c r="G106" s="41">
        <v>2.0</v>
      </c>
      <c r="H106" s="57" t="s">
        <v>6</v>
      </c>
      <c r="I106" s="41" t="s">
        <v>82</v>
      </c>
      <c r="J106" s="56"/>
      <c r="K106" s="44"/>
      <c r="L106" s="45"/>
      <c r="M106" s="46" t="s">
        <v>83</v>
      </c>
      <c r="N106" s="40" t="s">
        <v>84</v>
      </c>
      <c r="O106" s="47" t="s">
        <v>394</v>
      </c>
      <c r="P106" s="48"/>
      <c r="Q106" s="48"/>
      <c r="R106" s="48"/>
      <c r="S106" s="49"/>
      <c r="T106" s="50" t="str">
        <f>IFERROR(__xludf.DUMMYFUNCTION("if(isblank($A106),"""",REGEXREPLACE($A106,   "",?(\d),?"",  ""$1""&amp;""-""&amp;$H106))"),"")</f>
        <v/>
      </c>
      <c r="U106" s="51" t="str">
        <f>IFERROR(__xludf.DUMMYFUNCTION("iferror(split(A106,"","",TRUE,TRUE),"""")"),"")</f>
        <v/>
      </c>
      <c r="V106" s="51"/>
      <c r="W106" s="51"/>
      <c r="X106" s="51"/>
      <c r="Y106" s="50" t="str">
        <f>IFERROR(__xludf.DUMMYFUNCTION("if(or(U106="""",U106=""f""),"""",U106&amp;"": ""&amp;vlookup(to_text(U106),'1.Learning-Goals'!$A$3:$B$100,2,FALSE))"),"")</f>
        <v/>
      </c>
      <c r="Z106" s="50" t="str">
        <f>IFERROR(__xludf.DUMMYFUNCTION("if(or(V106="""",V106=""f""),"""",V106&amp;"": ""&amp;vlookup(to_text(V106),'1.Learning-Goals'!$A$3:$B$100,2,FALSE))"),"")</f>
        <v/>
      </c>
      <c r="AA106" s="50" t="str">
        <f>IFERROR(__xludf.DUMMYFUNCTION("if(or(W106="""",W106=""f""),"""",W106&amp;"": ""&amp;vlookup(to_text(W106),'1.Learning-Goals'!$A$3:$B$100,2,FALSE))"),"")</f>
        <v/>
      </c>
      <c r="AB106" s="50" t="str">
        <f>IFERROR(__xludf.DUMMYFUNCTION("if(or(X106="""",X106=""f""),"""",X106&amp;"": ""&amp;vlookup(to_text(X106),'1.Learning-Goals'!$A$3:$B$100,2,FALSE))"),"")</f>
        <v/>
      </c>
      <c r="AC106" s="52"/>
      <c r="AD106" s="52"/>
      <c r="AE106" s="52"/>
      <c r="AF106" s="52"/>
      <c r="AG106" s="52"/>
      <c r="AH106" s="52"/>
      <c r="AI106" s="52"/>
      <c r="AJ106" s="52"/>
    </row>
    <row r="107" ht="15.75" customHeight="1">
      <c r="A107" s="53"/>
      <c r="B107" s="39" t="str">
        <f t="shared" si="1"/>
        <v/>
      </c>
      <c r="C107" s="40" t="s">
        <v>395</v>
      </c>
      <c r="D107" s="41" t="s">
        <v>396</v>
      </c>
      <c r="E107" s="41" t="s">
        <v>79</v>
      </c>
      <c r="F107" s="40" t="s">
        <v>80</v>
      </c>
      <c r="G107" s="41">
        <v>2.0</v>
      </c>
      <c r="H107" s="57" t="s">
        <v>6</v>
      </c>
      <c r="I107" s="41" t="s">
        <v>82</v>
      </c>
      <c r="J107" s="56"/>
      <c r="K107" s="44"/>
      <c r="L107" s="45"/>
      <c r="M107" s="46" t="s">
        <v>83</v>
      </c>
      <c r="N107" s="40" t="s">
        <v>84</v>
      </c>
      <c r="O107" s="47" t="s">
        <v>397</v>
      </c>
      <c r="P107" s="48"/>
      <c r="Q107" s="48"/>
      <c r="R107" s="48"/>
      <c r="S107" s="49"/>
      <c r="T107" s="50" t="str">
        <f>IFERROR(__xludf.DUMMYFUNCTION("if(isblank($A107),"""",REGEXREPLACE($A107,   "",?(\d),?"",  ""$1""&amp;""-""&amp;$H107))"),"")</f>
        <v/>
      </c>
      <c r="U107" s="51" t="str">
        <f>IFERROR(__xludf.DUMMYFUNCTION("iferror(split(A107,"","",TRUE,TRUE),"""")"),"")</f>
        <v/>
      </c>
      <c r="V107" s="51"/>
      <c r="W107" s="51"/>
      <c r="X107" s="51"/>
      <c r="Y107" s="50" t="str">
        <f>IFERROR(__xludf.DUMMYFUNCTION("if(or(U107="""",U107=""f""),"""",U107&amp;"": ""&amp;vlookup(to_text(U107),'1.Learning-Goals'!$A$3:$B$100,2,FALSE))"),"")</f>
        <v/>
      </c>
      <c r="Z107" s="50" t="str">
        <f>IFERROR(__xludf.DUMMYFUNCTION("if(or(V107="""",V107=""f""),"""",V107&amp;"": ""&amp;vlookup(to_text(V107),'1.Learning-Goals'!$A$3:$B$100,2,FALSE))"),"")</f>
        <v/>
      </c>
      <c r="AA107" s="50" t="str">
        <f>IFERROR(__xludf.DUMMYFUNCTION("if(or(W107="""",W107=""f""),"""",W107&amp;"": ""&amp;vlookup(to_text(W107),'1.Learning-Goals'!$A$3:$B$100,2,FALSE))"),"")</f>
        <v/>
      </c>
      <c r="AB107" s="50" t="str">
        <f>IFERROR(__xludf.DUMMYFUNCTION("if(or(X107="""",X107=""f""),"""",X107&amp;"": ""&amp;vlookup(to_text(X107),'1.Learning-Goals'!$A$3:$B$100,2,FALSE))"),"")</f>
        <v/>
      </c>
      <c r="AC107" s="52"/>
      <c r="AD107" s="52"/>
      <c r="AE107" s="52"/>
      <c r="AF107" s="52"/>
      <c r="AG107" s="52"/>
      <c r="AH107" s="52"/>
      <c r="AI107" s="52"/>
      <c r="AJ107" s="52"/>
    </row>
    <row r="108" ht="15.75" customHeight="1">
      <c r="A108" s="53"/>
      <c r="B108" s="39" t="str">
        <f t="shared" si="1"/>
        <v/>
      </c>
      <c r="C108" s="40" t="s">
        <v>398</v>
      </c>
      <c r="D108" s="41" t="s">
        <v>78</v>
      </c>
      <c r="E108" s="41" t="s">
        <v>79</v>
      </c>
      <c r="F108" s="40" t="s">
        <v>80</v>
      </c>
      <c r="G108" s="41">
        <v>3.0</v>
      </c>
      <c r="H108" s="57" t="s">
        <v>6</v>
      </c>
      <c r="I108" s="41" t="s">
        <v>82</v>
      </c>
      <c r="J108" s="56"/>
      <c r="K108" s="44"/>
      <c r="L108" s="45"/>
      <c r="M108" s="46" t="s">
        <v>83</v>
      </c>
      <c r="N108" s="40" t="s">
        <v>84</v>
      </c>
      <c r="O108" s="47" t="s">
        <v>399</v>
      </c>
      <c r="P108" s="48"/>
      <c r="Q108" s="48"/>
      <c r="R108" s="48"/>
      <c r="S108" s="49"/>
      <c r="T108" s="50" t="str">
        <f>IFERROR(__xludf.DUMMYFUNCTION("if(isblank($A108),"""",REGEXREPLACE($A108,   "",?(\d),?"",  ""$1""&amp;""-""&amp;$H108))"),"")</f>
        <v/>
      </c>
      <c r="U108" s="51" t="str">
        <f>IFERROR(__xludf.DUMMYFUNCTION("iferror(split(A108,"","",TRUE,TRUE),"""")"),"")</f>
        <v/>
      </c>
      <c r="V108" s="51"/>
      <c r="W108" s="51"/>
      <c r="X108" s="51"/>
      <c r="Y108" s="50" t="str">
        <f>IFERROR(__xludf.DUMMYFUNCTION("if(or(U108="""",U108=""f""),"""",U108&amp;"": ""&amp;vlookup(to_text(U108),'1.Learning-Goals'!$A$3:$B$100,2,FALSE))"),"")</f>
        <v/>
      </c>
      <c r="Z108" s="50" t="str">
        <f>IFERROR(__xludf.DUMMYFUNCTION("if(or(V108="""",V108=""f""),"""",V108&amp;"": ""&amp;vlookup(to_text(V108),'1.Learning-Goals'!$A$3:$B$100,2,FALSE))"),"")</f>
        <v/>
      </c>
      <c r="AA108" s="50" t="str">
        <f>IFERROR(__xludf.DUMMYFUNCTION("if(or(W108="""",W108=""f""),"""",W108&amp;"": ""&amp;vlookup(to_text(W108),'1.Learning-Goals'!$A$3:$B$100,2,FALSE))"),"")</f>
        <v/>
      </c>
      <c r="AB108" s="50" t="str">
        <f>IFERROR(__xludf.DUMMYFUNCTION("if(or(X108="""",X108=""f""),"""",X108&amp;"": ""&amp;vlookup(to_text(X108),'1.Learning-Goals'!$A$3:$B$100,2,FALSE))"),"")</f>
        <v/>
      </c>
      <c r="AC108" s="52"/>
      <c r="AD108" s="52"/>
      <c r="AE108" s="52"/>
      <c r="AF108" s="52"/>
      <c r="AG108" s="52"/>
      <c r="AH108" s="52"/>
      <c r="AI108" s="52"/>
      <c r="AJ108" s="52"/>
    </row>
    <row r="109" ht="15.75" customHeight="1">
      <c r="A109" s="53"/>
      <c r="B109" s="39" t="str">
        <f t="shared" si="1"/>
        <v/>
      </c>
      <c r="C109" s="40" t="s">
        <v>400</v>
      </c>
      <c r="D109" s="41" t="s">
        <v>401</v>
      </c>
      <c r="E109" s="41" t="s">
        <v>79</v>
      </c>
      <c r="F109" s="40" t="s">
        <v>80</v>
      </c>
      <c r="G109" s="41">
        <v>3.0</v>
      </c>
      <c r="H109" s="57" t="s">
        <v>6</v>
      </c>
      <c r="I109" s="41" t="s">
        <v>82</v>
      </c>
      <c r="J109" s="56"/>
      <c r="K109" s="44"/>
      <c r="L109" s="45"/>
      <c r="M109" s="46" t="s">
        <v>83</v>
      </c>
      <c r="N109" s="40" t="s">
        <v>84</v>
      </c>
      <c r="O109" s="47" t="s">
        <v>402</v>
      </c>
      <c r="P109" s="48"/>
      <c r="Q109" s="48"/>
      <c r="R109" s="48"/>
      <c r="S109" s="49"/>
      <c r="T109" s="50" t="str">
        <f>IFERROR(__xludf.DUMMYFUNCTION("if(isblank($A109),"""",REGEXREPLACE($A109,   "",?(\d),?"",  ""$1""&amp;""-""&amp;$H109))"),"")</f>
        <v/>
      </c>
      <c r="U109" s="51" t="str">
        <f>IFERROR(__xludf.DUMMYFUNCTION("iferror(split(A109,"","",TRUE,TRUE),"""")"),"")</f>
        <v/>
      </c>
      <c r="V109" s="51"/>
      <c r="W109" s="51"/>
      <c r="X109" s="51"/>
      <c r="Y109" s="50" t="str">
        <f>IFERROR(__xludf.DUMMYFUNCTION("if(or(U109="""",U109=""f""),"""",U109&amp;"": ""&amp;vlookup(to_text(U109),'1.Learning-Goals'!$A$3:$B$100,2,FALSE))"),"")</f>
        <v/>
      </c>
      <c r="Z109" s="50" t="str">
        <f>IFERROR(__xludf.DUMMYFUNCTION("if(or(V109="""",V109=""f""),"""",V109&amp;"": ""&amp;vlookup(to_text(V109),'1.Learning-Goals'!$A$3:$B$100,2,FALSE))"),"")</f>
        <v/>
      </c>
      <c r="AA109" s="50" t="str">
        <f>IFERROR(__xludf.DUMMYFUNCTION("if(or(W109="""",W109=""f""),"""",W109&amp;"": ""&amp;vlookup(to_text(W109),'1.Learning-Goals'!$A$3:$B$100,2,FALSE))"),"")</f>
        <v/>
      </c>
      <c r="AB109" s="50" t="str">
        <f>IFERROR(__xludf.DUMMYFUNCTION("if(or(X109="""",X109=""f""),"""",X109&amp;"": ""&amp;vlookup(to_text(X109),'1.Learning-Goals'!$A$3:$B$100,2,FALSE))"),"")</f>
        <v/>
      </c>
      <c r="AC109" s="52"/>
      <c r="AD109" s="52"/>
      <c r="AE109" s="52"/>
      <c r="AF109" s="52"/>
      <c r="AG109" s="52"/>
      <c r="AH109" s="52"/>
      <c r="AI109" s="52"/>
      <c r="AJ109" s="52"/>
    </row>
    <row r="110" ht="15.75" customHeight="1">
      <c r="A110" s="53"/>
      <c r="B110" s="39" t="str">
        <f t="shared" si="1"/>
        <v/>
      </c>
      <c r="C110" s="40" t="s">
        <v>403</v>
      </c>
      <c r="D110" s="41" t="s">
        <v>404</v>
      </c>
      <c r="E110" s="41" t="s">
        <v>79</v>
      </c>
      <c r="F110" s="40" t="s">
        <v>80</v>
      </c>
      <c r="G110" s="41">
        <v>3.0</v>
      </c>
      <c r="H110" s="57" t="s">
        <v>6</v>
      </c>
      <c r="I110" s="41" t="s">
        <v>82</v>
      </c>
      <c r="J110" s="56"/>
      <c r="K110" s="44"/>
      <c r="L110" s="45"/>
      <c r="M110" s="46" t="s">
        <v>83</v>
      </c>
      <c r="N110" s="40" t="s">
        <v>84</v>
      </c>
      <c r="O110" s="47" t="s">
        <v>405</v>
      </c>
      <c r="P110" s="48"/>
      <c r="Q110" s="48"/>
      <c r="R110" s="48"/>
      <c r="S110" s="49"/>
      <c r="T110" s="50" t="str">
        <f>IFERROR(__xludf.DUMMYFUNCTION("if(isblank($A110),"""",REGEXREPLACE($A110,   "",?(\d),?"",  ""$1""&amp;""-""&amp;$H110))"),"")</f>
        <v/>
      </c>
      <c r="U110" s="51" t="str">
        <f>IFERROR(__xludf.DUMMYFUNCTION("iferror(split(A110,"","",TRUE,TRUE),"""")"),"")</f>
        <v/>
      </c>
      <c r="V110" s="51"/>
      <c r="W110" s="51"/>
      <c r="X110" s="51"/>
      <c r="Y110" s="50" t="str">
        <f>IFERROR(__xludf.DUMMYFUNCTION("if(or(U110="""",U110=""f""),"""",U110&amp;"": ""&amp;vlookup(to_text(U110),'1.Learning-Goals'!$A$3:$B$100,2,FALSE))"),"")</f>
        <v/>
      </c>
      <c r="Z110" s="50" t="str">
        <f>IFERROR(__xludf.DUMMYFUNCTION("if(or(V110="""",V110=""f""),"""",V110&amp;"": ""&amp;vlookup(to_text(V110),'1.Learning-Goals'!$A$3:$B$100,2,FALSE))"),"")</f>
        <v/>
      </c>
      <c r="AA110" s="50" t="str">
        <f>IFERROR(__xludf.DUMMYFUNCTION("if(or(W110="""",W110=""f""),"""",W110&amp;"": ""&amp;vlookup(to_text(W110),'1.Learning-Goals'!$A$3:$B$100,2,FALSE))"),"")</f>
        <v/>
      </c>
      <c r="AB110" s="50" t="str">
        <f>IFERROR(__xludf.DUMMYFUNCTION("if(or(X110="""",X110=""f""),"""",X110&amp;"": ""&amp;vlookup(to_text(X110),'1.Learning-Goals'!$A$3:$B$100,2,FALSE))"),"")</f>
        <v/>
      </c>
      <c r="AC110" s="52"/>
      <c r="AD110" s="52"/>
      <c r="AE110" s="52"/>
      <c r="AF110" s="52"/>
      <c r="AG110" s="52"/>
      <c r="AH110" s="52"/>
      <c r="AI110" s="52"/>
      <c r="AJ110" s="52"/>
    </row>
    <row r="111" ht="15.75" customHeight="1">
      <c r="A111" s="53"/>
      <c r="B111" s="39" t="str">
        <f t="shared" si="1"/>
        <v/>
      </c>
      <c r="C111" s="40" t="s">
        <v>406</v>
      </c>
      <c r="D111" s="41" t="s">
        <v>407</v>
      </c>
      <c r="E111" s="41" t="s">
        <v>79</v>
      </c>
      <c r="F111" s="40" t="s">
        <v>80</v>
      </c>
      <c r="G111" s="41">
        <v>3.0</v>
      </c>
      <c r="H111" s="57" t="s">
        <v>6</v>
      </c>
      <c r="I111" s="41" t="s">
        <v>82</v>
      </c>
      <c r="J111" s="56"/>
      <c r="K111" s="44"/>
      <c r="L111" s="45"/>
      <c r="M111" s="46" t="s">
        <v>83</v>
      </c>
      <c r="N111" s="40" t="s">
        <v>84</v>
      </c>
      <c r="O111" s="47" t="s">
        <v>408</v>
      </c>
      <c r="P111" s="48"/>
      <c r="Q111" s="48"/>
      <c r="R111" s="48"/>
      <c r="S111" s="49"/>
      <c r="T111" s="50" t="str">
        <f>IFERROR(__xludf.DUMMYFUNCTION("if(isblank($A111),"""",REGEXREPLACE($A111,   "",?(\d),?"",  ""$1""&amp;""-""&amp;$H111))"),"")</f>
        <v/>
      </c>
      <c r="U111" s="51" t="str">
        <f>IFERROR(__xludf.DUMMYFUNCTION("iferror(split(A111,"","",TRUE,TRUE),"""")"),"")</f>
        <v/>
      </c>
      <c r="V111" s="51"/>
      <c r="W111" s="51"/>
      <c r="X111" s="51"/>
      <c r="Y111" s="50" t="str">
        <f>IFERROR(__xludf.DUMMYFUNCTION("if(or(U111="""",U111=""f""),"""",U111&amp;"": ""&amp;vlookup(to_text(U111),'1.Learning-Goals'!$A$3:$B$100,2,FALSE))"),"")</f>
        <v/>
      </c>
      <c r="Z111" s="50" t="str">
        <f>IFERROR(__xludf.DUMMYFUNCTION("if(or(V111="""",V111=""f""),"""",V111&amp;"": ""&amp;vlookup(to_text(V111),'1.Learning-Goals'!$A$3:$B$100,2,FALSE))"),"")</f>
        <v/>
      </c>
      <c r="AA111" s="50" t="str">
        <f>IFERROR(__xludf.DUMMYFUNCTION("if(or(W111="""",W111=""f""),"""",W111&amp;"": ""&amp;vlookup(to_text(W111),'1.Learning-Goals'!$A$3:$B$100,2,FALSE))"),"")</f>
        <v/>
      </c>
      <c r="AB111" s="50" t="str">
        <f>IFERROR(__xludf.DUMMYFUNCTION("if(or(X111="""",X111=""f""),"""",X111&amp;"": ""&amp;vlookup(to_text(X111),'1.Learning-Goals'!$A$3:$B$100,2,FALSE))"),"")</f>
        <v/>
      </c>
      <c r="AC111" s="52"/>
      <c r="AD111" s="52"/>
      <c r="AE111" s="52"/>
      <c r="AF111" s="52"/>
      <c r="AG111" s="52"/>
      <c r="AH111" s="52"/>
      <c r="AI111" s="52"/>
      <c r="AJ111" s="52"/>
    </row>
    <row r="112" ht="15.75" customHeight="1">
      <c r="A112" s="53"/>
      <c r="B112" s="39" t="str">
        <f t="shared" si="1"/>
        <v/>
      </c>
      <c r="C112" s="40" t="s">
        <v>409</v>
      </c>
      <c r="D112" s="41" t="s">
        <v>410</v>
      </c>
      <c r="E112" s="41" t="s">
        <v>79</v>
      </c>
      <c r="F112" s="40" t="s">
        <v>80</v>
      </c>
      <c r="G112" s="41">
        <v>3.0</v>
      </c>
      <c r="H112" s="57" t="s">
        <v>6</v>
      </c>
      <c r="I112" s="41" t="s">
        <v>82</v>
      </c>
      <c r="J112" s="56"/>
      <c r="K112" s="44"/>
      <c r="L112" s="45"/>
      <c r="M112" s="46" t="s">
        <v>83</v>
      </c>
      <c r="N112" s="40" t="s">
        <v>84</v>
      </c>
      <c r="O112" s="47" t="s">
        <v>411</v>
      </c>
      <c r="P112" s="48"/>
      <c r="Q112" s="48"/>
      <c r="R112" s="48"/>
      <c r="S112" s="49"/>
      <c r="T112" s="50" t="str">
        <f>IFERROR(__xludf.DUMMYFUNCTION("if(isblank($A112),"""",REGEXREPLACE($A112,   "",?(\d),?"",  ""$1""&amp;""-""&amp;$H112))"),"")</f>
        <v/>
      </c>
      <c r="U112" s="51" t="str">
        <f>IFERROR(__xludf.DUMMYFUNCTION("iferror(split(A112,"","",TRUE,TRUE),"""")"),"")</f>
        <v/>
      </c>
      <c r="V112" s="51"/>
      <c r="W112" s="51"/>
      <c r="X112" s="51"/>
      <c r="Y112" s="50" t="str">
        <f>IFERROR(__xludf.DUMMYFUNCTION("if(or(U112="""",U112=""f""),"""",U112&amp;"": ""&amp;vlookup(to_text(U112),'1.Learning-Goals'!$A$3:$B$100,2,FALSE))"),"")</f>
        <v/>
      </c>
      <c r="Z112" s="50" t="str">
        <f>IFERROR(__xludf.DUMMYFUNCTION("if(or(V112="""",V112=""f""),"""",V112&amp;"": ""&amp;vlookup(to_text(V112),'1.Learning-Goals'!$A$3:$B$100,2,FALSE))"),"")</f>
        <v/>
      </c>
      <c r="AA112" s="50" t="str">
        <f>IFERROR(__xludf.DUMMYFUNCTION("if(or(W112="""",W112=""f""),"""",W112&amp;"": ""&amp;vlookup(to_text(W112),'1.Learning-Goals'!$A$3:$B$100,2,FALSE))"),"")</f>
        <v/>
      </c>
      <c r="AB112" s="50" t="str">
        <f>IFERROR(__xludf.DUMMYFUNCTION("if(or(X112="""",X112=""f""),"""",X112&amp;"": ""&amp;vlookup(to_text(X112),'1.Learning-Goals'!$A$3:$B$100,2,FALSE))"),"")</f>
        <v/>
      </c>
      <c r="AC112" s="52"/>
      <c r="AD112" s="52"/>
      <c r="AE112" s="52"/>
      <c r="AF112" s="52"/>
      <c r="AG112" s="52"/>
      <c r="AH112" s="52"/>
      <c r="AI112" s="52"/>
      <c r="AJ112" s="52"/>
    </row>
    <row r="113" ht="15.75" customHeight="1">
      <c r="A113" s="53"/>
      <c r="B113" s="39" t="str">
        <f t="shared" si="1"/>
        <v/>
      </c>
      <c r="C113" s="40" t="s">
        <v>412</v>
      </c>
      <c r="D113" s="41" t="s">
        <v>413</v>
      </c>
      <c r="E113" s="41" t="s">
        <v>79</v>
      </c>
      <c r="F113" s="40" t="s">
        <v>80</v>
      </c>
      <c r="G113" s="41">
        <v>3.0</v>
      </c>
      <c r="H113" s="57" t="s">
        <v>6</v>
      </c>
      <c r="I113" s="41" t="s">
        <v>82</v>
      </c>
      <c r="J113" s="56"/>
      <c r="K113" s="44"/>
      <c r="L113" s="45"/>
      <c r="M113" s="46" t="s">
        <v>83</v>
      </c>
      <c r="N113" s="40" t="s">
        <v>84</v>
      </c>
      <c r="O113" s="47" t="s">
        <v>414</v>
      </c>
      <c r="P113" s="48"/>
      <c r="Q113" s="48"/>
      <c r="R113" s="48"/>
      <c r="S113" s="49"/>
      <c r="T113" s="50" t="str">
        <f>IFERROR(__xludf.DUMMYFUNCTION("if(isblank($A113),"""",REGEXREPLACE($A113,   "",?(\d),?"",  ""$1""&amp;""-""&amp;$H113))"),"")</f>
        <v/>
      </c>
      <c r="U113" s="51" t="str">
        <f>IFERROR(__xludf.DUMMYFUNCTION("iferror(split(A113,"","",TRUE,TRUE),"""")"),"")</f>
        <v/>
      </c>
      <c r="V113" s="51"/>
      <c r="W113" s="51"/>
      <c r="X113" s="51"/>
      <c r="Y113" s="50" t="str">
        <f>IFERROR(__xludf.DUMMYFUNCTION("if(or(U113="""",U113=""f""),"""",U113&amp;"": ""&amp;vlookup(to_text(U113),'1.Learning-Goals'!$A$3:$B$100,2,FALSE))"),"")</f>
        <v/>
      </c>
      <c r="Z113" s="50" t="str">
        <f>IFERROR(__xludf.DUMMYFUNCTION("if(or(V113="""",V113=""f""),"""",V113&amp;"": ""&amp;vlookup(to_text(V113),'1.Learning-Goals'!$A$3:$B$100,2,FALSE))"),"")</f>
        <v/>
      </c>
      <c r="AA113" s="50" t="str">
        <f>IFERROR(__xludf.DUMMYFUNCTION("if(or(W113="""",W113=""f""),"""",W113&amp;"": ""&amp;vlookup(to_text(W113),'1.Learning-Goals'!$A$3:$B$100,2,FALSE))"),"")</f>
        <v/>
      </c>
      <c r="AB113" s="50" t="str">
        <f>IFERROR(__xludf.DUMMYFUNCTION("if(or(X113="""",X113=""f""),"""",X113&amp;"": ""&amp;vlookup(to_text(X113),'1.Learning-Goals'!$A$3:$B$100,2,FALSE))"),"")</f>
        <v/>
      </c>
      <c r="AC113" s="52"/>
      <c r="AD113" s="52"/>
      <c r="AE113" s="52"/>
      <c r="AF113" s="52"/>
      <c r="AG113" s="52"/>
      <c r="AH113" s="52"/>
      <c r="AI113" s="52"/>
      <c r="AJ113" s="52"/>
    </row>
    <row r="114" ht="15.75" customHeight="1">
      <c r="A114" s="53"/>
      <c r="B114" s="39" t="str">
        <f t="shared" si="1"/>
        <v/>
      </c>
      <c r="C114" s="40" t="s">
        <v>415</v>
      </c>
      <c r="D114" s="41" t="s">
        <v>416</v>
      </c>
      <c r="E114" s="41" t="s">
        <v>79</v>
      </c>
      <c r="F114" s="40" t="s">
        <v>80</v>
      </c>
      <c r="G114" s="41">
        <v>3.0</v>
      </c>
      <c r="H114" s="57" t="s">
        <v>6</v>
      </c>
      <c r="I114" s="41" t="s">
        <v>82</v>
      </c>
      <c r="J114" s="56"/>
      <c r="K114" s="44"/>
      <c r="L114" s="45"/>
      <c r="M114" s="46" t="s">
        <v>83</v>
      </c>
      <c r="N114" s="40" t="s">
        <v>84</v>
      </c>
      <c r="O114" s="47" t="s">
        <v>417</v>
      </c>
      <c r="P114" s="48"/>
      <c r="Q114" s="48"/>
      <c r="R114" s="48"/>
      <c r="S114" s="49"/>
      <c r="T114" s="50" t="str">
        <f>IFERROR(__xludf.DUMMYFUNCTION("if(isblank($A114),"""",REGEXREPLACE($A114,   "",?(\d),?"",  ""$1""&amp;""-""&amp;$H114))"),"")</f>
        <v/>
      </c>
      <c r="U114" s="51" t="str">
        <f>IFERROR(__xludf.DUMMYFUNCTION("iferror(split(A114,"","",TRUE,TRUE),"""")"),"")</f>
        <v/>
      </c>
      <c r="V114" s="51"/>
      <c r="W114" s="51"/>
      <c r="X114" s="51"/>
      <c r="Y114" s="50" t="str">
        <f>IFERROR(__xludf.DUMMYFUNCTION("if(or(U114="""",U114=""f""),"""",U114&amp;"": ""&amp;vlookup(to_text(U114),'1.Learning-Goals'!$A$3:$B$100,2,FALSE))"),"")</f>
        <v/>
      </c>
      <c r="Z114" s="50" t="str">
        <f>IFERROR(__xludf.DUMMYFUNCTION("if(or(V114="""",V114=""f""),"""",V114&amp;"": ""&amp;vlookup(to_text(V114),'1.Learning-Goals'!$A$3:$B$100,2,FALSE))"),"")</f>
        <v/>
      </c>
      <c r="AA114" s="50" t="str">
        <f>IFERROR(__xludf.DUMMYFUNCTION("if(or(W114="""",W114=""f""),"""",W114&amp;"": ""&amp;vlookup(to_text(W114),'1.Learning-Goals'!$A$3:$B$100,2,FALSE))"),"")</f>
        <v/>
      </c>
      <c r="AB114" s="50" t="str">
        <f>IFERROR(__xludf.DUMMYFUNCTION("if(or(X114="""",X114=""f""),"""",X114&amp;"": ""&amp;vlookup(to_text(X114),'1.Learning-Goals'!$A$3:$B$100,2,FALSE))"),"")</f>
        <v/>
      </c>
      <c r="AC114" s="52"/>
      <c r="AD114" s="52"/>
      <c r="AE114" s="52"/>
      <c r="AF114" s="52"/>
      <c r="AG114" s="52"/>
      <c r="AH114" s="52"/>
      <c r="AI114" s="52"/>
      <c r="AJ114" s="52"/>
    </row>
    <row r="115" ht="15.75" customHeight="1">
      <c r="A115" s="53"/>
      <c r="B115" s="39" t="str">
        <f t="shared" si="1"/>
        <v/>
      </c>
      <c r="C115" s="40" t="s">
        <v>418</v>
      </c>
      <c r="D115" s="41" t="s">
        <v>419</v>
      </c>
      <c r="E115" s="41" t="s">
        <v>79</v>
      </c>
      <c r="F115" s="40" t="s">
        <v>80</v>
      </c>
      <c r="G115" s="41">
        <v>3.0</v>
      </c>
      <c r="H115" s="57" t="s">
        <v>6</v>
      </c>
      <c r="I115" s="41" t="s">
        <v>82</v>
      </c>
      <c r="J115" s="56"/>
      <c r="K115" s="44"/>
      <c r="L115" s="45"/>
      <c r="M115" s="46" t="s">
        <v>83</v>
      </c>
      <c r="N115" s="40" t="s">
        <v>84</v>
      </c>
      <c r="O115" s="47" t="s">
        <v>420</v>
      </c>
      <c r="P115" s="48"/>
      <c r="Q115" s="48"/>
      <c r="R115" s="48"/>
      <c r="S115" s="49"/>
      <c r="T115" s="50" t="str">
        <f>IFERROR(__xludf.DUMMYFUNCTION("if(isblank($A115),"""",REGEXREPLACE($A115,   "",?(\d),?"",  ""$1""&amp;""-""&amp;$H115))"),"")</f>
        <v/>
      </c>
      <c r="U115" s="51" t="str">
        <f>IFERROR(__xludf.DUMMYFUNCTION("iferror(split(A115,"","",TRUE,TRUE),"""")"),"")</f>
        <v/>
      </c>
      <c r="V115" s="51"/>
      <c r="W115" s="51"/>
      <c r="X115" s="51"/>
      <c r="Y115" s="50" t="str">
        <f>IFERROR(__xludf.DUMMYFUNCTION("if(or(U115="""",U115=""f""),"""",U115&amp;"": ""&amp;vlookup(to_text(U115),'1.Learning-Goals'!$A$3:$B$100,2,FALSE))"),"")</f>
        <v/>
      </c>
      <c r="Z115" s="50" t="str">
        <f>IFERROR(__xludf.DUMMYFUNCTION("if(or(V115="""",V115=""f""),"""",V115&amp;"": ""&amp;vlookup(to_text(V115),'1.Learning-Goals'!$A$3:$B$100,2,FALSE))"),"")</f>
        <v/>
      </c>
      <c r="AA115" s="50" t="str">
        <f>IFERROR(__xludf.DUMMYFUNCTION("if(or(W115="""",W115=""f""),"""",W115&amp;"": ""&amp;vlookup(to_text(W115),'1.Learning-Goals'!$A$3:$B$100,2,FALSE))"),"")</f>
        <v/>
      </c>
      <c r="AB115" s="50" t="str">
        <f>IFERROR(__xludf.DUMMYFUNCTION("if(or(X115="""",X115=""f""),"""",X115&amp;"": ""&amp;vlookup(to_text(X115),'1.Learning-Goals'!$A$3:$B$100,2,FALSE))"),"")</f>
        <v/>
      </c>
      <c r="AC115" s="52"/>
      <c r="AD115" s="52"/>
      <c r="AE115" s="52"/>
      <c r="AF115" s="52"/>
      <c r="AG115" s="52"/>
      <c r="AH115" s="52"/>
      <c r="AI115" s="52"/>
      <c r="AJ115" s="52"/>
    </row>
    <row r="116" ht="15.75" customHeight="1">
      <c r="A116" s="53"/>
      <c r="B116" s="39" t="str">
        <f t="shared" si="1"/>
        <v/>
      </c>
      <c r="C116" s="40" t="s">
        <v>421</v>
      </c>
      <c r="D116" s="41" t="s">
        <v>422</v>
      </c>
      <c r="E116" s="41" t="s">
        <v>79</v>
      </c>
      <c r="F116" s="40" t="s">
        <v>80</v>
      </c>
      <c r="G116" s="41">
        <v>3.0</v>
      </c>
      <c r="H116" s="57" t="s">
        <v>6</v>
      </c>
      <c r="I116" s="41" t="s">
        <v>82</v>
      </c>
      <c r="J116" s="56"/>
      <c r="K116" s="44"/>
      <c r="L116" s="45"/>
      <c r="M116" s="46" t="s">
        <v>83</v>
      </c>
      <c r="N116" s="40" t="s">
        <v>84</v>
      </c>
      <c r="O116" s="47" t="s">
        <v>423</v>
      </c>
      <c r="P116" s="48"/>
      <c r="Q116" s="48"/>
      <c r="R116" s="48"/>
      <c r="S116" s="49"/>
      <c r="T116" s="50" t="str">
        <f>IFERROR(__xludf.DUMMYFUNCTION("if(isblank($A116),"""",REGEXREPLACE($A116,   "",?(\d),?"",  ""$1""&amp;""-""&amp;$H116))"),"")</f>
        <v/>
      </c>
      <c r="U116" s="51" t="str">
        <f>IFERROR(__xludf.DUMMYFUNCTION("iferror(split(A116,"","",TRUE,TRUE),"""")"),"")</f>
        <v/>
      </c>
      <c r="V116" s="51"/>
      <c r="W116" s="51"/>
      <c r="X116" s="51"/>
      <c r="Y116" s="50" t="str">
        <f>IFERROR(__xludf.DUMMYFUNCTION("if(or(U116="""",U116=""f""),"""",U116&amp;"": ""&amp;vlookup(to_text(U116),'1.Learning-Goals'!$A$3:$B$100,2,FALSE))"),"")</f>
        <v/>
      </c>
      <c r="Z116" s="50" t="str">
        <f>IFERROR(__xludf.DUMMYFUNCTION("if(or(V116="""",V116=""f""),"""",V116&amp;"": ""&amp;vlookup(to_text(V116),'1.Learning-Goals'!$A$3:$B$100,2,FALSE))"),"")</f>
        <v/>
      </c>
      <c r="AA116" s="50" t="str">
        <f>IFERROR(__xludf.DUMMYFUNCTION("if(or(W116="""",W116=""f""),"""",W116&amp;"": ""&amp;vlookup(to_text(W116),'1.Learning-Goals'!$A$3:$B$100,2,FALSE))"),"")</f>
        <v/>
      </c>
      <c r="AB116" s="50" t="str">
        <f>IFERROR(__xludf.DUMMYFUNCTION("if(or(X116="""",X116=""f""),"""",X116&amp;"": ""&amp;vlookup(to_text(X116),'1.Learning-Goals'!$A$3:$B$100,2,FALSE))"),"")</f>
        <v/>
      </c>
      <c r="AC116" s="52"/>
      <c r="AD116" s="52"/>
      <c r="AE116" s="52"/>
      <c r="AF116" s="52"/>
      <c r="AG116" s="52"/>
      <c r="AH116" s="52"/>
      <c r="AI116" s="52"/>
      <c r="AJ116" s="52"/>
    </row>
    <row r="117" ht="15.75" customHeight="1">
      <c r="A117" s="53"/>
      <c r="B117" s="39" t="str">
        <f t="shared" si="1"/>
        <v/>
      </c>
      <c r="C117" s="40" t="s">
        <v>424</v>
      </c>
      <c r="D117" s="41" t="s">
        <v>425</v>
      </c>
      <c r="E117" s="41" t="s">
        <v>79</v>
      </c>
      <c r="F117" s="40" t="s">
        <v>80</v>
      </c>
      <c r="G117" s="41">
        <v>3.0</v>
      </c>
      <c r="H117" s="57" t="s">
        <v>6</v>
      </c>
      <c r="I117" s="41" t="s">
        <v>82</v>
      </c>
      <c r="J117" s="56"/>
      <c r="K117" s="44"/>
      <c r="L117" s="45"/>
      <c r="M117" s="46" t="s">
        <v>83</v>
      </c>
      <c r="N117" s="40" t="s">
        <v>84</v>
      </c>
      <c r="O117" s="47" t="s">
        <v>426</v>
      </c>
      <c r="P117" s="48"/>
      <c r="Q117" s="48"/>
      <c r="R117" s="48"/>
      <c r="S117" s="49"/>
      <c r="T117" s="50" t="str">
        <f>IFERROR(__xludf.DUMMYFUNCTION("if(isblank($A117),"""",REGEXREPLACE($A117,   "",?(\d),?"",  ""$1""&amp;""-""&amp;$H117))"),"")</f>
        <v/>
      </c>
      <c r="U117" s="51" t="str">
        <f>IFERROR(__xludf.DUMMYFUNCTION("iferror(split(A117,"","",TRUE,TRUE),"""")"),"")</f>
        <v/>
      </c>
      <c r="V117" s="51"/>
      <c r="W117" s="51"/>
      <c r="X117" s="51"/>
      <c r="Y117" s="50" t="str">
        <f>IFERROR(__xludf.DUMMYFUNCTION("if(or(U117="""",U117=""f""),"""",U117&amp;"": ""&amp;vlookup(to_text(U117),'1.Learning-Goals'!$A$3:$B$100,2,FALSE))"),"")</f>
        <v/>
      </c>
      <c r="Z117" s="50" t="str">
        <f>IFERROR(__xludf.DUMMYFUNCTION("if(or(V117="""",V117=""f""),"""",V117&amp;"": ""&amp;vlookup(to_text(V117),'1.Learning-Goals'!$A$3:$B$100,2,FALSE))"),"")</f>
        <v/>
      </c>
      <c r="AA117" s="50" t="str">
        <f>IFERROR(__xludf.DUMMYFUNCTION("if(or(W117="""",W117=""f""),"""",W117&amp;"": ""&amp;vlookup(to_text(W117),'1.Learning-Goals'!$A$3:$B$100,2,FALSE))"),"")</f>
        <v/>
      </c>
      <c r="AB117" s="50" t="str">
        <f>IFERROR(__xludf.DUMMYFUNCTION("if(or(X117="""",X117=""f""),"""",X117&amp;"": ""&amp;vlookup(to_text(X117),'1.Learning-Goals'!$A$3:$B$100,2,FALSE))"),"")</f>
        <v/>
      </c>
      <c r="AC117" s="52"/>
      <c r="AD117" s="52"/>
      <c r="AE117" s="52"/>
      <c r="AF117" s="52"/>
      <c r="AG117" s="52"/>
      <c r="AH117" s="52"/>
      <c r="AI117" s="52"/>
      <c r="AJ117" s="52"/>
    </row>
    <row r="118" ht="15.75" customHeight="1">
      <c r="A118" s="53"/>
      <c r="B118" s="39" t="str">
        <f t="shared" si="1"/>
        <v/>
      </c>
      <c r="C118" s="40" t="s">
        <v>427</v>
      </c>
      <c r="D118" s="41" t="s">
        <v>87</v>
      </c>
      <c r="E118" s="41" t="s">
        <v>79</v>
      </c>
      <c r="F118" s="40" t="s">
        <v>80</v>
      </c>
      <c r="G118" s="41">
        <v>3.0</v>
      </c>
      <c r="H118" s="57" t="s">
        <v>6</v>
      </c>
      <c r="I118" s="41" t="s">
        <v>82</v>
      </c>
      <c r="J118" s="56"/>
      <c r="K118" s="44"/>
      <c r="L118" s="45"/>
      <c r="M118" s="46" t="s">
        <v>83</v>
      </c>
      <c r="N118" s="40" t="s">
        <v>84</v>
      </c>
      <c r="O118" s="47" t="s">
        <v>428</v>
      </c>
      <c r="P118" s="48"/>
      <c r="Q118" s="48"/>
      <c r="R118" s="48"/>
      <c r="S118" s="49"/>
      <c r="T118" s="50" t="str">
        <f>IFERROR(__xludf.DUMMYFUNCTION("if(isblank($A118),"""",REGEXREPLACE($A118,   "",?(\d),?"",  ""$1""&amp;""-""&amp;$H118))"),"")</f>
        <v/>
      </c>
      <c r="U118" s="51" t="str">
        <f>IFERROR(__xludf.DUMMYFUNCTION("iferror(split(A118,"","",TRUE,TRUE),"""")"),"")</f>
        <v/>
      </c>
      <c r="V118" s="51"/>
      <c r="W118" s="51"/>
      <c r="X118" s="51"/>
      <c r="Y118" s="50" t="str">
        <f>IFERROR(__xludf.DUMMYFUNCTION("if(or(U118="""",U118=""f""),"""",U118&amp;"": ""&amp;vlookup(to_text(U118),'1.Learning-Goals'!$A$3:$B$100,2,FALSE))"),"")</f>
        <v/>
      </c>
      <c r="Z118" s="50" t="str">
        <f>IFERROR(__xludf.DUMMYFUNCTION("if(or(V118="""",V118=""f""),"""",V118&amp;"": ""&amp;vlookup(to_text(V118),'1.Learning-Goals'!$A$3:$B$100,2,FALSE))"),"")</f>
        <v/>
      </c>
      <c r="AA118" s="50" t="str">
        <f>IFERROR(__xludf.DUMMYFUNCTION("if(or(W118="""",W118=""f""),"""",W118&amp;"": ""&amp;vlookup(to_text(W118),'1.Learning-Goals'!$A$3:$B$100,2,FALSE))"),"")</f>
        <v/>
      </c>
      <c r="AB118" s="50" t="str">
        <f>IFERROR(__xludf.DUMMYFUNCTION("if(or(X118="""",X118=""f""),"""",X118&amp;"": ""&amp;vlookup(to_text(X118),'1.Learning-Goals'!$A$3:$B$100,2,FALSE))"),"")</f>
        <v/>
      </c>
      <c r="AC118" s="52"/>
      <c r="AD118" s="52"/>
      <c r="AE118" s="52"/>
      <c r="AF118" s="52"/>
      <c r="AG118" s="52"/>
      <c r="AH118" s="52"/>
      <c r="AI118" s="52"/>
      <c r="AJ118" s="52"/>
    </row>
    <row r="119" ht="15.75" customHeight="1">
      <c r="A119" s="53"/>
      <c r="B119" s="39" t="str">
        <f t="shared" si="1"/>
        <v/>
      </c>
      <c r="C119" s="40" t="s">
        <v>429</v>
      </c>
      <c r="D119" s="41" t="s">
        <v>430</v>
      </c>
      <c r="E119" s="41" t="s">
        <v>79</v>
      </c>
      <c r="F119" s="40" t="s">
        <v>80</v>
      </c>
      <c r="G119" s="41">
        <v>3.0</v>
      </c>
      <c r="H119" s="57" t="s">
        <v>6</v>
      </c>
      <c r="I119" s="41" t="s">
        <v>82</v>
      </c>
      <c r="J119" s="56"/>
      <c r="K119" s="44"/>
      <c r="L119" s="45"/>
      <c r="M119" s="46" t="s">
        <v>83</v>
      </c>
      <c r="N119" s="40" t="s">
        <v>84</v>
      </c>
      <c r="O119" s="47" t="s">
        <v>431</v>
      </c>
      <c r="P119" s="48"/>
      <c r="Q119" s="48"/>
      <c r="R119" s="48"/>
      <c r="S119" s="49"/>
      <c r="T119" s="50" t="str">
        <f>IFERROR(__xludf.DUMMYFUNCTION("if(isblank($A119),"""",REGEXREPLACE($A119,   "",?(\d),?"",  ""$1""&amp;""-""&amp;$H119))"),"")</f>
        <v/>
      </c>
      <c r="U119" s="51" t="str">
        <f>IFERROR(__xludf.DUMMYFUNCTION("iferror(split(A119,"","",TRUE,TRUE),"""")"),"")</f>
        <v/>
      </c>
      <c r="V119" s="51"/>
      <c r="W119" s="51"/>
      <c r="X119" s="51"/>
      <c r="Y119" s="50" t="str">
        <f>IFERROR(__xludf.DUMMYFUNCTION("if(or(U119="""",U119=""f""),"""",U119&amp;"": ""&amp;vlookup(to_text(U119),'1.Learning-Goals'!$A$3:$B$100,2,FALSE))"),"")</f>
        <v/>
      </c>
      <c r="Z119" s="50" t="str">
        <f>IFERROR(__xludf.DUMMYFUNCTION("if(or(V119="""",V119=""f""),"""",V119&amp;"": ""&amp;vlookup(to_text(V119),'1.Learning-Goals'!$A$3:$B$100,2,FALSE))"),"")</f>
        <v/>
      </c>
      <c r="AA119" s="50" t="str">
        <f>IFERROR(__xludf.DUMMYFUNCTION("if(or(W119="""",W119=""f""),"""",W119&amp;"": ""&amp;vlookup(to_text(W119),'1.Learning-Goals'!$A$3:$B$100,2,FALSE))"),"")</f>
        <v/>
      </c>
      <c r="AB119" s="50" t="str">
        <f>IFERROR(__xludf.DUMMYFUNCTION("if(or(X119="""",X119=""f""),"""",X119&amp;"": ""&amp;vlookup(to_text(X119),'1.Learning-Goals'!$A$3:$B$100,2,FALSE))"),"")</f>
        <v/>
      </c>
      <c r="AC119" s="52"/>
      <c r="AD119" s="52"/>
      <c r="AE119" s="52"/>
      <c r="AF119" s="52"/>
      <c r="AG119" s="52"/>
      <c r="AH119" s="52"/>
      <c r="AI119" s="52"/>
      <c r="AJ119" s="52"/>
    </row>
    <row r="120" ht="15.75" customHeight="1">
      <c r="A120" s="53"/>
      <c r="B120" s="39" t="str">
        <f t="shared" si="1"/>
        <v/>
      </c>
      <c r="C120" s="40" t="s">
        <v>432</v>
      </c>
      <c r="D120" s="41" t="s">
        <v>433</v>
      </c>
      <c r="E120" s="41" t="s">
        <v>79</v>
      </c>
      <c r="F120" s="40" t="s">
        <v>80</v>
      </c>
      <c r="G120" s="41">
        <v>3.0</v>
      </c>
      <c r="H120" s="57" t="s">
        <v>6</v>
      </c>
      <c r="I120" s="41" t="s">
        <v>82</v>
      </c>
      <c r="J120" s="56"/>
      <c r="K120" s="44"/>
      <c r="L120" s="45"/>
      <c r="M120" s="46" t="s">
        <v>83</v>
      </c>
      <c r="N120" s="40" t="s">
        <v>84</v>
      </c>
      <c r="O120" s="47" t="s">
        <v>434</v>
      </c>
      <c r="P120" s="48"/>
      <c r="Q120" s="48"/>
      <c r="R120" s="48"/>
      <c r="S120" s="49"/>
      <c r="T120" s="50" t="str">
        <f>IFERROR(__xludf.DUMMYFUNCTION("if(isblank($A120),"""",REGEXREPLACE($A120,   "",?(\d),?"",  ""$1""&amp;""-""&amp;$H120))"),"")</f>
        <v/>
      </c>
      <c r="U120" s="51" t="str">
        <f>IFERROR(__xludf.DUMMYFUNCTION("iferror(split(A120,"","",TRUE,TRUE),"""")"),"")</f>
        <v/>
      </c>
      <c r="V120" s="51"/>
      <c r="W120" s="51"/>
      <c r="X120" s="51"/>
      <c r="Y120" s="50" t="str">
        <f>IFERROR(__xludf.DUMMYFUNCTION("if(or(U120="""",U120=""f""),"""",U120&amp;"": ""&amp;vlookup(to_text(U120),'1.Learning-Goals'!$A$3:$B$100,2,FALSE))"),"")</f>
        <v/>
      </c>
      <c r="Z120" s="50" t="str">
        <f>IFERROR(__xludf.DUMMYFUNCTION("if(or(V120="""",V120=""f""),"""",V120&amp;"": ""&amp;vlookup(to_text(V120),'1.Learning-Goals'!$A$3:$B$100,2,FALSE))"),"")</f>
        <v/>
      </c>
      <c r="AA120" s="50" t="str">
        <f>IFERROR(__xludf.DUMMYFUNCTION("if(or(W120="""",W120=""f""),"""",W120&amp;"": ""&amp;vlookup(to_text(W120),'1.Learning-Goals'!$A$3:$B$100,2,FALSE))"),"")</f>
        <v/>
      </c>
      <c r="AB120" s="50" t="str">
        <f>IFERROR(__xludf.DUMMYFUNCTION("if(or(X120="""",X120=""f""),"""",X120&amp;"": ""&amp;vlookup(to_text(X120),'1.Learning-Goals'!$A$3:$B$100,2,FALSE))"),"")</f>
        <v/>
      </c>
      <c r="AC120" s="52"/>
      <c r="AD120" s="52"/>
      <c r="AE120" s="52"/>
      <c r="AF120" s="52"/>
      <c r="AG120" s="52"/>
      <c r="AH120" s="52"/>
      <c r="AI120" s="52"/>
      <c r="AJ120" s="52"/>
    </row>
    <row r="121" ht="15.75" customHeight="1">
      <c r="A121" s="53"/>
      <c r="B121" s="39" t="str">
        <f t="shared" si="1"/>
        <v/>
      </c>
      <c r="C121" s="40" t="s">
        <v>435</v>
      </c>
      <c r="D121" s="41" t="s">
        <v>436</v>
      </c>
      <c r="E121" s="41" t="s">
        <v>79</v>
      </c>
      <c r="F121" s="40" t="s">
        <v>80</v>
      </c>
      <c r="G121" s="41">
        <v>3.0</v>
      </c>
      <c r="H121" s="57" t="s">
        <v>6</v>
      </c>
      <c r="I121" s="41" t="s">
        <v>82</v>
      </c>
      <c r="J121" s="56"/>
      <c r="K121" s="44"/>
      <c r="L121" s="45"/>
      <c r="M121" s="46" t="s">
        <v>83</v>
      </c>
      <c r="N121" s="40" t="s">
        <v>84</v>
      </c>
      <c r="O121" s="47" t="s">
        <v>437</v>
      </c>
      <c r="P121" s="48"/>
      <c r="Q121" s="48"/>
      <c r="R121" s="48"/>
      <c r="S121" s="49"/>
      <c r="T121" s="50" t="str">
        <f>IFERROR(__xludf.DUMMYFUNCTION("if(isblank($A121),"""",REGEXREPLACE($A121,   "",?(\d),?"",  ""$1""&amp;""-""&amp;$H121))"),"")</f>
        <v/>
      </c>
      <c r="U121" s="51" t="str">
        <f>IFERROR(__xludf.DUMMYFUNCTION("iferror(split(A121,"","",TRUE,TRUE),"""")"),"")</f>
        <v/>
      </c>
      <c r="V121" s="51"/>
      <c r="W121" s="51"/>
      <c r="X121" s="51"/>
      <c r="Y121" s="50" t="str">
        <f>IFERROR(__xludf.DUMMYFUNCTION("if(or(U121="""",U121=""f""),"""",U121&amp;"": ""&amp;vlookup(to_text(U121),'1.Learning-Goals'!$A$3:$B$100,2,FALSE))"),"")</f>
        <v/>
      </c>
      <c r="Z121" s="50" t="str">
        <f>IFERROR(__xludf.DUMMYFUNCTION("if(or(V121="""",V121=""f""),"""",V121&amp;"": ""&amp;vlookup(to_text(V121),'1.Learning-Goals'!$A$3:$B$100,2,FALSE))"),"")</f>
        <v/>
      </c>
      <c r="AA121" s="50" t="str">
        <f>IFERROR(__xludf.DUMMYFUNCTION("if(or(W121="""",W121=""f""),"""",W121&amp;"": ""&amp;vlookup(to_text(W121),'1.Learning-Goals'!$A$3:$B$100,2,FALSE))"),"")</f>
        <v/>
      </c>
      <c r="AB121" s="50" t="str">
        <f>IFERROR(__xludf.DUMMYFUNCTION("if(or(X121="""",X121=""f""),"""",X121&amp;"": ""&amp;vlookup(to_text(X121),'1.Learning-Goals'!$A$3:$B$100,2,FALSE))"),"")</f>
        <v/>
      </c>
      <c r="AC121" s="52"/>
      <c r="AD121" s="52"/>
      <c r="AE121" s="52"/>
      <c r="AF121" s="52"/>
      <c r="AG121" s="52"/>
      <c r="AH121" s="52"/>
      <c r="AI121" s="52"/>
      <c r="AJ121" s="52"/>
    </row>
    <row r="122" ht="15.75" customHeight="1">
      <c r="A122" s="53"/>
      <c r="B122" s="39" t="str">
        <f t="shared" si="1"/>
        <v/>
      </c>
      <c r="C122" s="40" t="s">
        <v>438</v>
      </c>
      <c r="D122" s="41" t="s">
        <v>439</v>
      </c>
      <c r="E122" s="41" t="s">
        <v>79</v>
      </c>
      <c r="F122" s="40" t="s">
        <v>80</v>
      </c>
      <c r="G122" s="41">
        <v>3.0</v>
      </c>
      <c r="H122" s="57" t="s">
        <v>6</v>
      </c>
      <c r="I122" s="41" t="s">
        <v>82</v>
      </c>
      <c r="J122" s="56"/>
      <c r="K122" s="44"/>
      <c r="L122" s="45"/>
      <c r="M122" s="46" t="s">
        <v>83</v>
      </c>
      <c r="N122" s="40" t="s">
        <v>84</v>
      </c>
      <c r="O122" s="47" t="s">
        <v>440</v>
      </c>
      <c r="P122" s="48"/>
      <c r="Q122" s="48"/>
      <c r="R122" s="48"/>
      <c r="S122" s="49"/>
      <c r="T122" s="50" t="str">
        <f>IFERROR(__xludf.DUMMYFUNCTION("if(isblank($A122),"""",REGEXREPLACE($A122,   "",?(\d),?"",  ""$1""&amp;""-""&amp;$H122))"),"")</f>
        <v/>
      </c>
      <c r="U122" s="51" t="str">
        <f>IFERROR(__xludf.DUMMYFUNCTION("iferror(split(A122,"","",TRUE,TRUE),"""")"),"")</f>
        <v/>
      </c>
      <c r="V122" s="51"/>
      <c r="W122" s="51"/>
      <c r="X122" s="51"/>
      <c r="Y122" s="50" t="str">
        <f>IFERROR(__xludf.DUMMYFUNCTION("if(or(U122="""",U122=""f""),"""",U122&amp;"": ""&amp;vlookup(to_text(U122),'1.Learning-Goals'!$A$3:$B$100,2,FALSE))"),"")</f>
        <v/>
      </c>
      <c r="Z122" s="50" t="str">
        <f>IFERROR(__xludf.DUMMYFUNCTION("if(or(V122="""",V122=""f""),"""",V122&amp;"": ""&amp;vlookup(to_text(V122),'1.Learning-Goals'!$A$3:$B$100,2,FALSE))"),"")</f>
        <v/>
      </c>
      <c r="AA122" s="50" t="str">
        <f>IFERROR(__xludf.DUMMYFUNCTION("if(or(W122="""",W122=""f""),"""",W122&amp;"": ""&amp;vlookup(to_text(W122),'1.Learning-Goals'!$A$3:$B$100,2,FALSE))"),"")</f>
        <v/>
      </c>
      <c r="AB122" s="50" t="str">
        <f>IFERROR(__xludf.DUMMYFUNCTION("if(or(X122="""",X122=""f""),"""",X122&amp;"": ""&amp;vlookup(to_text(X122),'1.Learning-Goals'!$A$3:$B$100,2,FALSE))"),"")</f>
        <v/>
      </c>
      <c r="AC122" s="52"/>
      <c r="AD122" s="52"/>
      <c r="AE122" s="52"/>
      <c r="AF122" s="52"/>
      <c r="AG122" s="52"/>
      <c r="AH122" s="52"/>
      <c r="AI122" s="52"/>
      <c r="AJ122" s="52"/>
    </row>
    <row r="123" ht="15.75" customHeight="1">
      <c r="A123" s="53"/>
      <c r="B123" s="39" t="str">
        <f t="shared" si="1"/>
        <v/>
      </c>
      <c r="C123" s="40" t="s">
        <v>441</v>
      </c>
      <c r="D123" s="41" t="s">
        <v>442</v>
      </c>
      <c r="E123" s="41" t="s">
        <v>79</v>
      </c>
      <c r="F123" s="40" t="s">
        <v>80</v>
      </c>
      <c r="G123" s="41">
        <v>3.0</v>
      </c>
      <c r="H123" s="57" t="s">
        <v>6</v>
      </c>
      <c r="I123" s="41" t="s">
        <v>82</v>
      </c>
      <c r="J123" s="56"/>
      <c r="K123" s="44"/>
      <c r="L123" s="45"/>
      <c r="M123" s="46" t="s">
        <v>83</v>
      </c>
      <c r="N123" s="40" t="s">
        <v>84</v>
      </c>
      <c r="O123" s="47" t="s">
        <v>443</v>
      </c>
      <c r="P123" s="48"/>
      <c r="Q123" s="48"/>
      <c r="R123" s="48"/>
      <c r="S123" s="49"/>
      <c r="T123" s="50" t="str">
        <f>IFERROR(__xludf.DUMMYFUNCTION("if(isblank($A123),"""",REGEXREPLACE($A123,   "",?(\d),?"",  ""$1""&amp;""-""&amp;$H123))"),"")</f>
        <v/>
      </c>
      <c r="U123" s="51" t="str">
        <f>IFERROR(__xludf.DUMMYFUNCTION("iferror(split(A123,"","",TRUE,TRUE),"""")"),"")</f>
        <v/>
      </c>
      <c r="V123" s="51"/>
      <c r="W123" s="51"/>
      <c r="X123" s="51"/>
      <c r="Y123" s="50" t="str">
        <f>IFERROR(__xludf.DUMMYFUNCTION("if(or(U123="""",U123=""f""),"""",U123&amp;"": ""&amp;vlookup(to_text(U123),'1.Learning-Goals'!$A$3:$B$100,2,FALSE))"),"")</f>
        <v/>
      </c>
      <c r="Z123" s="50" t="str">
        <f>IFERROR(__xludf.DUMMYFUNCTION("if(or(V123="""",V123=""f""),"""",V123&amp;"": ""&amp;vlookup(to_text(V123),'1.Learning-Goals'!$A$3:$B$100,2,FALSE))"),"")</f>
        <v/>
      </c>
      <c r="AA123" s="50" t="str">
        <f>IFERROR(__xludf.DUMMYFUNCTION("if(or(W123="""",W123=""f""),"""",W123&amp;"": ""&amp;vlookup(to_text(W123),'1.Learning-Goals'!$A$3:$B$100,2,FALSE))"),"")</f>
        <v/>
      </c>
      <c r="AB123" s="50" t="str">
        <f>IFERROR(__xludf.DUMMYFUNCTION("if(or(X123="""",X123=""f""),"""",X123&amp;"": ""&amp;vlookup(to_text(X123),'1.Learning-Goals'!$A$3:$B$100,2,FALSE))"),"")</f>
        <v/>
      </c>
      <c r="AC123" s="52"/>
      <c r="AD123" s="52"/>
      <c r="AE123" s="52"/>
      <c r="AF123" s="52"/>
      <c r="AG123" s="52"/>
      <c r="AH123" s="52"/>
      <c r="AI123" s="52"/>
      <c r="AJ123" s="52"/>
    </row>
    <row r="124" ht="15.75" customHeight="1">
      <c r="A124" s="53"/>
      <c r="B124" s="39" t="str">
        <f t="shared" si="1"/>
        <v/>
      </c>
      <c r="C124" s="40" t="s">
        <v>444</v>
      </c>
      <c r="D124" s="41" t="s">
        <v>445</v>
      </c>
      <c r="E124" s="41" t="s">
        <v>79</v>
      </c>
      <c r="F124" s="40" t="s">
        <v>80</v>
      </c>
      <c r="G124" s="41">
        <v>3.0</v>
      </c>
      <c r="H124" s="57" t="s">
        <v>6</v>
      </c>
      <c r="I124" s="41" t="s">
        <v>82</v>
      </c>
      <c r="J124" s="56"/>
      <c r="K124" s="44"/>
      <c r="L124" s="45"/>
      <c r="M124" s="46" t="s">
        <v>83</v>
      </c>
      <c r="N124" s="40" t="s">
        <v>84</v>
      </c>
      <c r="O124" s="47" t="s">
        <v>446</v>
      </c>
      <c r="P124" s="48"/>
      <c r="Q124" s="48"/>
      <c r="R124" s="48"/>
      <c r="S124" s="49"/>
      <c r="T124" s="50" t="str">
        <f>IFERROR(__xludf.DUMMYFUNCTION("if(isblank($A124),"""",REGEXREPLACE($A124,   "",?(\d),?"",  ""$1""&amp;""-""&amp;$H124))"),"")</f>
        <v/>
      </c>
      <c r="U124" s="51" t="str">
        <f>IFERROR(__xludf.DUMMYFUNCTION("iferror(split(A124,"","",TRUE,TRUE),"""")"),"")</f>
        <v/>
      </c>
      <c r="V124" s="51"/>
      <c r="W124" s="51"/>
      <c r="X124" s="51"/>
      <c r="Y124" s="50" t="str">
        <f>IFERROR(__xludf.DUMMYFUNCTION("if(or(U124="""",U124=""f""),"""",U124&amp;"": ""&amp;vlookup(to_text(U124),'1.Learning-Goals'!$A$3:$B$100,2,FALSE))"),"")</f>
        <v/>
      </c>
      <c r="Z124" s="50" t="str">
        <f>IFERROR(__xludf.DUMMYFUNCTION("if(or(V124="""",V124=""f""),"""",V124&amp;"": ""&amp;vlookup(to_text(V124),'1.Learning-Goals'!$A$3:$B$100,2,FALSE))"),"")</f>
        <v/>
      </c>
      <c r="AA124" s="50" t="str">
        <f>IFERROR(__xludf.DUMMYFUNCTION("if(or(W124="""",W124=""f""),"""",W124&amp;"": ""&amp;vlookup(to_text(W124),'1.Learning-Goals'!$A$3:$B$100,2,FALSE))"),"")</f>
        <v/>
      </c>
      <c r="AB124" s="50" t="str">
        <f>IFERROR(__xludf.DUMMYFUNCTION("if(or(X124="""",X124=""f""),"""",X124&amp;"": ""&amp;vlookup(to_text(X124),'1.Learning-Goals'!$A$3:$B$100,2,FALSE))"),"")</f>
        <v/>
      </c>
      <c r="AC124" s="52"/>
      <c r="AD124" s="52"/>
      <c r="AE124" s="52"/>
      <c r="AF124" s="52"/>
      <c r="AG124" s="52"/>
      <c r="AH124" s="52"/>
      <c r="AI124" s="52"/>
      <c r="AJ124" s="52"/>
    </row>
    <row r="125" ht="15.75" customHeight="1">
      <c r="A125" s="53"/>
      <c r="B125" s="39" t="str">
        <f t="shared" si="1"/>
        <v/>
      </c>
      <c r="C125" s="40" t="s">
        <v>447</v>
      </c>
      <c r="D125" s="41" t="s">
        <v>361</v>
      </c>
      <c r="E125" s="41" t="s">
        <v>79</v>
      </c>
      <c r="F125" s="40" t="s">
        <v>80</v>
      </c>
      <c r="G125" s="41">
        <v>3.0</v>
      </c>
      <c r="H125" s="57" t="s">
        <v>6</v>
      </c>
      <c r="I125" s="41" t="s">
        <v>82</v>
      </c>
      <c r="J125" s="56"/>
      <c r="K125" s="44"/>
      <c r="L125" s="45"/>
      <c r="M125" s="46" t="s">
        <v>83</v>
      </c>
      <c r="N125" s="40" t="s">
        <v>84</v>
      </c>
      <c r="O125" s="47" t="s">
        <v>448</v>
      </c>
      <c r="P125" s="48"/>
      <c r="Q125" s="48"/>
      <c r="R125" s="48"/>
      <c r="S125" s="49"/>
      <c r="T125" s="50" t="str">
        <f>IFERROR(__xludf.DUMMYFUNCTION("if(isblank($A125),"""",REGEXREPLACE($A125,   "",?(\d),?"",  ""$1""&amp;""-""&amp;$H125))"),"")</f>
        <v/>
      </c>
      <c r="U125" s="51" t="str">
        <f>IFERROR(__xludf.DUMMYFUNCTION("iferror(split(A125,"","",TRUE,TRUE),"""")"),"")</f>
        <v/>
      </c>
      <c r="V125" s="51"/>
      <c r="W125" s="51"/>
      <c r="X125" s="51"/>
      <c r="Y125" s="50" t="str">
        <f>IFERROR(__xludf.DUMMYFUNCTION("if(or(U125="""",U125=""f""),"""",U125&amp;"": ""&amp;vlookup(to_text(U125),'1.Learning-Goals'!$A$3:$B$100,2,FALSE))"),"")</f>
        <v/>
      </c>
      <c r="Z125" s="50" t="str">
        <f>IFERROR(__xludf.DUMMYFUNCTION("if(or(V125="""",V125=""f""),"""",V125&amp;"": ""&amp;vlookup(to_text(V125),'1.Learning-Goals'!$A$3:$B$100,2,FALSE))"),"")</f>
        <v/>
      </c>
      <c r="AA125" s="50" t="str">
        <f>IFERROR(__xludf.DUMMYFUNCTION("if(or(W125="""",W125=""f""),"""",W125&amp;"": ""&amp;vlookup(to_text(W125),'1.Learning-Goals'!$A$3:$B$100,2,FALSE))"),"")</f>
        <v/>
      </c>
      <c r="AB125" s="50" t="str">
        <f>IFERROR(__xludf.DUMMYFUNCTION("if(or(X125="""",X125=""f""),"""",X125&amp;"": ""&amp;vlookup(to_text(X125),'1.Learning-Goals'!$A$3:$B$100,2,FALSE))"),"")</f>
        <v/>
      </c>
      <c r="AC125" s="52"/>
      <c r="AD125" s="52"/>
      <c r="AE125" s="52"/>
      <c r="AF125" s="52"/>
      <c r="AG125" s="52"/>
      <c r="AH125" s="52"/>
      <c r="AI125" s="52"/>
      <c r="AJ125" s="52"/>
    </row>
    <row r="126" ht="15.75" customHeight="1">
      <c r="A126" s="53"/>
      <c r="B126" s="39" t="str">
        <f t="shared" si="1"/>
        <v/>
      </c>
      <c r="C126" s="40" t="s">
        <v>449</v>
      </c>
      <c r="D126" s="41" t="s">
        <v>364</v>
      </c>
      <c r="E126" s="41" t="s">
        <v>79</v>
      </c>
      <c r="F126" s="40" t="s">
        <v>80</v>
      </c>
      <c r="G126" s="41">
        <v>3.0</v>
      </c>
      <c r="H126" s="57" t="s">
        <v>6</v>
      </c>
      <c r="I126" s="41" t="s">
        <v>82</v>
      </c>
      <c r="J126" s="56"/>
      <c r="K126" s="44"/>
      <c r="L126" s="45"/>
      <c r="M126" s="46" t="s">
        <v>83</v>
      </c>
      <c r="N126" s="40" t="s">
        <v>84</v>
      </c>
      <c r="O126" s="47" t="s">
        <v>450</v>
      </c>
      <c r="P126" s="48"/>
      <c r="Q126" s="48"/>
      <c r="R126" s="48"/>
      <c r="S126" s="49"/>
      <c r="T126" s="50" t="str">
        <f>IFERROR(__xludf.DUMMYFUNCTION("if(isblank($A126),"""",REGEXREPLACE($A126,   "",?(\d),?"",  ""$1""&amp;""-""&amp;$H126))"),"")</f>
        <v/>
      </c>
      <c r="U126" s="51" t="str">
        <f>IFERROR(__xludf.DUMMYFUNCTION("iferror(split(A126,"","",TRUE,TRUE),"""")"),"")</f>
        <v/>
      </c>
      <c r="V126" s="51"/>
      <c r="W126" s="51"/>
      <c r="X126" s="51"/>
      <c r="Y126" s="50" t="str">
        <f>IFERROR(__xludf.DUMMYFUNCTION("if(or(U126="""",U126=""f""),"""",U126&amp;"": ""&amp;vlookup(to_text(U126),'1.Learning-Goals'!$A$3:$B$100,2,FALSE))"),"")</f>
        <v/>
      </c>
      <c r="Z126" s="50" t="str">
        <f>IFERROR(__xludf.DUMMYFUNCTION("if(or(V126="""",V126=""f""),"""",V126&amp;"": ""&amp;vlookup(to_text(V126),'1.Learning-Goals'!$A$3:$B$100,2,FALSE))"),"")</f>
        <v/>
      </c>
      <c r="AA126" s="50" t="str">
        <f>IFERROR(__xludf.DUMMYFUNCTION("if(or(W126="""",W126=""f""),"""",W126&amp;"": ""&amp;vlookup(to_text(W126),'1.Learning-Goals'!$A$3:$B$100,2,FALSE))"),"")</f>
        <v/>
      </c>
      <c r="AB126" s="50" t="str">
        <f>IFERROR(__xludf.DUMMYFUNCTION("if(or(X126="""",X126=""f""),"""",X126&amp;"": ""&amp;vlookup(to_text(X126),'1.Learning-Goals'!$A$3:$B$100,2,FALSE))"),"")</f>
        <v/>
      </c>
      <c r="AC126" s="52"/>
      <c r="AD126" s="52"/>
      <c r="AE126" s="52"/>
      <c r="AF126" s="52"/>
      <c r="AG126" s="52"/>
      <c r="AH126" s="52"/>
      <c r="AI126" s="52"/>
      <c r="AJ126" s="52"/>
    </row>
    <row r="127" ht="15.75" customHeight="1">
      <c r="A127" s="53"/>
      <c r="B127" s="39" t="str">
        <f t="shared" si="1"/>
        <v/>
      </c>
      <c r="C127" s="40" t="s">
        <v>451</v>
      </c>
      <c r="D127" s="41" t="s">
        <v>452</v>
      </c>
      <c r="E127" s="41" t="s">
        <v>79</v>
      </c>
      <c r="F127" s="40" t="s">
        <v>80</v>
      </c>
      <c r="G127" s="41">
        <v>3.0</v>
      </c>
      <c r="H127" s="57" t="s">
        <v>6</v>
      </c>
      <c r="I127" s="41" t="s">
        <v>82</v>
      </c>
      <c r="J127" s="56"/>
      <c r="K127" s="44"/>
      <c r="L127" s="45"/>
      <c r="M127" s="46" t="s">
        <v>83</v>
      </c>
      <c r="N127" s="40" t="s">
        <v>84</v>
      </c>
      <c r="O127" s="47" t="s">
        <v>453</v>
      </c>
      <c r="P127" s="48"/>
      <c r="Q127" s="48"/>
      <c r="R127" s="48"/>
      <c r="S127" s="49"/>
      <c r="T127" s="50" t="str">
        <f>IFERROR(__xludf.DUMMYFUNCTION("if(isblank($A127),"""",REGEXREPLACE($A127,   "",?(\d),?"",  ""$1""&amp;""-""&amp;$H127))"),"")</f>
        <v/>
      </c>
      <c r="U127" s="51" t="str">
        <f>IFERROR(__xludf.DUMMYFUNCTION("iferror(split(A127,"","",TRUE,TRUE),"""")"),"")</f>
        <v/>
      </c>
      <c r="V127" s="51"/>
      <c r="W127" s="51"/>
      <c r="X127" s="51"/>
      <c r="Y127" s="50" t="str">
        <f>IFERROR(__xludf.DUMMYFUNCTION("if(or(U127="""",U127=""f""),"""",U127&amp;"": ""&amp;vlookup(to_text(U127),'1.Learning-Goals'!$A$3:$B$100,2,FALSE))"),"")</f>
        <v/>
      </c>
      <c r="Z127" s="50" t="str">
        <f>IFERROR(__xludf.DUMMYFUNCTION("if(or(V127="""",V127=""f""),"""",V127&amp;"": ""&amp;vlookup(to_text(V127),'1.Learning-Goals'!$A$3:$B$100,2,FALSE))"),"")</f>
        <v/>
      </c>
      <c r="AA127" s="50" t="str">
        <f>IFERROR(__xludf.DUMMYFUNCTION("if(or(W127="""",W127=""f""),"""",W127&amp;"": ""&amp;vlookup(to_text(W127),'1.Learning-Goals'!$A$3:$B$100,2,FALSE))"),"")</f>
        <v/>
      </c>
      <c r="AB127" s="50" t="str">
        <f>IFERROR(__xludf.DUMMYFUNCTION("if(or(X127="""",X127=""f""),"""",X127&amp;"": ""&amp;vlookup(to_text(X127),'1.Learning-Goals'!$A$3:$B$100,2,FALSE))"),"")</f>
        <v/>
      </c>
      <c r="AC127" s="52"/>
      <c r="AD127" s="52"/>
      <c r="AE127" s="52"/>
      <c r="AF127" s="52"/>
      <c r="AG127" s="52"/>
      <c r="AH127" s="52"/>
      <c r="AI127" s="52"/>
      <c r="AJ127" s="52"/>
    </row>
    <row r="128" ht="15.75" customHeight="1">
      <c r="A128" s="53"/>
      <c r="B128" s="39" t="str">
        <f t="shared" si="1"/>
        <v/>
      </c>
      <c r="C128" s="40" t="s">
        <v>454</v>
      </c>
      <c r="D128" s="41" t="s">
        <v>455</v>
      </c>
      <c r="E128" s="41" t="s">
        <v>79</v>
      </c>
      <c r="F128" s="40" t="s">
        <v>80</v>
      </c>
      <c r="G128" s="41">
        <v>3.0</v>
      </c>
      <c r="H128" s="57" t="s">
        <v>6</v>
      </c>
      <c r="I128" s="41" t="s">
        <v>82</v>
      </c>
      <c r="J128" s="56"/>
      <c r="K128" s="44"/>
      <c r="L128" s="45"/>
      <c r="M128" s="46" t="s">
        <v>83</v>
      </c>
      <c r="N128" s="40" t="s">
        <v>84</v>
      </c>
      <c r="O128" s="47" t="s">
        <v>456</v>
      </c>
      <c r="P128" s="48"/>
      <c r="Q128" s="48"/>
      <c r="R128" s="48"/>
      <c r="S128" s="49"/>
      <c r="T128" s="50" t="str">
        <f>IFERROR(__xludf.DUMMYFUNCTION("if(isblank($A128),"""",REGEXREPLACE($A128,   "",?(\d),?"",  ""$1""&amp;""-""&amp;$H128))"),"")</f>
        <v/>
      </c>
      <c r="U128" s="51" t="str">
        <f>IFERROR(__xludf.DUMMYFUNCTION("iferror(split(A128,"","",TRUE,TRUE),"""")"),"")</f>
        <v/>
      </c>
      <c r="V128" s="51"/>
      <c r="W128" s="51"/>
      <c r="X128" s="51"/>
      <c r="Y128" s="50" t="str">
        <f>IFERROR(__xludf.DUMMYFUNCTION("if(or(U128="""",U128=""f""),"""",U128&amp;"": ""&amp;vlookup(to_text(U128),'1.Learning-Goals'!$A$3:$B$100,2,FALSE))"),"")</f>
        <v/>
      </c>
      <c r="Z128" s="50" t="str">
        <f>IFERROR(__xludf.DUMMYFUNCTION("if(or(V128="""",V128=""f""),"""",V128&amp;"": ""&amp;vlookup(to_text(V128),'1.Learning-Goals'!$A$3:$B$100,2,FALSE))"),"")</f>
        <v/>
      </c>
      <c r="AA128" s="50" t="str">
        <f>IFERROR(__xludf.DUMMYFUNCTION("if(or(W128="""",W128=""f""),"""",W128&amp;"": ""&amp;vlookup(to_text(W128),'1.Learning-Goals'!$A$3:$B$100,2,FALSE))"),"")</f>
        <v/>
      </c>
      <c r="AB128" s="50" t="str">
        <f>IFERROR(__xludf.DUMMYFUNCTION("if(or(X128="""",X128=""f""),"""",X128&amp;"": ""&amp;vlookup(to_text(X128),'1.Learning-Goals'!$A$3:$B$100,2,FALSE))"),"")</f>
        <v/>
      </c>
      <c r="AC128" s="52"/>
      <c r="AD128" s="52"/>
      <c r="AE128" s="52"/>
      <c r="AF128" s="52"/>
      <c r="AG128" s="52"/>
      <c r="AH128" s="52"/>
      <c r="AI128" s="52"/>
      <c r="AJ128" s="52"/>
    </row>
    <row r="129" ht="15.75" customHeight="1">
      <c r="A129" s="53"/>
      <c r="B129" s="39" t="str">
        <f t="shared" si="1"/>
        <v/>
      </c>
      <c r="C129" s="40" t="s">
        <v>457</v>
      </c>
      <c r="D129" s="41" t="s">
        <v>458</v>
      </c>
      <c r="E129" s="41" t="s">
        <v>79</v>
      </c>
      <c r="F129" s="40" t="s">
        <v>80</v>
      </c>
      <c r="G129" s="41">
        <v>3.0</v>
      </c>
      <c r="H129" s="57" t="s">
        <v>6</v>
      </c>
      <c r="I129" s="41" t="s">
        <v>82</v>
      </c>
      <c r="J129" s="56"/>
      <c r="K129" s="44"/>
      <c r="L129" s="45"/>
      <c r="M129" s="46" t="s">
        <v>83</v>
      </c>
      <c r="N129" s="40" t="s">
        <v>84</v>
      </c>
      <c r="O129" s="47" t="s">
        <v>459</v>
      </c>
      <c r="P129" s="48"/>
      <c r="Q129" s="48"/>
      <c r="R129" s="48"/>
      <c r="S129" s="49"/>
      <c r="T129" s="50" t="str">
        <f>IFERROR(__xludf.DUMMYFUNCTION("if(isblank($A129),"""",REGEXREPLACE($A129,   "",?(\d),?"",  ""$1""&amp;""-""&amp;$H129))"),"")</f>
        <v/>
      </c>
      <c r="U129" s="51" t="str">
        <f>IFERROR(__xludf.DUMMYFUNCTION("iferror(split(A129,"","",TRUE,TRUE),"""")"),"")</f>
        <v/>
      </c>
      <c r="V129" s="51"/>
      <c r="W129" s="51"/>
      <c r="X129" s="51"/>
      <c r="Y129" s="50" t="str">
        <f>IFERROR(__xludf.DUMMYFUNCTION("if(or(U129="""",U129=""f""),"""",U129&amp;"": ""&amp;vlookup(to_text(U129),'1.Learning-Goals'!$A$3:$B$100,2,FALSE))"),"")</f>
        <v/>
      </c>
      <c r="Z129" s="50" t="str">
        <f>IFERROR(__xludf.DUMMYFUNCTION("if(or(V129="""",V129=""f""),"""",V129&amp;"": ""&amp;vlookup(to_text(V129),'1.Learning-Goals'!$A$3:$B$100,2,FALSE))"),"")</f>
        <v/>
      </c>
      <c r="AA129" s="50" t="str">
        <f>IFERROR(__xludf.DUMMYFUNCTION("if(or(W129="""",W129=""f""),"""",W129&amp;"": ""&amp;vlookup(to_text(W129),'1.Learning-Goals'!$A$3:$B$100,2,FALSE))"),"")</f>
        <v/>
      </c>
      <c r="AB129" s="50" t="str">
        <f>IFERROR(__xludf.DUMMYFUNCTION("if(or(X129="""",X129=""f""),"""",X129&amp;"": ""&amp;vlookup(to_text(X129),'1.Learning-Goals'!$A$3:$B$100,2,FALSE))"),"")</f>
        <v/>
      </c>
      <c r="AC129" s="52"/>
      <c r="AD129" s="52"/>
      <c r="AE129" s="52"/>
      <c r="AF129" s="52"/>
      <c r="AG129" s="52"/>
      <c r="AH129" s="52"/>
      <c r="AI129" s="52"/>
      <c r="AJ129" s="52"/>
    </row>
    <row r="130" ht="15.75" customHeight="1">
      <c r="A130" s="53"/>
      <c r="B130" s="39" t="str">
        <f t="shared" si="1"/>
        <v/>
      </c>
      <c r="C130" s="40" t="s">
        <v>460</v>
      </c>
      <c r="D130" s="41" t="s">
        <v>300</v>
      </c>
      <c r="E130" s="41" t="s">
        <v>79</v>
      </c>
      <c r="F130" s="40" t="s">
        <v>80</v>
      </c>
      <c r="G130" s="41">
        <v>3.0</v>
      </c>
      <c r="H130" s="57" t="s">
        <v>6</v>
      </c>
      <c r="I130" s="41" t="s">
        <v>82</v>
      </c>
      <c r="J130" s="56"/>
      <c r="K130" s="44"/>
      <c r="L130" s="45"/>
      <c r="M130" s="46" t="s">
        <v>83</v>
      </c>
      <c r="N130" s="40" t="s">
        <v>84</v>
      </c>
      <c r="O130" s="47" t="s">
        <v>461</v>
      </c>
      <c r="P130" s="48"/>
      <c r="Q130" s="48"/>
      <c r="R130" s="48"/>
      <c r="S130" s="49"/>
      <c r="T130" s="50" t="str">
        <f>IFERROR(__xludf.DUMMYFUNCTION("if(isblank($A130),"""",REGEXREPLACE($A130,   "",?(\d),?"",  ""$1""&amp;""-""&amp;$H130))"),"")</f>
        <v/>
      </c>
      <c r="U130" s="51" t="str">
        <f>IFERROR(__xludf.DUMMYFUNCTION("iferror(split(A130,"","",TRUE,TRUE),"""")"),"")</f>
        <v/>
      </c>
      <c r="V130" s="51"/>
      <c r="W130" s="51"/>
      <c r="X130" s="51"/>
      <c r="Y130" s="50" t="str">
        <f>IFERROR(__xludf.DUMMYFUNCTION("if(or(U130="""",U130=""f""),"""",U130&amp;"": ""&amp;vlookup(to_text(U130),'1.Learning-Goals'!$A$3:$B$100,2,FALSE))"),"")</f>
        <v/>
      </c>
      <c r="Z130" s="50" t="str">
        <f>IFERROR(__xludf.DUMMYFUNCTION("if(or(V130="""",V130=""f""),"""",V130&amp;"": ""&amp;vlookup(to_text(V130),'1.Learning-Goals'!$A$3:$B$100,2,FALSE))"),"")</f>
        <v/>
      </c>
      <c r="AA130" s="50" t="str">
        <f>IFERROR(__xludf.DUMMYFUNCTION("if(or(W130="""",W130=""f""),"""",W130&amp;"": ""&amp;vlookup(to_text(W130),'1.Learning-Goals'!$A$3:$B$100,2,FALSE))"),"")</f>
        <v/>
      </c>
      <c r="AB130" s="50" t="str">
        <f>IFERROR(__xludf.DUMMYFUNCTION("if(or(X130="""",X130=""f""),"""",X130&amp;"": ""&amp;vlookup(to_text(X130),'1.Learning-Goals'!$A$3:$B$100,2,FALSE))"),"")</f>
        <v/>
      </c>
      <c r="AC130" s="52"/>
      <c r="AD130" s="52"/>
      <c r="AE130" s="52"/>
      <c r="AF130" s="52"/>
      <c r="AG130" s="52"/>
      <c r="AH130" s="52"/>
      <c r="AI130" s="52"/>
      <c r="AJ130" s="52"/>
    </row>
    <row r="131" ht="15.75" customHeight="1">
      <c r="A131" s="53"/>
      <c r="B131" s="39" t="str">
        <f t="shared" si="1"/>
        <v/>
      </c>
      <c r="C131" s="40" t="s">
        <v>462</v>
      </c>
      <c r="D131" s="41" t="s">
        <v>463</v>
      </c>
      <c r="E131" s="41" t="s">
        <v>79</v>
      </c>
      <c r="F131" s="40" t="s">
        <v>80</v>
      </c>
      <c r="G131" s="41">
        <v>3.0</v>
      </c>
      <c r="H131" s="57" t="s">
        <v>6</v>
      </c>
      <c r="I131" s="41" t="s">
        <v>82</v>
      </c>
      <c r="J131" s="56"/>
      <c r="K131" s="44"/>
      <c r="L131" s="45"/>
      <c r="M131" s="46" t="s">
        <v>83</v>
      </c>
      <c r="N131" s="40" t="s">
        <v>84</v>
      </c>
      <c r="O131" s="47" t="s">
        <v>464</v>
      </c>
      <c r="P131" s="48"/>
      <c r="Q131" s="48"/>
      <c r="R131" s="48"/>
      <c r="S131" s="49"/>
      <c r="T131" s="50" t="str">
        <f>IFERROR(__xludf.DUMMYFUNCTION("if(isblank($A131),"""",REGEXREPLACE($A131,   "",?(\d),?"",  ""$1""&amp;""-""&amp;$H131))"),"")</f>
        <v/>
      </c>
      <c r="U131" s="51" t="str">
        <f>IFERROR(__xludf.DUMMYFUNCTION("iferror(split(A131,"","",TRUE,TRUE),"""")"),"")</f>
        <v/>
      </c>
      <c r="V131" s="51"/>
      <c r="W131" s="51"/>
      <c r="X131" s="51"/>
      <c r="Y131" s="50" t="str">
        <f>IFERROR(__xludf.DUMMYFUNCTION("if(or(U131="""",U131=""f""),"""",U131&amp;"": ""&amp;vlookup(to_text(U131),'1.Learning-Goals'!$A$3:$B$100,2,FALSE))"),"")</f>
        <v/>
      </c>
      <c r="Z131" s="50" t="str">
        <f>IFERROR(__xludf.DUMMYFUNCTION("if(or(V131="""",V131=""f""),"""",V131&amp;"": ""&amp;vlookup(to_text(V131),'1.Learning-Goals'!$A$3:$B$100,2,FALSE))"),"")</f>
        <v/>
      </c>
      <c r="AA131" s="50" t="str">
        <f>IFERROR(__xludf.DUMMYFUNCTION("if(or(W131="""",W131=""f""),"""",W131&amp;"": ""&amp;vlookup(to_text(W131),'1.Learning-Goals'!$A$3:$B$100,2,FALSE))"),"")</f>
        <v/>
      </c>
      <c r="AB131" s="50" t="str">
        <f>IFERROR(__xludf.DUMMYFUNCTION("if(or(X131="""",X131=""f""),"""",X131&amp;"": ""&amp;vlookup(to_text(X131),'1.Learning-Goals'!$A$3:$B$100,2,FALSE))"),"")</f>
        <v/>
      </c>
      <c r="AC131" s="52"/>
      <c r="AD131" s="52"/>
      <c r="AE131" s="52"/>
      <c r="AF131" s="52"/>
      <c r="AG131" s="52"/>
      <c r="AH131" s="52"/>
      <c r="AI131" s="52"/>
      <c r="AJ131" s="52"/>
    </row>
    <row r="132" ht="15.75" customHeight="1">
      <c r="A132" s="53"/>
      <c r="B132" s="39" t="str">
        <f t="shared" si="1"/>
        <v/>
      </c>
      <c r="C132" s="40" t="s">
        <v>465</v>
      </c>
      <c r="D132" s="41" t="s">
        <v>466</v>
      </c>
      <c r="E132" s="41" t="s">
        <v>79</v>
      </c>
      <c r="F132" s="40" t="s">
        <v>80</v>
      </c>
      <c r="G132" s="41">
        <v>3.0</v>
      </c>
      <c r="H132" s="57" t="s">
        <v>6</v>
      </c>
      <c r="I132" s="41" t="s">
        <v>82</v>
      </c>
      <c r="J132" s="56"/>
      <c r="K132" s="44"/>
      <c r="L132" s="45"/>
      <c r="M132" s="46" t="s">
        <v>83</v>
      </c>
      <c r="N132" s="40" t="s">
        <v>84</v>
      </c>
      <c r="O132" s="47" t="s">
        <v>467</v>
      </c>
      <c r="P132" s="48"/>
      <c r="Q132" s="48"/>
      <c r="R132" s="48"/>
      <c r="S132" s="49"/>
      <c r="T132" s="50" t="str">
        <f>IFERROR(__xludf.DUMMYFUNCTION("if(isblank($A132),"""",REGEXREPLACE($A132,   "",?(\d),?"",  ""$1""&amp;""-""&amp;$H132))"),"")</f>
        <v/>
      </c>
      <c r="U132" s="51" t="str">
        <f>IFERROR(__xludf.DUMMYFUNCTION("iferror(split(A132,"","",TRUE,TRUE),"""")"),"")</f>
        <v/>
      </c>
      <c r="V132" s="51"/>
      <c r="W132" s="51"/>
      <c r="X132" s="51"/>
      <c r="Y132" s="50" t="str">
        <f>IFERROR(__xludf.DUMMYFUNCTION("if(or(U132="""",U132=""f""),"""",U132&amp;"": ""&amp;vlookup(to_text(U132),'1.Learning-Goals'!$A$3:$B$100,2,FALSE))"),"")</f>
        <v/>
      </c>
      <c r="Z132" s="50" t="str">
        <f>IFERROR(__xludf.DUMMYFUNCTION("if(or(V132="""",V132=""f""),"""",V132&amp;"": ""&amp;vlookup(to_text(V132),'1.Learning-Goals'!$A$3:$B$100,2,FALSE))"),"")</f>
        <v/>
      </c>
      <c r="AA132" s="50" t="str">
        <f>IFERROR(__xludf.DUMMYFUNCTION("if(or(W132="""",W132=""f""),"""",W132&amp;"": ""&amp;vlookup(to_text(W132),'1.Learning-Goals'!$A$3:$B$100,2,FALSE))"),"")</f>
        <v/>
      </c>
      <c r="AB132" s="50" t="str">
        <f>IFERROR(__xludf.DUMMYFUNCTION("if(or(X132="""",X132=""f""),"""",X132&amp;"": ""&amp;vlookup(to_text(X132),'1.Learning-Goals'!$A$3:$B$100,2,FALSE))"),"")</f>
        <v/>
      </c>
      <c r="AC132" s="52"/>
      <c r="AD132" s="52"/>
      <c r="AE132" s="52"/>
      <c r="AF132" s="52"/>
      <c r="AG132" s="52"/>
      <c r="AH132" s="52"/>
      <c r="AI132" s="52"/>
      <c r="AJ132" s="52"/>
    </row>
    <row r="133" ht="15.75" customHeight="1">
      <c r="A133" s="53"/>
      <c r="B133" s="39" t="str">
        <f t="shared" si="1"/>
        <v/>
      </c>
      <c r="C133" s="40" t="s">
        <v>468</v>
      </c>
      <c r="D133" s="41" t="s">
        <v>469</v>
      </c>
      <c r="E133" s="41" t="s">
        <v>79</v>
      </c>
      <c r="F133" s="40" t="s">
        <v>80</v>
      </c>
      <c r="G133" s="41">
        <v>3.0</v>
      </c>
      <c r="H133" s="57" t="s">
        <v>6</v>
      </c>
      <c r="I133" s="41" t="s">
        <v>82</v>
      </c>
      <c r="J133" s="56"/>
      <c r="K133" s="44"/>
      <c r="L133" s="45"/>
      <c r="M133" s="46" t="s">
        <v>83</v>
      </c>
      <c r="N133" s="40" t="s">
        <v>84</v>
      </c>
      <c r="O133" s="47" t="s">
        <v>470</v>
      </c>
      <c r="P133" s="48"/>
      <c r="Q133" s="48"/>
      <c r="R133" s="48"/>
      <c r="S133" s="49"/>
      <c r="T133" s="50" t="str">
        <f>IFERROR(__xludf.DUMMYFUNCTION("if(isblank($A133),"""",REGEXREPLACE($A133,   "",?(\d),?"",  ""$1""&amp;""-""&amp;$H133))"),"")</f>
        <v/>
      </c>
      <c r="U133" s="51" t="str">
        <f>IFERROR(__xludf.DUMMYFUNCTION("iferror(split(A133,"","",TRUE,TRUE),"""")"),"")</f>
        <v/>
      </c>
      <c r="V133" s="51"/>
      <c r="W133" s="51"/>
      <c r="X133" s="51"/>
      <c r="Y133" s="50" t="str">
        <f>IFERROR(__xludf.DUMMYFUNCTION("if(or(U133="""",U133=""f""),"""",U133&amp;"": ""&amp;vlookup(to_text(U133),'1.Learning-Goals'!$A$3:$B$100,2,FALSE))"),"")</f>
        <v/>
      </c>
      <c r="Z133" s="50" t="str">
        <f>IFERROR(__xludf.DUMMYFUNCTION("if(or(V133="""",V133=""f""),"""",V133&amp;"": ""&amp;vlookup(to_text(V133),'1.Learning-Goals'!$A$3:$B$100,2,FALSE))"),"")</f>
        <v/>
      </c>
      <c r="AA133" s="50" t="str">
        <f>IFERROR(__xludf.DUMMYFUNCTION("if(or(W133="""",W133=""f""),"""",W133&amp;"": ""&amp;vlookup(to_text(W133),'1.Learning-Goals'!$A$3:$B$100,2,FALSE))"),"")</f>
        <v/>
      </c>
      <c r="AB133" s="50" t="str">
        <f>IFERROR(__xludf.DUMMYFUNCTION("if(or(X133="""",X133=""f""),"""",X133&amp;"": ""&amp;vlookup(to_text(X133),'1.Learning-Goals'!$A$3:$B$100,2,FALSE))"),"")</f>
        <v/>
      </c>
      <c r="AC133" s="52"/>
      <c r="AD133" s="52"/>
      <c r="AE133" s="52"/>
      <c r="AF133" s="52"/>
      <c r="AG133" s="52"/>
      <c r="AH133" s="52"/>
      <c r="AI133" s="52"/>
      <c r="AJ133" s="52"/>
    </row>
    <row r="134" ht="15.75" customHeight="1">
      <c r="A134" s="53"/>
      <c r="B134" s="39" t="str">
        <f t="shared" si="1"/>
        <v/>
      </c>
      <c r="C134" s="40" t="s">
        <v>471</v>
      </c>
      <c r="D134" s="41" t="s">
        <v>472</v>
      </c>
      <c r="E134" s="41" t="s">
        <v>79</v>
      </c>
      <c r="F134" s="40" t="s">
        <v>80</v>
      </c>
      <c r="G134" s="41">
        <v>3.0</v>
      </c>
      <c r="H134" s="57" t="s">
        <v>6</v>
      </c>
      <c r="I134" s="41" t="s">
        <v>82</v>
      </c>
      <c r="J134" s="56"/>
      <c r="K134" s="44"/>
      <c r="L134" s="45"/>
      <c r="M134" s="46" t="s">
        <v>83</v>
      </c>
      <c r="N134" s="40" t="s">
        <v>84</v>
      </c>
      <c r="O134" s="47" t="s">
        <v>473</v>
      </c>
      <c r="P134" s="48"/>
      <c r="Q134" s="48"/>
      <c r="R134" s="48"/>
      <c r="S134" s="49"/>
      <c r="T134" s="50" t="str">
        <f>IFERROR(__xludf.DUMMYFUNCTION("if(isblank($A134),"""",REGEXREPLACE($A134,   "",?(\d),?"",  ""$1""&amp;""-""&amp;$H134))"),"")</f>
        <v/>
      </c>
      <c r="U134" s="51" t="str">
        <f>IFERROR(__xludf.DUMMYFUNCTION("iferror(split(A134,"","",TRUE,TRUE),"""")"),"")</f>
        <v/>
      </c>
      <c r="V134" s="51"/>
      <c r="W134" s="51"/>
      <c r="X134" s="51"/>
      <c r="Y134" s="50" t="str">
        <f>IFERROR(__xludf.DUMMYFUNCTION("if(or(U134="""",U134=""f""),"""",U134&amp;"": ""&amp;vlookup(to_text(U134),'1.Learning-Goals'!$A$3:$B$100,2,FALSE))"),"")</f>
        <v/>
      </c>
      <c r="Z134" s="50" t="str">
        <f>IFERROR(__xludf.DUMMYFUNCTION("if(or(V134="""",V134=""f""),"""",V134&amp;"": ""&amp;vlookup(to_text(V134),'1.Learning-Goals'!$A$3:$B$100,2,FALSE))"),"")</f>
        <v/>
      </c>
      <c r="AA134" s="50" t="str">
        <f>IFERROR(__xludf.DUMMYFUNCTION("if(or(W134="""",W134=""f""),"""",W134&amp;"": ""&amp;vlookup(to_text(W134),'1.Learning-Goals'!$A$3:$B$100,2,FALSE))"),"")</f>
        <v/>
      </c>
      <c r="AB134" s="50" t="str">
        <f>IFERROR(__xludf.DUMMYFUNCTION("if(or(X134="""",X134=""f""),"""",X134&amp;"": ""&amp;vlookup(to_text(X134),'1.Learning-Goals'!$A$3:$B$100,2,FALSE))"),"")</f>
        <v/>
      </c>
      <c r="AC134" s="52"/>
      <c r="AD134" s="52"/>
      <c r="AE134" s="52"/>
      <c r="AF134" s="52"/>
      <c r="AG134" s="52"/>
      <c r="AH134" s="52"/>
      <c r="AI134" s="52"/>
      <c r="AJ134" s="52"/>
    </row>
    <row r="135" ht="15.75" customHeight="1">
      <c r="A135" s="53"/>
      <c r="B135" s="39" t="str">
        <f t="shared" si="1"/>
        <v/>
      </c>
      <c r="C135" s="40" t="s">
        <v>474</v>
      </c>
      <c r="D135" s="41" t="s">
        <v>475</v>
      </c>
      <c r="E135" s="41" t="s">
        <v>79</v>
      </c>
      <c r="F135" s="40" t="s">
        <v>80</v>
      </c>
      <c r="G135" s="41">
        <v>3.0</v>
      </c>
      <c r="H135" s="57" t="s">
        <v>6</v>
      </c>
      <c r="I135" s="41" t="s">
        <v>82</v>
      </c>
      <c r="J135" s="56"/>
      <c r="K135" s="44"/>
      <c r="L135" s="45"/>
      <c r="M135" s="46" t="s">
        <v>83</v>
      </c>
      <c r="N135" s="40" t="s">
        <v>84</v>
      </c>
      <c r="O135" s="47" t="s">
        <v>476</v>
      </c>
      <c r="P135" s="48"/>
      <c r="Q135" s="48"/>
      <c r="R135" s="48"/>
      <c r="S135" s="49"/>
      <c r="T135" s="50" t="str">
        <f>IFERROR(__xludf.DUMMYFUNCTION("if(isblank($A135),"""",REGEXREPLACE($A135,   "",?(\d),?"",  ""$1""&amp;""-""&amp;$H135))"),"")</f>
        <v/>
      </c>
      <c r="U135" s="51" t="str">
        <f>IFERROR(__xludf.DUMMYFUNCTION("iferror(split(A135,"","",TRUE,TRUE),"""")"),"")</f>
        <v/>
      </c>
      <c r="V135" s="51"/>
      <c r="W135" s="51"/>
      <c r="X135" s="51"/>
      <c r="Y135" s="50" t="str">
        <f>IFERROR(__xludf.DUMMYFUNCTION("if(or(U135="""",U135=""f""),"""",U135&amp;"": ""&amp;vlookup(to_text(U135),'1.Learning-Goals'!$A$3:$B$100,2,FALSE))"),"")</f>
        <v/>
      </c>
      <c r="Z135" s="50" t="str">
        <f>IFERROR(__xludf.DUMMYFUNCTION("if(or(V135="""",V135=""f""),"""",V135&amp;"": ""&amp;vlookup(to_text(V135),'1.Learning-Goals'!$A$3:$B$100,2,FALSE))"),"")</f>
        <v/>
      </c>
      <c r="AA135" s="50" t="str">
        <f>IFERROR(__xludf.DUMMYFUNCTION("if(or(W135="""",W135=""f""),"""",W135&amp;"": ""&amp;vlookup(to_text(W135),'1.Learning-Goals'!$A$3:$B$100,2,FALSE))"),"")</f>
        <v/>
      </c>
      <c r="AB135" s="50" t="str">
        <f>IFERROR(__xludf.DUMMYFUNCTION("if(or(X135="""",X135=""f""),"""",X135&amp;"": ""&amp;vlookup(to_text(X135),'1.Learning-Goals'!$A$3:$B$100,2,FALSE))"),"")</f>
        <v/>
      </c>
      <c r="AC135" s="52"/>
      <c r="AD135" s="52"/>
      <c r="AE135" s="52"/>
      <c r="AF135" s="52"/>
      <c r="AG135" s="52"/>
      <c r="AH135" s="52"/>
      <c r="AI135" s="52"/>
      <c r="AJ135" s="52"/>
    </row>
    <row r="136" ht="15.75" customHeight="1">
      <c r="A136" s="53"/>
      <c r="B136" s="39" t="str">
        <f t="shared" si="1"/>
        <v/>
      </c>
      <c r="C136" s="40" t="s">
        <v>477</v>
      </c>
      <c r="D136" s="41" t="s">
        <v>478</v>
      </c>
      <c r="E136" s="41" t="s">
        <v>79</v>
      </c>
      <c r="F136" s="40" t="s">
        <v>80</v>
      </c>
      <c r="G136" s="41">
        <v>3.0</v>
      </c>
      <c r="H136" s="57" t="s">
        <v>6</v>
      </c>
      <c r="I136" s="41" t="s">
        <v>82</v>
      </c>
      <c r="J136" s="56"/>
      <c r="K136" s="44"/>
      <c r="L136" s="45"/>
      <c r="M136" s="46" t="s">
        <v>83</v>
      </c>
      <c r="N136" s="40" t="s">
        <v>84</v>
      </c>
      <c r="O136" s="47" t="s">
        <v>479</v>
      </c>
      <c r="P136" s="48"/>
      <c r="Q136" s="48"/>
      <c r="R136" s="48"/>
      <c r="S136" s="49"/>
      <c r="T136" s="50" t="str">
        <f>IFERROR(__xludf.DUMMYFUNCTION("if(isblank($A136),"""",REGEXREPLACE($A136,   "",?(\d),?"",  ""$1""&amp;""-""&amp;$H136))"),"")</f>
        <v/>
      </c>
      <c r="U136" s="51" t="str">
        <f>IFERROR(__xludf.DUMMYFUNCTION("iferror(split(A136,"","",TRUE,TRUE),"""")"),"")</f>
        <v/>
      </c>
      <c r="V136" s="51"/>
      <c r="W136" s="51"/>
      <c r="X136" s="51"/>
      <c r="Y136" s="50" t="str">
        <f>IFERROR(__xludf.DUMMYFUNCTION("if(or(U136="""",U136=""f""),"""",U136&amp;"": ""&amp;vlookup(to_text(U136),'1.Learning-Goals'!$A$3:$B$100,2,FALSE))"),"")</f>
        <v/>
      </c>
      <c r="Z136" s="50" t="str">
        <f>IFERROR(__xludf.DUMMYFUNCTION("if(or(V136="""",V136=""f""),"""",V136&amp;"": ""&amp;vlookup(to_text(V136),'1.Learning-Goals'!$A$3:$B$100,2,FALSE))"),"")</f>
        <v/>
      </c>
      <c r="AA136" s="50" t="str">
        <f>IFERROR(__xludf.DUMMYFUNCTION("if(or(W136="""",W136=""f""),"""",W136&amp;"": ""&amp;vlookup(to_text(W136),'1.Learning-Goals'!$A$3:$B$100,2,FALSE))"),"")</f>
        <v/>
      </c>
      <c r="AB136" s="50" t="str">
        <f>IFERROR(__xludf.DUMMYFUNCTION("if(or(X136="""",X136=""f""),"""",X136&amp;"": ""&amp;vlookup(to_text(X136),'1.Learning-Goals'!$A$3:$B$100,2,FALSE))"),"")</f>
        <v/>
      </c>
      <c r="AC136" s="52"/>
      <c r="AD136" s="52"/>
      <c r="AE136" s="52"/>
      <c r="AF136" s="52"/>
      <c r="AG136" s="52"/>
      <c r="AH136" s="52"/>
      <c r="AI136" s="52"/>
      <c r="AJ136" s="52"/>
    </row>
    <row r="137" ht="15.75" customHeight="1">
      <c r="A137" s="53"/>
      <c r="B137" s="39" t="str">
        <f t="shared" si="1"/>
        <v/>
      </c>
      <c r="C137" s="40" t="s">
        <v>480</v>
      </c>
      <c r="D137" s="41" t="s">
        <v>481</v>
      </c>
      <c r="E137" s="41" t="s">
        <v>79</v>
      </c>
      <c r="F137" s="40" t="s">
        <v>80</v>
      </c>
      <c r="G137" s="41">
        <v>3.0</v>
      </c>
      <c r="H137" s="57" t="s">
        <v>6</v>
      </c>
      <c r="I137" s="41" t="s">
        <v>82</v>
      </c>
      <c r="J137" s="56"/>
      <c r="K137" s="44"/>
      <c r="L137" s="45"/>
      <c r="M137" s="46" t="s">
        <v>83</v>
      </c>
      <c r="N137" s="40" t="s">
        <v>84</v>
      </c>
      <c r="O137" s="47" t="s">
        <v>482</v>
      </c>
      <c r="P137" s="48"/>
      <c r="Q137" s="48"/>
      <c r="R137" s="48"/>
      <c r="S137" s="49"/>
      <c r="T137" s="50" t="str">
        <f>IFERROR(__xludf.DUMMYFUNCTION("if(isblank($A137),"""",REGEXREPLACE($A137,   "",?(\d),?"",  ""$1""&amp;""-""&amp;$H137))"),"")</f>
        <v/>
      </c>
      <c r="U137" s="51" t="str">
        <f>IFERROR(__xludf.DUMMYFUNCTION("iferror(split(A137,"","",TRUE,TRUE),"""")"),"")</f>
        <v/>
      </c>
      <c r="V137" s="51"/>
      <c r="W137" s="51"/>
      <c r="X137" s="51"/>
      <c r="Y137" s="50" t="str">
        <f>IFERROR(__xludf.DUMMYFUNCTION("if(or(U137="""",U137=""f""),"""",U137&amp;"": ""&amp;vlookup(to_text(U137),'1.Learning-Goals'!$A$3:$B$100,2,FALSE))"),"")</f>
        <v/>
      </c>
      <c r="Z137" s="50" t="str">
        <f>IFERROR(__xludf.DUMMYFUNCTION("if(or(V137="""",V137=""f""),"""",V137&amp;"": ""&amp;vlookup(to_text(V137),'1.Learning-Goals'!$A$3:$B$100,2,FALSE))"),"")</f>
        <v/>
      </c>
      <c r="AA137" s="50" t="str">
        <f>IFERROR(__xludf.DUMMYFUNCTION("if(or(W137="""",W137=""f""),"""",W137&amp;"": ""&amp;vlookup(to_text(W137),'1.Learning-Goals'!$A$3:$B$100,2,FALSE))"),"")</f>
        <v/>
      </c>
      <c r="AB137" s="50" t="str">
        <f>IFERROR(__xludf.DUMMYFUNCTION("if(or(X137="""",X137=""f""),"""",X137&amp;"": ""&amp;vlookup(to_text(X137),'1.Learning-Goals'!$A$3:$B$100,2,FALSE))"),"")</f>
        <v/>
      </c>
      <c r="AC137" s="52"/>
      <c r="AD137" s="52"/>
      <c r="AE137" s="52"/>
      <c r="AF137" s="52"/>
      <c r="AG137" s="52"/>
      <c r="AH137" s="52"/>
      <c r="AI137" s="52"/>
      <c r="AJ137" s="52"/>
    </row>
    <row r="138" ht="15.75" customHeight="1">
      <c r="A138" s="53"/>
      <c r="B138" s="39" t="str">
        <f t="shared" si="1"/>
        <v/>
      </c>
      <c r="C138" s="40" t="s">
        <v>483</v>
      </c>
      <c r="D138" s="41" t="s">
        <v>484</v>
      </c>
      <c r="E138" s="41" t="s">
        <v>79</v>
      </c>
      <c r="F138" s="40" t="s">
        <v>80</v>
      </c>
      <c r="G138" s="41">
        <v>3.0</v>
      </c>
      <c r="H138" s="57" t="s">
        <v>6</v>
      </c>
      <c r="I138" s="41" t="s">
        <v>82</v>
      </c>
      <c r="J138" s="56"/>
      <c r="K138" s="44"/>
      <c r="L138" s="45"/>
      <c r="M138" s="46" t="s">
        <v>83</v>
      </c>
      <c r="N138" s="40" t="s">
        <v>84</v>
      </c>
      <c r="O138" s="47" t="s">
        <v>485</v>
      </c>
      <c r="P138" s="48"/>
      <c r="Q138" s="48"/>
      <c r="R138" s="48"/>
      <c r="S138" s="49"/>
      <c r="T138" s="50" t="str">
        <f>IFERROR(__xludf.DUMMYFUNCTION("if(isblank($A138),"""",REGEXREPLACE($A138,   "",?(\d),?"",  ""$1""&amp;""-""&amp;$H138))"),"")</f>
        <v/>
      </c>
      <c r="U138" s="51" t="str">
        <f>IFERROR(__xludf.DUMMYFUNCTION("iferror(split(A138,"","",TRUE,TRUE),"""")"),"")</f>
        <v/>
      </c>
      <c r="V138" s="51"/>
      <c r="W138" s="51"/>
      <c r="X138" s="51"/>
      <c r="Y138" s="50" t="str">
        <f>IFERROR(__xludf.DUMMYFUNCTION("if(or(U138="""",U138=""f""),"""",U138&amp;"": ""&amp;vlookup(to_text(U138),'1.Learning-Goals'!$A$3:$B$100,2,FALSE))"),"")</f>
        <v/>
      </c>
      <c r="Z138" s="50" t="str">
        <f>IFERROR(__xludf.DUMMYFUNCTION("if(or(V138="""",V138=""f""),"""",V138&amp;"": ""&amp;vlookup(to_text(V138),'1.Learning-Goals'!$A$3:$B$100,2,FALSE))"),"")</f>
        <v/>
      </c>
      <c r="AA138" s="50" t="str">
        <f>IFERROR(__xludf.DUMMYFUNCTION("if(or(W138="""",W138=""f""),"""",W138&amp;"": ""&amp;vlookup(to_text(W138),'1.Learning-Goals'!$A$3:$B$100,2,FALSE))"),"")</f>
        <v/>
      </c>
      <c r="AB138" s="50" t="str">
        <f>IFERROR(__xludf.DUMMYFUNCTION("if(or(X138="""",X138=""f""),"""",X138&amp;"": ""&amp;vlookup(to_text(X138),'1.Learning-Goals'!$A$3:$B$100,2,FALSE))"),"")</f>
        <v/>
      </c>
      <c r="AC138" s="52"/>
      <c r="AD138" s="52"/>
      <c r="AE138" s="52"/>
      <c r="AF138" s="52"/>
      <c r="AG138" s="52"/>
      <c r="AH138" s="52"/>
      <c r="AI138" s="52"/>
      <c r="AJ138" s="52"/>
    </row>
    <row r="139" ht="15.75" customHeight="1">
      <c r="A139" s="53"/>
      <c r="B139" s="39" t="str">
        <f t="shared" si="1"/>
        <v/>
      </c>
      <c r="C139" s="40" t="s">
        <v>486</v>
      </c>
      <c r="D139" s="41" t="s">
        <v>78</v>
      </c>
      <c r="E139" s="41" t="s">
        <v>79</v>
      </c>
      <c r="F139" s="40" t="s">
        <v>80</v>
      </c>
      <c r="G139" s="41">
        <v>4.0</v>
      </c>
      <c r="H139" s="57" t="s">
        <v>6</v>
      </c>
      <c r="I139" s="41" t="s">
        <v>82</v>
      </c>
      <c r="J139" s="56"/>
      <c r="K139" s="44"/>
      <c r="L139" s="45"/>
      <c r="M139" s="46" t="s">
        <v>83</v>
      </c>
      <c r="N139" s="40" t="s">
        <v>84</v>
      </c>
      <c r="O139" s="47" t="s">
        <v>487</v>
      </c>
      <c r="P139" s="48"/>
      <c r="Q139" s="48"/>
      <c r="R139" s="48"/>
      <c r="S139" s="49"/>
      <c r="T139" s="50" t="str">
        <f>IFERROR(__xludf.DUMMYFUNCTION("if(isblank($A139),"""",REGEXREPLACE($A139,   "",?(\d),?"",  ""$1""&amp;""-""&amp;$H139))"),"")</f>
        <v/>
      </c>
      <c r="U139" s="51" t="str">
        <f>IFERROR(__xludf.DUMMYFUNCTION("iferror(split(A139,"","",TRUE,TRUE),"""")"),"")</f>
        <v/>
      </c>
      <c r="V139" s="51"/>
      <c r="W139" s="51"/>
      <c r="X139" s="51"/>
      <c r="Y139" s="50" t="str">
        <f>IFERROR(__xludf.DUMMYFUNCTION("if(or(U139="""",U139=""f""),"""",U139&amp;"": ""&amp;vlookup(to_text(U139),'1.Learning-Goals'!$A$3:$B$100,2,FALSE))"),"")</f>
        <v/>
      </c>
      <c r="Z139" s="50" t="str">
        <f>IFERROR(__xludf.DUMMYFUNCTION("if(or(V139="""",V139=""f""),"""",V139&amp;"": ""&amp;vlookup(to_text(V139),'1.Learning-Goals'!$A$3:$B$100,2,FALSE))"),"")</f>
        <v/>
      </c>
      <c r="AA139" s="50" t="str">
        <f>IFERROR(__xludf.DUMMYFUNCTION("if(or(W139="""",W139=""f""),"""",W139&amp;"": ""&amp;vlookup(to_text(W139),'1.Learning-Goals'!$A$3:$B$100,2,FALSE))"),"")</f>
        <v/>
      </c>
      <c r="AB139" s="50" t="str">
        <f>IFERROR(__xludf.DUMMYFUNCTION("if(or(X139="""",X139=""f""),"""",X139&amp;"": ""&amp;vlookup(to_text(X139),'1.Learning-Goals'!$A$3:$B$100,2,FALSE))"),"")</f>
        <v/>
      </c>
      <c r="AC139" s="52"/>
      <c r="AD139" s="52"/>
      <c r="AE139" s="52"/>
      <c r="AF139" s="52"/>
      <c r="AG139" s="52"/>
      <c r="AH139" s="52"/>
      <c r="AI139" s="52"/>
      <c r="AJ139" s="52"/>
    </row>
    <row r="140" ht="15.75" customHeight="1">
      <c r="A140" s="53"/>
      <c r="B140" s="39" t="str">
        <f t="shared" si="1"/>
        <v/>
      </c>
      <c r="C140" s="40" t="s">
        <v>488</v>
      </c>
      <c r="D140" s="41" t="s">
        <v>489</v>
      </c>
      <c r="E140" s="41" t="s">
        <v>79</v>
      </c>
      <c r="F140" s="40" t="s">
        <v>80</v>
      </c>
      <c r="G140" s="41">
        <v>4.0</v>
      </c>
      <c r="H140" s="57" t="s">
        <v>6</v>
      </c>
      <c r="I140" s="41" t="s">
        <v>82</v>
      </c>
      <c r="J140" s="56"/>
      <c r="K140" s="44"/>
      <c r="L140" s="45"/>
      <c r="M140" s="46" t="s">
        <v>83</v>
      </c>
      <c r="N140" s="40" t="s">
        <v>84</v>
      </c>
      <c r="O140" s="47" t="s">
        <v>490</v>
      </c>
      <c r="P140" s="48"/>
      <c r="Q140" s="48"/>
      <c r="R140" s="48"/>
      <c r="S140" s="49"/>
      <c r="T140" s="50" t="str">
        <f>IFERROR(__xludf.DUMMYFUNCTION("if(isblank($A140),"""",REGEXREPLACE($A140,   "",?(\d),?"",  ""$1""&amp;""-""&amp;$H140))"),"")</f>
        <v/>
      </c>
      <c r="U140" s="51" t="str">
        <f>IFERROR(__xludf.DUMMYFUNCTION("iferror(split(A140,"","",TRUE,TRUE),"""")"),"")</f>
        <v/>
      </c>
      <c r="V140" s="51"/>
      <c r="W140" s="51"/>
      <c r="X140" s="51"/>
      <c r="Y140" s="50" t="str">
        <f>IFERROR(__xludf.DUMMYFUNCTION("if(or(U140="""",U140=""f""),"""",U140&amp;"": ""&amp;vlookup(to_text(U140),'1.Learning-Goals'!$A$3:$B$100,2,FALSE))"),"")</f>
        <v/>
      </c>
      <c r="Z140" s="50" t="str">
        <f>IFERROR(__xludf.DUMMYFUNCTION("if(or(V140="""",V140=""f""),"""",V140&amp;"": ""&amp;vlookup(to_text(V140),'1.Learning-Goals'!$A$3:$B$100,2,FALSE))"),"")</f>
        <v/>
      </c>
      <c r="AA140" s="50" t="str">
        <f>IFERROR(__xludf.DUMMYFUNCTION("if(or(W140="""",W140=""f""),"""",W140&amp;"": ""&amp;vlookup(to_text(W140),'1.Learning-Goals'!$A$3:$B$100,2,FALSE))"),"")</f>
        <v/>
      </c>
      <c r="AB140" s="50" t="str">
        <f>IFERROR(__xludf.DUMMYFUNCTION("if(or(X140="""",X140=""f""),"""",X140&amp;"": ""&amp;vlookup(to_text(X140),'1.Learning-Goals'!$A$3:$B$100,2,FALSE))"),"")</f>
        <v/>
      </c>
      <c r="AC140" s="52"/>
      <c r="AD140" s="52"/>
      <c r="AE140" s="52"/>
      <c r="AF140" s="52"/>
      <c r="AG140" s="52"/>
      <c r="AH140" s="52"/>
      <c r="AI140" s="52"/>
      <c r="AJ140" s="52"/>
    </row>
    <row r="141" ht="15.75" customHeight="1">
      <c r="A141" s="53"/>
      <c r="B141" s="39" t="str">
        <f t="shared" si="1"/>
        <v/>
      </c>
      <c r="C141" s="40" t="s">
        <v>491</v>
      </c>
      <c r="D141" s="41" t="s">
        <v>492</v>
      </c>
      <c r="E141" s="41" t="s">
        <v>79</v>
      </c>
      <c r="F141" s="40" t="s">
        <v>80</v>
      </c>
      <c r="G141" s="41">
        <v>4.0</v>
      </c>
      <c r="H141" s="57" t="s">
        <v>6</v>
      </c>
      <c r="I141" s="41" t="s">
        <v>82</v>
      </c>
      <c r="J141" s="56"/>
      <c r="K141" s="44"/>
      <c r="L141" s="45"/>
      <c r="M141" s="46" t="s">
        <v>83</v>
      </c>
      <c r="N141" s="40" t="s">
        <v>84</v>
      </c>
      <c r="O141" s="47" t="s">
        <v>493</v>
      </c>
      <c r="P141" s="48"/>
      <c r="Q141" s="48"/>
      <c r="R141" s="48"/>
      <c r="S141" s="49"/>
      <c r="T141" s="50" t="str">
        <f>IFERROR(__xludf.DUMMYFUNCTION("if(isblank($A141),"""",REGEXREPLACE($A141,   "",?(\d),?"",  ""$1""&amp;""-""&amp;$H141))"),"")</f>
        <v/>
      </c>
      <c r="U141" s="51" t="str">
        <f>IFERROR(__xludf.DUMMYFUNCTION("iferror(split(A141,"","",TRUE,TRUE),"""")"),"")</f>
        <v/>
      </c>
      <c r="V141" s="51"/>
      <c r="W141" s="51"/>
      <c r="X141" s="51"/>
      <c r="Y141" s="50" t="str">
        <f>IFERROR(__xludf.DUMMYFUNCTION("if(or(U141="""",U141=""f""),"""",U141&amp;"": ""&amp;vlookup(to_text(U141),'1.Learning-Goals'!$A$3:$B$100,2,FALSE))"),"")</f>
        <v/>
      </c>
      <c r="Z141" s="50" t="str">
        <f>IFERROR(__xludf.DUMMYFUNCTION("if(or(V141="""",V141=""f""),"""",V141&amp;"": ""&amp;vlookup(to_text(V141),'1.Learning-Goals'!$A$3:$B$100,2,FALSE))"),"")</f>
        <v/>
      </c>
      <c r="AA141" s="50" t="str">
        <f>IFERROR(__xludf.DUMMYFUNCTION("if(or(W141="""",W141=""f""),"""",W141&amp;"": ""&amp;vlookup(to_text(W141),'1.Learning-Goals'!$A$3:$B$100,2,FALSE))"),"")</f>
        <v/>
      </c>
      <c r="AB141" s="50" t="str">
        <f>IFERROR(__xludf.DUMMYFUNCTION("if(or(X141="""",X141=""f""),"""",X141&amp;"": ""&amp;vlookup(to_text(X141),'1.Learning-Goals'!$A$3:$B$100,2,FALSE))"),"")</f>
        <v/>
      </c>
      <c r="AC141" s="52"/>
      <c r="AD141" s="52"/>
      <c r="AE141" s="52"/>
      <c r="AF141" s="52"/>
      <c r="AG141" s="52"/>
      <c r="AH141" s="52"/>
      <c r="AI141" s="52"/>
      <c r="AJ141" s="52"/>
    </row>
    <row r="142" ht="15.75" customHeight="1">
      <c r="A142" s="53"/>
      <c r="B142" s="39" t="str">
        <f t="shared" si="1"/>
        <v/>
      </c>
      <c r="C142" s="40" t="s">
        <v>494</v>
      </c>
      <c r="D142" s="41" t="s">
        <v>495</v>
      </c>
      <c r="E142" s="41" t="s">
        <v>79</v>
      </c>
      <c r="F142" s="40" t="s">
        <v>80</v>
      </c>
      <c r="G142" s="41">
        <v>4.0</v>
      </c>
      <c r="H142" s="57" t="s">
        <v>6</v>
      </c>
      <c r="I142" s="41" t="s">
        <v>82</v>
      </c>
      <c r="J142" s="56"/>
      <c r="K142" s="44"/>
      <c r="L142" s="45"/>
      <c r="M142" s="46" t="s">
        <v>83</v>
      </c>
      <c r="N142" s="40" t="s">
        <v>84</v>
      </c>
      <c r="O142" s="47" t="s">
        <v>496</v>
      </c>
      <c r="P142" s="48"/>
      <c r="Q142" s="48"/>
      <c r="R142" s="48"/>
      <c r="S142" s="49"/>
      <c r="T142" s="50" t="str">
        <f>IFERROR(__xludf.DUMMYFUNCTION("if(isblank($A142),"""",REGEXREPLACE($A142,   "",?(\d),?"",  ""$1""&amp;""-""&amp;$H142))"),"")</f>
        <v/>
      </c>
      <c r="U142" s="51" t="str">
        <f>IFERROR(__xludf.DUMMYFUNCTION("iferror(split(A142,"","",TRUE,TRUE),"""")"),"")</f>
        <v/>
      </c>
      <c r="V142" s="51"/>
      <c r="W142" s="51"/>
      <c r="X142" s="51"/>
      <c r="Y142" s="50" t="str">
        <f>IFERROR(__xludf.DUMMYFUNCTION("if(or(U142="""",U142=""f""),"""",U142&amp;"": ""&amp;vlookup(to_text(U142),'1.Learning-Goals'!$A$3:$B$100,2,FALSE))"),"")</f>
        <v/>
      </c>
      <c r="Z142" s="50" t="str">
        <f>IFERROR(__xludf.DUMMYFUNCTION("if(or(V142="""",V142=""f""),"""",V142&amp;"": ""&amp;vlookup(to_text(V142),'1.Learning-Goals'!$A$3:$B$100,2,FALSE))"),"")</f>
        <v/>
      </c>
      <c r="AA142" s="50" t="str">
        <f>IFERROR(__xludf.DUMMYFUNCTION("if(or(W142="""",W142=""f""),"""",W142&amp;"": ""&amp;vlookup(to_text(W142),'1.Learning-Goals'!$A$3:$B$100,2,FALSE))"),"")</f>
        <v/>
      </c>
      <c r="AB142" s="50" t="str">
        <f>IFERROR(__xludf.DUMMYFUNCTION("if(or(X142="""",X142=""f""),"""",X142&amp;"": ""&amp;vlookup(to_text(X142),'1.Learning-Goals'!$A$3:$B$100,2,FALSE))"),"")</f>
        <v/>
      </c>
      <c r="AC142" s="52"/>
      <c r="AD142" s="52"/>
      <c r="AE142" s="52"/>
      <c r="AF142" s="52"/>
      <c r="AG142" s="52"/>
      <c r="AH142" s="52"/>
      <c r="AI142" s="52"/>
      <c r="AJ142" s="52"/>
    </row>
    <row r="143" ht="15.75" customHeight="1">
      <c r="A143" s="53"/>
      <c r="B143" s="39" t="str">
        <f t="shared" si="1"/>
        <v/>
      </c>
      <c r="C143" s="40" t="s">
        <v>497</v>
      </c>
      <c r="D143" s="41" t="s">
        <v>498</v>
      </c>
      <c r="E143" s="41" t="s">
        <v>79</v>
      </c>
      <c r="F143" s="40" t="s">
        <v>80</v>
      </c>
      <c r="G143" s="41">
        <v>4.0</v>
      </c>
      <c r="H143" s="57" t="s">
        <v>6</v>
      </c>
      <c r="I143" s="41" t="s">
        <v>82</v>
      </c>
      <c r="J143" s="56"/>
      <c r="K143" s="44"/>
      <c r="L143" s="45"/>
      <c r="M143" s="46" t="s">
        <v>83</v>
      </c>
      <c r="N143" s="40" t="s">
        <v>84</v>
      </c>
      <c r="O143" s="47" t="s">
        <v>499</v>
      </c>
      <c r="P143" s="48"/>
      <c r="Q143" s="48"/>
      <c r="R143" s="48"/>
      <c r="S143" s="49"/>
      <c r="T143" s="50" t="str">
        <f>IFERROR(__xludf.DUMMYFUNCTION("if(isblank($A143),"""",REGEXREPLACE($A143,   "",?(\d),?"",  ""$1""&amp;""-""&amp;$H143))"),"")</f>
        <v/>
      </c>
      <c r="U143" s="51" t="str">
        <f>IFERROR(__xludf.DUMMYFUNCTION("iferror(split(A143,"","",TRUE,TRUE),"""")"),"")</f>
        <v/>
      </c>
      <c r="V143" s="51"/>
      <c r="W143" s="51"/>
      <c r="X143" s="51"/>
      <c r="Y143" s="50" t="str">
        <f>IFERROR(__xludf.DUMMYFUNCTION("if(or(U143="""",U143=""f""),"""",U143&amp;"": ""&amp;vlookup(to_text(U143),'1.Learning-Goals'!$A$3:$B$100,2,FALSE))"),"")</f>
        <v/>
      </c>
      <c r="Z143" s="50" t="str">
        <f>IFERROR(__xludf.DUMMYFUNCTION("if(or(V143="""",V143=""f""),"""",V143&amp;"": ""&amp;vlookup(to_text(V143),'1.Learning-Goals'!$A$3:$B$100,2,FALSE))"),"")</f>
        <v/>
      </c>
      <c r="AA143" s="50" t="str">
        <f>IFERROR(__xludf.DUMMYFUNCTION("if(or(W143="""",W143=""f""),"""",W143&amp;"": ""&amp;vlookup(to_text(W143),'1.Learning-Goals'!$A$3:$B$100,2,FALSE))"),"")</f>
        <v/>
      </c>
      <c r="AB143" s="50" t="str">
        <f>IFERROR(__xludf.DUMMYFUNCTION("if(or(X143="""",X143=""f""),"""",X143&amp;"": ""&amp;vlookup(to_text(X143),'1.Learning-Goals'!$A$3:$B$100,2,FALSE))"),"")</f>
        <v/>
      </c>
      <c r="AC143" s="52"/>
      <c r="AD143" s="52"/>
      <c r="AE143" s="52"/>
      <c r="AF143" s="52"/>
      <c r="AG143" s="52"/>
      <c r="AH143" s="52"/>
      <c r="AI143" s="52"/>
      <c r="AJ143" s="52"/>
    </row>
    <row r="144" ht="15.75" customHeight="1">
      <c r="A144" s="53"/>
      <c r="B144" s="39" t="str">
        <f t="shared" si="1"/>
        <v/>
      </c>
      <c r="C144" s="40" t="s">
        <v>500</v>
      </c>
      <c r="D144" s="41" t="s">
        <v>501</v>
      </c>
      <c r="E144" s="41" t="s">
        <v>79</v>
      </c>
      <c r="F144" s="40" t="s">
        <v>80</v>
      </c>
      <c r="G144" s="41">
        <v>4.0</v>
      </c>
      <c r="H144" s="57" t="s">
        <v>6</v>
      </c>
      <c r="I144" s="41" t="s">
        <v>82</v>
      </c>
      <c r="J144" s="56"/>
      <c r="K144" s="44"/>
      <c r="L144" s="45"/>
      <c r="M144" s="46" t="s">
        <v>83</v>
      </c>
      <c r="N144" s="40" t="s">
        <v>84</v>
      </c>
      <c r="O144" s="47" t="s">
        <v>502</v>
      </c>
      <c r="P144" s="48"/>
      <c r="Q144" s="48"/>
      <c r="R144" s="48"/>
      <c r="S144" s="49"/>
      <c r="T144" s="50" t="str">
        <f>IFERROR(__xludf.DUMMYFUNCTION("if(isblank($A144),"""",REGEXREPLACE($A144,   "",?(\d),?"",  ""$1""&amp;""-""&amp;$H144))"),"")</f>
        <v/>
      </c>
      <c r="U144" s="51" t="str">
        <f>IFERROR(__xludf.DUMMYFUNCTION("iferror(split(A144,"","",TRUE,TRUE),"""")"),"")</f>
        <v/>
      </c>
      <c r="V144" s="51"/>
      <c r="W144" s="51"/>
      <c r="X144" s="51"/>
      <c r="Y144" s="50" t="str">
        <f>IFERROR(__xludf.DUMMYFUNCTION("if(or(U144="""",U144=""f""),"""",U144&amp;"": ""&amp;vlookup(to_text(U144),'1.Learning-Goals'!$A$3:$B$100,2,FALSE))"),"")</f>
        <v/>
      </c>
      <c r="Z144" s="50" t="str">
        <f>IFERROR(__xludf.DUMMYFUNCTION("if(or(V144="""",V144=""f""),"""",V144&amp;"": ""&amp;vlookup(to_text(V144),'1.Learning-Goals'!$A$3:$B$100,2,FALSE))"),"")</f>
        <v/>
      </c>
      <c r="AA144" s="50" t="str">
        <f>IFERROR(__xludf.DUMMYFUNCTION("if(or(W144="""",W144=""f""),"""",W144&amp;"": ""&amp;vlookup(to_text(W144),'1.Learning-Goals'!$A$3:$B$100,2,FALSE))"),"")</f>
        <v/>
      </c>
      <c r="AB144" s="50" t="str">
        <f>IFERROR(__xludf.DUMMYFUNCTION("if(or(X144="""",X144=""f""),"""",X144&amp;"": ""&amp;vlookup(to_text(X144),'1.Learning-Goals'!$A$3:$B$100,2,FALSE))"),"")</f>
        <v/>
      </c>
      <c r="AC144" s="52"/>
      <c r="AD144" s="52"/>
      <c r="AE144" s="52"/>
      <c r="AF144" s="52"/>
      <c r="AG144" s="52"/>
      <c r="AH144" s="52"/>
      <c r="AI144" s="52"/>
      <c r="AJ144" s="52"/>
    </row>
    <row r="145" ht="15.75" customHeight="1">
      <c r="A145" s="53"/>
      <c r="B145" s="39" t="str">
        <f t="shared" si="1"/>
        <v/>
      </c>
      <c r="C145" s="40" t="s">
        <v>503</v>
      </c>
      <c r="D145" s="41" t="s">
        <v>504</v>
      </c>
      <c r="E145" s="41" t="s">
        <v>79</v>
      </c>
      <c r="F145" s="40" t="s">
        <v>80</v>
      </c>
      <c r="G145" s="41">
        <v>4.0</v>
      </c>
      <c r="H145" s="57" t="s">
        <v>6</v>
      </c>
      <c r="I145" s="41" t="s">
        <v>82</v>
      </c>
      <c r="J145" s="56"/>
      <c r="K145" s="44"/>
      <c r="L145" s="45"/>
      <c r="M145" s="46" t="s">
        <v>83</v>
      </c>
      <c r="N145" s="40" t="s">
        <v>84</v>
      </c>
      <c r="O145" s="47" t="s">
        <v>505</v>
      </c>
      <c r="P145" s="48"/>
      <c r="Q145" s="48"/>
      <c r="R145" s="48"/>
      <c r="S145" s="49"/>
      <c r="T145" s="50" t="str">
        <f>IFERROR(__xludf.DUMMYFUNCTION("if(isblank($A145),"""",REGEXREPLACE($A145,   "",?(\d),?"",  ""$1""&amp;""-""&amp;$H145))"),"")</f>
        <v/>
      </c>
      <c r="U145" s="51" t="str">
        <f>IFERROR(__xludf.DUMMYFUNCTION("iferror(split(A145,"","",TRUE,TRUE),"""")"),"")</f>
        <v/>
      </c>
      <c r="V145" s="51"/>
      <c r="W145" s="51"/>
      <c r="X145" s="51"/>
      <c r="Y145" s="50" t="str">
        <f>IFERROR(__xludf.DUMMYFUNCTION("if(or(U145="""",U145=""f""),"""",U145&amp;"": ""&amp;vlookup(to_text(U145),'1.Learning-Goals'!$A$3:$B$100,2,FALSE))"),"")</f>
        <v/>
      </c>
      <c r="Z145" s="50" t="str">
        <f>IFERROR(__xludf.DUMMYFUNCTION("if(or(V145="""",V145=""f""),"""",V145&amp;"": ""&amp;vlookup(to_text(V145),'1.Learning-Goals'!$A$3:$B$100,2,FALSE))"),"")</f>
        <v/>
      </c>
      <c r="AA145" s="50" t="str">
        <f>IFERROR(__xludf.DUMMYFUNCTION("if(or(W145="""",W145=""f""),"""",W145&amp;"": ""&amp;vlookup(to_text(W145),'1.Learning-Goals'!$A$3:$B$100,2,FALSE))"),"")</f>
        <v/>
      </c>
      <c r="AB145" s="50" t="str">
        <f>IFERROR(__xludf.DUMMYFUNCTION("if(or(X145="""",X145=""f""),"""",X145&amp;"": ""&amp;vlookup(to_text(X145),'1.Learning-Goals'!$A$3:$B$100,2,FALSE))"),"")</f>
        <v/>
      </c>
      <c r="AC145" s="52"/>
      <c r="AD145" s="52"/>
      <c r="AE145" s="52"/>
      <c r="AF145" s="52"/>
      <c r="AG145" s="52"/>
      <c r="AH145" s="52"/>
      <c r="AI145" s="52"/>
      <c r="AJ145" s="52"/>
    </row>
    <row r="146" ht="15.75" customHeight="1">
      <c r="A146" s="53"/>
      <c r="B146" s="39" t="str">
        <f t="shared" si="1"/>
        <v/>
      </c>
      <c r="C146" s="40" t="s">
        <v>506</v>
      </c>
      <c r="D146" s="41" t="s">
        <v>507</v>
      </c>
      <c r="E146" s="41" t="s">
        <v>79</v>
      </c>
      <c r="F146" s="40" t="s">
        <v>80</v>
      </c>
      <c r="G146" s="41">
        <v>4.0</v>
      </c>
      <c r="H146" s="57" t="s">
        <v>6</v>
      </c>
      <c r="I146" s="41" t="s">
        <v>82</v>
      </c>
      <c r="J146" s="56"/>
      <c r="K146" s="44"/>
      <c r="L146" s="45"/>
      <c r="M146" s="46" t="s">
        <v>83</v>
      </c>
      <c r="N146" s="40" t="s">
        <v>84</v>
      </c>
      <c r="O146" s="47" t="s">
        <v>508</v>
      </c>
      <c r="P146" s="48"/>
      <c r="Q146" s="48"/>
      <c r="R146" s="48"/>
      <c r="S146" s="49"/>
      <c r="T146" s="50" t="str">
        <f>IFERROR(__xludf.DUMMYFUNCTION("if(isblank($A146),"""",REGEXREPLACE($A146,   "",?(\d),?"",  ""$1""&amp;""-""&amp;$H146))"),"")</f>
        <v/>
      </c>
      <c r="U146" s="51" t="str">
        <f>IFERROR(__xludf.DUMMYFUNCTION("iferror(split(A146,"","",TRUE,TRUE),"""")"),"")</f>
        <v/>
      </c>
      <c r="V146" s="51"/>
      <c r="W146" s="51"/>
      <c r="X146" s="51"/>
      <c r="Y146" s="50" t="str">
        <f>IFERROR(__xludf.DUMMYFUNCTION("if(or(U146="""",U146=""f""),"""",U146&amp;"": ""&amp;vlookup(to_text(U146),'1.Learning-Goals'!$A$3:$B$100,2,FALSE))"),"")</f>
        <v/>
      </c>
      <c r="Z146" s="50" t="str">
        <f>IFERROR(__xludf.DUMMYFUNCTION("if(or(V146="""",V146=""f""),"""",V146&amp;"": ""&amp;vlookup(to_text(V146),'1.Learning-Goals'!$A$3:$B$100,2,FALSE))"),"")</f>
        <v/>
      </c>
      <c r="AA146" s="50" t="str">
        <f>IFERROR(__xludf.DUMMYFUNCTION("if(or(W146="""",W146=""f""),"""",W146&amp;"": ""&amp;vlookup(to_text(W146),'1.Learning-Goals'!$A$3:$B$100,2,FALSE))"),"")</f>
        <v/>
      </c>
      <c r="AB146" s="50" t="str">
        <f>IFERROR(__xludf.DUMMYFUNCTION("if(or(X146="""",X146=""f""),"""",X146&amp;"": ""&amp;vlookup(to_text(X146),'1.Learning-Goals'!$A$3:$B$100,2,FALSE))"),"")</f>
        <v/>
      </c>
      <c r="AC146" s="52"/>
      <c r="AD146" s="52"/>
      <c r="AE146" s="52"/>
      <c r="AF146" s="52"/>
      <c r="AG146" s="52"/>
      <c r="AH146" s="52"/>
      <c r="AI146" s="52"/>
      <c r="AJ146" s="52"/>
    </row>
    <row r="147" ht="15.75" customHeight="1">
      <c r="A147" s="53"/>
      <c r="B147" s="39" t="str">
        <f t="shared" si="1"/>
        <v/>
      </c>
      <c r="C147" s="40" t="s">
        <v>509</v>
      </c>
      <c r="D147" s="41" t="s">
        <v>87</v>
      </c>
      <c r="E147" s="41" t="s">
        <v>79</v>
      </c>
      <c r="F147" s="40" t="s">
        <v>80</v>
      </c>
      <c r="G147" s="41">
        <v>4.0</v>
      </c>
      <c r="H147" s="57" t="s">
        <v>6</v>
      </c>
      <c r="I147" s="41" t="s">
        <v>82</v>
      </c>
      <c r="J147" s="56"/>
      <c r="K147" s="44"/>
      <c r="L147" s="45"/>
      <c r="M147" s="46" t="s">
        <v>83</v>
      </c>
      <c r="N147" s="40" t="s">
        <v>84</v>
      </c>
      <c r="O147" s="47" t="s">
        <v>510</v>
      </c>
      <c r="P147" s="48"/>
      <c r="Q147" s="48"/>
      <c r="R147" s="48"/>
      <c r="S147" s="49"/>
      <c r="T147" s="50" t="str">
        <f>IFERROR(__xludf.DUMMYFUNCTION("if(isblank($A147),"""",REGEXREPLACE($A147,   "",?(\d),?"",  ""$1""&amp;""-""&amp;$H147))"),"")</f>
        <v/>
      </c>
      <c r="U147" s="51" t="str">
        <f>IFERROR(__xludf.DUMMYFUNCTION("iferror(split(A147,"","",TRUE,TRUE),"""")"),"")</f>
        <v/>
      </c>
      <c r="V147" s="51"/>
      <c r="W147" s="51"/>
      <c r="X147" s="51"/>
      <c r="Y147" s="50" t="str">
        <f>IFERROR(__xludf.DUMMYFUNCTION("if(or(U147="""",U147=""f""),"""",U147&amp;"": ""&amp;vlookup(to_text(U147),'1.Learning-Goals'!$A$3:$B$100,2,FALSE))"),"")</f>
        <v/>
      </c>
      <c r="Z147" s="50" t="str">
        <f>IFERROR(__xludf.DUMMYFUNCTION("if(or(V147="""",V147=""f""),"""",V147&amp;"": ""&amp;vlookup(to_text(V147),'1.Learning-Goals'!$A$3:$B$100,2,FALSE))"),"")</f>
        <v/>
      </c>
      <c r="AA147" s="50" t="str">
        <f>IFERROR(__xludf.DUMMYFUNCTION("if(or(W147="""",W147=""f""),"""",W147&amp;"": ""&amp;vlookup(to_text(W147),'1.Learning-Goals'!$A$3:$B$100,2,FALSE))"),"")</f>
        <v/>
      </c>
      <c r="AB147" s="50" t="str">
        <f>IFERROR(__xludf.DUMMYFUNCTION("if(or(X147="""",X147=""f""),"""",X147&amp;"": ""&amp;vlookup(to_text(X147),'1.Learning-Goals'!$A$3:$B$100,2,FALSE))"),"")</f>
        <v/>
      </c>
      <c r="AC147" s="52"/>
      <c r="AD147" s="52"/>
      <c r="AE147" s="52"/>
      <c r="AF147" s="52"/>
      <c r="AG147" s="52"/>
      <c r="AH147" s="52"/>
      <c r="AI147" s="52"/>
      <c r="AJ147" s="52"/>
    </row>
    <row r="148" ht="15.75" customHeight="1">
      <c r="A148" s="53"/>
      <c r="B148" s="39" t="str">
        <f t="shared" si="1"/>
        <v/>
      </c>
      <c r="C148" s="40" t="s">
        <v>511</v>
      </c>
      <c r="D148" s="41" t="s">
        <v>512</v>
      </c>
      <c r="E148" s="41" t="s">
        <v>79</v>
      </c>
      <c r="F148" s="40" t="s">
        <v>80</v>
      </c>
      <c r="G148" s="41">
        <v>4.0</v>
      </c>
      <c r="H148" s="57" t="s">
        <v>6</v>
      </c>
      <c r="I148" s="41" t="s">
        <v>82</v>
      </c>
      <c r="J148" s="56"/>
      <c r="K148" s="44"/>
      <c r="L148" s="45"/>
      <c r="M148" s="46" t="s">
        <v>83</v>
      </c>
      <c r="N148" s="40" t="s">
        <v>84</v>
      </c>
      <c r="O148" s="47" t="s">
        <v>513</v>
      </c>
      <c r="P148" s="48"/>
      <c r="Q148" s="48"/>
      <c r="R148" s="48"/>
      <c r="S148" s="49"/>
      <c r="T148" s="50" t="str">
        <f>IFERROR(__xludf.DUMMYFUNCTION("if(isblank($A148),"""",REGEXREPLACE($A148,   "",?(\d),?"",  ""$1""&amp;""-""&amp;$H148))"),"")</f>
        <v/>
      </c>
      <c r="U148" s="51" t="str">
        <f>IFERROR(__xludf.DUMMYFUNCTION("iferror(split(A148,"","",TRUE,TRUE),"""")"),"")</f>
        <v/>
      </c>
      <c r="V148" s="51"/>
      <c r="W148" s="51"/>
      <c r="X148" s="51"/>
      <c r="Y148" s="50" t="str">
        <f>IFERROR(__xludf.DUMMYFUNCTION("if(or(U148="""",U148=""f""),"""",U148&amp;"": ""&amp;vlookup(to_text(U148),'1.Learning-Goals'!$A$3:$B$100,2,FALSE))"),"")</f>
        <v/>
      </c>
      <c r="Z148" s="50" t="str">
        <f>IFERROR(__xludf.DUMMYFUNCTION("if(or(V148="""",V148=""f""),"""",V148&amp;"": ""&amp;vlookup(to_text(V148),'1.Learning-Goals'!$A$3:$B$100,2,FALSE))"),"")</f>
        <v/>
      </c>
      <c r="AA148" s="50" t="str">
        <f>IFERROR(__xludf.DUMMYFUNCTION("if(or(W148="""",W148=""f""),"""",W148&amp;"": ""&amp;vlookup(to_text(W148),'1.Learning-Goals'!$A$3:$B$100,2,FALSE))"),"")</f>
        <v/>
      </c>
      <c r="AB148" s="50" t="str">
        <f>IFERROR(__xludf.DUMMYFUNCTION("if(or(X148="""",X148=""f""),"""",X148&amp;"": ""&amp;vlookup(to_text(X148),'1.Learning-Goals'!$A$3:$B$100,2,FALSE))"),"")</f>
        <v/>
      </c>
      <c r="AC148" s="52"/>
      <c r="AD148" s="52"/>
      <c r="AE148" s="52"/>
      <c r="AF148" s="52"/>
      <c r="AG148" s="52"/>
      <c r="AH148" s="52"/>
      <c r="AI148" s="52"/>
      <c r="AJ148" s="52"/>
    </row>
    <row r="149" ht="15.75" customHeight="1">
      <c r="A149" s="53"/>
      <c r="B149" s="39" t="str">
        <f t="shared" si="1"/>
        <v/>
      </c>
      <c r="C149" s="40" t="s">
        <v>514</v>
      </c>
      <c r="D149" s="41" t="s">
        <v>515</v>
      </c>
      <c r="E149" s="41" t="s">
        <v>79</v>
      </c>
      <c r="F149" s="40" t="s">
        <v>80</v>
      </c>
      <c r="G149" s="41">
        <v>4.0</v>
      </c>
      <c r="H149" s="57" t="s">
        <v>6</v>
      </c>
      <c r="I149" s="41" t="s">
        <v>82</v>
      </c>
      <c r="J149" s="56"/>
      <c r="K149" s="44"/>
      <c r="L149" s="45"/>
      <c r="M149" s="46" t="s">
        <v>83</v>
      </c>
      <c r="N149" s="40" t="s">
        <v>84</v>
      </c>
      <c r="O149" s="47" t="s">
        <v>516</v>
      </c>
      <c r="P149" s="48"/>
      <c r="Q149" s="48"/>
      <c r="R149" s="48"/>
      <c r="S149" s="49"/>
      <c r="T149" s="50" t="str">
        <f>IFERROR(__xludf.DUMMYFUNCTION("if(isblank($A149),"""",REGEXREPLACE($A149,   "",?(\d),?"",  ""$1""&amp;""-""&amp;$H149))"),"")</f>
        <v/>
      </c>
      <c r="U149" s="51" t="str">
        <f>IFERROR(__xludf.DUMMYFUNCTION("iferror(split(A149,"","",TRUE,TRUE),"""")"),"")</f>
        <v/>
      </c>
      <c r="V149" s="51"/>
      <c r="W149" s="51"/>
      <c r="X149" s="51"/>
      <c r="Y149" s="50" t="str">
        <f>IFERROR(__xludf.DUMMYFUNCTION("if(or(U149="""",U149=""f""),"""",U149&amp;"": ""&amp;vlookup(to_text(U149),'1.Learning-Goals'!$A$3:$B$100,2,FALSE))"),"")</f>
        <v/>
      </c>
      <c r="Z149" s="50" t="str">
        <f>IFERROR(__xludf.DUMMYFUNCTION("if(or(V149="""",V149=""f""),"""",V149&amp;"": ""&amp;vlookup(to_text(V149),'1.Learning-Goals'!$A$3:$B$100,2,FALSE))"),"")</f>
        <v/>
      </c>
      <c r="AA149" s="50" t="str">
        <f>IFERROR(__xludf.DUMMYFUNCTION("if(or(W149="""",W149=""f""),"""",W149&amp;"": ""&amp;vlookup(to_text(W149),'1.Learning-Goals'!$A$3:$B$100,2,FALSE))"),"")</f>
        <v/>
      </c>
      <c r="AB149" s="50" t="str">
        <f>IFERROR(__xludf.DUMMYFUNCTION("if(or(X149="""",X149=""f""),"""",X149&amp;"": ""&amp;vlookup(to_text(X149),'1.Learning-Goals'!$A$3:$B$100,2,FALSE))"),"")</f>
        <v/>
      </c>
      <c r="AC149" s="52"/>
      <c r="AD149" s="52"/>
      <c r="AE149" s="52"/>
      <c r="AF149" s="52"/>
      <c r="AG149" s="52"/>
      <c r="AH149" s="52"/>
      <c r="AI149" s="52"/>
      <c r="AJ149" s="52"/>
    </row>
    <row r="150" ht="15.75" customHeight="1">
      <c r="A150" s="53"/>
      <c r="B150" s="39" t="str">
        <f t="shared" si="1"/>
        <v/>
      </c>
      <c r="C150" s="40" t="s">
        <v>517</v>
      </c>
      <c r="D150" s="41" t="s">
        <v>518</v>
      </c>
      <c r="E150" s="41" t="s">
        <v>79</v>
      </c>
      <c r="F150" s="40" t="s">
        <v>80</v>
      </c>
      <c r="G150" s="41">
        <v>4.0</v>
      </c>
      <c r="H150" s="57" t="s">
        <v>6</v>
      </c>
      <c r="I150" s="41" t="s">
        <v>82</v>
      </c>
      <c r="J150" s="56"/>
      <c r="K150" s="44"/>
      <c r="L150" s="45"/>
      <c r="M150" s="46" t="s">
        <v>83</v>
      </c>
      <c r="N150" s="40" t="s">
        <v>84</v>
      </c>
      <c r="O150" s="47" t="s">
        <v>519</v>
      </c>
      <c r="P150" s="48"/>
      <c r="Q150" s="48"/>
      <c r="R150" s="48"/>
      <c r="S150" s="49"/>
      <c r="T150" s="50" t="str">
        <f>IFERROR(__xludf.DUMMYFUNCTION("if(isblank($A150),"""",REGEXREPLACE($A150,   "",?(\d),?"",  ""$1""&amp;""-""&amp;$H150))"),"")</f>
        <v/>
      </c>
      <c r="U150" s="51" t="str">
        <f>IFERROR(__xludf.DUMMYFUNCTION("iferror(split(A150,"","",TRUE,TRUE),"""")"),"")</f>
        <v/>
      </c>
      <c r="V150" s="51"/>
      <c r="W150" s="51"/>
      <c r="X150" s="51"/>
      <c r="Y150" s="50" t="str">
        <f>IFERROR(__xludf.DUMMYFUNCTION("if(or(U150="""",U150=""f""),"""",U150&amp;"": ""&amp;vlookup(to_text(U150),'1.Learning-Goals'!$A$3:$B$100,2,FALSE))"),"")</f>
        <v/>
      </c>
      <c r="Z150" s="50" t="str">
        <f>IFERROR(__xludf.DUMMYFUNCTION("if(or(V150="""",V150=""f""),"""",V150&amp;"": ""&amp;vlookup(to_text(V150),'1.Learning-Goals'!$A$3:$B$100,2,FALSE))"),"")</f>
        <v/>
      </c>
      <c r="AA150" s="50" t="str">
        <f>IFERROR(__xludf.DUMMYFUNCTION("if(or(W150="""",W150=""f""),"""",W150&amp;"": ""&amp;vlookup(to_text(W150),'1.Learning-Goals'!$A$3:$B$100,2,FALSE))"),"")</f>
        <v/>
      </c>
      <c r="AB150" s="50" t="str">
        <f>IFERROR(__xludf.DUMMYFUNCTION("if(or(X150="""",X150=""f""),"""",X150&amp;"": ""&amp;vlookup(to_text(X150),'1.Learning-Goals'!$A$3:$B$100,2,FALSE))"),"")</f>
        <v/>
      </c>
      <c r="AC150" s="52"/>
      <c r="AD150" s="52"/>
      <c r="AE150" s="52"/>
      <c r="AF150" s="52"/>
      <c r="AG150" s="52"/>
      <c r="AH150" s="52"/>
      <c r="AI150" s="52"/>
      <c r="AJ150" s="52"/>
    </row>
    <row r="151" ht="15.75" customHeight="1">
      <c r="A151" s="53"/>
      <c r="B151" s="39" t="str">
        <f t="shared" si="1"/>
        <v/>
      </c>
      <c r="C151" s="40" t="s">
        <v>520</v>
      </c>
      <c r="D151" s="41" t="s">
        <v>521</v>
      </c>
      <c r="E151" s="41" t="s">
        <v>79</v>
      </c>
      <c r="F151" s="40" t="s">
        <v>80</v>
      </c>
      <c r="G151" s="41">
        <v>4.0</v>
      </c>
      <c r="H151" s="57" t="s">
        <v>6</v>
      </c>
      <c r="I151" s="41" t="s">
        <v>82</v>
      </c>
      <c r="J151" s="56"/>
      <c r="K151" s="44"/>
      <c r="L151" s="45"/>
      <c r="M151" s="46" t="s">
        <v>83</v>
      </c>
      <c r="N151" s="40" t="s">
        <v>84</v>
      </c>
      <c r="O151" s="47" t="s">
        <v>522</v>
      </c>
      <c r="P151" s="48"/>
      <c r="Q151" s="48"/>
      <c r="R151" s="48"/>
      <c r="S151" s="49"/>
      <c r="T151" s="50" t="str">
        <f>IFERROR(__xludf.DUMMYFUNCTION("if(isblank($A151),"""",REGEXREPLACE($A151,   "",?(\d),?"",  ""$1""&amp;""-""&amp;$H151))"),"")</f>
        <v/>
      </c>
      <c r="U151" s="51" t="str">
        <f>IFERROR(__xludf.DUMMYFUNCTION("iferror(split(A151,"","",TRUE,TRUE),"""")"),"")</f>
        <v/>
      </c>
      <c r="V151" s="51"/>
      <c r="W151" s="51"/>
      <c r="X151" s="51"/>
      <c r="Y151" s="50" t="str">
        <f>IFERROR(__xludf.DUMMYFUNCTION("if(or(U151="""",U151=""f""),"""",U151&amp;"": ""&amp;vlookup(to_text(U151),'1.Learning-Goals'!$A$3:$B$100,2,FALSE))"),"")</f>
        <v/>
      </c>
      <c r="Z151" s="50" t="str">
        <f>IFERROR(__xludf.DUMMYFUNCTION("if(or(V151="""",V151=""f""),"""",V151&amp;"": ""&amp;vlookup(to_text(V151),'1.Learning-Goals'!$A$3:$B$100,2,FALSE))"),"")</f>
        <v/>
      </c>
      <c r="AA151" s="50" t="str">
        <f>IFERROR(__xludf.DUMMYFUNCTION("if(or(W151="""",W151=""f""),"""",W151&amp;"": ""&amp;vlookup(to_text(W151),'1.Learning-Goals'!$A$3:$B$100,2,FALSE))"),"")</f>
        <v/>
      </c>
      <c r="AB151" s="50" t="str">
        <f>IFERROR(__xludf.DUMMYFUNCTION("if(or(X151="""",X151=""f""),"""",X151&amp;"": ""&amp;vlookup(to_text(X151),'1.Learning-Goals'!$A$3:$B$100,2,FALSE))"),"")</f>
        <v/>
      </c>
      <c r="AC151" s="52"/>
      <c r="AD151" s="52"/>
      <c r="AE151" s="52"/>
      <c r="AF151" s="52"/>
      <c r="AG151" s="52"/>
      <c r="AH151" s="52"/>
      <c r="AI151" s="52"/>
      <c r="AJ151" s="52"/>
    </row>
    <row r="152" ht="15.75" customHeight="1">
      <c r="A152" s="53"/>
      <c r="B152" s="39" t="str">
        <f t="shared" si="1"/>
        <v/>
      </c>
      <c r="C152" s="40" t="s">
        <v>523</v>
      </c>
      <c r="D152" s="41" t="s">
        <v>364</v>
      </c>
      <c r="E152" s="41" t="s">
        <v>79</v>
      </c>
      <c r="F152" s="40" t="s">
        <v>80</v>
      </c>
      <c r="G152" s="41">
        <v>4.0</v>
      </c>
      <c r="H152" s="57" t="s">
        <v>6</v>
      </c>
      <c r="I152" s="41" t="s">
        <v>82</v>
      </c>
      <c r="J152" s="56"/>
      <c r="K152" s="44"/>
      <c r="L152" s="45"/>
      <c r="M152" s="46" t="s">
        <v>83</v>
      </c>
      <c r="N152" s="40" t="s">
        <v>84</v>
      </c>
      <c r="O152" s="47" t="s">
        <v>524</v>
      </c>
      <c r="P152" s="48"/>
      <c r="Q152" s="48"/>
      <c r="R152" s="48"/>
      <c r="S152" s="49"/>
      <c r="T152" s="50" t="str">
        <f>IFERROR(__xludf.DUMMYFUNCTION("if(isblank($A152),"""",REGEXREPLACE($A152,   "",?(\d),?"",  ""$1""&amp;""-""&amp;$H152))"),"")</f>
        <v/>
      </c>
      <c r="U152" s="51" t="str">
        <f>IFERROR(__xludf.DUMMYFUNCTION("iferror(split(A152,"","",TRUE,TRUE),"""")"),"")</f>
        <v/>
      </c>
      <c r="V152" s="51"/>
      <c r="W152" s="51"/>
      <c r="X152" s="51"/>
      <c r="Y152" s="50" t="str">
        <f>IFERROR(__xludf.DUMMYFUNCTION("if(or(U152="""",U152=""f""),"""",U152&amp;"": ""&amp;vlookup(to_text(U152),'1.Learning-Goals'!$A$3:$B$100,2,FALSE))"),"")</f>
        <v/>
      </c>
      <c r="Z152" s="50" t="str">
        <f>IFERROR(__xludf.DUMMYFUNCTION("if(or(V152="""",V152=""f""),"""",V152&amp;"": ""&amp;vlookup(to_text(V152),'1.Learning-Goals'!$A$3:$B$100,2,FALSE))"),"")</f>
        <v/>
      </c>
      <c r="AA152" s="50" t="str">
        <f>IFERROR(__xludf.DUMMYFUNCTION("if(or(W152="""",W152=""f""),"""",W152&amp;"": ""&amp;vlookup(to_text(W152),'1.Learning-Goals'!$A$3:$B$100,2,FALSE))"),"")</f>
        <v/>
      </c>
      <c r="AB152" s="50" t="str">
        <f>IFERROR(__xludf.DUMMYFUNCTION("if(or(X152="""",X152=""f""),"""",X152&amp;"": ""&amp;vlookup(to_text(X152),'1.Learning-Goals'!$A$3:$B$100,2,FALSE))"),"")</f>
        <v/>
      </c>
      <c r="AC152" s="52"/>
      <c r="AD152" s="52"/>
      <c r="AE152" s="52"/>
      <c r="AF152" s="52"/>
      <c r="AG152" s="52"/>
      <c r="AH152" s="52"/>
      <c r="AI152" s="52"/>
      <c r="AJ152" s="52"/>
    </row>
    <row r="153" ht="15.75" customHeight="1">
      <c r="A153" s="53"/>
      <c r="B153" s="39" t="str">
        <f t="shared" si="1"/>
        <v/>
      </c>
      <c r="C153" s="40" t="s">
        <v>525</v>
      </c>
      <c r="D153" s="41" t="s">
        <v>526</v>
      </c>
      <c r="E153" s="41" t="s">
        <v>79</v>
      </c>
      <c r="F153" s="40" t="s">
        <v>80</v>
      </c>
      <c r="G153" s="41">
        <v>4.0</v>
      </c>
      <c r="H153" s="57" t="s">
        <v>6</v>
      </c>
      <c r="I153" s="41" t="s">
        <v>82</v>
      </c>
      <c r="J153" s="56"/>
      <c r="K153" s="44"/>
      <c r="L153" s="45"/>
      <c r="M153" s="46" t="s">
        <v>83</v>
      </c>
      <c r="N153" s="40" t="s">
        <v>84</v>
      </c>
      <c r="O153" s="47" t="s">
        <v>527</v>
      </c>
      <c r="P153" s="48"/>
      <c r="Q153" s="48"/>
      <c r="R153" s="48"/>
      <c r="S153" s="49"/>
      <c r="T153" s="50" t="str">
        <f>IFERROR(__xludf.DUMMYFUNCTION("if(isblank($A153),"""",REGEXREPLACE($A153,   "",?(\d),?"",  ""$1""&amp;""-""&amp;$H153))"),"")</f>
        <v/>
      </c>
      <c r="U153" s="51" t="str">
        <f>IFERROR(__xludf.DUMMYFUNCTION("iferror(split(A153,"","",TRUE,TRUE),"""")"),"")</f>
        <v/>
      </c>
      <c r="V153" s="51"/>
      <c r="W153" s="51"/>
      <c r="X153" s="51"/>
      <c r="Y153" s="50" t="str">
        <f>IFERROR(__xludf.DUMMYFUNCTION("if(or(U153="""",U153=""f""),"""",U153&amp;"": ""&amp;vlookup(to_text(U153),'1.Learning-Goals'!$A$3:$B$100,2,FALSE))"),"")</f>
        <v/>
      </c>
      <c r="Z153" s="50" t="str">
        <f>IFERROR(__xludf.DUMMYFUNCTION("if(or(V153="""",V153=""f""),"""",V153&amp;"": ""&amp;vlookup(to_text(V153),'1.Learning-Goals'!$A$3:$B$100,2,FALSE))"),"")</f>
        <v/>
      </c>
      <c r="AA153" s="50" t="str">
        <f>IFERROR(__xludf.DUMMYFUNCTION("if(or(W153="""",W153=""f""),"""",W153&amp;"": ""&amp;vlookup(to_text(W153),'1.Learning-Goals'!$A$3:$B$100,2,FALSE))"),"")</f>
        <v/>
      </c>
      <c r="AB153" s="50" t="str">
        <f>IFERROR(__xludf.DUMMYFUNCTION("if(or(X153="""",X153=""f""),"""",X153&amp;"": ""&amp;vlookup(to_text(X153),'1.Learning-Goals'!$A$3:$B$100,2,FALSE))"),"")</f>
        <v/>
      </c>
      <c r="AC153" s="52"/>
      <c r="AD153" s="52"/>
      <c r="AE153" s="52"/>
      <c r="AF153" s="52"/>
      <c r="AG153" s="52"/>
      <c r="AH153" s="52"/>
      <c r="AI153" s="52"/>
      <c r="AJ153" s="52"/>
    </row>
    <row r="154" ht="15.75" customHeight="1">
      <c r="A154" s="53"/>
      <c r="B154" s="39" t="str">
        <f t="shared" si="1"/>
        <v/>
      </c>
      <c r="C154" s="40" t="s">
        <v>528</v>
      </c>
      <c r="D154" s="41" t="s">
        <v>529</v>
      </c>
      <c r="E154" s="41" t="s">
        <v>79</v>
      </c>
      <c r="F154" s="40" t="s">
        <v>80</v>
      </c>
      <c r="G154" s="41">
        <v>4.0</v>
      </c>
      <c r="H154" s="57" t="s">
        <v>6</v>
      </c>
      <c r="I154" s="41" t="s">
        <v>82</v>
      </c>
      <c r="J154" s="56"/>
      <c r="K154" s="44"/>
      <c r="L154" s="45"/>
      <c r="M154" s="46" t="s">
        <v>83</v>
      </c>
      <c r="N154" s="40" t="s">
        <v>84</v>
      </c>
      <c r="O154" s="47" t="s">
        <v>530</v>
      </c>
      <c r="P154" s="48"/>
      <c r="Q154" s="48"/>
      <c r="R154" s="48"/>
      <c r="S154" s="49"/>
      <c r="T154" s="50" t="str">
        <f>IFERROR(__xludf.DUMMYFUNCTION("if(isblank($A154),"""",REGEXREPLACE($A154,   "",?(\d),?"",  ""$1""&amp;""-""&amp;$H154))"),"")</f>
        <v/>
      </c>
      <c r="U154" s="51" t="str">
        <f>IFERROR(__xludf.DUMMYFUNCTION("iferror(split(A154,"","",TRUE,TRUE),"""")"),"")</f>
        <v/>
      </c>
      <c r="V154" s="51"/>
      <c r="W154" s="51"/>
      <c r="X154" s="51"/>
      <c r="Y154" s="50" t="str">
        <f>IFERROR(__xludf.DUMMYFUNCTION("if(or(U154="""",U154=""f""),"""",U154&amp;"": ""&amp;vlookup(to_text(U154),'1.Learning-Goals'!$A$3:$B$100,2,FALSE))"),"")</f>
        <v/>
      </c>
      <c r="Z154" s="50" t="str">
        <f>IFERROR(__xludf.DUMMYFUNCTION("if(or(V154="""",V154=""f""),"""",V154&amp;"": ""&amp;vlookup(to_text(V154),'1.Learning-Goals'!$A$3:$B$100,2,FALSE))"),"")</f>
        <v/>
      </c>
      <c r="AA154" s="50" t="str">
        <f>IFERROR(__xludf.DUMMYFUNCTION("if(or(W154="""",W154=""f""),"""",W154&amp;"": ""&amp;vlookup(to_text(W154),'1.Learning-Goals'!$A$3:$B$100,2,FALSE))"),"")</f>
        <v/>
      </c>
      <c r="AB154" s="50" t="str">
        <f>IFERROR(__xludf.DUMMYFUNCTION("if(or(X154="""",X154=""f""),"""",X154&amp;"": ""&amp;vlookup(to_text(X154),'1.Learning-Goals'!$A$3:$B$100,2,FALSE))"),"")</f>
        <v/>
      </c>
      <c r="AC154" s="52"/>
      <c r="AD154" s="52"/>
      <c r="AE154" s="52"/>
      <c r="AF154" s="52"/>
      <c r="AG154" s="52"/>
      <c r="AH154" s="52"/>
      <c r="AI154" s="52"/>
      <c r="AJ154" s="52"/>
    </row>
    <row r="155" ht="15.75" customHeight="1">
      <c r="A155" s="53"/>
      <c r="B155" s="39" t="str">
        <f t="shared" si="1"/>
        <v/>
      </c>
      <c r="C155" s="40" t="s">
        <v>531</v>
      </c>
      <c r="D155" s="41" t="s">
        <v>532</v>
      </c>
      <c r="E155" s="41" t="s">
        <v>79</v>
      </c>
      <c r="F155" s="40" t="s">
        <v>80</v>
      </c>
      <c r="G155" s="41">
        <v>4.0</v>
      </c>
      <c r="H155" s="57" t="s">
        <v>6</v>
      </c>
      <c r="I155" s="41" t="s">
        <v>82</v>
      </c>
      <c r="J155" s="56"/>
      <c r="K155" s="44"/>
      <c r="L155" s="45"/>
      <c r="M155" s="46" t="s">
        <v>83</v>
      </c>
      <c r="N155" s="40" t="s">
        <v>84</v>
      </c>
      <c r="O155" s="47" t="s">
        <v>533</v>
      </c>
      <c r="P155" s="48"/>
      <c r="Q155" s="48"/>
      <c r="R155" s="48"/>
      <c r="S155" s="49"/>
      <c r="T155" s="50" t="str">
        <f>IFERROR(__xludf.DUMMYFUNCTION("if(isblank($A155),"""",REGEXREPLACE($A155,   "",?(\d),?"",  ""$1""&amp;""-""&amp;$H155))"),"")</f>
        <v/>
      </c>
      <c r="U155" s="51" t="str">
        <f>IFERROR(__xludf.DUMMYFUNCTION("iferror(split(A155,"","",TRUE,TRUE),"""")"),"")</f>
        <v/>
      </c>
      <c r="V155" s="51"/>
      <c r="W155" s="51"/>
      <c r="X155" s="51"/>
      <c r="Y155" s="50" t="str">
        <f>IFERROR(__xludf.DUMMYFUNCTION("if(or(U155="""",U155=""f""),"""",U155&amp;"": ""&amp;vlookup(to_text(U155),'1.Learning-Goals'!$A$3:$B$100,2,FALSE))"),"")</f>
        <v/>
      </c>
      <c r="Z155" s="50" t="str">
        <f>IFERROR(__xludf.DUMMYFUNCTION("if(or(V155="""",V155=""f""),"""",V155&amp;"": ""&amp;vlookup(to_text(V155),'1.Learning-Goals'!$A$3:$B$100,2,FALSE))"),"")</f>
        <v/>
      </c>
      <c r="AA155" s="50" t="str">
        <f>IFERROR(__xludf.DUMMYFUNCTION("if(or(W155="""",W155=""f""),"""",W155&amp;"": ""&amp;vlookup(to_text(W155),'1.Learning-Goals'!$A$3:$B$100,2,FALSE))"),"")</f>
        <v/>
      </c>
      <c r="AB155" s="50" t="str">
        <f>IFERROR(__xludf.DUMMYFUNCTION("if(or(X155="""",X155=""f""),"""",X155&amp;"": ""&amp;vlookup(to_text(X155),'1.Learning-Goals'!$A$3:$B$100,2,FALSE))"),"")</f>
        <v/>
      </c>
      <c r="AC155" s="52"/>
      <c r="AD155" s="52"/>
      <c r="AE155" s="52"/>
      <c r="AF155" s="52"/>
      <c r="AG155" s="52"/>
      <c r="AH155" s="52"/>
      <c r="AI155" s="52"/>
      <c r="AJ155" s="52"/>
    </row>
    <row r="156" ht="15.75" customHeight="1">
      <c r="A156" s="53"/>
      <c r="B156" s="39" t="str">
        <f t="shared" si="1"/>
        <v/>
      </c>
      <c r="C156" s="40" t="s">
        <v>534</v>
      </c>
      <c r="D156" s="41" t="s">
        <v>535</v>
      </c>
      <c r="E156" s="41" t="s">
        <v>79</v>
      </c>
      <c r="F156" s="40" t="s">
        <v>80</v>
      </c>
      <c r="G156" s="41">
        <v>4.0</v>
      </c>
      <c r="H156" s="57" t="s">
        <v>6</v>
      </c>
      <c r="I156" s="41" t="s">
        <v>82</v>
      </c>
      <c r="J156" s="56"/>
      <c r="K156" s="44"/>
      <c r="L156" s="45"/>
      <c r="M156" s="46" t="s">
        <v>83</v>
      </c>
      <c r="N156" s="40" t="s">
        <v>84</v>
      </c>
      <c r="O156" s="47" t="s">
        <v>536</v>
      </c>
      <c r="P156" s="48"/>
      <c r="Q156" s="48"/>
      <c r="R156" s="48"/>
      <c r="S156" s="49"/>
      <c r="T156" s="50" t="str">
        <f>IFERROR(__xludf.DUMMYFUNCTION("if(isblank($A156),"""",REGEXREPLACE($A156,   "",?(\d),?"",  ""$1""&amp;""-""&amp;$H156))"),"")</f>
        <v/>
      </c>
      <c r="U156" s="51" t="str">
        <f>IFERROR(__xludf.DUMMYFUNCTION("iferror(split(A156,"","",TRUE,TRUE),"""")"),"")</f>
        <v/>
      </c>
      <c r="V156" s="51"/>
      <c r="W156" s="51"/>
      <c r="X156" s="51"/>
      <c r="Y156" s="50" t="str">
        <f>IFERROR(__xludf.DUMMYFUNCTION("if(or(U156="""",U156=""f""),"""",U156&amp;"": ""&amp;vlookup(to_text(U156),'1.Learning-Goals'!$A$3:$B$100,2,FALSE))"),"")</f>
        <v/>
      </c>
      <c r="Z156" s="50" t="str">
        <f>IFERROR(__xludf.DUMMYFUNCTION("if(or(V156="""",V156=""f""),"""",V156&amp;"": ""&amp;vlookup(to_text(V156),'1.Learning-Goals'!$A$3:$B$100,2,FALSE))"),"")</f>
        <v/>
      </c>
      <c r="AA156" s="50" t="str">
        <f>IFERROR(__xludf.DUMMYFUNCTION("if(or(W156="""",W156=""f""),"""",W156&amp;"": ""&amp;vlookup(to_text(W156),'1.Learning-Goals'!$A$3:$B$100,2,FALSE))"),"")</f>
        <v/>
      </c>
      <c r="AB156" s="50" t="str">
        <f>IFERROR(__xludf.DUMMYFUNCTION("if(or(X156="""",X156=""f""),"""",X156&amp;"": ""&amp;vlookup(to_text(X156),'1.Learning-Goals'!$A$3:$B$100,2,FALSE))"),"")</f>
        <v/>
      </c>
      <c r="AC156" s="52"/>
      <c r="AD156" s="52"/>
      <c r="AE156" s="52"/>
      <c r="AF156" s="52"/>
      <c r="AG156" s="52"/>
      <c r="AH156" s="52"/>
      <c r="AI156" s="52"/>
      <c r="AJ156" s="52"/>
    </row>
    <row r="157" ht="15.75" customHeight="1">
      <c r="A157" s="53"/>
      <c r="B157" s="39" t="str">
        <f t="shared" si="1"/>
        <v/>
      </c>
      <c r="C157" s="40" t="s">
        <v>537</v>
      </c>
      <c r="D157" s="41" t="s">
        <v>538</v>
      </c>
      <c r="E157" s="41" t="s">
        <v>79</v>
      </c>
      <c r="F157" s="40" t="s">
        <v>80</v>
      </c>
      <c r="G157" s="41">
        <v>4.0</v>
      </c>
      <c r="H157" s="57" t="s">
        <v>6</v>
      </c>
      <c r="I157" s="41" t="s">
        <v>82</v>
      </c>
      <c r="J157" s="56"/>
      <c r="K157" s="44"/>
      <c r="L157" s="45"/>
      <c r="M157" s="46" t="s">
        <v>83</v>
      </c>
      <c r="N157" s="40" t="s">
        <v>84</v>
      </c>
      <c r="O157" s="47" t="s">
        <v>539</v>
      </c>
      <c r="P157" s="48"/>
      <c r="Q157" s="48"/>
      <c r="R157" s="48"/>
      <c r="S157" s="49"/>
      <c r="T157" s="50" t="str">
        <f>IFERROR(__xludf.DUMMYFUNCTION("if(isblank($A157),"""",REGEXREPLACE($A157,   "",?(\d),?"",  ""$1""&amp;""-""&amp;$H157))"),"")</f>
        <v/>
      </c>
      <c r="U157" s="51" t="str">
        <f>IFERROR(__xludf.DUMMYFUNCTION("iferror(split(A157,"","",TRUE,TRUE),"""")"),"")</f>
        <v/>
      </c>
      <c r="V157" s="51"/>
      <c r="W157" s="51"/>
      <c r="X157" s="51"/>
      <c r="Y157" s="50" t="str">
        <f>IFERROR(__xludf.DUMMYFUNCTION("if(or(U157="""",U157=""f""),"""",U157&amp;"": ""&amp;vlookup(to_text(U157),'1.Learning-Goals'!$A$3:$B$100,2,FALSE))"),"")</f>
        <v/>
      </c>
      <c r="Z157" s="50" t="str">
        <f>IFERROR(__xludf.DUMMYFUNCTION("if(or(V157="""",V157=""f""),"""",V157&amp;"": ""&amp;vlookup(to_text(V157),'1.Learning-Goals'!$A$3:$B$100,2,FALSE))"),"")</f>
        <v/>
      </c>
      <c r="AA157" s="50" t="str">
        <f>IFERROR(__xludf.DUMMYFUNCTION("if(or(W157="""",W157=""f""),"""",W157&amp;"": ""&amp;vlookup(to_text(W157),'1.Learning-Goals'!$A$3:$B$100,2,FALSE))"),"")</f>
        <v/>
      </c>
      <c r="AB157" s="50" t="str">
        <f>IFERROR(__xludf.DUMMYFUNCTION("if(or(X157="""",X157=""f""),"""",X157&amp;"": ""&amp;vlookup(to_text(X157),'1.Learning-Goals'!$A$3:$B$100,2,FALSE))"),"")</f>
        <v/>
      </c>
      <c r="AC157" s="52"/>
      <c r="AD157" s="52"/>
      <c r="AE157" s="52"/>
      <c r="AF157" s="52"/>
      <c r="AG157" s="52"/>
      <c r="AH157" s="52"/>
      <c r="AI157" s="52"/>
      <c r="AJ157" s="52"/>
    </row>
    <row r="158" ht="15.75" customHeight="1">
      <c r="A158" s="53"/>
      <c r="B158" s="39" t="str">
        <f t="shared" si="1"/>
        <v/>
      </c>
      <c r="C158" s="40" t="s">
        <v>540</v>
      </c>
      <c r="D158" s="41" t="s">
        <v>541</v>
      </c>
      <c r="E158" s="41" t="s">
        <v>79</v>
      </c>
      <c r="F158" s="40" t="s">
        <v>80</v>
      </c>
      <c r="G158" s="41">
        <v>4.0</v>
      </c>
      <c r="H158" s="57" t="s">
        <v>6</v>
      </c>
      <c r="I158" s="41" t="s">
        <v>82</v>
      </c>
      <c r="J158" s="56"/>
      <c r="K158" s="44"/>
      <c r="L158" s="45"/>
      <c r="M158" s="46" t="s">
        <v>83</v>
      </c>
      <c r="N158" s="40" t="s">
        <v>84</v>
      </c>
      <c r="O158" s="47" t="s">
        <v>542</v>
      </c>
      <c r="P158" s="48"/>
      <c r="Q158" s="48"/>
      <c r="R158" s="48"/>
      <c r="S158" s="49"/>
      <c r="T158" s="50" t="str">
        <f>IFERROR(__xludf.DUMMYFUNCTION("if(isblank($A158),"""",REGEXREPLACE($A158,   "",?(\d),?"",  ""$1""&amp;""-""&amp;$H158))"),"")</f>
        <v/>
      </c>
      <c r="U158" s="51" t="str">
        <f>IFERROR(__xludf.DUMMYFUNCTION("iferror(split(A158,"","",TRUE,TRUE),"""")"),"")</f>
        <v/>
      </c>
      <c r="V158" s="51"/>
      <c r="W158" s="51"/>
      <c r="X158" s="51"/>
      <c r="Y158" s="50" t="str">
        <f>IFERROR(__xludf.DUMMYFUNCTION("if(or(U158="""",U158=""f""),"""",U158&amp;"": ""&amp;vlookup(to_text(U158),'1.Learning-Goals'!$A$3:$B$100,2,FALSE))"),"")</f>
        <v/>
      </c>
      <c r="Z158" s="50" t="str">
        <f>IFERROR(__xludf.DUMMYFUNCTION("if(or(V158="""",V158=""f""),"""",V158&amp;"": ""&amp;vlookup(to_text(V158),'1.Learning-Goals'!$A$3:$B$100,2,FALSE))"),"")</f>
        <v/>
      </c>
      <c r="AA158" s="50" t="str">
        <f>IFERROR(__xludf.DUMMYFUNCTION("if(or(W158="""",W158=""f""),"""",W158&amp;"": ""&amp;vlookup(to_text(W158),'1.Learning-Goals'!$A$3:$B$100,2,FALSE))"),"")</f>
        <v/>
      </c>
      <c r="AB158" s="50" t="str">
        <f>IFERROR(__xludf.DUMMYFUNCTION("if(or(X158="""",X158=""f""),"""",X158&amp;"": ""&amp;vlookup(to_text(X158),'1.Learning-Goals'!$A$3:$B$100,2,FALSE))"),"")</f>
        <v/>
      </c>
      <c r="AC158" s="52"/>
      <c r="AD158" s="52"/>
      <c r="AE158" s="52"/>
      <c r="AF158" s="52"/>
      <c r="AG158" s="52"/>
      <c r="AH158" s="52"/>
      <c r="AI158" s="52"/>
      <c r="AJ158" s="52"/>
    </row>
    <row r="159" ht="15.75" customHeight="1">
      <c r="A159" s="53"/>
      <c r="B159" s="39" t="str">
        <f t="shared" si="1"/>
        <v/>
      </c>
      <c r="C159" s="40" t="s">
        <v>543</v>
      </c>
      <c r="D159" s="41" t="s">
        <v>544</v>
      </c>
      <c r="E159" s="41" t="s">
        <v>79</v>
      </c>
      <c r="F159" s="40" t="s">
        <v>80</v>
      </c>
      <c r="G159" s="41">
        <v>4.0</v>
      </c>
      <c r="H159" s="57" t="s">
        <v>6</v>
      </c>
      <c r="I159" s="41" t="s">
        <v>82</v>
      </c>
      <c r="J159" s="56"/>
      <c r="K159" s="44"/>
      <c r="L159" s="45"/>
      <c r="M159" s="46" t="s">
        <v>83</v>
      </c>
      <c r="N159" s="40" t="s">
        <v>84</v>
      </c>
      <c r="O159" s="47" t="s">
        <v>545</v>
      </c>
      <c r="P159" s="48"/>
      <c r="Q159" s="48"/>
      <c r="R159" s="48"/>
      <c r="S159" s="49"/>
      <c r="T159" s="50" t="str">
        <f>IFERROR(__xludf.DUMMYFUNCTION("if(isblank($A159),"""",REGEXREPLACE($A159,   "",?(\d),?"",  ""$1""&amp;""-""&amp;$H159))"),"")</f>
        <v/>
      </c>
      <c r="U159" s="51" t="str">
        <f>IFERROR(__xludf.DUMMYFUNCTION("iferror(split(A159,"","",TRUE,TRUE),"""")"),"")</f>
        <v/>
      </c>
      <c r="V159" s="51"/>
      <c r="W159" s="51"/>
      <c r="X159" s="51"/>
      <c r="Y159" s="50" t="str">
        <f>IFERROR(__xludf.DUMMYFUNCTION("if(or(U159="""",U159=""f""),"""",U159&amp;"": ""&amp;vlookup(to_text(U159),'1.Learning-Goals'!$A$3:$B$100,2,FALSE))"),"")</f>
        <v/>
      </c>
      <c r="Z159" s="50" t="str">
        <f>IFERROR(__xludf.DUMMYFUNCTION("if(or(V159="""",V159=""f""),"""",V159&amp;"": ""&amp;vlookup(to_text(V159),'1.Learning-Goals'!$A$3:$B$100,2,FALSE))"),"")</f>
        <v/>
      </c>
      <c r="AA159" s="50" t="str">
        <f>IFERROR(__xludf.DUMMYFUNCTION("if(or(W159="""",W159=""f""),"""",W159&amp;"": ""&amp;vlookup(to_text(W159),'1.Learning-Goals'!$A$3:$B$100,2,FALSE))"),"")</f>
        <v/>
      </c>
      <c r="AB159" s="50" t="str">
        <f>IFERROR(__xludf.DUMMYFUNCTION("if(or(X159="""",X159=""f""),"""",X159&amp;"": ""&amp;vlookup(to_text(X159),'1.Learning-Goals'!$A$3:$B$100,2,FALSE))"),"")</f>
        <v/>
      </c>
      <c r="AC159" s="52"/>
      <c r="AD159" s="52"/>
      <c r="AE159" s="52"/>
      <c r="AF159" s="52"/>
      <c r="AG159" s="52"/>
      <c r="AH159" s="52"/>
      <c r="AI159" s="52"/>
      <c r="AJ159" s="52"/>
    </row>
    <row r="160" ht="15.75" customHeight="1">
      <c r="A160" s="53"/>
      <c r="B160" s="39" t="str">
        <f t="shared" si="1"/>
        <v/>
      </c>
      <c r="C160" s="40" t="s">
        <v>546</v>
      </c>
      <c r="D160" s="41" t="s">
        <v>547</v>
      </c>
      <c r="E160" s="41" t="s">
        <v>79</v>
      </c>
      <c r="F160" s="40" t="s">
        <v>80</v>
      </c>
      <c r="G160" s="41">
        <v>4.0</v>
      </c>
      <c r="H160" s="57" t="s">
        <v>6</v>
      </c>
      <c r="I160" s="41" t="s">
        <v>82</v>
      </c>
      <c r="J160" s="56"/>
      <c r="K160" s="44"/>
      <c r="L160" s="45"/>
      <c r="M160" s="46" t="s">
        <v>83</v>
      </c>
      <c r="N160" s="40" t="s">
        <v>84</v>
      </c>
      <c r="O160" s="47" t="s">
        <v>548</v>
      </c>
      <c r="P160" s="48"/>
      <c r="Q160" s="48"/>
      <c r="R160" s="48"/>
      <c r="S160" s="49"/>
      <c r="T160" s="50" t="str">
        <f>IFERROR(__xludf.DUMMYFUNCTION("if(isblank($A160),"""",REGEXREPLACE($A160,   "",?(\d),?"",  ""$1""&amp;""-""&amp;$H160))"),"")</f>
        <v/>
      </c>
      <c r="U160" s="51" t="str">
        <f>IFERROR(__xludf.DUMMYFUNCTION("iferror(split(A160,"","",TRUE,TRUE),"""")"),"")</f>
        <v/>
      </c>
      <c r="V160" s="51"/>
      <c r="W160" s="51"/>
      <c r="X160" s="51"/>
      <c r="Y160" s="50" t="str">
        <f>IFERROR(__xludf.DUMMYFUNCTION("if(or(U160="""",U160=""f""),"""",U160&amp;"": ""&amp;vlookup(to_text(U160),'1.Learning-Goals'!$A$3:$B$100,2,FALSE))"),"")</f>
        <v/>
      </c>
      <c r="Z160" s="50" t="str">
        <f>IFERROR(__xludf.DUMMYFUNCTION("if(or(V160="""",V160=""f""),"""",V160&amp;"": ""&amp;vlookup(to_text(V160),'1.Learning-Goals'!$A$3:$B$100,2,FALSE))"),"")</f>
        <v/>
      </c>
      <c r="AA160" s="50" t="str">
        <f>IFERROR(__xludf.DUMMYFUNCTION("if(or(W160="""",W160=""f""),"""",W160&amp;"": ""&amp;vlookup(to_text(W160),'1.Learning-Goals'!$A$3:$B$100,2,FALSE))"),"")</f>
        <v/>
      </c>
      <c r="AB160" s="50" t="str">
        <f>IFERROR(__xludf.DUMMYFUNCTION("if(or(X160="""",X160=""f""),"""",X160&amp;"": ""&amp;vlookup(to_text(X160),'1.Learning-Goals'!$A$3:$B$100,2,FALSE))"),"")</f>
        <v/>
      </c>
      <c r="AC160" s="52"/>
      <c r="AD160" s="52"/>
      <c r="AE160" s="52"/>
      <c r="AF160" s="52"/>
      <c r="AG160" s="52"/>
      <c r="AH160" s="52"/>
      <c r="AI160" s="52"/>
      <c r="AJ160" s="52"/>
    </row>
    <row r="161" ht="15.75" customHeight="1">
      <c r="A161" s="53"/>
      <c r="B161" s="39" t="str">
        <f t="shared" si="1"/>
        <v/>
      </c>
      <c r="C161" s="40" t="s">
        <v>549</v>
      </c>
      <c r="D161" s="41" t="s">
        <v>550</v>
      </c>
      <c r="E161" s="41" t="s">
        <v>79</v>
      </c>
      <c r="F161" s="40" t="s">
        <v>80</v>
      </c>
      <c r="G161" s="41">
        <v>4.0</v>
      </c>
      <c r="H161" s="57" t="s">
        <v>6</v>
      </c>
      <c r="I161" s="41" t="s">
        <v>82</v>
      </c>
      <c r="J161" s="56"/>
      <c r="K161" s="44"/>
      <c r="L161" s="45"/>
      <c r="M161" s="46" t="s">
        <v>83</v>
      </c>
      <c r="N161" s="40" t="s">
        <v>84</v>
      </c>
      <c r="O161" s="47" t="s">
        <v>551</v>
      </c>
      <c r="P161" s="48"/>
      <c r="Q161" s="48"/>
      <c r="R161" s="48"/>
      <c r="S161" s="49"/>
      <c r="T161" s="50" t="str">
        <f>IFERROR(__xludf.DUMMYFUNCTION("if(isblank($A161),"""",REGEXREPLACE($A161,   "",?(\d),?"",  ""$1""&amp;""-""&amp;$H161))"),"")</f>
        <v/>
      </c>
      <c r="U161" s="51" t="str">
        <f>IFERROR(__xludf.DUMMYFUNCTION("iferror(split(A161,"","",TRUE,TRUE),"""")"),"")</f>
        <v/>
      </c>
      <c r="V161" s="51"/>
      <c r="W161" s="51"/>
      <c r="X161" s="51"/>
      <c r="Y161" s="50" t="str">
        <f>IFERROR(__xludf.DUMMYFUNCTION("if(or(U161="""",U161=""f""),"""",U161&amp;"": ""&amp;vlookup(to_text(U161),'1.Learning-Goals'!$A$3:$B$100,2,FALSE))"),"")</f>
        <v/>
      </c>
      <c r="Z161" s="50" t="str">
        <f>IFERROR(__xludf.DUMMYFUNCTION("if(or(V161="""",V161=""f""),"""",V161&amp;"": ""&amp;vlookup(to_text(V161),'1.Learning-Goals'!$A$3:$B$100,2,FALSE))"),"")</f>
        <v/>
      </c>
      <c r="AA161" s="50" t="str">
        <f>IFERROR(__xludf.DUMMYFUNCTION("if(or(W161="""",W161=""f""),"""",W161&amp;"": ""&amp;vlookup(to_text(W161),'1.Learning-Goals'!$A$3:$B$100,2,FALSE))"),"")</f>
        <v/>
      </c>
      <c r="AB161" s="50" t="str">
        <f>IFERROR(__xludf.DUMMYFUNCTION("if(or(X161="""",X161=""f""),"""",X161&amp;"": ""&amp;vlookup(to_text(X161),'1.Learning-Goals'!$A$3:$B$100,2,FALSE))"),"")</f>
        <v/>
      </c>
      <c r="AC161" s="52"/>
      <c r="AD161" s="52"/>
      <c r="AE161" s="52"/>
      <c r="AF161" s="52"/>
      <c r="AG161" s="52"/>
      <c r="AH161" s="52"/>
      <c r="AI161" s="52"/>
      <c r="AJ161" s="52"/>
    </row>
    <row r="162" ht="15.75" customHeight="1">
      <c r="A162" s="53"/>
      <c r="B162" s="39" t="str">
        <f t="shared" si="1"/>
        <v/>
      </c>
      <c r="C162" s="40" t="s">
        <v>552</v>
      </c>
      <c r="D162" s="41" t="s">
        <v>553</v>
      </c>
      <c r="E162" s="41" t="s">
        <v>79</v>
      </c>
      <c r="F162" s="40" t="s">
        <v>80</v>
      </c>
      <c r="G162" s="41">
        <v>4.0</v>
      </c>
      <c r="H162" s="57" t="s">
        <v>6</v>
      </c>
      <c r="I162" s="41" t="s">
        <v>82</v>
      </c>
      <c r="J162" s="56"/>
      <c r="K162" s="44"/>
      <c r="L162" s="45"/>
      <c r="M162" s="46" t="s">
        <v>83</v>
      </c>
      <c r="N162" s="40" t="s">
        <v>84</v>
      </c>
      <c r="O162" s="47" t="s">
        <v>554</v>
      </c>
      <c r="P162" s="48"/>
      <c r="Q162" s="48"/>
      <c r="R162" s="48"/>
      <c r="S162" s="49"/>
      <c r="T162" s="50" t="str">
        <f>IFERROR(__xludf.DUMMYFUNCTION("if(isblank($A162),"""",REGEXREPLACE($A162,   "",?(\d),?"",  ""$1""&amp;""-""&amp;$H162))"),"")</f>
        <v/>
      </c>
      <c r="U162" s="51" t="str">
        <f>IFERROR(__xludf.DUMMYFUNCTION("iferror(split(A162,"","",TRUE,TRUE),"""")"),"")</f>
        <v/>
      </c>
      <c r="V162" s="51"/>
      <c r="W162" s="51"/>
      <c r="X162" s="51"/>
      <c r="Y162" s="50" t="str">
        <f>IFERROR(__xludf.DUMMYFUNCTION("if(or(U162="""",U162=""f""),"""",U162&amp;"": ""&amp;vlookup(to_text(U162),'1.Learning-Goals'!$A$3:$B$100,2,FALSE))"),"")</f>
        <v/>
      </c>
      <c r="Z162" s="50" t="str">
        <f>IFERROR(__xludf.DUMMYFUNCTION("if(or(V162="""",V162=""f""),"""",V162&amp;"": ""&amp;vlookup(to_text(V162),'1.Learning-Goals'!$A$3:$B$100,2,FALSE))"),"")</f>
        <v/>
      </c>
      <c r="AA162" s="50" t="str">
        <f>IFERROR(__xludf.DUMMYFUNCTION("if(or(W162="""",W162=""f""),"""",W162&amp;"": ""&amp;vlookup(to_text(W162),'1.Learning-Goals'!$A$3:$B$100,2,FALSE))"),"")</f>
        <v/>
      </c>
      <c r="AB162" s="50" t="str">
        <f>IFERROR(__xludf.DUMMYFUNCTION("if(or(X162="""",X162=""f""),"""",X162&amp;"": ""&amp;vlookup(to_text(X162),'1.Learning-Goals'!$A$3:$B$100,2,FALSE))"),"")</f>
        <v/>
      </c>
      <c r="AC162" s="52"/>
      <c r="AD162" s="52"/>
      <c r="AE162" s="52"/>
      <c r="AF162" s="52"/>
      <c r="AG162" s="52"/>
      <c r="AH162" s="52"/>
      <c r="AI162" s="52"/>
      <c r="AJ162" s="52"/>
    </row>
    <row r="163" ht="15.75" customHeight="1">
      <c r="A163" s="53"/>
      <c r="B163" s="39" t="str">
        <f t="shared" si="1"/>
        <v/>
      </c>
      <c r="C163" s="40" t="s">
        <v>555</v>
      </c>
      <c r="D163" s="41" t="s">
        <v>556</v>
      </c>
      <c r="E163" s="41" t="s">
        <v>79</v>
      </c>
      <c r="F163" s="40" t="s">
        <v>80</v>
      </c>
      <c r="G163" s="41">
        <v>4.0</v>
      </c>
      <c r="H163" s="57" t="s">
        <v>6</v>
      </c>
      <c r="I163" s="41" t="s">
        <v>82</v>
      </c>
      <c r="J163" s="56"/>
      <c r="K163" s="44"/>
      <c r="L163" s="45"/>
      <c r="M163" s="46" t="s">
        <v>83</v>
      </c>
      <c r="N163" s="40" t="s">
        <v>84</v>
      </c>
      <c r="O163" s="47" t="s">
        <v>557</v>
      </c>
      <c r="P163" s="48"/>
      <c r="Q163" s="48"/>
      <c r="R163" s="48"/>
      <c r="S163" s="49"/>
      <c r="T163" s="50" t="str">
        <f>IFERROR(__xludf.DUMMYFUNCTION("if(isblank($A163),"""",REGEXREPLACE($A163,   "",?(\d),?"",  ""$1""&amp;""-""&amp;$H163))"),"")</f>
        <v/>
      </c>
      <c r="U163" s="51" t="str">
        <f>IFERROR(__xludf.DUMMYFUNCTION("iferror(split(A163,"","",TRUE,TRUE),"""")"),"")</f>
        <v/>
      </c>
      <c r="V163" s="51"/>
      <c r="W163" s="51"/>
      <c r="X163" s="51"/>
      <c r="Y163" s="50" t="str">
        <f>IFERROR(__xludf.DUMMYFUNCTION("if(or(U163="""",U163=""f""),"""",U163&amp;"": ""&amp;vlookup(to_text(U163),'1.Learning-Goals'!$A$3:$B$100,2,FALSE))"),"")</f>
        <v/>
      </c>
      <c r="Z163" s="50" t="str">
        <f>IFERROR(__xludf.DUMMYFUNCTION("if(or(V163="""",V163=""f""),"""",V163&amp;"": ""&amp;vlookup(to_text(V163),'1.Learning-Goals'!$A$3:$B$100,2,FALSE))"),"")</f>
        <v/>
      </c>
      <c r="AA163" s="50" t="str">
        <f>IFERROR(__xludf.DUMMYFUNCTION("if(or(W163="""",W163=""f""),"""",W163&amp;"": ""&amp;vlookup(to_text(W163),'1.Learning-Goals'!$A$3:$B$100,2,FALSE))"),"")</f>
        <v/>
      </c>
      <c r="AB163" s="50" t="str">
        <f>IFERROR(__xludf.DUMMYFUNCTION("if(or(X163="""",X163=""f""),"""",X163&amp;"": ""&amp;vlookup(to_text(X163),'1.Learning-Goals'!$A$3:$B$100,2,FALSE))"),"")</f>
        <v/>
      </c>
      <c r="AC163" s="52"/>
      <c r="AD163" s="52"/>
      <c r="AE163" s="52"/>
      <c r="AF163" s="52"/>
      <c r="AG163" s="52"/>
      <c r="AH163" s="52"/>
      <c r="AI163" s="52"/>
      <c r="AJ163" s="52"/>
    </row>
    <row r="164" ht="15.75" customHeight="1">
      <c r="A164" s="53"/>
      <c r="B164" s="39" t="str">
        <f t="shared" si="1"/>
        <v/>
      </c>
      <c r="C164" s="40" t="s">
        <v>558</v>
      </c>
      <c r="D164" s="41" t="s">
        <v>559</v>
      </c>
      <c r="E164" s="41" t="s">
        <v>79</v>
      </c>
      <c r="F164" s="40" t="s">
        <v>80</v>
      </c>
      <c r="G164" s="41">
        <v>4.0</v>
      </c>
      <c r="H164" s="57" t="s">
        <v>6</v>
      </c>
      <c r="I164" s="41" t="s">
        <v>82</v>
      </c>
      <c r="J164" s="56"/>
      <c r="K164" s="44"/>
      <c r="L164" s="45"/>
      <c r="M164" s="46" t="s">
        <v>83</v>
      </c>
      <c r="N164" s="40" t="s">
        <v>84</v>
      </c>
      <c r="O164" s="47" t="s">
        <v>560</v>
      </c>
      <c r="P164" s="48"/>
      <c r="Q164" s="48"/>
      <c r="R164" s="48"/>
      <c r="S164" s="49"/>
      <c r="T164" s="50" t="str">
        <f>IFERROR(__xludf.DUMMYFUNCTION("if(isblank($A164),"""",REGEXREPLACE($A164,   "",?(\d),?"",  ""$1""&amp;""-""&amp;$H164))"),"")</f>
        <v/>
      </c>
      <c r="U164" s="51" t="str">
        <f>IFERROR(__xludf.DUMMYFUNCTION("iferror(split(A164,"","",TRUE,TRUE),"""")"),"")</f>
        <v/>
      </c>
      <c r="V164" s="51"/>
      <c r="W164" s="51"/>
      <c r="X164" s="51"/>
      <c r="Y164" s="50" t="str">
        <f>IFERROR(__xludf.DUMMYFUNCTION("if(or(U164="""",U164=""f""),"""",U164&amp;"": ""&amp;vlookup(to_text(U164),'1.Learning-Goals'!$A$3:$B$100,2,FALSE))"),"")</f>
        <v/>
      </c>
      <c r="Z164" s="50" t="str">
        <f>IFERROR(__xludf.DUMMYFUNCTION("if(or(V164="""",V164=""f""),"""",V164&amp;"": ""&amp;vlookup(to_text(V164),'1.Learning-Goals'!$A$3:$B$100,2,FALSE))"),"")</f>
        <v/>
      </c>
      <c r="AA164" s="50" t="str">
        <f>IFERROR(__xludf.DUMMYFUNCTION("if(or(W164="""",W164=""f""),"""",W164&amp;"": ""&amp;vlookup(to_text(W164),'1.Learning-Goals'!$A$3:$B$100,2,FALSE))"),"")</f>
        <v/>
      </c>
      <c r="AB164" s="50" t="str">
        <f>IFERROR(__xludf.DUMMYFUNCTION("if(or(X164="""",X164=""f""),"""",X164&amp;"": ""&amp;vlookup(to_text(X164),'1.Learning-Goals'!$A$3:$B$100,2,FALSE))"),"")</f>
        <v/>
      </c>
      <c r="AC164" s="52"/>
      <c r="AD164" s="52"/>
      <c r="AE164" s="52"/>
      <c r="AF164" s="52"/>
      <c r="AG164" s="52"/>
      <c r="AH164" s="52"/>
      <c r="AI164" s="52"/>
      <c r="AJ164" s="52"/>
    </row>
    <row r="165" ht="15.75" customHeight="1">
      <c r="A165" s="53"/>
      <c r="B165" s="39" t="str">
        <f t="shared" si="1"/>
        <v/>
      </c>
      <c r="C165" s="40" t="s">
        <v>561</v>
      </c>
      <c r="D165" s="41" t="s">
        <v>78</v>
      </c>
      <c r="E165" s="41" t="s">
        <v>79</v>
      </c>
      <c r="F165" s="40" t="s">
        <v>80</v>
      </c>
      <c r="G165" s="41">
        <v>5.0</v>
      </c>
      <c r="H165" s="57" t="s">
        <v>6</v>
      </c>
      <c r="I165" s="41" t="s">
        <v>82</v>
      </c>
      <c r="J165" s="56"/>
      <c r="K165" s="44"/>
      <c r="L165" s="45"/>
      <c r="M165" s="46" t="s">
        <v>83</v>
      </c>
      <c r="N165" s="40" t="s">
        <v>84</v>
      </c>
      <c r="O165" s="47" t="s">
        <v>562</v>
      </c>
      <c r="P165" s="48"/>
      <c r="Q165" s="48"/>
      <c r="R165" s="48"/>
      <c r="S165" s="49"/>
      <c r="T165" s="50" t="str">
        <f>IFERROR(__xludf.DUMMYFUNCTION("if(isblank($A165),"""",REGEXREPLACE($A165,   "",?(\d),?"",  ""$1""&amp;""-""&amp;$H165))"),"")</f>
        <v/>
      </c>
      <c r="U165" s="51" t="str">
        <f>IFERROR(__xludf.DUMMYFUNCTION("iferror(split(A165,"","",TRUE,TRUE),"""")"),"")</f>
        <v/>
      </c>
      <c r="V165" s="51"/>
      <c r="W165" s="51"/>
      <c r="X165" s="51"/>
      <c r="Y165" s="50" t="str">
        <f>IFERROR(__xludf.DUMMYFUNCTION("if(or(U165="""",U165=""f""),"""",U165&amp;"": ""&amp;vlookup(to_text(U165),'1.Learning-Goals'!$A$3:$B$100,2,FALSE))"),"")</f>
        <v/>
      </c>
      <c r="Z165" s="50" t="str">
        <f>IFERROR(__xludf.DUMMYFUNCTION("if(or(V165="""",V165=""f""),"""",V165&amp;"": ""&amp;vlookup(to_text(V165),'1.Learning-Goals'!$A$3:$B$100,2,FALSE))"),"")</f>
        <v/>
      </c>
      <c r="AA165" s="50" t="str">
        <f>IFERROR(__xludf.DUMMYFUNCTION("if(or(W165="""",W165=""f""),"""",W165&amp;"": ""&amp;vlookup(to_text(W165),'1.Learning-Goals'!$A$3:$B$100,2,FALSE))"),"")</f>
        <v/>
      </c>
      <c r="AB165" s="50" t="str">
        <f>IFERROR(__xludf.DUMMYFUNCTION("if(or(X165="""",X165=""f""),"""",X165&amp;"": ""&amp;vlookup(to_text(X165),'1.Learning-Goals'!$A$3:$B$100,2,FALSE))"),"")</f>
        <v/>
      </c>
      <c r="AC165" s="52"/>
      <c r="AD165" s="52"/>
      <c r="AE165" s="52"/>
      <c r="AF165" s="52"/>
      <c r="AG165" s="52"/>
      <c r="AH165" s="52"/>
      <c r="AI165" s="52"/>
      <c r="AJ165" s="52"/>
    </row>
    <row r="166" ht="15.75" customHeight="1">
      <c r="A166" s="53"/>
      <c r="B166" s="39" t="str">
        <f t="shared" si="1"/>
        <v/>
      </c>
      <c r="C166" s="40" t="s">
        <v>563</v>
      </c>
      <c r="D166" s="41" t="s">
        <v>564</v>
      </c>
      <c r="E166" s="41" t="s">
        <v>79</v>
      </c>
      <c r="F166" s="40" t="s">
        <v>80</v>
      </c>
      <c r="G166" s="41">
        <v>5.0</v>
      </c>
      <c r="H166" s="57" t="s">
        <v>6</v>
      </c>
      <c r="I166" s="41" t="s">
        <v>82</v>
      </c>
      <c r="J166" s="56"/>
      <c r="K166" s="44"/>
      <c r="L166" s="45"/>
      <c r="M166" s="46" t="s">
        <v>83</v>
      </c>
      <c r="N166" s="40" t="s">
        <v>84</v>
      </c>
      <c r="O166" s="47" t="s">
        <v>565</v>
      </c>
      <c r="P166" s="48"/>
      <c r="Q166" s="48"/>
      <c r="R166" s="48"/>
      <c r="S166" s="49"/>
      <c r="T166" s="50" t="str">
        <f>IFERROR(__xludf.DUMMYFUNCTION("if(isblank($A166),"""",REGEXREPLACE($A166,   "",?(\d),?"",  ""$1""&amp;""-""&amp;$H166))"),"")</f>
        <v/>
      </c>
      <c r="U166" s="51" t="str">
        <f>IFERROR(__xludf.DUMMYFUNCTION("iferror(split(A166,"","",TRUE,TRUE),"""")"),"")</f>
        <v/>
      </c>
      <c r="V166" s="51"/>
      <c r="W166" s="51"/>
      <c r="X166" s="51"/>
      <c r="Y166" s="50" t="str">
        <f>IFERROR(__xludf.DUMMYFUNCTION("if(or(U166="""",U166=""f""),"""",U166&amp;"": ""&amp;vlookup(to_text(U166),'1.Learning-Goals'!$A$3:$B$100,2,FALSE))"),"")</f>
        <v/>
      </c>
      <c r="Z166" s="50" t="str">
        <f>IFERROR(__xludf.DUMMYFUNCTION("if(or(V166="""",V166=""f""),"""",V166&amp;"": ""&amp;vlookup(to_text(V166),'1.Learning-Goals'!$A$3:$B$100,2,FALSE))"),"")</f>
        <v/>
      </c>
      <c r="AA166" s="50" t="str">
        <f>IFERROR(__xludf.DUMMYFUNCTION("if(or(W166="""",W166=""f""),"""",W166&amp;"": ""&amp;vlookup(to_text(W166),'1.Learning-Goals'!$A$3:$B$100,2,FALSE))"),"")</f>
        <v/>
      </c>
      <c r="AB166" s="50" t="str">
        <f>IFERROR(__xludf.DUMMYFUNCTION("if(or(X166="""",X166=""f""),"""",X166&amp;"": ""&amp;vlookup(to_text(X166),'1.Learning-Goals'!$A$3:$B$100,2,FALSE))"),"")</f>
        <v/>
      </c>
      <c r="AC166" s="52"/>
      <c r="AD166" s="52"/>
      <c r="AE166" s="52"/>
      <c r="AF166" s="52"/>
      <c r="AG166" s="52"/>
      <c r="AH166" s="52"/>
      <c r="AI166" s="52"/>
      <c r="AJ166" s="52"/>
    </row>
    <row r="167" ht="15.75" customHeight="1">
      <c r="A167" s="53"/>
      <c r="B167" s="39" t="str">
        <f t="shared" si="1"/>
        <v/>
      </c>
      <c r="C167" s="40" t="s">
        <v>566</v>
      </c>
      <c r="D167" s="41" t="s">
        <v>567</v>
      </c>
      <c r="E167" s="41" t="s">
        <v>79</v>
      </c>
      <c r="F167" s="40" t="s">
        <v>80</v>
      </c>
      <c r="G167" s="41">
        <v>5.0</v>
      </c>
      <c r="H167" s="57" t="s">
        <v>6</v>
      </c>
      <c r="I167" s="41" t="s">
        <v>82</v>
      </c>
      <c r="J167" s="56"/>
      <c r="K167" s="44"/>
      <c r="L167" s="45"/>
      <c r="M167" s="46" t="s">
        <v>83</v>
      </c>
      <c r="N167" s="40" t="s">
        <v>84</v>
      </c>
      <c r="O167" s="47" t="s">
        <v>568</v>
      </c>
      <c r="P167" s="48"/>
      <c r="Q167" s="48"/>
      <c r="R167" s="48"/>
      <c r="S167" s="49"/>
      <c r="T167" s="50" t="str">
        <f>IFERROR(__xludf.DUMMYFUNCTION("if(isblank($A167),"""",REGEXREPLACE($A167,   "",?(\d),?"",  ""$1""&amp;""-""&amp;$H167))"),"")</f>
        <v/>
      </c>
      <c r="U167" s="51" t="str">
        <f>IFERROR(__xludf.DUMMYFUNCTION("iferror(split(A167,"","",TRUE,TRUE),"""")"),"")</f>
        <v/>
      </c>
      <c r="V167" s="51"/>
      <c r="W167" s="51"/>
      <c r="X167" s="51"/>
      <c r="Y167" s="50" t="str">
        <f>IFERROR(__xludf.DUMMYFUNCTION("if(or(U167="""",U167=""f""),"""",U167&amp;"": ""&amp;vlookup(to_text(U167),'1.Learning-Goals'!$A$3:$B$100,2,FALSE))"),"")</f>
        <v/>
      </c>
      <c r="Z167" s="50" t="str">
        <f>IFERROR(__xludf.DUMMYFUNCTION("if(or(V167="""",V167=""f""),"""",V167&amp;"": ""&amp;vlookup(to_text(V167),'1.Learning-Goals'!$A$3:$B$100,2,FALSE))"),"")</f>
        <v/>
      </c>
      <c r="AA167" s="50" t="str">
        <f>IFERROR(__xludf.DUMMYFUNCTION("if(or(W167="""",W167=""f""),"""",W167&amp;"": ""&amp;vlookup(to_text(W167),'1.Learning-Goals'!$A$3:$B$100,2,FALSE))"),"")</f>
        <v/>
      </c>
      <c r="AB167" s="50" t="str">
        <f>IFERROR(__xludf.DUMMYFUNCTION("if(or(X167="""",X167=""f""),"""",X167&amp;"": ""&amp;vlookup(to_text(X167),'1.Learning-Goals'!$A$3:$B$100,2,FALSE))"),"")</f>
        <v/>
      </c>
      <c r="AC167" s="52"/>
      <c r="AD167" s="52"/>
      <c r="AE167" s="52"/>
      <c r="AF167" s="52"/>
      <c r="AG167" s="52"/>
      <c r="AH167" s="52"/>
      <c r="AI167" s="52"/>
      <c r="AJ167" s="52"/>
    </row>
    <row r="168" ht="15.75" customHeight="1">
      <c r="A168" s="53"/>
      <c r="B168" s="39" t="str">
        <f t="shared" si="1"/>
        <v/>
      </c>
      <c r="C168" s="40" t="s">
        <v>569</v>
      </c>
      <c r="D168" s="41" t="s">
        <v>570</v>
      </c>
      <c r="E168" s="41" t="s">
        <v>79</v>
      </c>
      <c r="F168" s="40" t="s">
        <v>80</v>
      </c>
      <c r="G168" s="41">
        <v>5.0</v>
      </c>
      <c r="H168" s="57" t="s">
        <v>6</v>
      </c>
      <c r="I168" s="41" t="s">
        <v>82</v>
      </c>
      <c r="J168" s="56"/>
      <c r="K168" s="44"/>
      <c r="L168" s="45"/>
      <c r="M168" s="46" t="s">
        <v>83</v>
      </c>
      <c r="N168" s="40" t="s">
        <v>84</v>
      </c>
      <c r="O168" s="47" t="s">
        <v>571</v>
      </c>
      <c r="P168" s="48"/>
      <c r="Q168" s="48"/>
      <c r="R168" s="48"/>
      <c r="S168" s="49"/>
      <c r="T168" s="50" t="str">
        <f>IFERROR(__xludf.DUMMYFUNCTION("if(isblank($A168),"""",REGEXREPLACE($A168,   "",?(\d),?"",  ""$1""&amp;""-""&amp;$H168))"),"")</f>
        <v/>
      </c>
      <c r="U168" s="51" t="str">
        <f>IFERROR(__xludf.DUMMYFUNCTION("iferror(split(A168,"","",TRUE,TRUE),"""")"),"")</f>
        <v/>
      </c>
      <c r="V168" s="51"/>
      <c r="W168" s="51"/>
      <c r="X168" s="51"/>
      <c r="Y168" s="50" t="str">
        <f>IFERROR(__xludf.DUMMYFUNCTION("if(or(U168="""",U168=""f""),"""",U168&amp;"": ""&amp;vlookup(to_text(U168),'1.Learning-Goals'!$A$3:$B$100,2,FALSE))"),"")</f>
        <v/>
      </c>
      <c r="Z168" s="50" t="str">
        <f>IFERROR(__xludf.DUMMYFUNCTION("if(or(V168="""",V168=""f""),"""",V168&amp;"": ""&amp;vlookup(to_text(V168),'1.Learning-Goals'!$A$3:$B$100,2,FALSE))"),"")</f>
        <v/>
      </c>
      <c r="AA168" s="50" t="str">
        <f>IFERROR(__xludf.DUMMYFUNCTION("if(or(W168="""",W168=""f""),"""",W168&amp;"": ""&amp;vlookup(to_text(W168),'1.Learning-Goals'!$A$3:$B$100,2,FALSE))"),"")</f>
        <v/>
      </c>
      <c r="AB168" s="50" t="str">
        <f>IFERROR(__xludf.DUMMYFUNCTION("if(or(X168="""",X168=""f""),"""",X168&amp;"": ""&amp;vlookup(to_text(X168),'1.Learning-Goals'!$A$3:$B$100,2,FALSE))"),"")</f>
        <v/>
      </c>
      <c r="AC168" s="52"/>
      <c r="AD168" s="52"/>
      <c r="AE168" s="52"/>
      <c r="AF168" s="52"/>
      <c r="AG168" s="52"/>
      <c r="AH168" s="52"/>
      <c r="AI168" s="52"/>
      <c r="AJ168" s="52"/>
    </row>
    <row r="169" ht="15.75" customHeight="1">
      <c r="A169" s="53"/>
      <c r="B169" s="39" t="str">
        <f t="shared" si="1"/>
        <v/>
      </c>
      <c r="C169" s="40" t="s">
        <v>572</v>
      </c>
      <c r="D169" s="41" t="s">
        <v>573</v>
      </c>
      <c r="E169" s="41" t="s">
        <v>79</v>
      </c>
      <c r="F169" s="40" t="s">
        <v>80</v>
      </c>
      <c r="G169" s="41">
        <v>5.0</v>
      </c>
      <c r="H169" s="57" t="s">
        <v>6</v>
      </c>
      <c r="I169" s="41" t="s">
        <v>82</v>
      </c>
      <c r="J169" s="56"/>
      <c r="K169" s="44"/>
      <c r="L169" s="45"/>
      <c r="M169" s="46" t="s">
        <v>83</v>
      </c>
      <c r="N169" s="40" t="s">
        <v>84</v>
      </c>
      <c r="O169" s="47" t="s">
        <v>574</v>
      </c>
      <c r="P169" s="48"/>
      <c r="Q169" s="48"/>
      <c r="R169" s="48"/>
      <c r="S169" s="49"/>
      <c r="T169" s="50" t="str">
        <f>IFERROR(__xludf.DUMMYFUNCTION("if(isblank($A169),"""",REGEXREPLACE($A169,   "",?(\d),?"",  ""$1""&amp;""-""&amp;$H169))"),"")</f>
        <v/>
      </c>
      <c r="U169" s="51" t="str">
        <f>IFERROR(__xludf.DUMMYFUNCTION("iferror(split(A169,"","",TRUE,TRUE),"""")"),"")</f>
        <v/>
      </c>
      <c r="V169" s="51"/>
      <c r="W169" s="51"/>
      <c r="X169" s="51"/>
      <c r="Y169" s="50" t="str">
        <f>IFERROR(__xludf.DUMMYFUNCTION("if(or(U169="""",U169=""f""),"""",U169&amp;"": ""&amp;vlookup(to_text(U169),'1.Learning-Goals'!$A$3:$B$100,2,FALSE))"),"")</f>
        <v/>
      </c>
      <c r="Z169" s="50" t="str">
        <f>IFERROR(__xludf.DUMMYFUNCTION("if(or(V169="""",V169=""f""),"""",V169&amp;"": ""&amp;vlookup(to_text(V169),'1.Learning-Goals'!$A$3:$B$100,2,FALSE))"),"")</f>
        <v/>
      </c>
      <c r="AA169" s="50" t="str">
        <f>IFERROR(__xludf.DUMMYFUNCTION("if(or(W169="""",W169=""f""),"""",W169&amp;"": ""&amp;vlookup(to_text(W169),'1.Learning-Goals'!$A$3:$B$100,2,FALSE))"),"")</f>
        <v/>
      </c>
      <c r="AB169" s="50" t="str">
        <f>IFERROR(__xludf.DUMMYFUNCTION("if(or(X169="""",X169=""f""),"""",X169&amp;"": ""&amp;vlookup(to_text(X169),'1.Learning-Goals'!$A$3:$B$100,2,FALSE))"),"")</f>
        <v/>
      </c>
      <c r="AC169" s="52"/>
      <c r="AD169" s="52"/>
      <c r="AE169" s="52"/>
      <c r="AF169" s="52"/>
      <c r="AG169" s="52"/>
      <c r="AH169" s="52"/>
      <c r="AI169" s="52"/>
      <c r="AJ169" s="52"/>
    </row>
    <row r="170" ht="15.75" customHeight="1">
      <c r="A170" s="53"/>
      <c r="B170" s="39" t="str">
        <f t="shared" si="1"/>
        <v/>
      </c>
      <c r="C170" s="40" t="s">
        <v>575</v>
      </c>
      <c r="D170" s="41" t="s">
        <v>576</v>
      </c>
      <c r="E170" s="41" t="s">
        <v>79</v>
      </c>
      <c r="F170" s="40" t="s">
        <v>80</v>
      </c>
      <c r="G170" s="41">
        <v>5.0</v>
      </c>
      <c r="H170" s="57" t="s">
        <v>6</v>
      </c>
      <c r="I170" s="41" t="s">
        <v>82</v>
      </c>
      <c r="J170" s="56"/>
      <c r="K170" s="44"/>
      <c r="L170" s="45"/>
      <c r="M170" s="46" t="s">
        <v>83</v>
      </c>
      <c r="N170" s="40" t="s">
        <v>84</v>
      </c>
      <c r="O170" s="47" t="s">
        <v>577</v>
      </c>
      <c r="P170" s="48"/>
      <c r="Q170" s="48"/>
      <c r="R170" s="48"/>
      <c r="S170" s="49"/>
      <c r="T170" s="50" t="str">
        <f>IFERROR(__xludf.DUMMYFUNCTION("if(isblank($A170),"""",REGEXREPLACE($A170,   "",?(\d),?"",  ""$1""&amp;""-""&amp;$H170))"),"")</f>
        <v/>
      </c>
      <c r="U170" s="51" t="str">
        <f>IFERROR(__xludf.DUMMYFUNCTION("iferror(split(A170,"","",TRUE,TRUE),"""")"),"")</f>
        <v/>
      </c>
      <c r="V170" s="51"/>
      <c r="W170" s="51"/>
      <c r="X170" s="51"/>
      <c r="Y170" s="50" t="str">
        <f>IFERROR(__xludf.DUMMYFUNCTION("if(or(U170="""",U170=""f""),"""",U170&amp;"": ""&amp;vlookup(to_text(U170),'1.Learning-Goals'!$A$3:$B$100,2,FALSE))"),"")</f>
        <v/>
      </c>
      <c r="Z170" s="50" t="str">
        <f>IFERROR(__xludf.DUMMYFUNCTION("if(or(V170="""",V170=""f""),"""",V170&amp;"": ""&amp;vlookup(to_text(V170),'1.Learning-Goals'!$A$3:$B$100,2,FALSE))"),"")</f>
        <v/>
      </c>
      <c r="AA170" s="50" t="str">
        <f>IFERROR(__xludf.DUMMYFUNCTION("if(or(W170="""",W170=""f""),"""",W170&amp;"": ""&amp;vlookup(to_text(W170),'1.Learning-Goals'!$A$3:$B$100,2,FALSE))"),"")</f>
        <v/>
      </c>
      <c r="AB170" s="50" t="str">
        <f>IFERROR(__xludf.DUMMYFUNCTION("if(or(X170="""",X170=""f""),"""",X170&amp;"": ""&amp;vlookup(to_text(X170),'1.Learning-Goals'!$A$3:$B$100,2,FALSE))"),"")</f>
        <v/>
      </c>
      <c r="AC170" s="52"/>
      <c r="AD170" s="52"/>
      <c r="AE170" s="52"/>
      <c r="AF170" s="52"/>
      <c r="AG170" s="52"/>
      <c r="AH170" s="52"/>
      <c r="AI170" s="52"/>
      <c r="AJ170" s="52"/>
    </row>
    <row r="171" ht="15.75" customHeight="1">
      <c r="A171" s="53"/>
      <c r="B171" s="39" t="str">
        <f t="shared" si="1"/>
        <v/>
      </c>
      <c r="C171" s="40" t="s">
        <v>578</v>
      </c>
      <c r="D171" s="41" t="s">
        <v>87</v>
      </c>
      <c r="E171" s="41" t="s">
        <v>79</v>
      </c>
      <c r="F171" s="40" t="s">
        <v>80</v>
      </c>
      <c r="G171" s="41">
        <v>5.0</v>
      </c>
      <c r="H171" s="57" t="s">
        <v>6</v>
      </c>
      <c r="I171" s="41" t="s">
        <v>82</v>
      </c>
      <c r="J171" s="56"/>
      <c r="K171" s="44"/>
      <c r="L171" s="45"/>
      <c r="M171" s="46" t="s">
        <v>83</v>
      </c>
      <c r="N171" s="40" t="s">
        <v>84</v>
      </c>
      <c r="O171" s="47" t="s">
        <v>579</v>
      </c>
      <c r="P171" s="48"/>
      <c r="Q171" s="48"/>
      <c r="R171" s="48"/>
      <c r="S171" s="49"/>
      <c r="T171" s="50" t="str">
        <f>IFERROR(__xludf.DUMMYFUNCTION("if(isblank($A171),"""",REGEXREPLACE($A171,   "",?(\d),?"",  ""$1""&amp;""-""&amp;$H171))"),"")</f>
        <v/>
      </c>
      <c r="U171" s="51" t="str">
        <f>IFERROR(__xludf.DUMMYFUNCTION("iferror(split(A171,"","",TRUE,TRUE),"""")"),"")</f>
        <v/>
      </c>
      <c r="V171" s="51"/>
      <c r="W171" s="51"/>
      <c r="X171" s="51"/>
      <c r="Y171" s="50" t="str">
        <f>IFERROR(__xludf.DUMMYFUNCTION("if(or(U171="""",U171=""f""),"""",U171&amp;"": ""&amp;vlookup(to_text(U171),'1.Learning-Goals'!$A$3:$B$100,2,FALSE))"),"")</f>
        <v/>
      </c>
      <c r="Z171" s="50" t="str">
        <f>IFERROR(__xludf.DUMMYFUNCTION("if(or(V171="""",V171=""f""),"""",V171&amp;"": ""&amp;vlookup(to_text(V171),'1.Learning-Goals'!$A$3:$B$100,2,FALSE))"),"")</f>
        <v/>
      </c>
      <c r="AA171" s="50" t="str">
        <f>IFERROR(__xludf.DUMMYFUNCTION("if(or(W171="""",W171=""f""),"""",W171&amp;"": ""&amp;vlookup(to_text(W171),'1.Learning-Goals'!$A$3:$B$100,2,FALSE))"),"")</f>
        <v/>
      </c>
      <c r="AB171" s="50" t="str">
        <f>IFERROR(__xludf.DUMMYFUNCTION("if(or(X171="""",X171=""f""),"""",X171&amp;"": ""&amp;vlookup(to_text(X171),'1.Learning-Goals'!$A$3:$B$100,2,FALSE))"),"")</f>
        <v/>
      </c>
      <c r="AC171" s="52"/>
      <c r="AD171" s="52"/>
      <c r="AE171" s="52"/>
      <c r="AF171" s="52"/>
      <c r="AG171" s="52"/>
      <c r="AH171" s="52"/>
      <c r="AI171" s="52"/>
      <c r="AJ171" s="52"/>
    </row>
    <row r="172" ht="15.75" customHeight="1">
      <c r="A172" s="53"/>
      <c r="B172" s="39" t="str">
        <f t="shared" si="1"/>
        <v/>
      </c>
      <c r="C172" s="40" t="s">
        <v>580</v>
      </c>
      <c r="D172" s="41" t="s">
        <v>581</v>
      </c>
      <c r="E172" s="41" t="s">
        <v>79</v>
      </c>
      <c r="F172" s="40" t="s">
        <v>80</v>
      </c>
      <c r="G172" s="41">
        <v>5.0</v>
      </c>
      <c r="H172" s="57" t="s">
        <v>6</v>
      </c>
      <c r="I172" s="41" t="s">
        <v>82</v>
      </c>
      <c r="J172" s="56"/>
      <c r="K172" s="44"/>
      <c r="L172" s="45"/>
      <c r="M172" s="46" t="s">
        <v>83</v>
      </c>
      <c r="N172" s="40" t="s">
        <v>84</v>
      </c>
      <c r="O172" s="47" t="s">
        <v>582</v>
      </c>
      <c r="P172" s="48"/>
      <c r="Q172" s="48"/>
      <c r="R172" s="48"/>
      <c r="S172" s="49"/>
      <c r="T172" s="50" t="str">
        <f>IFERROR(__xludf.DUMMYFUNCTION("if(isblank($A172),"""",REGEXREPLACE($A172,   "",?(\d),?"",  ""$1""&amp;""-""&amp;$H172))"),"")</f>
        <v/>
      </c>
      <c r="U172" s="51" t="str">
        <f>IFERROR(__xludf.DUMMYFUNCTION("iferror(split(A172,"","",TRUE,TRUE),"""")"),"")</f>
        <v/>
      </c>
      <c r="V172" s="51"/>
      <c r="W172" s="51"/>
      <c r="X172" s="51"/>
      <c r="Y172" s="50" t="str">
        <f>IFERROR(__xludf.DUMMYFUNCTION("if(or(U172="""",U172=""f""),"""",U172&amp;"": ""&amp;vlookup(to_text(U172),'1.Learning-Goals'!$A$3:$B$100,2,FALSE))"),"")</f>
        <v/>
      </c>
      <c r="Z172" s="50" t="str">
        <f>IFERROR(__xludf.DUMMYFUNCTION("if(or(V172="""",V172=""f""),"""",V172&amp;"": ""&amp;vlookup(to_text(V172),'1.Learning-Goals'!$A$3:$B$100,2,FALSE))"),"")</f>
        <v/>
      </c>
      <c r="AA172" s="50" t="str">
        <f>IFERROR(__xludf.DUMMYFUNCTION("if(or(W172="""",W172=""f""),"""",W172&amp;"": ""&amp;vlookup(to_text(W172),'1.Learning-Goals'!$A$3:$B$100,2,FALSE))"),"")</f>
        <v/>
      </c>
      <c r="AB172" s="50" t="str">
        <f>IFERROR(__xludf.DUMMYFUNCTION("if(or(X172="""",X172=""f""),"""",X172&amp;"": ""&amp;vlookup(to_text(X172),'1.Learning-Goals'!$A$3:$B$100,2,FALSE))"),"")</f>
        <v/>
      </c>
      <c r="AC172" s="52"/>
      <c r="AD172" s="52"/>
      <c r="AE172" s="52"/>
      <c r="AF172" s="52"/>
      <c r="AG172" s="52"/>
      <c r="AH172" s="52"/>
      <c r="AI172" s="52"/>
      <c r="AJ172" s="52"/>
    </row>
    <row r="173" ht="15.75" customHeight="1">
      <c r="A173" s="53"/>
      <c r="B173" s="39" t="str">
        <f t="shared" si="1"/>
        <v/>
      </c>
      <c r="C173" s="40" t="s">
        <v>583</v>
      </c>
      <c r="D173" s="41" t="s">
        <v>584</v>
      </c>
      <c r="E173" s="41" t="s">
        <v>79</v>
      </c>
      <c r="F173" s="40" t="s">
        <v>80</v>
      </c>
      <c r="G173" s="41">
        <v>5.0</v>
      </c>
      <c r="H173" s="57" t="s">
        <v>6</v>
      </c>
      <c r="I173" s="41" t="s">
        <v>82</v>
      </c>
      <c r="J173" s="56"/>
      <c r="K173" s="44"/>
      <c r="L173" s="45"/>
      <c r="M173" s="46" t="s">
        <v>83</v>
      </c>
      <c r="N173" s="40" t="s">
        <v>84</v>
      </c>
      <c r="O173" s="47" t="s">
        <v>585</v>
      </c>
      <c r="P173" s="48"/>
      <c r="Q173" s="48"/>
      <c r="R173" s="48"/>
      <c r="S173" s="49"/>
      <c r="T173" s="50" t="str">
        <f>IFERROR(__xludf.DUMMYFUNCTION("if(isblank($A173),"""",REGEXREPLACE($A173,   "",?(\d),?"",  ""$1""&amp;""-""&amp;$H173))"),"")</f>
        <v/>
      </c>
      <c r="U173" s="51" t="str">
        <f>IFERROR(__xludf.DUMMYFUNCTION("iferror(split(A173,"","",TRUE,TRUE),"""")"),"")</f>
        <v/>
      </c>
      <c r="V173" s="51"/>
      <c r="W173" s="51"/>
      <c r="X173" s="51"/>
      <c r="Y173" s="50" t="str">
        <f>IFERROR(__xludf.DUMMYFUNCTION("if(or(U173="""",U173=""f""),"""",U173&amp;"": ""&amp;vlookup(to_text(U173),'1.Learning-Goals'!$A$3:$B$100,2,FALSE))"),"")</f>
        <v/>
      </c>
      <c r="Z173" s="50" t="str">
        <f>IFERROR(__xludf.DUMMYFUNCTION("if(or(V173="""",V173=""f""),"""",V173&amp;"": ""&amp;vlookup(to_text(V173),'1.Learning-Goals'!$A$3:$B$100,2,FALSE))"),"")</f>
        <v/>
      </c>
      <c r="AA173" s="50" t="str">
        <f>IFERROR(__xludf.DUMMYFUNCTION("if(or(W173="""",W173=""f""),"""",W173&amp;"": ""&amp;vlookup(to_text(W173),'1.Learning-Goals'!$A$3:$B$100,2,FALSE))"),"")</f>
        <v/>
      </c>
      <c r="AB173" s="50" t="str">
        <f>IFERROR(__xludf.DUMMYFUNCTION("if(or(X173="""",X173=""f""),"""",X173&amp;"": ""&amp;vlookup(to_text(X173),'1.Learning-Goals'!$A$3:$B$100,2,FALSE))"),"")</f>
        <v/>
      </c>
      <c r="AC173" s="52"/>
      <c r="AD173" s="52"/>
      <c r="AE173" s="52"/>
      <c r="AF173" s="52"/>
      <c r="AG173" s="52"/>
      <c r="AH173" s="52"/>
      <c r="AI173" s="52"/>
      <c r="AJ173" s="52"/>
    </row>
    <row r="174" ht="15.75" customHeight="1">
      <c r="A174" s="53"/>
      <c r="B174" s="39" t="str">
        <f t="shared" si="1"/>
        <v/>
      </c>
      <c r="C174" s="40" t="s">
        <v>586</v>
      </c>
      <c r="D174" s="41" t="s">
        <v>587</v>
      </c>
      <c r="E174" s="41" t="s">
        <v>79</v>
      </c>
      <c r="F174" s="40" t="s">
        <v>80</v>
      </c>
      <c r="G174" s="41">
        <v>5.0</v>
      </c>
      <c r="H174" s="57" t="s">
        <v>6</v>
      </c>
      <c r="I174" s="41" t="s">
        <v>82</v>
      </c>
      <c r="J174" s="56"/>
      <c r="K174" s="44"/>
      <c r="L174" s="45"/>
      <c r="M174" s="46" t="s">
        <v>83</v>
      </c>
      <c r="N174" s="40" t="s">
        <v>84</v>
      </c>
      <c r="O174" s="47" t="s">
        <v>588</v>
      </c>
      <c r="P174" s="48"/>
      <c r="Q174" s="48"/>
      <c r="R174" s="48"/>
      <c r="S174" s="49"/>
      <c r="T174" s="50" t="str">
        <f>IFERROR(__xludf.DUMMYFUNCTION("if(isblank($A174),"""",REGEXREPLACE($A174,   "",?(\d),?"",  ""$1""&amp;""-""&amp;$H174))"),"")</f>
        <v/>
      </c>
      <c r="U174" s="51" t="str">
        <f>IFERROR(__xludf.DUMMYFUNCTION("iferror(split(A174,"","",TRUE,TRUE),"""")"),"")</f>
        <v/>
      </c>
      <c r="V174" s="51"/>
      <c r="W174" s="51"/>
      <c r="X174" s="51"/>
      <c r="Y174" s="50" t="str">
        <f>IFERROR(__xludf.DUMMYFUNCTION("if(or(U174="""",U174=""f""),"""",U174&amp;"": ""&amp;vlookup(to_text(U174),'1.Learning-Goals'!$A$3:$B$100,2,FALSE))"),"")</f>
        <v/>
      </c>
      <c r="Z174" s="50" t="str">
        <f>IFERROR(__xludf.DUMMYFUNCTION("if(or(V174="""",V174=""f""),"""",V174&amp;"": ""&amp;vlookup(to_text(V174),'1.Learning-Goals'!$A$3:$B$100,2,FALSE))"),"")</f>
        <v/>
      </c>
      <c r="AA174" s="50" t="str">
        <f>IFERROR(__xludf.DUMMYFUNCTION("if(or(W174="""",W174=""f""),"""",W174&amp;"": ""&amp;vlookup(to_text(W174),'1.Learning-Goals'!$A$3:$B$100,2,FALSE))"),"")</f>
        <v/>
      </c>
      <c r="AB174" s="50" t="str">
        <f>IFERROR(__xludf.DUMMYFUNCTION("if(or(X174="""",X174=""f""),"""",X174&amp;"": ""&amp;vlookup(to_text(X174),'1.Learning-Goals'!$A$3:$B$100,2,FALSE))"),"")</f>
        <v/>
      </c>
      <c r="AC174" s="52"/>
      <c r="AD174" s="52"/>
      <c r="AE174" s="52"/>
      <c r="AF174" s="52"/>
      <c r="AG174" s="52"/>
      <c r="AH174" s="52"/>
      <c r="AI174" s="52"/>
      <c r="AJ174" s="52"/>
    </row>
    <row r="175" ht="15.75" customHeight="1">
      <c r="A175" s="53"/>
      <c r="B175" s="39" t="str">
        <f t="shared" si="1"/>
        <v/>
      </c>
      <c r="C175" s="40" t="s">
        <v>589</v>
      </c>
      <c r="D175" s="41" t="s">
        <v>590</v>
      </c>
      <c r="E175" s="41" t="s">
        <v>79</v>
      </c>
      <c r="F175" s="40" t="s">
        <v>80</v>
      </c>
      <c r="G175" s="41">
        <v>5.0</v>
      </c>
      <c r="H175" s="57" t="s">
        <v>6</v>
      </c>
      <c r="I175" s="41" t="s">
        <v>82</v>
      </c>
      <c r="J175" s="56"/>
      <c r="K175" s="44"/>
      <c r="L175" s="45"/>
      <c r="M175" s="46" t="s">
        <v>83</v>
      </c>
      <c r="N175" s="40" t="s">
        <v>84</v>
      </c>
      <c r="O175" s="47" t="s">
        <v>591</v>
      </c>
      <c r="P175" s="48"/>
      <c r="Q175" s="48"/>
      <c r="R175" s="48"/>
      <c r="S175" s="49"/>
      <c r="T175" s="50" t="str">
        <f>IFERROR(__xludf.DUMMYFUNCTION("if(isblank($A175),"""",REGEXREPLACE($A175,   "",?(\d),?"",  ""$1""&amp;""-""&amp;$H175))"),"")</f>
        <v/>
      </c>
      <c r="U175" s="51" t="str">
        <f>IFERROR(__xludf.DUMMYFUNCTION("iferror(split(A175,"","",TRUE,TRUE),"""")"),"")</f>
        <v/>
      </c>
      <c r="V175" s="51"/>
      <c r="W175" s="51"/>
      <c r="X175" s="51"/>
      <c r="Y175" s="50" t="str">
        <f>IFERROR(__xludf.DUMMYFUNCTION("if(or(U175="""",U175=""f""),"""",U175&amp;"": ""&amp;vlookup(to_text(U175),'1.Learning-Goals'!$A$3:$B$100,2,FALSE))"),"")</f>
        <v/>
      </c>
      <c r="Z175" s="50" t="str">
        <f>IFERROR(__xludf.DUMMYFUNCTION("if(or(V175="""",V175=""f""),"""",V175&amp;"": ""&amp;vlookup(to_text(V175),'1.Learning-Goals'!$A$3:$B$100,2,FALSE))"),"")</f>
        <v/>
      </c>
      <c r="AA175" s="50" t="str">
        <f>IFERROR(__xludf.DUMMYFUNCTION("if(or(W175="""",W175=""f""),"""",W175&amp;"": ""&amp;vlookup(to_text(W175),'1.Learning-Goals'!$A$3:$B$100,2,FALSE))"),"")</f>
        <v/>
      </c>
      <c r="AB175" s="50" t="str">
        <f>IFERROR(__xludf.DUMMYFUNCTION("if(or(X175="""",X175=""f""),"""",X175&amp;"": ""&amp;vlookup(to_text(X175),'1.Learning-Goals'!$A$3:$B$100,2,FALSE))"),"")</f>
        <v/>
      </c>
      <c r="AC175" s="52"/>
      <c r="AD175" s="52"/>
      <c r="AE175" s="52"/>
      <c r="AF175" s="52"/>
      <c r="AG175" s="52"/>
      <c r="AH175" s="52"/>
      <c r="AI175" s="52"/>
      <c r="AJ175" s="52"/>
    </row>
    <row r="176" ht="15.75" customHeight="1">
      <c r="A176" s="53"/>
      <c r="B176" s="39" t="str">
        <f t="shared" si="1"/>
        <v/>
      </c>
      <c r="C176" s="40" t="s">
        <v>592</v>
      </c>
      <c r="D176" s="41" t="s">
        <v>521</v>
      </c>
      <c r="E176" s="41" t="s">
        <v>79</v>
      </c>
      <c r="F176" s="40" t="s">
        <v>80</v>
      </c>
      <c r="G176" s="41">
        <v>5.0</v>
      </c>
      <c r="H176" s="57" t="s">
        <v>6</v>
      </c>
      <c r="I176" s="41" t="s">
        <v>82</v>
      </c>
      <c r="J176" s="56"/>
      <c r="K176" s="44"/>
      <c r="L176" s="45"/>
      <c r="M176" s="46" t="s">
        <v>83</v>
      </c>
      <c r="N176" s="40" t="s">
        <v>84</v>
      </c>
      <c r="O176" s="47" t="s">
        <v>593</v>
      </c>
      <c r="P176" s="48"/>
      <c r="Q176" s="48"/>
      <c r="R176" s="48"/>
      <c r="S176" s="49"/>
      <c r="T176" s="50" t="str">
        <f>IFERROR(__xludf.DUMMYFUNCTION("if(isblank($A176),"""",REGEXREPLACE($A176,   "",?(\d),?"",  ""$1""&amp;""-""&amp;$H176))"),"")</f>
        <v/>
      </c>
      <c r="U176" s="51" t="str">
        <f>IFERROR(__xludf.DUMMYFUNCTION("iferror(split(A176,"","",TRUE,TRUE),"""")"),"")</f>
        <v/>
      </c>
      <c r="V176" s="51"/>
      <c r="W176" s="51"/>
      <c r="X176" s="51"/>
      <c r="Y176" s="50" t="str">
        <f>IFERROR(__xludf.DUMMYFUNCTION("if(or(U176="""",U176=""f""),"""",U176&amp;"": ""&amp;vlookup(to_text(U176),'1.Learning-Goals'!$A$3:$B$100,2,FALSE))"),"")</f>
        <v/>
      </c>
      <c r="Z176" s="50" t="str">
        <f>IFERROR(__xludf.DUMMYFUNCTION("if(or(V176="""",V176=""f""),"""",V176&amp;"": ""&amp;vlookup(to_text(V176),'1.Learning-Goals'!$A$3:$B$100,2,FALSE))"),"")</f>
        <v/>
      </c>
      <c r="AA176" s="50" t="str">
        <f>IFERROR(__xludf.DUMMYFUNCTION("if(or(W176="""",W176=""f""),"""",W176&amp;"": ""&amp;vlookup(to_text(W176),'1.Learning-Goals'!$A$3:$B$100,2,FALSE))"),"")</f>
        <v/>
      </c>
      <c r="AB176" s="50" t="str">
        <f>IFERROR(__xludf.DUMMYFUNCTION("if(or(X176="""",X176=""f""),"""",X176&amp;"": ""&amp;vlookup(to_text(X176),'1.Learning-Goals'!$A$3:$B$100,2,FALSE))"),"")</f>
        <v/>
      </c>
      <c r="AC176" s="52"/>
      <c r="AD176" s="52"/>
      <c r="AE176" s="52"/>
      <c r="AF176" s="52"/>
      <c r="AG176" s="52"/>
      <c r="AH176" s="52"/>
      <c r="AI176" s="52"/>
      <c r="AJ176" s="52"/>
    </row>
    <row r="177" ht="15.75" customHeight="1">
      <c r="A177" s="53"/>
      <c r="B177" s="39" t="str">
        <f t="shared" si="1"/>
        <v/>
      </c>
      <c r="C177" s="40" t="s">
        <v>594</v>
      </c>
      <c r="D177" s="41" t="s">
        <v>364</v>
      </c>
      <c r="E177" s="41" t="s">
        <v>79</v>
      </c>
      <c r="F177" s="40" t="s">
        <v>80</v>
      </c>
      <c r="G177" s="41">
        <v>5.0</v>
      </c>
      <c r="H177" s="57" t="s">
        <v>6</v>
      </c>
      <c r="I177" s="41" t="s">
        <v>82</v>
      </c>
      <c r="J177" s="56"/>
      <c r="K177" s="44"/>
      <c r="L177" s="45"/>
      <c r="M177" s="46" t="s">
        <v>83</v>
      </c>
      <c r="N177" s="40" t="s">
        <v>84</v>
      </c>
      <c r="O177" s="47" t="s">
        <v>595</v>
      </c>
      <c r="P177" s="48"/>
      <c r="Q177" s="48"/>
      <c r="R177" s="48"/>
      <c r="S177" s="49"/>
      <c r="T177" s="50" t="str">
        <f>IFERROR(__xludf.DUMMYFUNCTION("if(isblank($A177),"""",REGEXREPLACE($A177,   "",?(\d),?"",  ""$1""&amp;""-""&amp;$H177))"),"")</f>
        <v/>
      </c>
      <c r="U177" s="51" t="str">
        <f>IFERROR(__xludf.DUMMYFUNCTION("iferror(split(A177,"","",TRUE,TRUE),"""")"),"")</f>
        <v/>
      </c>
      <c r="V177" s="51"/>
      <c r="W177" s="51"/>
      <c r="X177" s="51"/>
      <c r="Y177" s="50" t="str">
        <f>IFERROR(__xludf.DUMMYFUNCTION("if(or(U177="""",U177=""f""),"""",U177&amp;"": ""&amp;vlookup(to_text(U177),'1.Learning-Goals'!$A$3:$B$100,2,FALSE))"),"")</f>
        <v/>
      </c>
      <c r="Z177" s="50" t="str">
        <f>IFERROR(__xludf.DUMMYFUNCTION("if(or(V177="""",V177=""f""),"""",V177&amp;"": ""&amp;vlookup(to_text(V177),'1.Learning-Goals'!$A$3:$B$100,2,FALSE))"),"")</f>
        <v/>
      </c>
      <c r="AA177" s="50" t="str">
        <f>IFERROR(__xludf.DUMMYFUNCTION("if(or(W177="""",W177=""f""),"""",W177&amp;"": ""&amp;vlookup(to_text(W177),'1.Learning-Goals'!$A$3:$B$100,2,FALSE))"),"")</f>
        <v/>
      </c>
      <c r="AB177" s="50" t="str">
        <f>IFERROR(__xludf.DUMMYFUNCTION("if(or(X177="""",X177=""f""),"""",X177&amp;"": ""&amp;vlookup(to_text(X177),'1.Learning-Goals'!$A$3:$B$100,2,FALSE))"),"")</f>
        <v/>
      </c>
      <c r="AC177" s="52"/>
      <c r="AD177" s="52"/>
      <c r="AE177" s="52"/>
      <c r="AF177" s="52"/>
      <c r="AG177" s="52"/>
      <c r="AH177" s="52"/>
      <c r="AI177" s="52"/>
      <c r="AJ177" s="52"/>
    </row>
    <row r="178" ht="15.75" customHeight="1">
      <c r="A178" s="53"/>
      <c r="B178" s="39" t="str">
        <f t="shared" si="1"/>
        <v/>
      </c>
      <c r="C178" s="40" t="s">
        <v>596</v>
      </c>
      <c r="D178" s="41" t="s">
        <v>597</v>
      </c>
      <c r="E178" s="41" t="s">
        <v>79</v>
      </c>
      <c r="F178" s="40" t="s">
        <v>80</v>
      </c>
      <c r="G178" s="41">
        <v>5.0</v>
      </c>
      <c r="H178" s="57" t="s">
        <v>6</v>
      </c>
      <c r="I178" s="41" t="s">
        <v>82</v>
      </c>
      <c r="J178" s="56"/>
      <c r="K178" s="44"/>
      <c r="L178" s="45"/>
      <c r="M178" s="46" t="s">
        <v>83</v>
      </c>
      <c r="N178" s="40" t="s">
        <v>84</v>
      </c>
      <c r="O178" s="47" t="s">
        <v>598</v>
      </c>
      <c r="P178" s="48"/>
      <c r="Q178" s="48"/>
      <c r="R178" s="48"/>
      <c r="S178" s="49"/>
      <c r="T178" s="50" t="str">
        <f>IFERROR(__xludf.DUMMYFUNCTION("if(isblank($A178),"""",REGEXREPLACE($A178,   "",?(\d),?"",  ""$1""&amp;""-""&amp;$H178))"),"")</f>
        <v/>
      </c>
      <c r="U178" s="51" t="str">
        <f>IFERROR(__xludf.DUMMYFUNCTION("iferror(split(A178,"","",TRUE,TRUE),"""")"),"")</f>
        <v/>
      </c>
      <c r="V178" s="51"/>
      <c r="W178" s="51"/>
      <c r="X178" s="51"/>
      <c r="Y178" s="50" t="str">
        <f>IFERROR(__xludf.DUMMYFUNCTION("if(or(U178="""",U178=""f""),"""",U178&amp;"": ""&amp;vlookup(to_text(U178),'1.Learning-Goals'!$A$3:$B$100,2,FALSE))"),"")</f>
        <v/>
      </c>
      <c r="Z178" s="50" t="str">
        <f>IFERROR(__xludf.DUMMYFUNCTION("if(or(V178="""",V178=""f""),"""",V178&amp;"": ""&amp;vlookup(to_text(V178),'1.Learning-Goals'!$A$3:$B$100,2,FALSE))"),"")</f>
        <v/>
      </c>
      <c r="AA178" s="50" t="str">
        <f>IFERROR(__xludf.DUMMYFUNCTION("if(or(W178="""",W178=""f""),"""",W178&amp;"": ""&amp;vlookup(to_text(W178),'1.Learning-Goals'!$A$3:$B$100,2,FALSE))"),"")</f>
        <v/>
      </c>
      <c r="AB178" s="50" t="str">
        <f>IFERROR(__xludf.DUMMYFUNCTION("if(or(X178="""",X178=""f""),"""",X178&amp;"": ""&amp;vlookup(to_text(X178),'1.Learning-Goals'!$A$3:$B$100,2,FALSE))"),"")</f>
        <v/>
      </c>
      <c r="AC178" s="52"/>
      <c r="AD178" s="52"/>
      <c r="AE178" s="52"/>
      <c r="AF178" s="52"/>
      <c r="AG178" s="52"/>
      <c r="AH178" s="52"/>
      <c r="AI178" s="52"/>
      <c r="AJ178" s="52"/>
    </row>
    <row r="179" ht="15.75" customHeight="1">
      <c r="A179" s="53"/>
      <c r="B179" s="39" t="str">
        <f t="shared" si="1"/>
        <v/>
      </c>
      <c r="C179" s="40" t="s">
        <v>599</v>
      </c>
      <c r="D179" s="41" t="s">
        <v>600</v>
      </c>
      <c r="E179" s="41" t="s">
        <v>79</v>
      </c>
      <c r="F179" s="40" t="s">
        <v>80</v>
      </c>
      <c r="G179" s="41">
        <v>5.0</v>
      </c>
      <c r="H179" s="57" t="s">
        <v>6</v>
      </c>
      <c r="I179" s="41" t="s">
        <v>82</v>
      </c>
      <c r="J179" s="56"/>
      <c r="K179" s="44"/>
      <c r="L179" s="45"/>
      <c r="M179" s="46" t="s">
        <v>83</v>
      </c>
      <c r="N179" s="40" t="s">
        <v>84</v>
      </c>
      <c r="O179" s="47" t="s">
        <v>601</v>
      </c>
      <c r="P179" s="48"/>
      <c r="Q179" s="48"/>
      <c r="R179" s="48"/>
      <c r="S179" s="49"/>
      <c r="T179" s="50" t="str">
        <f>IFERROR(__xludf.DUMMYFUNCTION("if(isblank($A179),"""",REGEXREPLACE($A179,   "",?(\d),?"",  ""$1""&amp;""-""&amp;$H179))"),"")</f>
        <v/>
      </c>
      <c r="U179" s="51" t="str">
        <f>IFERROR(__xludf.DUMMYFUNCTION("iferror(split(A179,"","",TRUE,TRUE),"""")"),"")</f>
        <v/>
      </c>
      <c r="V179" s="51"/>
      <c r="W179" s="51"/>
      <c r="X179" s="51"/>
      <c r="Y179" s="50" t="str">
        <f>IFERROR(__xludf.DUMMYFUNCTION("if(or(U179="""",U179=""f""),"""",U179&amp;"": ""&amp;vlookup(to_text(U179),'1.Learning-Goals'!$A$3:$B$100,2,FALSE))"),"")</f>
        <v/>
      </c>
      <c r="Z179" s="50" t="str">
        <f>IFERROR(__xludf.DUMMYFUNCTION("if(or(V179="""",V179=""f""),"""",V179&amp;"": ""&amp;vlookup(to_text(V179),'1.Learning-Goals'!$A$3:$B$100,2,FALSE))"),"")</f>
        <v/>
      </c>
      <c r="AA179" s="50" t="str">
        <f>IFERROR(__xludf.DUMMYFUNCTION("if(or(W179="""",W179=""f""),"""",W179&amp;"": ""&amp;vlookup(to_text(W179),'1.Learning-Goals'!$A$3:$B$100,2,FALSE))"),"")</f>
        <v/>
      </c>
      <c r="AB179" s="50" t="str">
        <f>IFERROR(__xludf.DUMMYFUNCTION("if(or(X179="""",X179=""f""),"""",X179&amp;"": ""&amp;vlookup(to_text(X179),'1.Learning-Goals'!$A$3:$B$100,2,FALSE))"),"")</f>
        <v/>
      </c>
      <c r="AC179" s="52"/>
      <c r="AD179" s="52"/>
      <c r="AE179" s="52"/>
      <c r="AF179" s="52"/>
      <c r="AG179" s="52"/>
      <c r="AH179" s="52"/>
      <c r="AI179" s="52"/>
      <c r="AJ179" s="52"/>
    </row>
    <row r="180" ht="15.75" customHeight="1">
      <c r="A180" s="53"/>
      <c r="B180" s="39" t="str">
        <f t="shared" si="1"/>
        <v/>
      </c>
      <c r="C180" s="40" t="s">
        <v>602</v>
      </c>
      <c r="D180" s="41" t="s">
        <v>603</v>
      </c>
      <c r="E180" s="41" t="s">
        <v>79</v>
      </c>
      <c r="F180" s="40" t="s">
        <v>80</v>
      </c>
      <c r="G180" s="41">
        <v>5.0</v>
      </c>
      <c r="H180" s="57" t="s">
        <v>6</v>
      </c>
      <c r="I180" s="41" t="s">
        <v>82</v>
      </c>
      <c r="J180" s="56"/>
      <c r="K180" s="44"/>
      <c r="L180" s="45"/>
      <c r="M180" s="46" t="s">
        <v>83</v>
      </c>
      <c r="N180" s="40" t="s">
        <v>84</v>
      </c>
      <c r="O180" s="47" t="s">
        <v>604</v>
      </c>
      <c r="P180" s="48"/>
      <c r="Q180" s="48"/>
      <c r="R180" s="48"/>
      <c r="S180" s="49"/>
      <c r="T180" s="50" t="str">
        <f>IFERROR(__xludf.DUMMYFUNCTION("if(isblank($A180),"""",REGEXREPLACE($A180,   "",?(\d),?"",  ""$1""&amp;""-""&amp;$H180))"),"")</f>
        <v/>
      </c>
      <c r="U180" s="51" t="str">
        <f>IFERROR(__xludf.DUMMYFUNCTION("iferror(split(A180,"","",TRUE,TRUE),"""")"),"")</f>
        <v/>
      </c>
      <c r="V180" s="51"/>
      <c r="W180" s="51"/>
      <c r="X180" s="51"/>
      <c r="Y180" s="50" t="str">
        <f>IFERROR(__xludf.DUMMYFUNCTION("if(or(U180="""",U180=""f""),"""",U180&amp;"": ""&amp;vlookup(to_text(U180),'1.Learning-Goals'!$A$3:$B$100,2,FALSE))"),"")</f>
        <v/>
      </c>
      <c r="Z180" s="50" t="str">
        <f>IFERROR(__xludf.DUMMYFUNCTION("if(or(V180="""",V180=""f""),"""",V180&amp;"": ""&amp;vlookup(to_text(V180),'1.Learning-Goals'!$A$3:$B$100,2,FALSE))"),"")</f>
        <v/>
      </c>
      <c r="AA180" s="50" t="str">
        <f>IFERROR(__xludf.DUMMYFUNCTION("if(or(W180="""",W180=""f""),"""",W180&amp;"": ""&amp;vlookup(to_text(W180),'1.Learning-Goals'!$A$3:$B$100,2,FALSE))"),"")</f>
        <v/>
      </c>
      <c r="AB180" s="50" t="str">
        <f>IFERROR(__xludf.DUMMYFUNCTION("if(or(X180="""",X180=""f""),"""",X180&amp;"": ""&amp;vlookup(to_text(X180),'1.Learning-Goals'!$A$3:$B$100,2,FALSE))"),"")</f>
        <v/>
      </c>
      <c r="AC180" s="52"/>
      <c r="AD180" s="52"/>
      <c r="AE180" s="52"/>
      <c r="AF180" s="52"/>
      <c r="AG180" s="52"/>
      <c r="AH180" s="52"/>
      <c r="AI180" s="52"/>
      <c r="AJ180" s="52"/>
    </row>
    <row r="181" ht="15.75" customHeight="1">
      <c r="A181" s="53"/>
      <c r="B181" s="39" t="str">
        <f t="shared" si="1"/>
        <v/>
      </c>
      <c r="C181" s="40" t="s">
        <v>605</v>
      </c>
      <c r="D181" s="41" t="s">
        <v>606</v>
      </c>
      <c r="E181" s="41" t="s">
        <v>79</v>
      </c>
      <c r="F181" s="40" t="s">
        <v>80</v>
      </c>
      <c r="G181" s="41">
        <v>5.0</v>
      </c>
      <c r="H181" s="57" t="s">
        <v>6</v>
      </c>
      <c r="I181" s="41" t="s">
        <v>82</v>
      </c>
      <c r="J181" s="56"/>
      <c r="K181" s="44"/>
      <c r="L181" s="45"/>
      <c r="M181" s="46" t="s">
        <v>83</v>
      </c>
      <c r="N181" s="40" t="s">
        <v>84</v>
      </c>
      <c r="O181" s="47" t="s">
        <v>607</v>
      </c>
      <c r="P181" s="48"/>
      <c r="Q181" s="48"/>
      <c r="R181" s="48"/>
      <c r="S181" s="49"/>
      <c r="T181" s="50" t="str">
        <f>IFERROR(__xludf.DUMMYFUNCTION("if(isblank($A181),"""",REGEXREPLACE($A181,   "",?(\d),?"",  ""$1""&amp;""-""&amp;$H181))"),"")</f>
        <v/>
      </c>
      <c r="U181" s="51" t="str">
        <f>IFERROR(__xludf.DUMMYFUNCTION("iferror(split(A181,"","",TRUE,TRUE),"""")"),"")</f>
        <v/>
      </c>
      <c r="V181" s="51"/>
      <c r="W181" s="51"/>
      <c r="X181" s="51"/>
      <c r="Y181" s="50" t="str">
        <f>IFERROR(__xludf.DUMMYFUNCTION("if(or(U181="""",U181=""f""),"""",U181&amp;"": ""&amp;vlookup(to_text(U181),'1.Learning-Goals'!$A$3:$B$100,2,FALSE))"),"")</f>
        <v/>
      </c>
      <c r="Z181" s="50" t="str">
        <f>IFERROR(__xludf.DUMMYFUNCTION("if(or(V181="""",V181=""f""),"""",V181&amp;"": ""&amp;vlookup(to_text(V181),'1.Learning-Goals'!$A$3:$B$100,2,FALSE))"),"")</f>
        <v/>
      </c>
      <c r="AA181" s="50" t="str">
        <f>IFERROR(__xludf.DUMMYFUNCTION("if(or(W181="""",W181=""f""),"""",W181&amp;"": ""&amp;vlookup(to_text(W181),'1.Learning-Goals'!$A$3:$B$100,2,FALSE))"),"")</f>
        <v/>
      </c>
      <c r="AB181" s="50" t="str">
        <f>IFERROR(__xludf.DUMMYFUNCTION("if(or(X181="""",X181=""f""),"""",X181&amp;"": ""&amp;vlookup(to_text(X181),'1.Learning-Goals'!$A$3:$B$100,2,FALSE))"),"")</f>
        <v/>
      </c>
      <c r="AC181" s="52"/>
      <c r="AD181" s="52"/>
      <c r="AE181" s="52"/>
      <c r="AF181" s="52"/>
      <c r="AG181" s="52"/>
      <c r="AH181" s="52"/>
      <c r="AI181" s="52"/>
      <c r="AJ181" s="52"/>
    </row>
    <row r="182" ht="15.75" customHeight="1">
      <c r="A182" s="53"/>
      <c r="B182" s="39" t="str">
        <f t="shared" si="1"/>
        <v/>
      </c>
      <c r="C182" s="40" t="s">
        <v>608</v>
      </c>
      <c r="D182" s="41" t="s">
        <v>609</v>
      </c>
      <c r="E182" s="41" t="s">
        <v>79</v>
      </c>
      <c r="F182" s="40" t="s">
        <v>80</v>
      </c>
      <c r="G182" s="41">
        <v>5.0</v>
      </c>
      <c r="H182" s="57" t="s">
        <v>6</v>
      </c>
      <c r="I182" s="41" t="s">
        <v>82</v>
      </c>
      <c r="J182" s="56"/>
      <c r="K182" s="44"/>
      <c r="L182" s="45"/>
      <c r="M182" s="46" t="s">
        <v>83</v>
      </c>
      <c r="N182" s="40" t="s">
        <v>84</v>
      </c>
      <c r="O182" s="47" t="s">
        <v>610</v>
      </c>
      <c r="P182" s="48"/>
      <c r="Q182" s="48"/>
      <c r="R182" s="48"/>
      <c r="S182" s="49"/>
      <c r="T182" s="50" t="str">
        <f>IFERROR(__xludf.DUMMYFUNCTION("if(isblank($A182),"""",REGEXREPLACE($A182,   "",?(\d),?"",  ""$1""&amp;""-""&amp;$H182))"),"")</f>
        <v/>
      </c>
      <c r="U182" s="51" t="str">
        <f>IFERROR(__xludf.DUMMYFUNCTION("iferror(split(A182,"","",TRUE,TRUE),"""")"),"")</f>
        <v/>
      </c>
      <c r="V182" s="51"/>
      <c r="W182" s="51"/>
      <c r="X182" s="51"/>
      <c r="Y182" s="50" t="str">
        <f>IFERROR(__xludf.DUMMYFUNCTION("if(or(U182="""",U182=""f""),"""",U182&amp;"": ""&amp;vlookup(to_text(U182),'1.Learning-Goals'!$A$3:$B$100,2,FALSE))"),"")</f>
        <v/>
      </c>
      <c r="Z182" s="50" t="str">
        <f>IFERROR(__xludf.DUMMYFUNCTION("if(or(V182="""",V182=""f""),"""",V182&amp;"": ""&amp;vlookup(to_text(V182),'1.Learning-Goals'!$A$3:$B$100,2,FALSE))"),"")</f>
        <v/>
      </c>
      <c r="AA182" s="50" t="str">
        <f>IFERROR(__xludf.DUMMYFUNCTION("if(or(W182="""",W182=""f""),"""",W182&amp;"": ""&amp;vlookup(to_text(W182),'1.Learning-Goals'!$A$3:$B$100,2,FALSE))"),"")</f>
        <v/>
      </c>
      <c r="AB182" s="50" t="str">
        <f>IFERROR(__xludf.DUMMYFUNCTION("if(or(X182="""",X182=""f""),"""",X182&amp;"": ""&amp;vlookup(to_text(X182),'1.Learning-Goals'!$A$3:$B$100,2,FALSE))"),"")</f>
        <v/>
      </c>
      <c r="AC182" s="52"/>
      <c r="AD182" s="52"/>
      <c r="AE182" s="52"/>
      <c r="AF182" s="52"/>
      <c r="AG182" s="52"/>
      <c r="AH182" s="52"/>
      <c r="AI182" s="52"/>
      <c r="AJ182" s="52"/>
    </row>
    <row r="183" ht="15.75" customHeight="1">
      <c r="A183" s="53"/>
      <c r="B183" s="39" t="str">
        <f t="shared" si="1"/>
        <v/>
      </c>
      <c r="C183" s="40" t="s">
        <v>611</v>
      </c>
      <c r="D183" s="41" t="s">
        <v>544</v>
      </c>
      <c r="E183" s="41" t="s">
        <v>79</v>
      </c>
      <c r="F183" s="40" t="s">
        <v>80</v>
      </c>
      <c r="G183" s="41">
        <v>5.0</v>
      </c>
      <c r="H183" s="57" t="s">
        <v>6</v>
      </c>
      <c r="I183" s="41" t="s">
        <v>82</v>
      </c>
      <c r="J183" s="56"/>
      <c r="K183" s="44"/>
      <c r="L183" s="45"/>
      <c r="M183" s="46" t="s">
        <v>83</v>
      </c>
      <c r="N183" s="40" t="s">
        <v>84</v>
      </c>
      <c r="O183" s="47" t="s">
        <v>612</v>
      </c>
      <c r="P183" s="48"/>
      <c r="Q183" s="48"/>
      <c r="R183" s="48"/>
      <c r="S183" s="49"/>
      <c r="T183" s="50" t="str">
        <f>IFERROR(__xludf.DUMMYFUNCTION("if(isblank($A183),"""",REGEXREPLACE($A183,   "",?(\d),?"",  ""$1""&amp;""-""&amp;$H183))"),"")</f>
        <v/>
      </c>
      <c r="U183" s="51" t="str">
        <f>IFERROR(__xludf.DUMMYFUNCTION("iferror(split(A183,"","",TRUE,TRUE),"""")"),"")</f>
        <v/>
      </c>
      <c r="V183" s="51"/>
      <c r="W183" s="51"/>
      <c r="X183" s="51"/>
      <c r="Y183" s="50" t="str">
        <f>IFERROR(__xludf.DUMMYFUNCTION("if(or(U183="""",U183=""f""),"""",U183&amp;"": ""&amp;vlookup(to_text(U183),'1.Learning-Goals'!$A$3:$B$100,2,FALSE))"),"")</f>
        <v/>
      </c>
      <c r="Z183" s="50" t="str">
        <f>IFERROR(__xludf.DUMMYFUNCTION("if(or(V183="""",V183=""f""),"""",V183&amp;"": ""&amp;vlookup(to_text(V183),'1.Learning-Goals'!$A$3:$B$100,2,FALSE))"),"")</f>
        <v/>
      </c>
      <c r="AA183" s="50" t="str">
        <f>IFERROR(__xludf.DUMMYFUNCTION("if(or(W183="""",W183=""f""),"""",W183&amp;"": ""&amp;vlookup(to_text(W183),'1.Learning-Goals'!$A$3:$B$100,2,FALSE))"),"")</f>
        <v/>
      </c>
      <c r="AB183" s="50" t="str">
        <f>IFERROR(__xludf.DUMMYFUNCTION("if(or(X183="""",X183=""f""),"""",X183&amp;"": ""&amp;vlookup(to_text(X183),'1.Learning-Goals'!$A$3:$B$100,2,FALSE))"),"")</f>
        <v/>
      </c>
      <c r="AC183" s="52"/>
      <c r="AD183" s="52"/>
      <c r="AE183" s="52"/>
      <c r="AF183" s="52"/>
      <c r="AG183" s="52"/>
      <c r="AH183" s="52"/>
      <c r="AI183" s="52"/>
      <c r="AJ183" s="52"/>
    </row>
    <row r="184" ht="15.75" customHeight="1">
      <c r="A184" s="53"/>
      <c r="B184" s="39" t="str">
        <f t="shared" si="1"/>
        <v/>
      </c>
      <c r="C184" s="40" t="s">
        <v>613</v>
      </c>
      <c r="D184" s="41" t="s">
        <v>547</v>
      </c>
      <c r="E184" s="41" t="s">
        <v>79</v>
      </c>
      <c r="F184" s="40" t="s">
        <v>80</v>
      </c>
      <c r="G184" s="41">
        <v>5.0</v>
      </c>
      <c r="H184" s="57" t="s">
        <v>6</v>
      </c>
      <c r="I184" s="41" t="s">
        <v>82</v>
      </c>
      <c r="J184" s="56"/>
      <c r="K184" s="44"/>
      <c r="L184" s="45"/>
      <c r="M184" s="46" t="s">
        <v>83</v>
      </c>
      <c r="N184" s="40" t="s">
        <v>84</v>
      </c>
      <c r="O184" s="47" t="s">
        <v>614</v>
      </c>
      <c r="P184" s="48"/>
      <c r="Q184" s="48"/>
      <c r="R184" s="48"/>
      <c r="S184" s="49"/>
      <c r="T184" s="50" t="str">
        <f>IFERROR(__xludf.DUMMYFUNCTION("if(isblank($A184),"""",REGEXREPLACE($A184,   "",?(\d),?"",  ""$1""&amp;""-""&amp;$H184))"),"")</f>
        <v/>
      </c>
      <c r="U184" s="51" t="str">
        <f>IFERROR(__xludf.DUMMYFUNCTION("iferror(split(A184,"","",TRUE,TRUE),"""")"),"")</f>
        <v/>
      </c>
      <c r="V184" s="51"/>
      <c r="W184" s="51"/>
      <c r="X184" s="51"/>
      <c r="Y184" s="50" t="str">
        <f>IFERROR(__xludf.DUMMYFUNCTION("if(or(U184="""",U184=""f""),"""",U184&amp;"": ""&amp;vlookup(to_text(U184),'1.Learning-Goals'!$A$3:$B$100,2,FALSE))"),"")</f>
        <v/>
      </c>
      <c r="Z184" s="50" t="str">
        <f>IFERROR(__xludf.DUMMYFUNCTION("if(or(V184="""",V184=""f""),"""",V184&amp;"": ""&amp;vlookup(to_text(V184),'1.Learning-Goals'!$A$3:$B$100,2,FALSE))"),"")</f>
        <v/>
      </c>
      <c r="AA184" s="50" t="str">
        <f>IFERROR(__xludf.DUMMYFUNCTION("if(or(W184="""",W184=""f""),"""",W184&amp;"": ""&amp;vlookup(to_text(W184),'1.Learning-Goals'!$A$3:$B$100,2,FALSE))"),"")</f>
        <v/>
      </c>
      <c r="AB184" s="50" t="str">
        <f>IFERROR(__xludf.DUMMYFUNCTION("if(or(X184="""",X184=""f""),"""",X184&amp;"": ""&amp;vlookup(to_text(X184),'1.Learning-Goals'!$A$3:$B$100,2,FALSE))"),"")</f>
        <v/>
      </c>
      <c r="AC184" s="52"/>
      <c r="AD184" s="52"/>
      <c r="AE184" s="52"/>
      <c r="AF184" s="52"/>
      <c r="AG184" s="52"/>
      <c r="AH184" s="52"/>
      <c r="AI184" s="52"/>
      <c r="AJ184" s="52"/>
    </row>
    <row r="185" ht="15.75" customHeight="1">
      <c r="A185" s="53"/>
      <c r="B185" s="39" t="str">
        <f t="shared" si="1"/>
        <v/>
      </c>
      <c r="C185" s="40" t="s">
        <v>615</v>
      </c>
      <c r="D185" s="41" t="s">
        <v>616</v>
      </c>
      <c r="E185" s="41" t="s">
        <v>79</v>
      </c>
      <c r="F185" s="40" t="s">
        <v>80</v>
      </c>
      <c r="G185" s="41">
        <v>5.0</v>
      </c>
      <c r="H185" s="57" t="s">
        <v>6</v>
      </c>
      <c r="I185" s="41" t="s">
        <v>82</v>
      </c>
      <c r="J185" s="56"/>
      <c r="K185" s="44"/>
      <c r="L185" s="45"/>
      <c r="M185" s="46" t="s">
        <v>83</v>
      </c>
      <c r="N185" s="40" t="s">
        <v>84</v>
      </c>
      <c r="O185" s="47" t="s">
        <v>617</v>
      </c>
      <c r="P185" s="48"/>
      <c r="Q185" s="48"/>
      <c r="R185" s="48"/>
      <c r="S185" s="49"/>
      <c r="T185" s="50" t="str">
        <f>IFERROR(__xludf.DUMMYFUNCTION("if(isblank($A185),"""",REGEXREPLACE($A185,   "",?(\d),?"",  ""$1""&amp;""-""&amp;$H185))"),"")</f>
        <v/>
      </c>
      <c r="U185" s="51" t="str">
        <f>IFERROR(__xludf.DUMMYFUNCTION("iferror(split(A185,"","",TRUE,TRUE),"""")"),"")</f>
        <v/>
      </c>
      <c r="V185" s="51"/>
      <c r="W185" s="51"/>
      <c r="X185" s="51"/>
      <c r="Y185" s="50" t="str">
        <f>IFERROR(__xludf.DUMMYFUNCTION("if(or(U185="""",U185=""f""),"""",U185&amp;"": ""&amp;vlookup(to_text(U185),'1.Learning-Goals'!$A$3:$B$100,2,FALSE))"),"")</f>
        <v/>
      </c>
      <c r="Z185" s="50" t="str">
        <f>IFERROR(__xludf.DUMMYFUNCTION("if(or(V185="""",V185=""f""),"""",V185&amp;"": ""&amp;vlookup(to_text(V185),'1.Learning-Goals'!$A$3:$B$100,2,FALSE))"),"")</f>
        <v/>
      </c>
      <c r="AA185" s="50" t="str">
        <f>IFERROR(__xludf.DUMMYFUNCTION("if(or(W185="""",W185=""f""),"""",W185&amp;"": ""&amp;vlookup(to_text(W185),'1.Learning-Goals'!$A$3:$B$100,2,FALSE))"),"")</f>
        <v/>
      </c>
      <c r="AB185" s="50" t="str">
        <f>IFERROR(__xludf.DUMMYFUNCTION("if(or(X185="""",X185=""f""),"""",X185&amp;"": ""&amp;vlookup(to_text(X185),'1.Learning-Goals'!$A$3:$B$100,2,FALSE))"),"")</f>
        <v/>
      </c>
      <c r="AC185" s="52"/>
      <c r="AD185" s="52"/>
      <c r="AE185" s="52"/>
      <c r="AF185" s="52"/>
      <c r="AG185" s="52"/>
      <c r="AH185" s="52"/>
      <c r="AI185" s="52"/>
      <c r="AJ185" s="52"/>
    </row>
    <row r="186" ht="15.75" customHeight="1">
      <c r="A186" s="53"/>
      <c r="B186" s="39" t="str">
        <f t="shared" si="1"/>
        <v/>
      </c>
      <c r="C186" s="40" t="s">
        <v>618</v>
      </c>
      <c r="D186" s="41" t="s">
        <v>553</v>
      </c>
      <c r="E186" s="41" t="s">
        <v>79</v>
      </c>
      <c r="F186" s="40" t="s">
        <v>80</v>
      </c>
      <c r="G186" s="41">
        <v>5.0</v>
      </c>
      <c r="H186" s="57" t="s">
        <v>6</v>
      </c>
      <c r="I186" s="41" t="s">
        <v>82</v>
      </c>
      <c r="J186" s="56"/>
      <c r="K186" s="44"/>
      <c r="L186" s="45"/>
      <c r="M186" s="46" t="s">
        <v>83</v>
      </c>
      <c r="N186" s="40" t="s">
        <v>84</v>
      </c>
      <c r="O186" s="47" t="s">
        <v>619</v>
      </c>
      <c r="P186" s="48"/>
      <c r="Q186" s="48"/>
      <c r="R186" s="48"/>
      <c r="S186" s="49"/>
      <c r="T186" s="50" t="str">
        <f>IFERROR(__xludf.DUMMYFUNCTION("if(isblank($A186),"""",REGEXREPLACE($A186,   "",?(\d),?"",  ""$1""&amp;""-""&amp;$H186))"),"")</f>
        <v/>
      </c>
      <c r="U186" s="51" t="str">
        <f>IFERROR(__xludf.DUMMYFUNCTION("iferror(split(A186,"","",TRUE,TRUE),"""")"),"")</f>
        <v/>
      </c>
      <c r="V186" s="51"/>
      <c r="W186" s="51"/>
      <c r="X186" s="51"/>
      <c r="Y186" s="50" t="str">
        <f>IFERROR(__xludf.DUMMYFUNCTION("if(or(U186="""",U186=""f""),"""",U186&amp;"": ""&amp;vlookup(to_text(U186),'1.Learning-Goals'!$A$3:$B$100,2,FALSE))"),"")</f>
        <v/>
      </c>
      <c r="Z186" s="50" t="str">
        <f>IFERROR(__xludf.DUMMYFUNCTION("if(or(V186="""",V186=""f""),"""",V186&amp;"": ""&amp;vlookup(to_text(V186),'1.Learning-Goals'!$A$3:$B$100,2,FALSE))"),"")</f>
        <v/>
      </c>
      <c r="AA186" s="50" t="str">
        <f>IFERROR(__xludf.DUMMYFUNCTION("if(or(W186="""",W186=""f""),"""",W186&amp;"": ""&amp;vlookup(to_text(W186),'1.Learning-Goals'!$A$3:$B$100,2,FALSE))"),"")</f>
        <v/>
      </c>
      <c r="AB186" s="50" t="str">
        <f>IFERROR(__xludf.DUMMYFUNCTION("if(or(X186="""",X186=""f""),"""",X186&amp;"": ""&amp;vlookup(to_text(X186),'1.Learning-Goals'!$A$3:$B$100,2,FALSE))"),"")</f>
        <v/>
      </c>
      <c r="AC186" s="52"/>
      <c r="AD186" s="52"/>
      <c r="AE186" s="52"/>
      <c r="AF186" s="52"/>
      <c r="AG186" s="52"/>
      <c r="AH186" s="52"/>
      <c r="AI186" s="52"/>
      <c r="AJ186" s="52"/>
    </row>
    <row r="187" ht="15.75" customHeight="1">
      <c r="A187" s="53"/>
      <c r="B187" s="39" t="str">
        <f t="shared" si="1"/>
        <v/>
      </c>
      <c r="C187" s="40" t="s">
        <v>620</v>
      </c>
      <c r="D187" s="41" t="s">
        <v>621</v>
      </c>
      <c r="E187" s="41" t="s">
        <v>79</v>
      </c>
      <c r="F187" s="40" t="s">
        <v>80</v>
      </c>
      <c r="G187" s="41">
        <v>5.0</v>
      </c>
      <c r="H187" s="57" t="s">
        <v>6</v>
      </c>
      <c r="I187" s="41" t="s">
        <v>82</v>
      </c>
      <c r="J187" s="56"/>
      <c r="K187" s="44"/>
      <c r="L187" s="45"/>
      <c r="M187" s="46" t="s">
        <v>83</v>
      </c>
      <c r="N187" s="40" t="s">
        <v>84</v>
      </c>
      <c r="O187" s="47" t="s">
        <v>622</v>
      </c>
      <c r="P187" s="48"/>
      <c r="Q187" s="48"/>
      <c r="R187" s="48"/>
      <c r="S187" s="49"/>
      <c r="T187" s="50" t="str">
        <f>IFERROR(__xludf.DUMMYFUNCTION("if(isblank($A187),"""",REGEXREPLACE($A187,   "",?(\d),?"",  ""$1""&amp;""-""&amp;$H187))"),"")</f>
        <v/>
      </c>
      <c r="U187" s="51" t="str">
        <f>IFERROR(__xludf.DUMMYFUNCTION("iferror(split(A187,"","",TRUE,TRUE),"""")"),"")</f>
        <v/>
      </c>
      <c r="V187" s="51"/>
      <c r="W187" s="51"/>
      <c r="X187" s="51"/>
      <c r="Y187" s="50" t="str">
        <f>IFERROR(__xludf.DUMMYFUNCTION("if(or(U187="""",U187=""f""),"""",U187&amp;"": ""&amp;vlookup(to_text(U187),'1.Learning-Goals'!$A$3:$B$100,2,FALSE))"),"")</f>
        <v/>
      </c>
      <c r="Z187" s="50" t="str">
        <f>IFERROR(__xludf.DUMMYFUNCTION("if(or(V187="""",V187=""f""),"""",V187&amp;"": ""&amp;vlookup(to_text(V187),'1.Learning-Goals'!$A$3:$B$100,2,FALSE))"),"")</f>
        <v/>
      </c>
      <c r="AA187" s="50" t="str">
        <f>IFERROR(__xludf.DUMMYFUNCTION("if(or(W187="""",W187=""f""),"""",W187&amp;"": ""&amp;vlookup(to_text(W187),'1.Learning-Goals'!$A$3:$B$100,2,FALSE))"),"")</f>
        <v/>
      </c>
      <c r="AB187" s="50" t="str">
        <f>IFERROR(__xludf.DUMMYFUNCTION("if(or(X187="""",X187=""f""),"""",X187&amp;"": ""&amp;vlookup(to_text(X187),'1.Learning-Goals'!$A$3:$B$100,2,FALSE))"),"")</f>
        <v/>
      </c>
      <c r="AC187" s="52"/>
      <c r="AD187" s="52"/>
      <c r="AE187" s="52"/>
      <c r="AF187" s="52"/>
      <c r="AG187" s="52"/>
      <c r="AH187" s="52"/>
      <c r="AI187" s="52"/>
      <c r="AJ187" s="52"/>
    </row>
    <row r="188" ht="15.75" customHeight="1">
      <c r="A188" s="53"/>
      <c r="B188" s="39" t="str">
        <f t="shared" si="1"/>
        <v/>
      </c>
      <c r="C188" s="40" t="s">
        <v>623</v>
      </c>
      <c r="D188" s="41" t="s">
        <v>624</v>
      </c>
      <c r="E188" s="41" t="s">
        <v>79</v>
      </c>
      <c r="F188" s="40" t="s">
        <v>80</v>
      </c>
      <c r="G188" s="41">
        <v>5.0</v>
      </c>
      <c r="H188" s="57" t="s">
        <v>6</v>
      </c>
      <c r="I188" s="41" t="s">
        <v>82</v>
      </c>
      <c r="J188" s="56"/>
      <c r="K188" s="44"/>
      <c r="L188" s="45"/>
      <c r="M188" s="46" t="s">
        <v>83</v>
      </c>
      <c r="N188" s="40" t="s">
        <v>84</v>
      </c>
      <c r="O188" s="47" t="s">
        <v>625</v>
      </c>
      <c r="P188" s="48"/>
      <c r="Q188" s="48"/>
      <c r="R188" s="48"/>
      <c r="S188" s="49"/>
      <c r="T188" s="50" t="str">
        <f>IFERROR(__xludf.DUMMYFUNCTION("if(isblank($A188),"""",REGEXREPLACE($A188,   "",?(\d),?"",  ""$1""&amp;""-""&amp;$H188))"),"")</f>
        <v/>
      </c>
      <c r="U188" s="51" t="str">
        <f>IFERROR(__xludf.DUMMYFUNCTION("iferror(split(A188,"","",TRUE,TRUE),"""")"),"")</f>
        <v/>
      </c>
      <c r="V188" s="51"/>
      <c r="W188" s="51"/>
      <c r="X188" s="51"/>
      <c r="Y188" s="50" t="str">
        <f>IFERROR(__xludf.DUMMYFUNCTION("if(or(U188="""",U188=""f""),"""",U188&amp;"": ""&amp;vlookup(to_text(U188),'1.Learning-Goals'!$A$3:$B$100,2,FALSE))"),"")</f>
        <v/>
      </c>
      <c r="Z188" s="50" t="str">
        <f>IFERROR(__xludf.DUMMYFUNCTION("if(or(V188="""",V188=""f""),"""",V188&amp;"": ""&amp;vlookup(to_text(V188),'1.Learning-Goals'!$A$3:$B$100,2,FALSE))"),"")</f>
        <v/>
      </c>
      <c r="AA188" s="50" t="str">
        <f>IFERROR(__xludf.DUMMYFUNCTION("if(or(W188="""",W188=""f""),"""",W188&amp;"": ""&amp;vlookup(to_text(W188),'1.Learning-Goals'!$A$3:$B$100,2,FALSE))"),"")</f>
        <v/>
      </c>
      <c r="AB188" s="50" t="str">
        <f>IFERROR(__xludf.DUMMYFUNCTION("if(or(X188="""",X188=""f""),"""",X188&amp;"": ""&amp;vlookup(to_text(X188),'1.Learning-Goals'!$A$3:$B$100,2,FALSE))"),"")</f>
        <v/>
      </c>
      <c r="AC188" s="52"/>
      <c r="AD188" s="52"/>
      <c r="AE188" s="52"/>
      <c r="AF188" s="52"/>
      <c r="AG188" s="52"/>
      <c r="AH188" s="52"/>
      <c r="AI188" s="52"/>
      <c r="AJ188" s="52"/>
    </row>
    <row r="189" ht="15.75" customHeight="1">
      <c r="A189" s="53"/>
      <c r="B189" s="39" t="str">
        <f t="shared" si="1"/>
        <v/>
      </c>
      <c r="C189" s="40" t="s">
        <v>626</v>
      </c>
      <c r="D189" s="41" t="s">
        <v>78</v>
      </c>
      <c r="E189" s="41" t="s">
        <v>79</v>
      </c>
      <c r="F189" s="40" t="s">
        <v>80</v>
      </c>
      <c r="G189" s="41">
        <v>6.0</v>
      </c>
      <c r="H189" s="57" t="s">
        <v>6</v>
      </c>
      <c r="I189" s="41" t="s">
        <v>82</v>
      </c>
      <c r="J189" s="56"/>
      <c r="K189" s="44"/>
      <c r="L189" s="45"/>
      <c r="M189" s="46" t="s">
        <v>83</v>
      </c>
      <c r="N189" s="40" t="s">
        <v>84</v>
      </c>
      <c r="O189" s="47" t="s">
        <v>627</v>
      </c>
      <c r="P189" s="48"/>
      <c r="Q189" s="48"/>
      <c r="R189" s="48"/>
      <c r="S189" s="49"/>
      <c r="T189" s="50" t="str">
        <f>IFERROR(__xludf.DUMMYFUNCTION("if(isblank($A189),"""",REGEXREPLACE($A189,   "",?(\d),?"",  ""$1""&amp;""-""&amp;$H189))"),"")</f>
        <v/>
      </c>
      <c r="U189" s="51" t="str">
        <f>IFERROR(__xludf.DUMMYFUNCTION("iferror(split(A189,"","",TRUE,TRUE),"""")"),"")</f>
        <v/>
      </c>
      <c r="V189" s="51"/>
      <c r="W189" s="51"/>
      <c r="X189" s="51"/>
      <c r="Y189" s="50" t="str">
        <f>IFERROR(__xludf.DUMMYFUNCTION("if(or(U189="""",U189=""f""),"""",U189&amp;"": ""&amp;vlookup(to_text(U189),'1.Learning-Goals'!$A$3:$B$100,2,FALSE))"),"")</f>
        <v/>
      </c>
      <c r="Z189" s="50" t="str">
        <f>IFERROR(__xludf.DUMMYFUNCTION("if(or(V189="""",V189=""f""),"""",V189&amp;"": ""&amp;vlookup(to_text(V189),'1.Learning-Goals'!$A$3:$B$100,2,FALSE))"),"")</f>
        <v/>
      </c>
      <c r="AA189" s="50" t="str">
        <f>IFERROR(__xludf.DUMMYFUNCTION("if(or(W189="""",W189=""f""),"""",W189&amp;"": ""&amp;vlookup(to_text(W189),'1.Learning-Goals'!$A$3:$B$100,2,FALSE))"),"")</f>
        <v/>
      </c>
      <c r="AB189" s="50" t="str">
        <f>IFERROR(__xludf.DUMMYFUNCTION("if(or(X189="""",X189=""f""),"""",X189&amp;"": ""&amp;vlookup(to_text(X189),'1.Learning-Goals'!$A$3:$B$100,2,FALSE))"),"")</f>
        <v/>
      </c>
      <c r="AC189" s="52"/>
      <c r="AD189" s="52"/>
      <c r="AE189" s="52"/>
      <c r="AF189" s="52"/>
      <c r="AG189" s="52"/>
      <c r="AH189" s="52"/>
      <c r="AI189" s="52"/>
      <c r="AJ189" s="52"/>
    </row>
    <row r="190" ht="15.75" customHeight="1">
      <c r="A190" s="53"/>
      <c r="B190" s="39" t="str">
        <f t="shared" si="1"/>
        <v/>
      </c>
      <c r="C190" s="40" t="s">
        <v>628</v>
      </c>
      <c r="D190" s="41" t="s">
        <v>629</v>
      </c>
      <c r="E190" s="41" t="s">
        <v>79</v>
      </c>
      <c r="F190" s="40" t="s">
        <v>80</v>
      </c>
      <c r="G190" s="41">
        <v>6.0</v>
      </c>
      <c r="H190" s="57" t="s">
        <v>6</v>
      </c>
      <c r="I190" s="41" t="s">
        <v>82</v>
      </c>
      <c r="J190" s="56"/>
      <c r="K190" s="44"/>
      <c r="L190" s="45"/>
      <c r="M190" s="46" t="s">
        <v>83</v>
      </c>
      <c r="N190" s="40" t="s">
        <v>84</v>
      </c>
      <c r="O190" s="47" t="s">
        <v>630</v>
      </c>
      <c r="P190" s="48"/>
      <c r="Q190" s="48"/>
      <c r="R190" s="48"/>
      <c r="S190" s="49"/>
      <c r="T190" s="50" t="str">
        <f>IFERROR(__xludf.DUMMYFUNCTION("if(isblank($A190),"""",REGEXREPLACE($A190,   "",?(\d),?"",  ""$1""&amp;""-""&amp;$H190))"),"")</f>
        <v/>
      </c>
      <c r="U190" s="51" t="str">
        <f>IFERROR(__xludf.DUMMYFUNCTION("iferror(split(A190,"","",TRUE,TRUE),"""")"),"")</f>
        <v/>
      </c>
      <c r="V190" s="51"/>
      <c r="W190" s="51"/>
      <c r="X190" s="51"/>
      <c r="Y190" s="50" t="str">
        <f>IFERROR(__xludf.DUMMYFUNCTION("if(or(U190="""",U190=""f""),"""",U190&amp;"": ""&amp;vlookup(to_text(U190),'1.Learning-Goals'!$A$3:$B$100,2,FALSE))"),"")</f>
        <v/>
      </c>
      <c r="Z190" s="50" t="str">
        <f>IFERROR(__xludf.DUMMYFUNCTION("if(or(V190="""",V190=""f""),"""",V190&amp;"": ""&amp;vlookup(to_text(V190),'1.Learning-Goals'!$A$3:$B$100,2,FALSE))"),"")</f>
        <v/>
      </c>
      <c r="AA190" s="50" t="str">
        <f>IFERROR(__xludf.DUMMYFUNCTION("if(or(W190="""",W190=""f""),"""",W190&amp;"": ""&amp;vlookup(to_text(W190),'1.Learning-Goals'!$A$3:$B$100,2,FALSE))"),"")</f>
        <v/>
      </c>
      <c r="AB190" s="50" t="str">
        <f>IFERROR(__xludf.DUMMYFUNCTION("if(or(X190="""",X190=""f""),"""",X190&amp;"": ""&amp;vlookup(to_text(X190),'1.Learning-Goals'!$A$3:$B$100,2,FALSE))"),"")</f>
        <v/>
      </c>
      <c r="AC190" s="52"/>
      <c r="AD190" s="52"/>
      <c r="AE190" s="52"/>
      <c r="AF190" s="52"/>
      <c r="AG190" s="52"/>
      <c r="AH190" s="52"/>
      <c r="AI190" s="52"/>
      <c r="AJ190" s="52"/>
    </row>
    <row r="191" ht="15.75" customHeight="1">
      <c r="A191" s="53"/>
      <c r="B191" s="39" t="str">
        <f t="shared" si="1"/>
        <v/>
      </c>
      <c r="C191" s="40" t="s">
        <v>631</v>
      </c>
      <c r="D191" s="41" t="s">
        <v>632</v>
      </c>
      <c r="E191" s="41" t="s">
        <v>79</v>
      </c>
      <c r="F191" s="40" t="s">
        <v>80</v>
      </c>
      <c r="G191" s="41">
        <v>6.0</v>
      </c>
      <c r="H191" s="57" t="s">
        <v>6</v>
      </c>
      <c r="I191" s="41" t="s">
        <v>82</v>
      </c>
      <c r="J191" s="56"/>
      <c r="K191" s="44"/>
      <c r="L191" s="45"/>
      <c r="M191" s="46" t="s">
        <v>83</v>
      </c>
      <c r="N191" s="40" t="s">
        <v>84</v>
      </c>
      <c r="O191" s="47" t="s">
        <v>633</v>
      </c>
      <c r="P191" s="48"/>
      <c r="Q191" s="48"/>
      <c r="R191" s="48"/>
      <c r="S191" s="49"/>
      <c r="T191" s="50" t="str">
        <f>IFERROR(__xludf.DUMMYFUNCTION("if(isblank($A191),"""",REGEXREPLACE($A191,   "",?(\d),?"",  ""$1""&amp;""-""&amp;$H191))"),"")</f>
        <v/>
      </c>
      <c r="U191" s="51" t="str">
        <f>IFERROR(__xludf.DUMMYFUNCTION("iferror(split(A191,"","",TRUE,TRUE),"""")"),"")</f>
        <v/>
      </c>
      <c r="V191" s="51"/>
      <c r="W191" s="51"/>
      <c r="X191" s="51"/>
      <c r="Y191" s="50" t="str">
        <f>IFERROR(__xludf.DUMMYFUNCTION("if(or(U191="""",U191=""f""),"""",U191&amp;"": ""&amp;vlookup(to_text(U191),'1.Learning-Goals'!$A$3:$B$100,2,FALSE))"),"")</f>
        <v/>
      </c>
      <c r="Z191" s="50" t="str">
        <f>IFERROR(__xludf.DUMMYFUNCTION("if(or(V191="""",V191=""f""),"""",V191&amp;"": ""&amp;vlookup(to_text(V191),'1.Learning-Goals'!$A$3:$B$100,2,FALSE))"),"")</f>
        <v/>
      </c>
      <c r="AA191" s="50" t="str">
        <f>IFERROR(__xludf.DUMMYFUNCTION("if(or(W191="""",W191=""f""),"""",W191&amp;"": ""&amp;vlookup(to_text(W191),'1.Learning-Goals'!$A$3:$B$100,2,FALSE))"),"")</f>
        <v/>
      </c>
      <c r="AB191" s="50" t="str">
        <f>IFERROR(__xludf.DUMMYFUNCTION("if(or(X191="""",X191=""f""),"""",X191&amp;"": ""&amp;vlookup(to_text(X191),'1.Learning-Goals'!$A$3:$B$100,2,FALSE))"),"")</f>
        <v/>
      </c>
      <c r="AC191" s="52"/>
      <c r="AD191" s="52"/>
      <c r="AE191" s="52"/>
      <c r="AF191" s="52"/>
      <c r="AG191" s="52"/>
      <c r="AH191" s="52"/>
      <c r="AI191" s="52"/>
      <c r="AJ191" s="52"/>
    </row>
    <row r="192" ht="15.75" customHeight="1">
      <c r="A192" s="53"/>
      <c r="B192" s="39" t="str">
        <f t="shared" si="1"/>
        <v/>
      </c>
      <c r="C192" s="40" t="s">
        <v>634</v>
      </c>
      <c r="D192" s="41" t="s">
        <v>635</v>
      </c>
      <c r="E192" s="41" t="s">
        <v>79</v>
      </c>
      <c r="F192" s="40" t="s">
        <v>80</v>
      </c>
      <c r="G192" s="41">
        <v>6.0</v>
      </c>
      <c r="H192" s="57" t="s">
        <v>6</v>
      </c>
      <c r="I192" s="41" t="s">
        <v>82</v>
      </c>
      <c r="J192" s="56"/>
      <c r="K192" s="44"/>
      <c r="L192" s="45"/>
      <c r="M192" s="46" t="s">
        <v>83</v>
      </c>
      <c r="N192" s="40" t="s">
        <v>84</v>
      </c>
      <c r="O192" s="47" t="s">
        <v>636</v>
      </c>
      <c r="P192" s="48"/>
      <c r="Q192" s="48"/>
      <c r="R192" s="48"/>
      <c r="S192" s="49"/>
      <c r="T192" s="50" t="str">
        <f>IFERROR(__xludf.DUMMYFUNCTION("if(isblank($A192),"""",REGEXREPLACE($A192,   "",?(\d),?"",  ""$1""&amp;""-""&amp;$H192))"),"")</f>
        <v/>
      </c>
      <c r="U192" s="51" t="str">
        <f>IFERROR(__xludf.DUMMYFUNCTION("iferror(split(A192,"","",TRUE,TRUE),"""")"),"")</f>
        <v/>
      </c>
      <c r="V192" s="51"/>
      <c r="W192" s="51"/>
      <c r="X192" s="51"/>
      <c r="Y192" s="50" t="str">
        <f>IFERROR(__xludf.DUMMYFUNCTION("if(or(U192="""",U192=""f""),"""",U192&amp;"": ""&amp;vlookup(to_text(U192),'1.Learning-Goals'!$A$3:$B$100,2,FALSE))"),"")</f>
        <v/>
      </c>
      <c r="Z192" s="50" t="str">
        <f>IFERROR(__xludf.DUMMYFUNCTION("if(or(V192="""",V192=""f""),"""",V192&amp;"": ""&amp;vlookup(to_text(V192),'1.Learning-Goals'!$A$3:$B$100,2,FALSE))"),"")</f>
        <v/>
      </c>
      <c r="AA192" s="50" t="str">
        <f>IFERROR(__xludf.DUMMYFUNCTION("if(or(W192="""",W192=""f""),"""",W192&amp;"": ""&amp;vlookup(to_text(W192),'1.Learning-Goals'!$A$3:$B$100,2,FALSE))"),"")</f>
        <v/>
      </c>
      <c r="AB192" s="50" t="str">
        <f>IFERROR(__xludf.DUMMYFUNCTION("if(or(X192="""",X192=""f""),"""",X192&amp;"": ""&amp;vlookup(to_text(X192),'1.Learning-Goals'!$A$3:$B$100,2,FALSE))"),"")</f>
        <v/>
      </c>
      <c r="AC192" s="52"/>
      <c r="AD192" s="52"/>
      <c r="AE192" s="52"/>
      <c r="AF192" s="52"/>
      <c r="AG192" s="52"/>
      <c r="AH192" s="52"/>
      <c r="AI192" s="52"/>
      <c r="AJ192" s="52"/>
    </row>
    <row r="193" ht="15.75" customHeight="1">
      <c r="A193" s="53"/>
      <c r="B193" s="39" t="str">
        <f t="shared" si="1"/>
        <v/>
      </c>
      <c r="C193" s="40" t="s">
        <v>637</v>
      </c>
      <c r="D193" s="41" t="s">
        <v>638</v>
      </c>
      <c r="E193" s="41" t="s">
        <v>79</v>
      </c>
      <c r="F193" s="40" t="s">
        <v>80</v>
      </c>
      <c r="G193" s="41">
        <v>6.0</v>
      </c>
      <c r="H193" s="57" t="s">
        <v>6</v>
      </c>
      <c r="I193" s="41" t="s">
        <v>82</v>
      </c>
      <c r="J193" s="56"/>
      <c r="K193" s="44"/>
      <c r="L193" s="45"/>
      <c r="M193" s="46" t="s">
        <v>83</v>
      </c>
      <c r="N193" s="40" t="s">
        <v>84</v>
      </c>
      <c r="O193" s="47" t="s">
        <v>639</v>
      </c>
      <c r="P193" s="48"/>
      <c r="Q193" s="48"/>
      <c r="R193" s="48"/>
      <c r="S193" s="49"/>
      <c r="T193" s="50" t="str">
        <f>IFERROR(__xludf.DUMMYFUNCTION("if(isblank($A193),"""",REGEXREPLACE($A193,   "",?(\d),?"",  ""$1""&amp;""-""&amp;$H193))"),"")</f>
        <v/>
      </c>
      <c r="U193" s="51" t="str">
        <f>IFERROR(__xludf.DUMMYFUNCTION("iferror(split(A193,"","",TRUE,TRUE),"""")"),"")</f>
        <v/>
      </c>
      <c r="V193" s="51"/>
      <c r="W193" s="51"/>
      <c r="X193" s="51"/>
      <c r="Y193" s="50" t="str">
        <f>IFERROR(__xludf.DUMMYFUNCTION("if(or(U193="""",U193=""f""),"""",U193&amp;"": ""&amp;vlookup(to_text(U193),'1.Learning-Goals'!$A$3:$B$100,2,FALSE))"),"")</f>
        <v/>
      </c>
      <c r="Z193" s="50" t="str">
        <f>IFERROR(__xludf.DUMMYFUNCTION("if(or(V193="""",V193=""f""),"""",V193&amp;"": ""&amp;vlookup(to_text(V193),'1.Learning-Goals'!$A$3:$B$100,2,FALSE))"),"")</f>
        <v/>
      </c>
      <c r="AA193" s="50" t="str">
        <f>IFERROR(__xludf.DUMMYFUNCTION("if(or(W193="""",W193=""f""),"""",W193&amp;"": ""&amp;vlookup(to_text(W193),'1.Learning-Goals'!$A$3:$B$100,2,FALSE))"),"")</f>
        <v/>
      </c>
      <c r="AB193" s="50" t="str">
        <f>IFERROR(__xludf.DUMMYFUNCTION("if(or(X193="""",X193=""f""),"""",X193&amp;"": ""&amp;vlookup(to_text(X193),'1.Learning-Goals'!$A$3:$B$100,2,FALSE))"),"")</f>
        <v/>
      </c>
      <c r="AC193" s="52"/>
      <c r="AD193" s="52"/>
      <c r="AE193" s="52"/>
      <c r="AF193" s="52"/>
      <c r="AG193" s="52"/>
      <c r="AH193" s="52"/>
      <c r="AI193" s="52"/>
      <c r="AJ193" s="52"/>
    </row>
    <row r="194" ht="15.75" customHeight="1">
      <c r="A194" s="53"/>
      <c r="B194" s="39" t="str">
        <f t="shared" si="1"/>
        <v/>
      </c>
      <c r="C194" s="40" t="s">
        <v>640</v>
      </c>
      <c r="D194" s="41" t="s">
        <v>641</v>
      </c>
      <c r="E194" s="41" t="s">
        <v>79</v>
      </c>
      <c r="F194" s="40" t="s">
        <v>80</v>
      </c>
      <c r="G194" s="41">
        <v>6.0</v>
      </c>
      <c r="H194" s="57" t="s">
        <v>6</v>
      </c>
      <c r="I194" s="41" t="s">
        <v>82</v>
      </c>
      <c r="J194" s="56"/>
      <c r="K194" s="44"/>
      <c r="L194" s="45"/>
      <c r="M194" s="46" t="s">
        <v>83</v>
      </c>
      <c r="N194" s="40" t="s">
        <v>84</v>
      </c>
      <c r="O194" s="47" t="s">
        <v>642</v>
      </c>
      <c r="P194" s="48"/>
      <c r="Q194" s="48"/>
      <c r="R194" s="48"/>
      <c r="S194" s="49"/>
      <c r="T194" s="50" t="str">
        <f>IFERROR(__xludf.DUMMYFUNCTION("if(isblank($A194),"""",REGEXREPLACE($A194,   "",?(\d),?"",  ""$1""&amp;""-""&amp;$H194))"),"")</f>
        <v/>
      </c>
      <c r="U194" s="51" t="str">
        <f>IFERROR(__xludf.DUMMYFUNCTION("iferror(split(A194,"","",TRUE,TRUE),"""")"),"")</f>
        <v/>
      </c>
      <c r="V194" s="51"/>
      <c r="W194" s="51"/>
      <c r="X194" s="51"/>
      <c r="Y194" s="50" t="str">
        <f>IFERROR(__xludf.DUMMYFUNCTION("if(or(U194="""",U194=""f""),"""",U194&amp;"": ""&amp;vlookup(to_text(U194),'1.Learning-Goals'!$A$3:$B$100,2,FALSE))"),"")</f>
        <v/>
      </c>
      <c r="Z194" s="50" t="str">
        <f>IFERROR(__xludf.DUMMYFUNCTION("if(or(V194="""",V194=""f""),"""",V194&amp;"": ""&amp;vlookup(to_text(V194),'1.Learning-Goals'!$A$3:$B$100,2,FALSE))"),"")</f>
        <v/>
      </c>
      <c r="AA194" s="50" t="str">
        <f>IFERROR(__xludf.DUMMYFUNCTION("if(or(W194="""",W194=""f""),"""",W194&amp;"": ""&amp;vlookup(to_text(W194),'1.Learning-Goals'!$A$3:$B$100,2,FALSE))"),"")</f>
        <v/>
      </c>
      <c r="AB194" s="50" t="str">
        <f>IFERROR(__xludf.DUMMYFUNCTION("if(or(X194="""",X194=""f""),"""",X194&amp;"": ""&amp;vlookup(to_text(X194),'1.Learning-Goals'!$A$3:$B$100,2,FALSE))"),"")</f>
        <v/>
      </c>
      <c r="AC194" s="52"/>
      <c r="AD194" s="52"/>
      <c r="AE194" s="52"/>
      <c r="AF194" s="52"/>
      <c r="AG194" s="52"/>
      <c r="AH194" s="52"/>
      <c r="AI194" s="52"/>
      <c r="AJ194" s="52"/>
    </row>
    <row r="195" ht="15.75" customHeight="1">
      <c r="A195" s="53"/>
      <c r="B195" s="39" t="str">
        <f t="shared" si="1"/>
        <v/>
      </c>
      <c r="C195" s="40" t="s">
        <v>643</v>
      </c>
      <c r="D195" s="41" t="s">
        <v>87</v>
      </c>
      <c r="E195" s="41" t="s">
        <v>79</v>
      </c>
      <c r="F195" s="40" t="s">
        <v>80</v>
      </c>
      <c r="G195" s="41">
        <v>6.0</v>
      </c>
      <c r="H195" s="57" t="s">
        <v>6</v>
      </c>
      <c r="I195" s="41" t="s">
        <v>82</v>
      </c>
      <c r="J195" s="56"/>
      <c r="K195" s="44"/>
      <c r="L195" s="45"/>
      <c r="M195" s="46" t="s">
        <v>83</v>
      </c>
      <c r="N195" s="40" t="s">
        <v>84</v>
      </c>
      <c r="O195" s="47" t="s">
        <v>644</v>
      </c>
      <c r="P195" s="48"/>
      <c r="Q195" s="48"/>
      <c r="R195" s="48"/>
      <c r="S195" s="49"/>
      <c r="T195" s="50" t="str">
        <f>IFERROR(__xludf.DUMMYFUNCTION("if(isblank($A195),"""",REGEXREPLACE($A195,   "",?(\d),?"",  ""$1""&amp;""-""&amp;$H195))"),"")</f>
        <v/>
      </c>
      <c r="U195" s="51" t="str">
        <f>IFERROR(__xludf.DUMMYFUNCTION("iferror(split(A195,"","",TRUE,TRUE),"""")"),"")</f>
        <v/>
      </c>
      <c r="V195" s="51"/>
      <c r="W195" s="51"/>
      <c r="X195" s="51"/>
      <c r="Y195" s="50" t="str">
        <f>IFERROR(__xludf.DUMMYFUNCTION("if(or(U195="""",U195=""f""),"""",U195&amp;"": ""&amp;vlookup(to_text(U195),'1.Learning-Goals'!$A$3:$B$100,2,FALSE))"),"")</f>
        <v/>
      </c>
      <c r="Z195" s="50" t="str">
        <f>IFERROR(__xludf.DUMMYFUNCTION("if(or(V195="""",V195=""f""),"""",V195&amp;"": ""&amp;vlookup(to_text(V195),'1.Learning-Goals'!$A$3:$B$100,2,FALSE))"),"")</f>
        <v/>
      </c>
      <c r="AA195" s="50" t="str">
        <f>IFERROR(__xludf.DUMMYFUNCTION("if(or(W195="""",W195=""f""),"""",W195&amp;"": ""&amp;vlookup(to_text(W195),'1.Learning-Goals'!$A$3:$B$100,2,FALSE))"),"")</f>
        <v/>
      </c>
      <c r="AB195" s="50" t="str">
        <f>IFERROR(__xludf.DUMMYFUNCTION("if(or(X195="""",X195=""f""),"""",X195&amp;"": ""&amp;vlookup(to_text(X195),'1.Learning-Goals'!$A$3:$B$100,2,FALSE))"),"")</f>
        <v/>
      </c>
      <c r="AC195" s="52"/>
      <c r="AD195" s="52"/>
      <c r="AE195" s="52"/>
      <c r="AF195" s="52"/>
      <c r="AG195" s="52"/>
      <c r="AH195" s="52"/>
      <c r="AI195" s="52"/>
      <c r="AJ195" s="52"/>
    </row>
    <row r="196" ht="15.75" customHeight="1">
      <c r="A196" s="53"/>
      <c r="B196" s="39" t="str">
        <f t="shared" si="1"/>
        <v/>
      </c>
      <c r="C196" s="40" t="s">
        <v>645</v>
      </c>
      <c r="D196" s="41" t="s">
        <v>646</v>
      </c>
      <c r="E196" s="41" t="s">
        <v>79</v>
      </c>
      <c r="F196" s="40" t="s">
        <v>80</v>
      </c>
      <c r="G196" s="41">
        <v>6.0</v>
      </c>
      <c r="H196" s="57" t="s">
        <v>6</v>
      </c>
      <c r="I196" s="41" t="s">
        <v>82</v>
      </c>
      <c r="J196" s="56"/>
      <c r="K196" s="44"/>
      <c r="L196" s="45"/>
      <c r="M196" s="46" t="s">
        <v>83</v>
      </c>
      <c r="N196" s="40" t="s">
        <v>84</v>
      </c>
      <c r="O196" s="47" t="s">
        <v>647</v>
      </c>
      <c r="P196" s="48"/>
      <c r="Q196" s="48"/>
      <c r="R196" s="48"/>
      <c r="S196" s="49"/>
      <c r="T196" s="50" t="str">
        <f>IFERROR(__xludf.DUMMYFUNCTION("if(isblank($A196),"""",REGEXREPLACE($A196,   "",?(\d),?"",  ""$1""&amp;""-""&amp;$H196))"),"")</f>
        <v/>
      </c>
      <c r="U196" s="51" t="str">
        <f>IFERROR(__xludf.DUMMYFUNCTION("iferror(split(A196,"","",TRUE,TRUE),"""")"),"")</f>
        <v/>
      </c>
      <c r="V196" s="51"/>
      <c r="W196" s="51"/>
      <c r="X196" s="51"/>
      <c r="Y196" s="50" t="str">
        <f>IFERROR(__xludf.DUMMYFUNCTION("if(or(U196="""",U196=""f""),"""",U196&amp;"": ""&amp;vlookup(to_text(U196),'1.Learning-Goals'!$A$3:$B$100,2,FALSE))"),"")</f>
        <v/>
      </c>
      <c r="Z196" s="50" t="str">
        <f>IFERROR(__xludf.DUMMYFUNCTION("if(or(V196="""",V196=""f""),"""",V196&amp;"": ""&amp;vlookup(to_text(V196),'1.Learning-Goals'!$A$3:$B$100,2,FALSE))"),"")</f>
        <v/>
      </c>
      <c r="AA196" s="50" t="str">
        <f>IFERROR(__xludf.DUMMYFUNCTION("if(or(W196="""",W196=""f""),"""",W196&amp;"": ""&amp;vlookup(to_text(W196),'1.Learning-Goals'!$A$3:$B$100,2,FALSE))"),"")</f>
        <v/>
      </c>
      <c r="AB196" s="50" t="str">
        <f>IFERROR(__xludf.DUMMYFUNCTION("if(or(X196="""",X196=""f""),"""",X196&amp;"": ""&amp;vlookup(to_text(X196),'1.Learning-Goals'!$A$3:$B$100,2,FALSE))"),"")</f>
        <v/>
      </c>
      <c r="AC196" s="52"/>
      <c r="AD196" s="52"/>
      <c r="AE196" s="52"/>
      <c r="AF196" s="52"/>
      <c r="AG196" s="52"/>
      <c r="AH196" s="52"/>
      <c r="AI196" s="52"/>
      <c r="AJ196" s="52"/>
    </row>
    <row r="197" ht="15.75" customHeight="1">
      <c r="A197" s="53"/>
      <c r="B197" s="39" t="str">
        <f t="shared" si="1"/>
        <v/>
      </c>
      <c r="C197" s="40" t="s">
        <v>648</v>
      </c>
      <c r="D197" s="41" t="s">
        <v>649</v>
      </c>
      <c r="E197" s="41" t="s">
        <v>79</v>
      </c>
      <c r="F197" s="40" t="s">
        <v>80</v>
      </c>
      <c r="G197" s="41">
        <v>6.0</v>
      </c>
      <c r="H197" s="57" t="s">
        <v>6</v>
      </c>
      <c r="I197" s="41" t="s">
        <v>82</v>
      </c>
      <c r="J197" s="56"/>
      <c r="K197" s="44"/>
      <c r="L197" s="45"/>
      <c r="M197" s="46" t="s">
        <v>83</v>
      </c>
      <c r="N197" s="40" t="s">
        <v>84</v>
      </c>
      <c r="O197" s="47" t="s">
        <v>650</v>
      </c>
      <c r="P197" s="48"/>
      <c r="Q197" s="48"/>
      <c r="R197" s="48"/>
      <c r="S197" s="49"/>
      <c r="T197" s="50" t="str">
        <f>IFERROR(__xludf.DUMMYFUNCTION("if(isblank($A197),"""",REGEXREPLACE($A197,   "",?(\d),?"",  ""$1""&amp;""-""&amp;$H197))"),"")</f>
        <v/>
      </c>
      <c r="U197" s="51" t="str">
        <f>IFERROR(__xludf.DUMMYFUNCTION("iferror(split(A197,"","",TRUE,TRUE),"""")"),"")</f>
        <v/>
      </c>
      <c r="V197" s="51"/>
      <c r="W197" s="51"/>
      <c r="X197" s="51"/>
      <c r="Y197" s="50" t="str">
        <f>IFERROR(__xludf.DUMMYFUNCTION("if(or(U197="""",U197=""f""),"""",U197&amp;"": ""&amp;vlookup(to_text(U197),'1.Learning-Goals'!$A$3:$B$100,2,FALSE))"),"")</f>
        <v/>
      </c>
      <c r="Z197" s="50" t="str">
        <f>IFERROR(__xludf.DUMMYFUNCTION("if(or(V197="""",V197=""f""),"""",V197&amp;"": ""&amp;vlookup(to_text(V197),'1.Learning-Goals'!$A$3:$B$100,2,FALSE))"),"")</f>
        <v/>
      </c>
      <c r="AA197" s="50" t="str">
        <f>IFERROR(__xludf.DUMMYFUNCTION("if(or(W197="""",W197=""f""),"""",W197&amp;"": ""&amp;vlookup(to_text(W197),'1.Learning-Goals'!$A$3:$B$100,2,FALSE))"),"")</f>
        <v/>
      </c>
      <c r="AB197" s="50" t="str">
        <f>IFERROR(__xludf.DUMMYFUNCTION("if(or(X197="""",X197=""f""),"""",X197&amp;"": ""&amp;vlookup(to_text(X197),'1.Learning-Goals'!$A$3:$B$100,2,FALSE))"),"")</f>
        <v/>
      </c>
      <c r="AC197" s="52"/>
      <c r="AD197" s="52"/>
      <c r="AE197" s="52"/>
      <c r="AF197" s="52"/>
      <c r="AG197" s="52"/>
      <c r="AH197" s="52"/>
      <c r="AI197" s="52"/>
      <c r="AJ197" s="52"/>
    </row>
    <row r="198" ht="15.75" customHeight="1">
      <c r="A198" s="53"/>
      <c r="B198" s="39" t="str">
        <f t="shared" si="1"/>
        <v/>
      </c>
      <c r="C198" s="40" t="s">
        <v>651</v>
      </c>
      <c r="D198" s="41" t="s">
        <v>364</v>
      </c>
      <c r="E198" s="41" t="s">
        <v>79</v>
      </c>
      <c r="F198" s="40" t="s">
        <v>80</v>
      </c>
      <c r="G198" s="41">
        <v>6.0</v>
      </c>
      <c r="H198" s="57" t="s">
        <v>6</v>
      </c>
      <c r="I198" s="41" t="s">
        <v>82</v>
      </c>
      <c r="J198" s="56"/>
      <c r="K198" s="44"/>
      <c r="L198" s="45"/>
      <c r="M198" s="46" t="s">
        <v>83</v>
      </c>
      <c r="N198" s="40" t="s">
        <v>84</v>
      </c>
      <c r="O198" s="47" t="s">
        <v>652</v>
      </c>
      <c r="P198" s="48"/>
      <c r="Q198" s="48"/>
      <c r="R198" s="48"/>
      <c r="S198" s="49"/>
      <c r="T198" s="50" t="str">
        <f>IFERROR(__xludf.DUMMYFUNCTION("if(isblank($A198),"""",REGEXREPLACE($A198,   "",?(\d),?"",  ""$1""&amp;""-""&amp;$H198))"),"")</f>
        <v/>
      </c>
      <c r="U198" s="51" t="str">
        <f>IFERROR(__xludf.DUMMYFUNCTION("iferror(split(A198,"","",TRUE,TRUE),"""")"),"")</f>
        <v/>
      </c>
      <c r="V198" s="51"/>
      <c r="W198" s="51"/>
      <c r="X198" s="51"/>
      <c r="Y198" s="50" t="str">
        <f>IFERROR(__xludf.DUMMYFUNCTION("if(or(U198="""",U198=""f""),"""",U198&amp;"": ""&amp;vlookup(to_text(U198),'1.Learning-Goals'!$A$3:$B$100,2,FALSE))"),"")</f>
        <v/>
      </c>
      <c r="Z198" s="50" t="str">
        <f>IFERROR(__xludf.DUMMYFUNCTION("if(or(V198="""",V198=""f""),"""",V198&amp;"": ""&amp;vlookup(to_text(V198),'1.Learning-Goals'!$A$3:$B$100,2,FALSE))"),"")</f>
        <v/>
      </c>
      <c r="AA198" s="50" t="str">
        <f>IFERROR(__xludf.DUMMYFUNCTION("if(or(W198="""",W198=""f""),"""",W198&amp;"": ""&amp;vlookup(to_text(W198),'1.Learning-Goals'!$A$3:$B$100,2,FALSE))"),"")</f>
        <v/>
      </c>
      <c r="AB198" s="50" t="str">
        <f>IFERROR(__xludf.DUMMYFUNCTION("if(or(X198="""",X198=""f""),"""",X198&amp;"": ""&amp;vlookup(to_text(X198),'1.Learning-Goals'!$A$3:$B$100,2,FALSE))"),"")</f>
        <v/>
      </c>
      <c r="AC198" s="52"/>
      <c r="AD198" s="52"/>
      <c r="AE198" s="52"/>
      <c r="AF198" s="52"/>
      <c r="AG198" s="52"/>
      <c r="AH198" s="52"/>
      <c r="AI198" s="52"/>
      <c r="AJ198" s="52"/>
    </row>
    <row r="199" ht="15.75" customHeight="1">
      <c r="A199" s="53"/>
      <c r="B199" s="39" t="str">
        <f t="shared" si="1"/>
        <v/>
      </c>
      <c r="C199" s="40" t="s">
        <v>653</v>
      </c>
      <c r="D199" s="41" t="s">
        <v>654</v>
      </c>
      <c r="E199" s="41" t="s">
        <v>79</v>
      </c>
      <c r="F199" s="40" t="s">
        <v>80</v>
      </c>
      <c r="G199" s="41">
        <v>6.0</v>
      </c>
      <c r="H199" s="57" t="s">
        <v>6</v>
      </c>
      <c r="I199" s="41" t="s">
        <v>82</v>
      </c>
      <c r="J199" s="56"/>
      <c r="K199" s="44"/>
      <c r="L199" s="45"/>
      <c r="M199" s="46" t="s">
        <v>83</v>
      </c>
      <c r="N199" s="40" t="s">
        <v>84</v>
      </c>
      <c r="O199" s="47" t="s">
        <v>655</v>
      </c>
      <c r="P199" s="48"/>
      <c r="Q199" s="48"/>
      <c r="R199" s="48"/>
      <c r="S199" s="49"/>
      <c r="T199" s="50" t="str">
        <f>IFERROR(__xludf.DUMMYFUNCTION("if(isblank($A199),"""",REGEXREPLACE($A199,   "",?(\d),?"",  ""$1""&amp;""-""&amp;$H199))"),"")</f>
        <v/>
      </c>
      <c r="U199" s="51" t="str">
        <f>IFERROR(__xludf.DUMMYFUNCTION("iferror(split(A199,"","",TRUE,TRUE),"""")"),"")</f>
        <v/>
      </c>
      <c r="V199" s="51"/>
      <c r="W199" s="51"/>
      <c r="X199" s="51"/>
      <c r="Y199" s="50" t="str">
        <f>IFERROR(__xludf.DUMMYFUNCTION("if(or(U199="""",U199=""f""),"""",U199&amp;"": ""&amp;vlookup(to_text(U199),'1.Learning-Goals'!$A$3:$B$100,2,FALSE))"),"")</f>
        <v/>
      </c>
      <c r="Z199" s="50" t="str">
        <f>IFERROR(__xludf.DUMMYFUNCTION("if(or(V199="""",V199=""f""),"""",V199&amp;"": ""&amp;vlookup(to_text(V199),'1.Learning-Goals'!$A$3:$B$100,2,FALSE))"),"")</f>
        <v/>
      </c>
      <c r="AA199" s="50" t="str">
        <f>IFERROR(__xludf.DUMMYFUNCTION("if(or(W199="""",W199=""f""),"""",W199&amp;"": ""&amp;vlookup(to_text(W199),'1.Learning-Goals'!$A$3:$B$100,2,FALSE))"),"")</f>
        <v/>
      </c>
      <c r="AB199" s="50" t="str">
        <f>IFERROR(__xludf.DUMMYFUNCTION("if(or(X199="""",X199=""f""),"""",X199&amp;"": ""&amp;vlookup(to_text(X199),'1.Learning-Goals'!$A$3:$B$100,2,FALSE))"),"")</f>
        <v/>
      </c>
      <c r="AC199" s="52"/>
      <c r="AD199" s="52"/>
      <c r="AE199" s="52"/>
      <c r="AF199" s="52"/>
      <c r="AG199" s="52"/>
      <c r="AH199" s="52"/>
      <c r="AI199" s="52"/>
      <c r="AJ199" s="52"/>
    </row>
    <row r="200" ht="15.75" customHeight="1">
      <c r="A200" s="53"/>
      <c r="B200" s="39" t="str">
        <f t="shared" si="1"/>
        <v/>
      </c>
      <c r="C200" s="40" t="s">
        <v>656</v>
      </c>
      <c r="D200" s="41" t="s">
        <v>657</v>
      </c>
      <c r="E200" s="41" t="s">
        <v>79</v>
      </c>
      <c r="F200" s="40" t="s">
        <v>80</v>
      </c>
      <c r="G200" s="41">
        <v>6.0</v>
      </c>
      <c r="H200" s="57" t="s">
        <v>6</v>
      </c>
      <c r="I200" s="41" t="s">
        <v>82</v>
      </c>
      <c r="J200" s="56"/>
      <c r="K200" s="44"/>
      <c r="L200" s="45"/>
      <c r="M200" s="46" t="s">
        <v>83</v>
      </c>
      <c r="N200" s="40" t="s">
        <v>84</v>
      </c>
      <c r="O200" s="47" t="s">
        <v>658</v>
      </c>
      <c r="P200" s="48"/>
      <c r="Q200" s="48"/>
      <c r="R200" s="48"/>
      <c r="S200" s="49"/>
      <c r="T200" s="50" t="str">
        <f>IFERROR(__xludf.DUMMYFUNCTION("if(isblank($A200),"""",REGEXREPLACE($A200,   "",?(\d),?"",  ""$1""&amp;""-""&amp;$H200))"),"")</f>
        <v/>
      </c>
      <c r="U200" s="51" t="str">
        <f>IFERROR(__xludf.DUMMYFUNCTION("iferror(split(A200,"","",TRUE,TRUE),"""")"),"")</f>
        <v/>
      </c>
      <c r="V200" s="51"/>
      <c r="W200" s="51"/>
      <c r="X200" s="51"/>
      <c r="Y200" s="50" t="str">
        <f>IFERROR(__xludf.DUMMYFUNCTION("if(or(U200="""",U200=""f""),"""",U200&amp;"": ""&amp;vlookup(to_text(U200),'1.Learning-Goals'!$A$3:$B$100,2,FALSE))"),"")</f>
        <v/>
      </c>
      <c r="Z200" s="50" t="str">
        <f>IFERROR(__xludf.DUMMYFUNCTION("if(or(V200="""",V200=""f""),"""",V200&amp;"": ""&amp;vlookup(to_text(V200),'1.Learning-Goals'!$A$3:$B$100,2,FALSE))"),"")</f>
        <v/>
      </c>
      <c r="AA200" s="50" t="str">
        <f>IFERROR(__xludf.DUMMYFUNCTION("if(or(W200="""",W200=""f""),"""",W200&amp;"": ""&amp;vlookup(to_text(W200),'1.Learning-Goals'!$A$3:$B$100,2,FALSE))"),"")</f>
        <v/>
      </c>
      <c r="AB200" s="50" t="str">
        <f>IFERROR(__xludf.DUMMYFUNCTION("if(or(X200="""",X200=""f""),"""",X200&amp;"": ""&amp;vlookup(to_text(X200),'1.Learning-Goals'!$A$3:$B$100,2,FALSE))"),"")</f>
        <v/>
      </c>
      <c r="AC200" s="52"/>
      <c r="AD200" s="52"/>
      <c r="AE200" s="52"/>
      <c r="AF200" s="52"/>
      <c r="AG200" s="52"/>
      <c r="AH200" s="52"/>
      <c r="AI200" s="52"/>
      <c r="AJ200" s="52"/>
    </row>
    <row r="201" ht="15.75" customHeight="1">
      <c r="A201" s="53"/>
      <c r="B201" s="39" t="str">
        <f t="shared" si="1"/>
        <v/>
      </c>
      <c r="C201" s="40" t="s">
        <v>659</v>
      </c>
      <c r="D201" s="41" t="s">
        <v>660</v>
      </c>
      <c r="E201" s="41" t="s">
        <v>79</v>
      </c>
      <c r="F201" s="40" t="s">
        <v>80</v>
      </c>
      <c r="G201" s="41">
        <v>6.0</v>
      </c>
      <c r="H201" s="57" t="s">
        <v>6</v>
      </c>
      <c r="I201" s="41" t="s">
        <v>82</v>
      </c>
      <c r="J201" s="56"/>
      <c r="K201" s="44"/>
      <c r="L201" s="45"/>
      <c r="M201" s="46" t="s">
        <v>83</v>
      </c>
      <c r="N201" s="40" t="s">
        <v>84</v>
      </c>
      <c r="O201" s="47" t="s">
        <v>661</v>
      </c>
      <c r="P201" s="48"/>
      <c r="Q201" s="48"/>
      <c r="R201" s="48"/>
      <c r="S201" s="49"/>
      <c r="T201" s="50" t="str">
        <f>IFERROR(__xludf.DUMMYFUNCTION("if(isblank($A201),"""",REGEXREPLACE($A201,   "",?(\d),?"",  ""$1""&amp;""-""&amp;$H201))"),"")</f>
        <v/>
      </c>
      <c r="U201" s="51" t="str">
        <f>IFERROR(__xludf.DUMMYFUNCTION("iferror(split(A201,"","",TRUE,TRUE),"""")"),"")</f>
        <v/>
      </c>
      <c r="V201" s="51"/>
      <c r="W201" s="51"/>
      <c r="X201" s="51"/>
      <c r="Y201" s="50" t="str">
        <f>IFERROR(__xludf.DUMMYFUNCTION("if(or(U201="""",U201=""f""),"""",U201&amp;"": ""&amp;vlookup(to_text(U201),'1.Learning-Goals'!$A$3:$B$100,2,FALSE))"),"")</f>
        <v/>
      </c>
      <c r="Z201" s="50" t="str">
        <f>IFERROR(__xludf.DUMMYFUNCTION("if(or(V201="""",V201=""f""),"""",V201&amp;"": ""&amp;vlookup(to_text(V201),'1.Learning-Goals'!$A$3:$B$100,2,FALSE))"),"")</f>
        <v/>
      </c>
      <c r="AA201" s="50" t="str">
        <f>IFERROR(__xludf.DUMMYFUNCTION("if(or(W201="""",W201=""f""),"""",W201&amp;"": ""&amp;vlookup(to_text(W201),'1.Learning-Goals'!$A$3:$B$100,2,FALSE))"),"")</f>
        <v/>
      </c>
      <c r="AB201" s="50" t="str">
        <f>IFERROR(__xludf.DUMMYFUNCTION("if(or(X201="""",X201=""f""),"""",X201&amp;"": ""&amp;vlookup(to_text(X201),'1.Learning-Goals'!$A$3:$B$100,2,FALSE))"),"")</f>
        <v/>
      </c>
      <c r="AC201" s="52"/>
      <c r="AD201" s="52"/>
      <c r="AE201" s="52"/>
      <c r="AF201" s="52"/>
      <c r="AG201" s="52"/>
      <c r="AH201" s="52"/>
      <c r="AI201" s="52"/>
      <c r="AJ201" s="52"/>
    </row>
    <row r="202" ht="15.75" customHeight="1">
      <c r="A202" s="53"/>
      <c r="B202" s="39" t="str">
        <f t="shared" si="1"/>
        <v/>
      </c>
      <c r="C202" s="40" t="s">
        <v>662</v>
      </c>
      <c r="D202" s="41" t="s">
        <v>663</v>
      </c>
      <c r="E202" s="41" t="s">
        <v>79</v>
      </c>
      <c r="F202" s="40" t="s">
        <v>80</v>
      </c>
      <c r="G202" s="41">
        <v>6.0</v>
      </c>
      <c r="H202" s="57" t="s">
        <v>6</v>
      </c>
      <c r="I202" s="41" t="s">
        <v>82</v>
      </c>
      <c r="J202" s="56"/>
      <c r="K202" s="44"/>
      <c r="L202" s="45"/>
      <c r="M202" s="46" t="s">
        <v>83</v>
      </c>
      <c r="N202" s="40" t="s">
        <v>84</v>
      </c>
      <c r="O202" s="47" t="s">
        <v>664</v>
      </c>
      <c r="P202" s="48"/>
      <c r="Q202" s="48"/>
      <c r="R202" s="48"/>
      <c r="S202" s="49"/>
      <c r="T202" s="50" t="str">
        <f>IFERROR(__xludf.DUMMYFUNCTION("if(isblank($A202),"""",REGEXREPLACE($A202,   "",?(\d),?"",  ""$1""&amp;""-""&amp;$H202))"),"")</f>
        <v/>
      </c>
      <c r="U202" s="51" t="str">
        <f>IFERROR(__xludf.DUMMYFUNCTION("iferror(split(A202,"","",TRUE,TRUE),"""")"),"")</f>
        <v/>
      </c>
      <c r="V202" s="51"/>
      <c r="W202" s="51"/>
      <c r="X202" s="51"/>
      <c r="Y202" s="50" t="str">
        <f>IFERROR(__xludf.DUMMYFUNCTION("if(or(U202="""",U202=""f""),"""",U202&amp;"": ""&amp;vlookup(to_text(U202),'1.Learning-Goals'!$A$3:$B$100,2,FALSE))"),"")</f>
        <v/>
      </c>
      <c r="Z202" s="50" t="str">
        <f>IFERROR(__xludf.DUMMYFUNCTION("if(or(V202="""",V202=""f""),"""",V202&amp;"": ""&amp;vlookup(to_text(V202),'1.Learning-Goals'!$A$3:$B$100,2,FALSE))"),"")</f>
        <v/>
      </c>
      <c r="AA202" s="50" t="str">
        <f>IFERROR(__xludf.DUMMYFUNCTION("if(or(W202="""",W202=""f""),"""",W202&amp;"": ""&amp;vlookup(to_text(W202),'1.Learning-Goals'!$A$3:$B$100,2,FALSE))"),"")</f>
        <v/>
      </c>
      <c r="AB202" s="50" t="str">
        <f>IFERROR(__xludf.DUMMYFUNCTION("if(or(X202="""",X202=""f""),"""",X202&amp;"": ""&amp;vlookup(to_text(X202),'1.Learning-Goals'!$A$3:$B$100,2,FALSE))"),"")</f>
        <v/>
      </c>
      <c r="AC202" s="52"/>
      <c r="AD202" s="52"/>
      <c r="AE202" s="52"/>
      <c r="AF202" s="52"/>
      <c r="AG202" s="52"/>
      <c r="AH202" s="52"/>
      <c r="AI202" s="52"/>
      <c r="AJ202" s="52"/>
    </row>
    <row r="203" ht="15.75" customHeight="1">
      <c r="A203" s="53"/>
      <c r="B203" s="39" t="str">
        <f t="shared" si="1"/>
        <v/>
      </c>
      <c r="C203" s="40" t="s">
        <v>665</v>
      </c>
      <c r="D203" s="41" t="s">
        <v>666</v>
      </c>
      <c r="E203" s="41" t="s">
        <v>79</v>
      </c>
      <c r="F203" s="40" t="s">
        <v>80</v>
      </c>
      <c r="G203" s="41">
        <v>6.0</v>
      </c>
      <c r="H203" s="57" t="s">
        <v>6</v>
      </c>
      <c r="I203" s="41" t="s">
        <v>82</v>
      </c>
      <c r="J203" s="56"/>
      <c r="K203" s="44"/>
      <c r="L203" s="45"/>
      <c r="M203" s="46" t="s">
        <v>83</v>
      </c>
      <c r="N203" s="40" t="s">
        <v>84</v>
      </c>
      <c r="O203" s="47" t="s">
        <v>667</v>
      </c>
      <c r="P203" s="48"/>
      <c r="Q203" s="48"/>
      <c r="R203" s="48"/>
      <c r="S203" s="49"/>
      <c r="T203" s="50" t="str">
        <f>IFERROR(__xludf.DUMMYFUNCTION("if(isblank($A203),"""",REGEXREPLACE($A203,   "",?(\d),?"",  ""$1""&amp;""-""&amp;$H203))"),"")</f>
        <v/>
      </c>
      <c r="U203" s="51" t="str">
        <f>IFERROR(__xludf.DUMMYFUNCTION("iferror(split(A203,"","",TRUE,TRUE),"""")"),"")</f>
        <v/>
      </c>
      <c r="V203" s="51"/>
      <c r="W203" s="51"/>
      <c r="X203" s="51"/>
      <c r="Y203" s="50" t="str">
        <f>IFERROR(__xludf.DUMMYFUNCTION("if(or(U203="""",U203=""f""),"""",U203&amp;"": ""&amp;vlookup(to_text(U203),'1.Learning-Goals'!$A$3:$B$100,2,FALSE))"),"")</f>
        <v/>
      </c>
      <c r="Z203" s="50" t="str">
        <f>IFERROR(__xludf.DUMMYFUNCTION("if(or(V203="""",V203=""f""),"""",V203&amp;"": ""&amp;vlookup(to_text(V203),'1.Learning-Goals'!$A$3:$B$100,2,FALSE))"),"")</f>
        <v/>
      </c>
      <c r="AA203" s="50" t="str">
        <f>IFERROR(__xludf.DUMMYFUNCTION("if(or(W203="""",W203=""f""),"""",W203&amp;"": ""&amp;vlookup(to_text(W203),'1.Learning-Goals'!$A$3:$B$100,2,FALSE))"),"")</f>
        <v/>
      </c>
      <c r="AB203" s="50" t="str">
        <f>IFERROR(__xludf.DUMMYFUNCTION("if(or(X203="""",X203=""f""),"""",X203&amp;"": ""&amp;vlookup(to_text(X203),'1.Learning-Goals'!$A$3:$B$100,2,FALSE))"),"")</f>
        <v/>
      </c>
      <c r="AC203" s="52"/>
      <c r="AD203" s="52"/>
      <c r="AE203" s="52"/>
      <c r="AF203" s="52"/>
      <c r="AG203" s="52"/>
      <c r="AH203" s="52"/>
      <c r="AI203" s="52"/>
      <c r="AJ203" s="52"/>
    </row>
    <row r="204" ht="15.75" customHeight="1">
      <c r="A204" s="53"/>
      <c r="B204" s="39" t="str">
        <f t="shared" si="1"/>
        <v/>
      </c>
      <c r="C204" s="40" t="s">
        <v>668</v>
      </c>
      <c r="D204" s="41" t="s">
        <v>669</v>
      </c>
      <c r="E204" s="41" t="s">
        <v>79</v>
      </c>
      <c r="F204" s="40" t="s">
        <v>80</v>
      </c>
      <c r="G204" s="41">
        <v>6.0</v>
      </c>
      <c r="H204" s="57" t="s">
        <v>6</v>
      </c>
      <c r="I204" s="41" t="s">
        <v>82</v>
      </c>
      <c r="J204" s="56"/>
      <c r="K204" s="44"/>
      <c r="L204" s="45"/>
      <c r="M204" s="46" t="s">
        <v>83</v>
      </c>
      <c r="N204" s="40" t="s">
        <v>84</v>
      </c>
      <c r="O204" s="47" t="s">
        <v>670</v>
      </c>
      <c r="P204" s="48"/>
      <c r="Q204" s="48"/>
      <c r="R204" s="48"/>
      <c r="S204" s="49"/>
      <c r="T204" s="50" t="str">
        <f>IFERROR(__xludf.DUMMYFUNCTION("if(isblank($A204),"""",REGEXREPLACE($A204,   "",?(\d),?"",  ""$1""&amp;""-""&amp;$H204))"),"")</f>
        <v/>
      </c>
      <c r="U204" s="51" t="str">
        <f>IFERROR(__xludf.DUMMYFUNCTION("iferror(split(A204,"","",TRUE,TRUE),"""")"),"")</f>
        <v/>
      </c>
      <c r="V204" s="51"/>
      <c r="W204" s="51"/>
      <c r="X204" s="51"/>
      <c r="Y204" s="50" t="str">
        <f>IFERROR(__xludf.DUMMYFUNCTION("if(or(U204="""",U204=""f""),"""",U204&amp;"": ""&amp;vlookup(to_text(U204),'1.Learning-Goals'!$A$3:$B$100,2,FALSE))"),"")</f>
        <v/>
      </c>
      <c r="Z204" s="50" t="str">
        <f>IFERROR(__xludf.DUMMYFUNCTION("if(or(V204="""",V204=""f""),"""",V204&amp;"": ""&amp;vlookup(to_text(V204),'1.Learning-Goals'!$A$3:$B$100,2,FALSE))"),"")</f>
        <v/>
      </c>
      <c r="AA204" s="50" t="str">
        <f>IFERROR(__xludf.DUMMYFUNCTION("if(or(W204="""",W204=""f""),"""",W204&amp;"": ""&amp;vlookup(to_text(W204),'1.Learning-Goals'!$A$3:$B$100,2,FALSE))"),"")</f>
        <v/>
      </c>
      <c r="AB204" s="50" t="str">
        <f>IFERROR(__xludf.DUMMYFUNCTION("if(or(X204="""",X204=""f""),"""",X204&amp;"": ""&amp;vlookup(to_text(X204),'1.Learning-Goals'!$A$3:$B$100,2,FALSE))"),"")</f>
        <v/>
      </c>
      <c r="AC204" s="52"/>
      <c r="AD204" s="52"/>
      <c r="AE204" s="52"/>
      <c r="AF204" s="52"/>
      <c r="AG204" s="52"/>
      <c r="AH204" s="52"/>
      <c r="AI204" s="52"/>
      <c r="AJ204" s="52"/>
    </row>
    <row r="205" ht="15.75" customHeight="1">
      <c r="A205" s="53"/>
      <c r="B205" s="39" t="str">
        <f t="shared" si="1"/>
        <v/>
      </c>
      <c r="C205" s="40" t="s">
        <v>671</v>
      </c>
      <c r="D205" s="41" t="s">
        <v>672</v>
      </c>
      <c r="E205" s="41" t="s">
        <v>79</v>
      </c>
      <c r="F205" s="40" t="s">
        <v>80</v>
      </c>
      <c r="G205" s="41">
        <v>6.0</v>
      </c>
      <c r="H205" s="57" t="s">
        <v>6</v>
      </c>
      <c r="I205" s="41" t="s">
        <v>82</v>
      </c>
      <c r="J205" s="56"/>
      <c r="K205" s="44"/>
      <c r="L205" s="45"/>
      <c r="M205" s="46" t="s">
        <v>83</v>
      </c>
      <c r="N205" s="40" t="s">
        <v>84</v>
      </c>
      <c r="O205" s="47" t="s">
        <v>673</v>
      </c>
      <c r="P205" s="48"/>
      <c r="Q205" s="48"/>
      <c r="R205" s="48"/>
      <c r="S205" s="49"/>
      <c r="T205" s="50" t="str">
        <f>IFERROR(__xludf.DUMMYFUNCTION("if(isblank($A205),"""",REGEXREPLACE($A205,   "",?(\d),?"",  ""$1""&amp;""-""&amp;$H205))"),"")</f>
        <v/>
      </c>
      <c r="U205" s="51" t="str">
        <f>IFERROR(__xludf.DUMMYFUNCTION("iferror(split(A205,"","",TRUE,TRUE),"""")"),"")</f>
        <v/>
      </c>
      <c r="V205" s="51"/>
      <c r="W205" s="51"/>
      <c r="X205" s="51"/>
      <c r="Y205" s="50" t="str">
        <f>IFERROR(__xludf.DUMMYFUNCTION("if(or(U205="""",U205=""f""),"""",U205&amp;"": ""&amp;vlookup(to_text(U205),'1.Learning-Goals'!$A$3:$B$100,2,FALSE))"),"")</f>
        <v/>
      </c>
      <c r="Z205" s="50" t="str">
        <f>IFERROR(__xludf.DUMMYFUNCTION("if(or(V205="""",V205=""f""),"""",V205&amp;"": ""&amp;vlookup(to_text(V205),'1.Learning-Goals'!$A$3:$B$100,2,FALSE))"),"")</f>
        <v/>
      </c>
      <c r="AA205" s="50" t="str">
        <f>IFERROR(__xludf.DUMMYFUNCTION("if(or(W205="""",W205=""f""),"""",W205&amp;"": ""&amp;vlookup(to_text(W205),'1.Learning-Goals'!$A$3:$B$100,2,FALSE))"),"")</f>
        <v/>
      </c>
      <c r="AB205" s="50" t="str">
        <f>IFERROR(__xludf.DUMMYFUNCTION("if(or(X205="""",X205=""f""),"""",X205&amp;"": ""&amp;vlookup(to_text(X205),'1.Learning-Goals'!$A$3:$B$100,2,FALSE))"),"")</f>
        <v/>
      </c>
      <c r="AC205" s="52"/>
      <c r="AD205" s="52"/>
      <c r="AE205" s="52"/>
      <c r="AF205" s="52"/>
      <c r="AG205" s="52"/>
      <c r="AH205" s="52"/>
      <c r="AI205" s="52"/>
      <c r="AJ205" s="52"/>
    </row>
    <row r="206" ht="15.75" customHeight="1">
      <c r="A206" s="53"/>
      <c r="B206" s="39" t="str">
        <f t="shared" si="1"/>
        <v/>
      </c>
      <c r="C206" s="40" t="s">
        <v>674</v>
      </c>
      <c r="D206" s="41" t="s">
        <v>547</v>
      </c>
      <c r="E206" s="41" t="s">
        <v>79</v>
      </c>
      <c r="F206" s="40" t="s">
        <v>80</v>
      </c>
      <c r="G206" s="41">
        <v>6.0</v>
      </c>
      <c r="H206" s="57" t="s">
        <v>6</v>
      </c>
      <c r="I206" s="41" t="s">
        <v>82</v>
      </c>
      <c r="J206" s="56"/>
      <c r="K206" s="44"/>
      <c r="L206" s="45"/>
      <c r="M206" s="46" t="s">
        <v>83</v>
      </c>
      <c r="N206" s="40" t="s">
        <v>84</v>
      </c>
      <c r="O206" s="47" t="s">
        <v>675</v>
      </c>
      <c r="P206" s="48"/>
      <c r="Q206" s="48"/>
      <c r="R206" s="48"/>
      <c r="S206" s="49"/>
      <c r="T206" s="50" t="str">
        <f>IFERROR(__xludf.DUMMYFUNCTION("if(isblank($A206),"""",REGEXREPLACE($A206,   "",?(\d),?"",  ""$1""&amp;""-""&amp;$H206))"),"")</f>
        <v/>
      </c>
      <c r="U206" s="51" t="str">
        <f>IFERROR(__xludf.DUMMYFUNCTION("iferror(split(A206,"","",TRUE,TRUE),"""")"),"")</f>
        <v/>
      </c>
      <c r="V206" s="51"/>
      <c r="W206" s="51"/>
      <c r="X206" s="51"/>
      <c r="Y206" s="50" t="str">
        <f>IFERROR(__xludf.DUMMYFUNCTION("if(or(U206="""",U206=""f""),"""",U206&amp;"": ""&amp;vlookup(to_text(U206),'1.Learning-Goals'!$A$3:$B$100,2,FALSE))"),"")</f>
        <v/>
      </c>
      <c r="Z206" s="50" t="str">
        <f>IFERROR(__xludf.DUMMYFUNCTION("if(or(V206="""",V206=""f""),"""",V206&amp;"": ""&amp;vlookup(to_text(V206),'1.Learning-Goals'!$A$3:$B$100,2,FALSE))"),"")</f>
        <v/>
      </c>
      <c r="AA206" s="50" t="str">
        <f>IFERROR(__xludf.DUMMYFUNCTION("if(or(W206="""",W206=""f""),"""",W206&amp;"": ""&amp;vlookup(to_text(W206),'1.Learning-Goals'!$A$3:$B$100,2,FALSE))"),"")</f>
        <v/>
      </c>
      <c r="AB206" s="50" t="str">
        <f>IFERROR(__xludf.DUMMYFUNCTION("if(or(X206="""",X206=""f""),"""",X206&amp;"": ""&amp;vlookup(to_text(X206),'1.Learning-Goals'!$A$3:$B$100,2,FALSE))"),"")</f>
        <v/>
      </c>
      <c r="AC206" s="52"/>
      <c r="AD206" s="52"/>
      <c r="AE206" s="52"/>
      <c r="AF206" s="52"/>
      <c r="AG206" s="52"/>
      <c r="AH206" s="52"/>
      <c r="AI206" s="52"/>
      <c r="AJ206" s="52"/>
    </row>
    <row r="207" ht="15.75" customHeight="1">
      <c r="A207" s="53"/>
      <c r="B207" s="39" t="str">
        <f t="shared" si="1"/>
        <v/>
      </c>
      <c r="C207" s="40" t="s">
        <v>676</v>
      </c>
      <c r="D207" s="41" t="s">
        <v>677</v>
      </c>
      <c r="E207" s="41" t="s">
        <v>79</v>
      </c>
      <c r="F207" s="40" t="s">
        <v>80</v>
      </c>
      <c r="G207" s="41">
        <v>6.0</v>
      </c>
      <c r="H207" s="57" t="s">
        <v>6</v>
      </c>
      <c r="I207" s="41" t="s">
        <v>82</v>
      </c>
      <c r="J207" s="56"/>
      <c r="K207" s="44"/>
      <c r="L207" s="45"/>
      <c r="M207" s="46" t="s">
        <v>83</v>
      </c>
      <c r="N207" s="40" t="s">
        <v>84</v>
      </c>
      <c r="O207" s="47" t="s">
        <v>678</v>
      </c>
      <c r="P207" s="48"/>
      <c r="Q207" s="48"/>
      <c r="R207" s="48"/>
      <c r="S207" s="49"/>
      <c r="T207" s="50" t="str">
        <f>IFERROR(__xludf.DUMMYFUNCTION("if(isblank($A207),"""",REGEXREPLACE($A207,   "",?(\d),?"",  ""$1""&amp;""-""&amp;$H207))"),"")</f>
        <v/>
      </c>
      <c r="U207" s="51" t="str">
        <f>IFERROR(__xludf.DUMMYFUNCTION("iferror(split(A207,"","",TRUE,TRUE),"""")"),"")</f>
        <v/>
      </c>
      <c r="V207" s="51"/>
      <c r="W207" s="51"/>
      <c r="X207" s="51"/>
      <c r="Y207" s="50" t="str">
        <f>IFERROR(__xludf.DUMMYFUNCTION("if(or(U207="""",U207=""f""),"""",U207&amp;"": ""&amp;vlookup(to_text(U207),'1.Learning-Goals'!$A$3:$B$100,2,FALSE))"),"")</f>
        <v/>
      </c>
      <c r="Z207" s="50" t="str">
        <f>IFERROR(__xludf.DUMMYFUNCTION("if(or(V207="""",V207=""f""),"""",V207&amp;"": ""&amp;vlookup(to_text(V207),'1.Learning-Goals'!$A$3:$B$100,2,FALSE))"),"")</f>
        <v/>
      </c>
      <c r="AA207" s="50" t="str">
        <f>IFERROR(__xludf.DUMMYFUNCTION("if(or(W207="""",W207=""f""),"""",W207&amp;"": ""&amp;vlookup(to_text(W207),'1.Learning-Goals'!$A$3:$B$100,2,FALSE))"),"")</f>
        <v/>
      </c>
      <c r="AB207" s="50" t="str">
        <f>IFERROR(__xludf.DUMMYFUNCTION("if(or(X207="""",X207=""f""),"""",X207&amp;"": ""&amp;vlookup(to_text(X207),'1.Learning-Goals'!$A$3:$B$100,2,FALSE))"),"")</f>
        <v/>
      </c>
      <c r="AC207" s="52"/>
      <c r="AD207" s="52"/>
      <c r="AE207" s="52"/>
      <c r="AF207" s="52"/>
      <c r="AG207" s="52"/>
      <c r="AH207" s="52"/>
      <c r="AI207" s="52"/>
      <c r="AJ207" s="52"/>
    </row>
    <row r="208" ht="15.75" customHeight="1">
      <c r="A208" s="53"/>
      <c r="B208" s="39" t="str">
        <f t="shared" si="1"/>
        <v/>
      </c>
      <c r="C208" s="40" t="s">
        <v>679</v>
      </c>
      <c r="D208" s="41" t="s">
        <v>680</v>
      </c>
      <c r="E208" s="41" t="s">
        <v>79</v>
      </c>
      <c r="F208" s="40" t="s">
        <v>80</v>
      </c>
      <c r="G208" s="41">
        <v>6.0</v>
      </c>
      <c r="H208" s="57" t="s">
        <v>6</v>
      </c>
      <c r="I208" s="41" t="s">
        <v>82</v>
      </c>
      <c r="J208" s="56"/>
      <c r="K208" s="44"/>
      <c r="L208" s="45"/>
      <c r="M208" s="46" t="s">
        <v>83</v>
      </c>
      <c r="N208" s="40" t="s">
        <v>84</v>
      </c>
      <c r="O208" s="47" t="s">
        <v>681</v>
      </c>
      <c r="P208" s="48"/>
      <c r="Q208" s="48"/>
      <c r="R208" s="48"/>
      <c r="S208" s="49"/>
      <c r="T208" s="50" t="str">
        <f>IFERROR(__xludf.DUMMYFUNCTION("if(isblank($A208),"""",REGEXREPLACE($A208,   "",?(\d),?"",  ""$1""&amp;""-""&amp;$H208))"),"")</f>
        <v/>
      </c>
      <c r="U208" s="51" t="str">
        <f>IFERROR(__xludf.DUMMYFUNCTION("iferror(split(A208,"","",TRUE,TRUE),"""")"),"")</f>
        <v/>
      </c>
      <c r="V208" s="51"/>
      <c r="W208" s="51"/>
      <c r="X208" s="51"/>
      <c r="Y208" s="50" t="str">
        <f>IFERROR(__xludf.DUMMYFUNCTION("if(or(U208="""",U208=""f""),"""",U208&amp;"": ""&amp;vlookup(to_text(U208),'1.Learning-Goals'!$A$3:$B$100,2,FALSE))"),"")</f>
        <v/>
      </c>
      <c r="Z208" s="50" t="str">
        <f>IFERROR(__xludf.DUMMYFUNCTION("if(or(V208="""",V208=""f""),"""",V208&amp;"": ""&amp;vlookup(to_text(V208),'1.Learning-Goals'!$A$3:$B$100,2,FALSE))"),"")</f>
        <v/>
      </c>
      <c r="AA208" s="50" t="str">
        <f>IFERROR(__xludf.DUMMYFUNCTION("if(or(W208="""",W208=""f""),"""",W208&amp;"": ""&amp;vlookup(to_text(W208),'1.Learning-Goals'!$A$3:$B$100,2,FALSE))"),"")</f>
        <v/>
      </c>
      <c r="AB208" s="50" t="str">
        <f>IFERROR(__xludf.DUMMYFUNCTION("if(or(X208="""",X208=""f""),"""",X208&amp;"": ""&amp;vlookup(to_text(X208),'1.Learning-Goals'!$A$3:$B$100,2,FALSE))"),"")</f>
        <v/>
      </c>
      <c r="AC208" s="52"/>
      <c r="AD208" s="52"/>
      <c r="AE208" s="52"/>
      <c r="AF208" s="52"/>
      <c r="AG208" s="52"/>
      <c r="AH208" s="52"/>
      <c r="AI208" s="52"/>
      <c r="AJ208" s="52"/>
    </row>
    <row r="209" ht="15.75" customHeight="1">
      <c r="A209" s="53"/>
      <c r="B209" s="39" t="str">
        <f t="shared" si="1"/>
        <v/>
      </c>
      <c r="C209" s="40" t="s">
        <v>682</v>
      </c>
      <c r="D209" s="41" t="s">
        <v>683</v>
      </c>
      <c r="E209" s="41" t="s">
        <v>79</v>
      </c>
      <c r="F209" s="40" t="s">
        <v>80</v>
      </c>
      <c r="G209" s="41">
        <v>6.0</v>
      </c>
      <c r="H209" s="57" t="s">
        <v>6</v>
      </c>
      <c r="I209" s="41" t="s">
        <v>82</v>
      </c>
      <c r="J209" s="56"/>
      <c r="K209" s="44"/>
      <c r="L209" s="45"/>
      <c r="M209" s="46" t="s">
        <v>83</v>
      </c>
      <c r="N209" s="40" t="s">
        <v>84</v>
      </c>
      <c r="O209" s="47" t="s">
        <v>684</v>
      </c>
      <c r="P209" s="48"/>
      <c r="Q209" s="48"/>
      <c r="R209" s="48"/>
      <c r="S209" s="49"/>
      <c r="T209" s="50" t="str">
        <f>IFERROR(__xludf.DUMMYFUNCTION("if(isblank($A209),"""",REGEXREPLACE($A209,   "",?(\d),?"",  ""$1""&amp;""-""&amp;$H209))"),"")</f>
        <v/>
      </c>
      <c r="U209" s="51" t="str">
        <f>IFERROR(__xludf.DUMMYFUNCTION("iferror(split(A209,"","",TRUE,TRUE),"""")"),"")</f>
        <v/>
      </c>
      <c r="V209" s="51"/>
      <c r="W209" s="51"/>
      <c r="X209" s="51"/>
      <c r="Y209" s="50" t="str">
        <f>IFERROR(__xludf.DUMMYFUNCTION("if(or(U209="""",U209=""f""),"""",U209&amp;"": ""&amp;vlookup(to_text(U209),'1.Learning-Goals'!$A$3:$B$100,2,FALSE))"),"")</f>
        <v/>
      </c>
      <c r="Z209" s="50" t="str">
        <f>IFERROR(__xludf.DUMMYFUNCTION("if(or(V209="""",V209=""f""),"""",V209&amp;"": ""&amp;vlookup(to_text(V209),'1.Learning-Goals'!$A$3:$B$100,2,FALSE))"),"")</f>
        <v/>
      </c>
      <c r="AA209" s="50" t="str">
        <f>IFERROR(__xludf.DUMMYFUNCTION("if(or(W209="""",W209=""f""),"""",W209&amp;"": ""&amp;vlookup(to_text(W209),'1.Learning-Goals'!$A$3:$B$100,2,FALSE))"),"")</f>
        <v/>
      </c>
      <c r="AB209" s="50" t="str">
        <f>IFERROR(__xludf.DUMMYFUNCTION("if(or(X209="""",X209=""f""),"""",X209&amp;"": ""&amp;vlookup(to_text(X209),'1.Learning-Goals'!$A$3:$B$100,2,FALSE))"),"")</f>
        <v/>
      </c>
      <c r="AC209" s="52"/>
      <c r="AD209" s="52"/>
      <c r="AE209" s="52"/>
      <c r="AF209" s="52"/>
      <c r="AG209" s="52"/>
      <c r="AH209" s="52"/>
      <c r="AI209" s="52"/>
      <c r="AJ209" s="52"/>
    </row>
    <row r="210" ht="15.75" customHeight="1">
      <c r="A210" s="53"/>
      <c r="B210" s="39" t="str">
        <f t="shared" si="1"/>
        <v/>
      </c>
      <c r="C210" s="40" t="s">
        <v>685</v>
      </c>
      <c r="D210" s="41" t="s">
        <v>686</v>
      </c>
      <c r="E210" s="41" t="s">
        <v>79</v>
      </c>
      <c r="F210" s="40" t="s">
        <v>80</v>
      </c>
      <c r="G210" s="41">
        <v>6.0</v>
      </c>
      <c r="H210" s="57" t="s">
        <v>6</v>
      </c>
      <c r="I210" s="41" t="s">
        <v>82</v>
      </c>
      <c r="J210" s="56"/>
      <c r="K210" s="44"/>
      <c r="L210" s="45"/>
      <c r="M210" s="46" t="s">
        <v>83</v>
      </c>
      <c r="N210" s="40" t="s">
        <v>84</v>
      </c>
      <c r="O210" s="47" t="s">
        <v>687</v>
      </c>
      <c r="P210" s="48"/>
      <c r="Q210" s="48"/>
      <c r="R210" s="48"/>
      <c r="S210" s="49"/>
      <c r="T210" s="50" t="str">
        <f>IFERROR(__xludf.DUMMYFUNCTION("if(isblank($A210),"""",REGEXREPLACE($A210,   "",?(\d),?"",  ""$1""&amp;""-""&amp;$H210))"),"")</f>
        <v/>
      </c>
      <c r="U210" s="51" t="str">
        <f>IFERROR(__xludf.DUMMYFUNCTION("iferror(split(A210,"","",TRUE,TRUE),"""")"),"")</f>
        <v/>
      </c>
      <c r="V210" s="51"/>
      <c r="W210" s="51"/>
      <c r="X210" s="51"/>
      <c r="Y210" s="50" t="str">
        <f>IFERROR(__xludf.DUMMYFUNCTION("if(or(U210="""",U210=""f""),"""",U210&amp;"": ""&amp;vlookup(to_text(U210),'1.Learning-Goals'!$A$3:$B$100,2,FALSE))"),"")</f>
        <v/>
      </c>
      <c r="Z210" s="50" t="str">
        <f>IFERROR(__xludf.DUMMYFUNCTION("if(or(V210="""",V210=""f""),"""",V210&amp;"": ""&amp;vlookup(to_text(V210),'1.Learning-Goals'!$A$3:$B$100,2,FALSE))"),"")</f>
        <v/>
      </c>
      <c r="AA210" s="50" t="str">
        <f>IFERROR(__xludf.DUMMYFUNCTION("if(or(W210="""",W210=""f""),"""",W210&amp;"": ""&amp;vlookup(to_text(W210),'1.Learning-Goals'!$A$3:$B$100,2,FALSE))"),"")</f>
        <v/>
      </c>
      <c r="AB210" s="50" t="str">
        <f>IFERROR(__xludf.DUMMYFUNCTION("if(or(X210="""",X210=""f""),"""",X210&amp;"": ""&amp;vlookup(to_text(X210),'1.Learning-Goals'!$A$3:$B$100,2,FALSE))"),"")</f>
        <v/>
      </c>
      <c r="AC210" s="52"/>
      <c r="AD210" s="52"/>
      <c r="AE210" s="52"/>
      <c r="AF210" s="52"/>
      <c r="AG210" s="52"/>
      <c r="AH210" s="52"/>
      <c r="AI210" s="52"/>
      <c r="AJ210" s="52"/>
    </row>
    <row r="211" ht="15.75" customHeight="1">
      <c r="A211" s="53"/>
      <c r="B211" s="39" t="str">
        <f t="shared" si="1"/>
        <v/>
      </c>
      <c r="C211" s="40" t="s">
        <v>688</v>
      </c>
      <c r="D211" s="41" t="s">
        <v>78</v>
      </c>
      <c r="E211" s="41" t="s">
        <v>79</v>
      </c>
      <c r="F211" s="40" t="s">
        <v>80</v>
      </c>
      <c r="G211" s="41">
        <v>7.0</v>
      </c>
      <c r="H211" s="57" t="s">
        <v>6</v>
      </c>
      <c r="I211" s="41" t="s">
        <v>82</v>
      </c>
      <c r="J211" s="56"/>
      <c r="K211" s="44"/>
      <c r="L211" s="45"/>
      <c r="M211" s="46" t="s">
        <v>83</v>
      </c>
      <c r="N211" s="40" t="s">
        <v>84</v>
      </c>
      <c r="O211" s="47" t="s">
        <v>689</v>
      </c>
      <c r="P211" s="48"/>
      <c r="Q211" s="48"/>
      <c r="R211" s="48"/>
      <c r="S211" s="49"/>
      <c r="T211" s="50" t="str">
        <f>IFERROR(__xludf.DUMMYFUNCTION("if(isblank($A211),"""",REGEXREPLACE($A211,   "",?(\d),?"",  ""$1""&amp;""-""&amp;$H211))"),"")</f>
        <v/>
      </c>
      <c r="U211" s="51" t="str">
        <f>IFERROR(__xludf.DUMMYFUNCTION("iferror(split(A211,"","",TRUE,TRUE),"""")"),"")</f>
        <v/>
      </c>
      <c r="V211" s="51"/>
      <c r="W211" s="51"/>
      <c r="X211" s="51"/>
      <c r="Y211" s="50" t="str">
        <f>IFERROR(__xludf.DUMMYFUNCTION("if(or(U211="""",U211=""f""),"""",U211&amp;"": ""&amp;vlookup(to_text(U211),'1.Learning-Goals'!$A$3:$B$100,2,FALSE))"),"")</f>
        <v/>
      </c>
      <c r="Z211" s="50" t="str">
        <f>IFERROR(__xludf.DUMMYFUNCTION("if(or(V211="""",V211=""f""),"""",V211&amp;"": ""&amp;vlookup(to_text(V211),'1.Learning-Goals'!$A$3:$B$100,2,FALSE))"),"")</f>
        <v/>
      </c>
      <c r="AA211" s="50" t="str">
        <f>IFERROR(__xludf.DUMMYFUNCTION("if(or(W211="""",W211=""f""),"""",W211&amp;"": ""&amp;vlookup(to_text(W211),'1.Learning-Goals'!$A$3:$B$100,2,FALSE))"),"")</f>
        <v/>
      </c>
      <c r="AB211" s="50" t="str">
        <f>IFERROR(__xludf.DUMMYFUNCTION("if(or(X211="""",X211=""f""),"""",X211&amp;"": ""&amp;vlookup(to_text(X211),'1.Learning-Goals'!$A$3:$B$100,2,FALSE))"),"")</f>
        <v/>
      </c>
      <c r="AC211" s="52"/>
      <c r="AD211" s="52"/>
      <c r="AE211" s="52"/>
      <c r="AF211" s="52"/>
      <c r="AG211" s="52"/>
      <c r="AH211" s="52"/>
      <c r="AI211" s="52"/>
      <c r="AJ211" s="52"/>
    </row>
    <row r="212" ht="15.75" customHeight="1">
      <c r="A212" s="53"/>
      <c r="B212" s="39" t="str">
        <f t="shared" si="1"/>
        <v/>
      </c>
      <c r="C212" s="40" t="s">
        <v>690</v>
      </c>
      <c r="D212" s="41" t="s">
        <v>691</v>
      </c>
      <c r="E212" s="41" t="s">
        <v>79</v>
      </c>
      <c r="F212" s="40" t="s">
        <v>80</v>
      </c>
      <c r="G212" s="41">
        <v>7.0</v>
      </c>
      <c r="H212" s="57" t="s">
        <v>6</v>
      </c>
      <c r="I212" s="41" t="s">
        <v>82</v>
      </c>
      <c r="J212" s="56"/>
      <c r="K212" s="44"/>
      <c r="L212" s="45"/>
      <c r="M212" s="46" t="s">
        <v>83</v>
      </c>
      <c r="N212" s="40" t="s">
        <v>84</v>
      </c>
      <c r="O212" s="47" t="s">
        <v>692</v>
      </c>
      <c r="P212" s="48"/>
      <c r="Q212" s="48"/>
      <c r="R212" s="48"/>
      <c r="S212" s="49"/>
      <c r="T212" s="50" t="str">
        <f>IFERROR(__xludf.DUMMYFUNCTION("if(isblank($A212),"""",REGEXREPLACE($A212,   "",?(\d),?"",  ""$1""&amp;""-""&amp;$H212))"),"")</f>
        <v/>
      </c>
      <c r="U212" s="51" t="str">
        <f>IFERROR(__xludf.DUMMYFUNCTION("iferror(split(A212,"","",TRUE,TRUE),"""")"),"")</f>
        <v/>
      </c>
      <c r="V212" s="51"/>
      <c r="W212" s="51"/>
      <c r="X212" s="51"/>
      <c r="Y212" s="50" t="str">
        <f>IFERROR(__xludf.DUMMYFUNCTION("if(or(U212="""",U212=""f""),"""",U212&amp;"": ""&amp;vlookup(to_text(U212),'1.Learning-Goals'!$A$3:$B$100,2,FALSE))"),"")</f>
        <v/>
      </c>
      <c r="Z212" s="50" t="str">
        <f>IFERROR(__xludf.DUMMYFUNCTION("if(or(V212="""",V212=""f""),"""",V212&amp;"": ""&amp;vlookup(to_text(V212),'1.Learning-Goals'!$A$3:$B$100,2,FALSE))"),"")</f>
        <v/>
      </c>
      <c r="AA212" s="50" t="str">
        <f>IFERROR(__xludf.DUMMYFUNCTION("if(or(W212="""",W212=""f""),"""",W212&amp;"": ""&amp;vlookup(to_text(W212),'1.Learning-Goals'!$A$3:$B$100,2,FALSE))"),"")</f>
        <v/>
      </c>
      <c r="AB212" s="50" t="str">
        <f>IFERROR(__xludf.DUMMYFUNCTION("if(or(X212="""",X212=""f""),"""",X212&amp;"": ""&amp;vlookup(to_text(X212),'1.Learning-Goals'!$A$3:$B$100,2,FALSE))"),"")</f>
        <v/>
      </c>
      <c r="AC212" s="52"/>
      <c r="AD212" s="52"/>
      <c r="AE212" s="52"/>
      <c r="AF212" s="52"/>
      <c r="AG212" s="52"/>
      <c r="AH212" s="52"/>
      <c r="AI212" s="52"/>
      <c r="AJ212" s="52"/>
    </row>
    <row r="213" ht="15.75" customHeight="1">
      <c r="A213" s="53"/>
      <c r="B213" s="39" t="str">
        <f t="shared" si="1"/>
        <v/>
      </c>
      <c r="C213" s="40" t="s">
        <v>693</v>
      </c>
      <c r="D213" s="41" t="s">
        <v>694</v>
      </c>
      <c r="E213" s="41" t="s">
        <v>79</v>
      </c>
      <c r="F213" s="40" t="s">
        <v>80</v>
      </c>
      <c r="G213" s="41">
        <v>7.0</v>
      </c>
      <c r="H213" s="57" t="s">
        <v>6</v>
      </c>
      <c r="I213" s="41" t="s">
        <v>82</v>
      </c>
      <c r="J213" s="56"/>
      <c r="K213" s="44"/>
      <c r="L213" s="45"/>
      <c r="M213" s="46" t="s">
        <v>83</v>
      </c>
      <c r="N213" s="40" t="s">
        <v>84</v>
      </c>
      <c r="O213" s="47" t="s">
        <v>695</v>
      </c>
      <c r="P213" s="48"/>
      <c r="Q213" s="48"/>
      <c r="R213" s="48"/>
      <c r="S213" s="49"/>
      <c r="T213" s="50" t="str">
        <f>IFERROR(__xludf.DUMMYFUNCTION("if(isblank($A213),"""",REGEXREPLACE($A213,   "",?(\d),?"",  ""$1""&amp;""-""&amp;$H213))"),"")</f>
        <v/>
      </c>
      <c r="U213" s="51" t="str">
        <f>IFERROR(__xludf.DUMMYFUNCTION("iferror(split(A213,"","",TRUE,TRUE),"""")"),"")</f>
        <v/>
      </c>
      <c r="V213" s="51"/>
      <c r="W213" s="51"/>
      <c r="X213" s="51"/>
      <c r="Y213" s="50" t="str">
        <f>IFERROR(__xludf.DUMMYFUNCTION("if(or(U213="""",U213=""f""),"""",U213&amp;"": ""&amp;vlookup(to_text(U213),'1.Learning-Goals'!$A$3:$B$100,2,FALSE))"),"")</f>
        <v/>
      </c>
      <c r="Z213" s="50" t="str">
        <f>IFERROR(__xludf.DUMMYFUNCTION("if(or(V213="""",V213=""f""),"""",V213&amp;"": ""&amp;vlookup(to_text(V213),'1.Learning-Goals'!$A$3:$B$100,2,FALSE))"),"")</f>
        <v/>
      </c>
      <c r="AA213" s="50" t="str">
        <f>IFERROR(__xludf.DUMMYFUNCTION("if(or(W213="""",W213=""f""),"""",W213&amp;"": ""&amp;vlookup(to_text(W213),'1.Learning-Goals'!$A$3:$B$100,2,FALSE))"),"")</f>
        <v/>
      </c>
      <c r="AB213" s="50" t="str">
        <f>IFERROR(__xludf.DUMMYFUNCTION("if(or(X213="""",X213=""f""),"""",X213&amp;"": ""&amp;vlookup(to_text(X213),'1.Learning-Goals'!$A$3:$B$100,2,FALSE))"),"")</f>
        <v/>
      </c>
      <c r="AC213" s="52"/>
      <c r="AD213" s="52"/>
      <c r="AE213" s="52"/>
      <c r="AF213" s="52"/>
      <c r="AG213" s="52"/>
      <c r="AH213" s="52"/>
      <c r="AI213" s="52"/>
      <c r="AJ213" s="52"/>
    </row>
    <row r="214" ht="15.75" customHeight="1">
      <c r="A214" s="53"/>
      <c r="B214" s="39" t="str">
        <f t="shared" si="1"/>
        <v/>
      </c>
      <c r="C214" s="40" t="s">
        <v>696</v>
      </c>
      <c r="D214" s="41" t="s">
        <v>697</v>
      </c>
      <c r="E214" s="41" t="s">
        <v>79</v>
      </c>
      <c r="F214" s="40" t="s">
        <v>80</v>
      </c>
      <c r="G214" s="41">
        <v>7.0</v>
      </c>
      <c r="H214" s="57" t="s">
        <v>6</v>
      </c>
      <c r="I214" s="41" t="s">
        <v>82</v>
      </c>
      <c r="J214" s="56"/>
      <c r="K214" s="44"/>
      <c r="L214" s="45"/>
      <c r="M214" s="46" t="s">
        <v>83</v>
      </c>
      <c r="N214" s="40" t="s">
        <v>84</v>
      </c>
      <c r="O214" s="47" t="s">
        <v>698</v>
      </c>
      <c r="P214" s="48"/>
      <c r="Q214" s="48"/>
      <c r="R214" s="48"/>
      <c r="S214" s="49"/>
      <c r="T214" s="50" t="str">
        <f>IFERROR(__xludf.DUMMYFUNCTION("if(isblank($A214),"""",REGEXREPLACE($A214,   "",?(\d),?"",  ""$1""&amp;""-""&amp;$H214))"),"")</f>
        <v/>
      </c>
      <c r="U214" s="51" t="str">
        <f>IFERROR(__xludf.DUMMYFUNCTION("iferror(split(A214,"","",TRUE,TRUE),"""")"),"")</f>
        <v/>
      </c>
      <c r="V214" s="51"/>
      <c r="W214" s="51"/>
      <c r="X214" s="51"/>
      <c r="Y214" s="50" t="str">
        <f>IFERROR(__xludf.DUMMYFUNCTION("if(or(U214="""",U214=""f""),"""",U214&amp;"": ""&amp;vlookup(to_text(U214),'1.Learning-Goals'!$A$3:$B$100,2,FALSE))"),"")</f>
        <v/>
      </c>
      <c r="Z214" s="50" t="str">
        <f>IFERROR(__xludf.DUMMYFUNCTION("if(or(V214="""",V214=""f""),"""",V214&amp;"": ""&amp;vlookup(to_text(V214),'1.Learning-Goals'!$A$3:$B$100,2,FALSE))"),"")</f>
        <v/>
      </c>
      <c r="AA214" s="50" t="str">
        <f>IFERROR(__xludf.DUMMYFUNCTION("if(or(W214="""",W214=""f""),"""",W214&amp;"": ""&amp;vlookup(to_text(W214),'1.Learning-Goals'!$A$3:$B$100,2,FALSE))"),"")</f>
        <v/>
      </c>
      <c r="AB214" s="50" t="str">
        <f>IFERROR(__xludf.DUMMYFUNCTION("if(or(X214="""",X214=""f""),"""",X214&amp;"": ""&amp;vlookup(to_text(X214),'1.Learning-Goals'!$A$3:$B$100,2,FALSE))"),"")</f>
        <v/>
      </c>
      <c r="AC214" s="52"/>
      <c r="AD214" s="52"/>
      <c r="AE214" s="52"/>
      <c r="AF214" s="52"/>
      <c r="AG214" s="52"/>
      <c r="AH214" s="52"/>
      <c r="AI214" s="52"/>
      <c r="AJ214" s="52"/>
    </row>
    <row r="215" ht="15.75" customHeight="1">
      <c r="A215" s="53"/>
      <c r="B215" s="39" t="str">
        <f t="shared" si="1"/>
        <v/>
      </c>
      <c r="C215" s="40" t="s">
        <v>699</v>
      </c>
      <c r="D215" s="41" t="s">
        <v>87</v>
      </c>
      <c r="E215" s="41" t="s">
        <v>79</v>
      </c>
      <c r="F215" s="40" t="s">
        <v>80</v>
      </c>
      <c r="G215" s="41">
        <v>7.0</v>
      </c>
      <c r="H215" s="57" t="s">
        <v>6</v>
      </c>
      <c r="I215" s="41" t="s">
        <v>82</v>
      </c>
      <c r="J215" s="56"/>
      <c r="K215" s="44"/>
      <c r="L215" s="45"/>
      <c r="M215" s="46" t="s">
        <v>83</v>
      </c>
      <c r="N215" s="40" t="s">
        <v>84</v>
      </c>
      <c r="O215" s="47" t="s">
        <v>700</v>
      </c>
      <c r="P215" s="48"/>
      <c r="Q215" s="48"/>
      <c r="R215" s="48"/>
      <c r="S215" s="49"/>
      <c r="T215" s="50" t="str">
        <f>IFERROR(__xludf.DUMMYFUNCTION("if(isblank($A215),"""",REGEXREPLACE($A215,   "",?(\d),?"",  ""$1""&amp;""-""&amp;$H215))"),"")</f>
        <v/>
      </c>
      <c r="U215" s="51" t="str">
        <f>IFERROR(__xludf.DUMMYFUNCTION("iferror(split(A215,"","",TRUE,TRUE),"""")"),"")</f>
        <v/>
      </c>
      <c r="V215" s="51"/>
      <c r="W215" s="51"/>
      <c r="X215" s="51"/>
      <c r="Y215" s="50" t="str">
        <f>IFERROR(__xludf.DUMMYFUNCTION("if(or(U215="""",U215=""f""),"""",U215&amp;"": ""&amp;vlookup(to_text(U215),'1.Learning-Goals'!$A$3:$B$100,2,FALSE))"),"")</f>
        <v/>
      </c>
      <c r="Z215" s="50" t="str">
        <f>IFERROR(__xludf.DUMMYFUNCTION("if(or(V215="""",V215=""f""),"""",V215&amp;"": ""&amp;vlookup(to_text(V215),'1.Learning-Goals'!$A$3:$B$100,2,FALSE))"),"")</f>
        <v/>
      </c>
      <c r="AA215" s="50" t="str">
        <f>IFERROR(__xludf.DUMMYFUNCTION("if(or(W215="""",W215=""f""),"""",W215&amp;"": ""&amp;vlookup(to_text(W215),'1.Learning-Goals'!$A$3:$B$100,2,FALSE))"),"")</f>
        <v/>
      </c>
      <c r="AB215" s="50" t="str">
        <f>IFERROR(__xludf.DUMMYFUNCTION("if(or(X215="""",X215=""f""),"""",X215&amp;"": ""&amp;vlookup(to_text(X215),'1.Learning-Goals'!$A$3:$B$100,2,FALSE))"),"")</f>
        <v/>
      </c>
      <c r="AC215" s="52"/>
      <c r="AD215" s="52"/>
      <c r="AE215" s="52"/>
      <c r="AF215" s="52"/>
      <c r="AG215" s="52"/>
      <c r="AH215" s="52"/>
      <c r="AI215" s="52"/>
      <c r="AJ215" s="52"/>
    </row>
    <row r="216" ht="15.75" customHeight="1">
      <c r="A216" s="53"/>
      <c r="B216" s="39" t="str">
        <f t="shared" si="1"/>
        <v/>
      </c>
      <c r="C216" s="40" t="s">
        <v>701</v>
      </c>
      <c r="D216" s="41" t="s">
        <v>702</v>
      </c>
      <c r="E216" s="41" t="s">
        <v>79</v>
      </c>
      <c r="F216" s="40" t="s">
        <v>80</v>
      </c>
      <c r="G216" s="41">
        <v>7.0</v>
      </c>
      <c r="H216" s="57" t="s">
        <v>6</v>
      </c>
      <c r="I216" s="41" t="s">
        <v>82</v>
      </c>
      <c r="J216" s="56"/>
      <c r="K216" s="44"/>
      <c r="L216" s="45"/>
      <c r="M216" s="46" t="s">
        <v>83</v>
      </c>
      <c r="N216" s="40" t="s">
        <v>84</v>
      </c>
      <c r="O216" s="47" t="s">
        <v>703</v>
      </c>
      <c r="P216" s="48"/>
      <c r="Q216" s="48"/>
      <c r="R216" s="48"/>
      <c r="S216" s="49"/>
      <c r="T216" s="50" t="str">
        <f>IFERROR(__xludf.DUMMYFUNCTION("if(isblank($A216),"""",REGEXREPLACE($A216,   "",?(\d),?"",  ""$1""&amp;""-""&amp;$H216))"),"")</f>
        <v/>
      </c>
      <c r="U216" s="51" t="str">
        <f>IFERROR(__xludf.DUMMYFUNCTION("iferror(split(A216,"","",TRUE,TRUE),"""")"),"")</f>
        <v/>
      </c>
      <c r="V216" s="51"/>
      <c r="W216" s="51"/>
      <c r="X216" s="51"/>
      <c r="Y216" s="50" t="str">
        <f>IFERROR(__xludf.DUMMYFUNCTION("if(or(U216="""",U216=""f""),"""",U216&amp;"": ""&amp;vlookup(to_text(U216),'1.Learning-Goals'!$A$3:$B$100,2,FALSE))"),"")</f>
        <v/>
      </c>
      <c r="Z216" s="50" t="str">
        <f>IFERROR(__xludf.DUMMYFUNCTION("if(or(V216="""",V216=""f""),"""",V216&amp;"": ""&amp;vlookup(to_text(V216),'1.Learning-Goals'!$A$3:$B$100,2,FALSE))"),"")</f>
        <v/>
      </c>
      <c r="AA216" s="50" t="str">
        <f>IFERROR(__xludf.DUMMYFUNCTION("if(or(W216="""",W216=""f""),"""",W216&amp;"": ""&amp;vlookup(to_text(W216),'1.Learning-Goals'!$A$3:$B$100,2,FALSE))"),"")</f>
        <v/>
      </c>
      <c r="AB216" s="50" t="str">
        <f>IFERROR(__xludf.DUMMYFUNCTION("if(or(X216="""",X216=""f""),"""",X216&amp;"": ""&amp;vlookup(to_text(X216),'1.Learning-Goals'!$A$3:$B$100,2,FALSE))"),"")</f>
        <v/>
      </c>
      <c r="AC216" s="52"/>
      <c r="AD216" s="52"/>
      <c r="AE216" s="52"/>
      <c r="AF216" s="52"/>
      <c r="AG216" s="52"/>
      <c r="AH216" s="52"/>
      <c r="AI216" s="52"/>
      <c r="AJ216" s="52"/>
    </row>
    <row r="217" ht="15.75" customHeight="1">
      <c r="A217" s="53"/>
      <c r="B217" s="39" t="str">
        <f t="shared" si="1"/>
        <v/>
      </c>
      <c r="C217" s="40" t="s">
        <v>704</v>
      </c>
      <c r="D217" s="41" t="s">
        <v>649</v>
      </c>
      <c r="E217" s="41" t="s">
        <v>79</v>
      </c>
      <c r="F217" s="40" t="s">
        <v>80</v>
      </c>
      <c r="G217" s="41">
        <v>7.0</v>
      </c>
      <c r="H217" s="57" t="s">
        <v>6</v>
      </c>
      <c r="I217" s="41" t="s">
        <v>82</v>
      </c>
      <c r="J217" s="56"/>
      <c r="K217" s="44"/>
      <c r="L217" s="45"/>
      <c r="M217" s="46" t="s">
        <v>83</v>
      </c>
      <c r="N217" s="40" t="s">
        <v>84</v>
      </c>
      <c r="O217" s="47" t="s">
        <v>705</v>
      </c>
      <c r="P217" s="48"/>
      <c r="Q217" s="48"/>
      <c r="R217" s="48"/>
      <c r="S217" s="49"/>
      <c r="T217" s="50" t="str">
        <f>IFERROR(__xludf.DUMMYFUNCTION("if(isblank($A217),"""",REGEXREPLACE($A217,   "",?(\d),?"",  ""$1""&amp;""-""&amp;$H217))"),"")</f>
        <v/>
      </c>
      <c r="U217" s="51" t="str">
        <f>IFERROR(__xludf.DUMMYFUNCTION("iferror(split(A217,"","",TRUE,TRUE),"""")"),"")</f>
        <v/>
      </c>
      <c r="V217" s="51"/>
      <c r="W217" s="51"/>
      <c r="X217" s="51"/>
      <c r="Y217" s="50" t="str">
        <f>IFERROR(__xludf.DUMMYFUNCTION("if(or(U217="""",U217=""f""),"""",U217&amp;"": ""&amp;vlookup(to_text(U217),'1.Learning-Goals'!$A$3:$B$100,2,FALSE))"),"")</f>
        <v/>
      </c>
      <c r="Z217" s="50" t="str">
        <f>IFERROR(__xludf.DUMMYFUNCTION("if(or(V217="""",V217=""f""),"""",V217&amp;"": ""&amp;vlookup(to_text(V217),'1.Learning-Goals'!$A$3:$B$100,2,FALSE))"),"")</f>
        <v/>
      </c>
      <c r="AA217" s="50" t="str">
        <f>IFERROR(__xludf.DUMMYFUNCTION("if(or(W217="""",W217=""f""),"""",W217&amp;"": ""&amp;vlookup(to_text(W217),'1.Learning-Goals'!$A$3:$B$100,2,FALSE))"),"")</f>
        <v/>
      </c>
      <c r="AB217" s="50" t="str">
        <f>IFERROR(__xludf.DUMMYFUNCTION("if(or(X217="""",X217=""f""),"""",X217&amp;"": ""&amp;vlookup(to_text(X217),'1.Learning-Goals'!$A$3:$B$100,2,FALSE))"),"")</f>
        <v/>
      </c>
      <c r="AC217" s="52"/>
      <c r="AD217" s="52"/>
      <c r="AE217" s="52"/>
      <c r="AF217" s="52"/>
      <c r="AG217" s="52"/>
      <c r="AH217" s="52"/>
      <c r="AI217" s="52"/>
      <c r="AJ217" s="52"/>
    </row>
    <row r="218" ht="15.75" customHeight="1">
      <c r="A218" s="53"/>
      <c r="B218" s="39" t="str">
        <f t="shared" si="1"/>
        <v/>
      </c>
      <c r="C218" s="40" t="s">
        <v>706</v>
      </c>
      <c r="D218" s="41" t="s">
        <v>364</v>
      </c>
      <c r="E218" s="41" t="s">
        <v>79</v>
      </c>
      <c r="F218" s="40" t="s">
        <v>80</v>
      </c>
      <c r="G218" s="41">
        <v>7.0</v>
      </c>
      <c r="H218" s="57" t="s">
        <v>6</v>
      </c>
      <c r="I218" s="41" t="s">
        <v>82</v>
      </c>
      <c r="J218" s="56"/>
      <c r="K218" s="44"/>
      <c r="L218" s="45"/>
      <c r="M218" s="46" t="s">
        <v>83</v>
      </c>
      <c r="N218" s="40" t="s">
        <v>84</v>
      </c>
      <c r="O218" s="47" t="s">
        <v>707</v>
      </c>
      <c r="P218" s="48"/>
      <c r="Q218" s="48"/>
      <c r="R218" s="48"/>
      <c r="S218" s="49"/>
      <c r="T218" s="50" t="str">
        <f>IFERROR(__xludf.DUMMYFUNCTION("if(isblank($A218),"""",REGEXREPLACE($A218,   "",?(\d),?"",  ""$1""&amp;""-""&amp;$H218))"),"")</f>
        <v/>
      </c>
      <c r="U218" s="51" t="str">
        <f>IFERROR(__xludf.DUMMYFUNCTION("iferror(split(A218,"","",TRUE,TRUE),"""")"),"")</f>
        <v/>
      </c>
      <c r="V218" s="51"/>
      <c r="W218" s="51"/>
      <c r="X218" s="51"/>
      <c r="Y218" s="50" t="str">
        <f>IFERROR(__xludf.DUMMYFUNCTION("if(or(U218="""",U218=""f""),"""",U218&amp;"": ""&amp;vlookup(to_text(U218),'1.Learning-Goals'!$A$3:$B$100,2,FALSE))"),"")</f>
        <v/>
      </c>
      <c r="Z218" s="50" t="str">
        <f>IFERROR(__xludf.DUMMYFUNCTION("if(or(V218="""",V218=""f""),"""",V218&amp;"": ""&amp;vlookup(to_text(V218),'1.Learning-Goals'!$A$3:$B$100,2,FALSE))"),"")</f>
        <v/>
      </c>
      <c r="AA218" s="50" t="str">
        <f>IFERROR(__xludf.DUMMYFUNCTION("if(or(W218="""",W218=""f""),"""",W218&amp;"": ""&amp;vlookup(to_text(W218),'1.Learning-Goals'!$A$3:$B$100,2,FALSE))"),"")</f>
        <v/>
      </c>
      <c r="AB218" s="50" t="str">
        <f>IFERROR(__xludf.DUMMYFUNCTION("if(or(X218="""",X218=""f""),"""",X218&amp;"": ""&amp;vlookup(to_text(X218),'1.Learning-Goals'!$A$3:$B$100,2,FALSE))"),"")</f>
        <v/>
      </c>
      <c r="AC218" s="52"/>
      <c r="AD218" s="52"/>
      <c r="AE218" s="52"/>
      <c r="AF218" s="52"/>
      <c r="AG218" s="52"/>
      <c r="AH218" s="52"/>
      <c r="AI218" s="52"/>
      <c r="AJ218" s="52"/>
    </row>
    <row r="219" ht="15.75" customHeight="1">
      <c r="A219" s="53"/>
      <c r="B219" s="39" t="str">
        <f t="shared" si="1"/>
        <v/>
      </c>
      <c r="C219" s="40" t="s">
        <v>708</v>
      </c>
      <c r="D219" s="41" t="s">
        <v>709</v>
      </c>
      <c r="E219" s="41" t="s">
        <v>79</v>
      </c>
      <c r="F219" s="40" t="s">
        <v>80</v>
      </c>
      <c r="G219" s="41">
        <v>7.0</v>
      </c>
      <c r="H219" s="57" t="s">
        <v>6</v>
      </c>
      <c r="I219" s="41" t="s">
        <v>82</v>
      </c>
      <c r="J219" s="56"/>
      <c r="K219" s="44"/>
      <c r="L219" s="45"/>
      <c r="M219" s="46" t="s">
        <v>83</v>
      </c>
      <c r="N219" s="40" t="s">
        <v>84</v>
      </c>
      <c r="O219" s="47" t="s">
        <v>710</v>
      </c>
      <c r="P219" s="48"/>
      <c r="Q219" s="48"/>
      <c r="R219" s="48"/>
      <c r="S219" s="49"/>
      <c r="T219" s="50" t="str">
        <f>IFERROR(__xludf.DUMMYFUNCTION("if(isblank($A219),"""",REGEXREPLACE($A219,   "",?(\d),?"",  ""$1""&amp;""-""&amp;$H219))"),"")</f>
        <v/>
      </c>
      <c r="U219" s="51" t="str">
        <f>IFERROR(__xludf.DUMMYFUNCTION("iferror(split(A219,"","",TRUE,TRUE),"""")"),"")</f>
        <v/>
      </c>
      <c r="V219" s="51"/>
      <c r="W219" s="51"/>
      <c r="X219" s="51"/>
      <c r="Y219" s="50" t="str">
        <f>IFERROR(__xludf.DUMMYFUNCTION("if(or(U219="""",U219=""f""),"""",U219&amp;"": ""&amp;vlookup(to_text(U219),'1.Learning-Goals'!$A$3:$B$100,2,FALSE))"),"")</f>
        <v/>
      </c>
      <c r="Z219" s="50" t="str">
        <f>IFERROR(__xludf.DUMMYFUNCTION("if(or(V219="""",V219=""f""),"""",V219&amp;"": ""&amp;vlookup(to_text(V219),'1.Learning-Goals'!$A$3:$B$100,2,FALSE))"),"")</f>
        <v/>
      </c>
      <c r="AA219" s="50" t="str">
        <f>IFERROR(__xludf.DUMMYFUNCTION("if(or(W219="""",W219=""f""),"""",W219&amp;"": ""&amp;vlookup(to_text(W219),'1.Learning-Goals'!$A$3:$B$100,2,FALSE))"),"")</f>
        <v/>
      </c>
      <c r="AB219" s="50" t="str">
        <f>IFERROR(__xludf.DUMMYFUNCTION("if(or(X219="""",X219=""f""),"""",X219&amp;"": ""&amp;vlookup(to_text(X219),'1.Learning-Goals'!$A$3:$B$100,2,FALSE))"),"")</f>
        <v/>
      </c>
      <c r="AC219" s="52"/>
      <c r="AD219" s="52"/>
      <c r="AE219" s="52"/>
      <c r="AF219" s="52"/>
      <c r="AG219" s="52"/>
      <c r="AH219" s="52"/>
      <c r="AI219" s="52"/>
      <c r="AJ219" s="52"/>
    </row>
    <row r="220" ht="15.75" customHeight="1">
      <c r="A220" s="53"/>
      <c r="B220" s="39" t="str">
        <f t="shared" si="1"/>
        <v/>
      </c>
      <c r="C220" s="40" t="s">
        <v>711</v>
      </c>
      <c r="D220" s="41" t="s">
        <v>712</v>
      </c>
      <c r="E220" s="41" t="s">
        <v>79</v>
      </c>
      <c r="F220" s="40" t="s">
        <v>80</v>
      </c>
      <c r="G220" s="41">
        <v>7.0</v>
      </c>
      <c r="H220" s="57" t="s">
        <v>6</v>
      </c>
      <c r="I220" s="41" t="s">
        <v>82</v>
      </c>
      <c r="J220" s="56"/>
      <c r="K220" s="44"/>
      <c r="L220" s="45"/>
      <c r="M220" s="46" t="s">
        <v>83</v>
      </c>
      <c r="N220" s="40" t="s">
        <v>84</v>
      </c>
      <c r="O220" s="47" t="s">
        <v>713</v>
      </c>
      <c r="P220" s="48"/>
      <c r="Q220" s="48"/>
      <c r="R220" s="48"/>
      <c r="S220" s="49"/>
      <c r="T220" s="50" t="str">
        <f>IFERROR(__xludf.DUMMYFUNCTION("if(isblank($A220),"""",REGEXREPLACE($A220,   "",?(\d),?"",  ""$1""&amp;""-""&amp;$H220))"),"")</f>
        <v/>
      </c>
      <c r="U220" s="51" t="str">
        <f>IFERROR(__xludf.DUMMYFUNCTION("iferror(split(A220,"","",TRUE,TRUE),"""")"),"")</f>
        <v/>
      </c>
      <c r="V220" s="51"/>
      <c r="W220" s="51"/>
      <c r="X220" s="51"/>
      <c r="Y220" s="50" t="str">
        <f>IFERROR(__xludf.DUMMYFUNCTION("if(or(U220="""",U220=""f""),"""",U220&amp;"": ""&amp;vlookup(to_text(U220),'1.Learning-Goals'!$A$3:$B$100,2,FALSE))"),"")</f>
        <v/>
      </c>
      <c r="Z220" s="50" t="str">
        <f>IFERROR(__xludf.DUMMYFUNCTION("if(or(V220="""",V220=""f""),"""",V220&amp;"": ""&amp;vlookup(to_text(V220),'1.Learning-Goals'!$A$3:$B$100,2,FALSE))"),"")</f>
        <v/>
      </c>
      <c r="AA220" s="50" t="str">
        <f>IFERROR(__xludf.DUMMYFUNCTION("if(or(W220="""",W220=""f""),"""",W220&amp;"": ""&amp;vlookup(to_text(W220),'1.Learning-Goals'!$A$3:$B$100,2,FALSE))"),"")</f>
        <v/>
      </c>
      <c r="AB220" s="50" t="str">
        <f>IFERROR(__xludf.DUMMYFUNCTION("if(or(X220="""",X220=""f""),"""",X220&amp;"": ""&amp;vlookup(to_text(X220),'1.Learning-Goals'!$A$3:$B$100,2,FALSE))"),"")</f>
        <v/>
      </c>
      <c r="AC220" s="52"/>
      <c r="AD220" s="52"/>
      <c r="AE220" s="52"/>
      <c r="AF220" s="52"/>
      <c r="AG220" s="52"/>
      <c r="AH220" s="52"/>
      <c r="AI220" s="52"/>
      <c r="AJ220" s="52"/>
    </row>
    <row r="221" ht="15.75" customHeight="1">
      <c r="A221" s="53"/>
      <c r="B221" s="39" t="str">
        <f t="shared" si="1"/>
        <v/>
      </c>
      <c r="C221" s="40" t="s">
        <v>714</v>
      </c>
      <c r="D221" s="41" t="s">
        <v>663</v>
      </c>
      <c r="E221" s="41" t="s">
        <v>79</v>
      </c>
      <c r="F221" s="40" t="s">
        <v>80</v>
      </c>
      <c r="G221" s="41">
        <v>7.0</v>
      </c>
      <c r="H221" s="57" t="s">
        <v>6</v>
      </c>
      <c r="I221" s="41" t="s">
        <v>82</v>
      </c>
      <c r="J221" s="56"/>
      <c r="K221" s="44"/>
      <c r="L221" s="45"/>
      <c r="M221" s="46" t="s">
        <v>83</v>
      </c>
      <c r="N221" s="40" t="s">
        <v>84</v>
      </c>
      <c r="O221" s="47" t="s">
        <v>715</v>
      </c>
      <c r="P221" s="48"/>
      <c r="Q221" s="48"/>
      <c r="R221" s="48"/>
      <c r="S221" s="49"/>
      <c r="T221" s="50" t="str">
        <f>IFERROR(__xludf.DUMMYFUNCTION("if(isblank($A221),"""",REGEXREPLACE($A221,   "",?(\d),?"",  ""$1""&amp;""-""&amp;$H221))"),"")</f>
        <v/>
      </c>
      <c r="U221" s="51" t="str">
        <f>IFERROR(__xludf.DUMMYFUNCTION("iferror(split(A221,"","",TRUE,TRUE),"""")"),"")</f>
        <v/>
      </c>
      <c r="V221" s="51"/>
      <c r="W221" s="51"/>
      <c r="X221" s="51"/>
      <c r="Y221" s="50" t="str">
        <f>IFERROR(__xludf.DUMMYFUNCTION("if(or(U221="""",U221=""f""),"""",U221&amp;"": ""&amp;vlookup(to_text(U221),'1.Learning-Goals'!$A$3:$B$100,2,FALSE))"),"")</f>
        <v/>
      </c>
      <c r="Z221" s="50" t="str">
        <f>IFERROR(__xludf.DUMMYFUNCTION("if(or(V221="""",V221=""f""),"""",V221&amp;"": ""&amp;vlookup(to_text(V221),'1.Learning-Goals'!$A$3:$B$100,2,FALSE))"),"")</f>
        <v/>
      </c>
      <c r="AA221" s="50" t="str">
        <f>IFERROR(__xludf.DUMMYFUNCTION("if(or(W221="""",W221=""f""),"""",W221&amp;"": ""&amp;vlookup(to_text(W221),'1.Learning-Goals'!$A$3:$B$100,2,FALSE))"),"")</f>
        <v/>
      </c>
      <c r="AB221" s="50" t="str">
        <f>IFERROR(__xludf.DUMMYFUNCTION("if(or(X221="""",X221=""f""),"""",X221&amp;"": ""&amp;vlookup(to_text(X221),'1.Learning-Goals'!$A$3:$B$100,2,FALSE))"),"")</f>
        <v/>
      </c>
      <c r="AC221" s="52"/>
      <c r="AD221" s="52"/>
      <c r="AE221" s="52"/>
      <c r="AF221" s="52"/>
      <c r="AG221" s="52"/>
      <c r="AH221" s="52"/>
      <c r="AI221" s="52"/>
      <c r="AJ221" s="52"/>
    </row>
    <row r="222" ht="15.75" customHeight="1">
      <c r="A222" s="53"/>
      <c r="B222" s="39" t="str">
        <f t="shared" si="1"/>
        <v/>
      </c>
      <c r="C222" s="40" t="s">
        <v>716</v>
      </c>
      <c r="D222" s="41" t="s">
        <v>717</v>
      </c>
      <c r="E222" s="41" t="s">
        <v>79</v>
      </c>
      <c r="F222" s="40" t="s">
        <v>80</v>
      </c>
      <c r="G222" s="41">
        <v>7.0</v>
      </c>
      <c r="H222" s="57" t="s">
        <v>6</v>
      </c>
      <c r="I222" s="41" t="s">
        <v>82</v>
      </c>
      <c r="J222" s="56"/>
      <c r="K222" s="44"/>
      <c r="L222" s="45"/>
      <c r="M222" s="46" t="s">
        <v>83</v>
      </c>
      <c r="N222" s="40" t="s">
        <v>84</v>
      </c>
      <c r="O222" s="47" t="s">
        <v>718</v>
      </c>
      <c r="P222" s="48"/>
      <c r="Q222" s="48"/>
      <c r="R222" s="48"/>
      <c r="S222" s="49"/>
      <c r="T222" s="50" t="str">
        <f>IFERROR(__xludf.DUMMYFUNCTION("if(isblank($A222),"""",REGEXREPLACE($A222,   "",?(\d),?"",  ""$1""&amp;""-""&amp;$H222))"),"")</f>
        <v/>
      </c>
      <c r="U222" s="51" t="str">
        <f>IFERROR(__xludf.DUMMYFUNCTION("iferror(split(A222,"","",TRUE,TRUE),"""")"),"")</f>
        <v/>
      </c>
      <c r="V222" s="51"/>
      <c r="W222" s="51"/>
      <c r="X222" s="51"/>
      <c r="Y222" s="50" t="str">
        <f>IFERROR(__xludf.DUMMYFUNCTION("if(or(U222="""",U222=""f""),"""",U222&amp;"": ""&amp;vlookup(to_text(U222),'1.Learning-Goals'!$A$3:$B$100,2,FALSE))"),"")</f>
        <v/>
      </c>
      <c r="Z222" s="50" t="str">
        <f>IFERROR(__xludf.DUMMYFUNCTION("if(or(V222="""",V222=""f""),"""",V222&amp;"": ""&amp;vlookup(to_text(V222),'1.Learning-Goals'!$A$3:$B$100,2,FALSE))"),"")</f>
        <v/>
      </c>
      <c r="AA222" s="50" t="str">
        <f>IFERROR(__xludf.DUMMYFUNCTION("if(or(W222="""",W222=""f""),"""",W222&amp;"": ""&amp;vlookup(to_text(W222),'1.Learning-Goals'!$A$3:$B$100,2,FALSE))"),"")</f>
        <v/>
      </c>
      <c r="AB222" s="50" t="str">
        <f>IFERROR(__xludf.DUMMYFUNCTION("if(or(X222="""",X222=""f""),"""",X222&amp;"": ""&amp;vlookup(to_text(X222),'1.Learning-Goals'!$A$3:$B$100,2,FALSE))"),"")</f>
        <v/>
      </c>
      <c r="AC222" s="52"/>
      <c r="AD222" s="52"/>
      <c r="AE222" s="52"/>
      <c r="AF222" s="52"/>
      <c r="AG222" s="52"/>
      <c r="AH222" s="52"/>
      <c r="AI222" s="52"/>
      <c r="AJ222" s="52"/>
    </row>
    <row r="223" ht="15.75" customHeight="1">
      <c r="A223" s="53"/>
      <c r="B223" s="39" t="str">
        <f t="shared" si="1"/>
        <v/>
      </c>
      <c r="C223" s="40" t="s">
        <v>719</v>
      </c>
      <c r="D223" s="41" t="s">
        <v>720</v>
      </c>
      <c r="E223" s="41" t="s">
        <v>79</v>
      </c>
      <c r="F223" s="40" t="s">
        <v>80</v>
      </c>
      <c r="G223" s="41">
        <v>7.0</v>
      </c>
      <c r="H223" s="57" t="s">
        <v>6</v>
      </c>
      <c r="I223" s="41" t="s">
        <v>82</v>
      </c>
      <c r="J223" s="56"/>
      <c r="K223" s="44"/>
      <c r="L223" s="45"/>
      <c r="M223" s="46" t="s">
        <v>83</v>
      </c>
      <c r="N223" s="40" t="s">
        <v>84</v>
      </c>
      <c r="O223" s="47" t="s">
        <v>721</v>
      </c>
      <c r="P223" s="48"/>
      <c r="Q223" s="48"/>
      <c r="R223" s="48"/>
      <c r="S223" s="49"/>
      <c r="T223" s="50" t="str">
        <f>IFERROR(__xludf.DUMMYFUNCTION("if(isblank($A223),"""",REGEXREPLACE($A223,   "",?(\d),?"",  ""$1""&amp;""-""&amp;$H223))"),"")</f>
        <v/>
      </c>
      <c r="U223" s="51" t="str">
        <f>IFERROR(__xludf.DUMMYFUNCTION("iferror(split(A223,"","",TRUE,TRUE),"""")"),"")</f>
        <v/>
      </c>
      <c r="V223" s="51"/>
      <c r="W223" s="51"/>
      <c r="X223" s="51"/>
      <c r="Y223" s="50" t="str">
        <f>IFERROR(__xludf.DUMMYFUNCTION("if(or(U223="""",U223=""f""),"""",U223&amp;"": ""&amp;vlookup(to_text(U223),'1.Learning-Goals'!$A$3:$B$100,2,FALSE))"),"")</f>
        <v/>
      </c>
      <c r="Z223" s="50" t="str">
        <f>IFERROR(__xludf.DUMMYFUNCTION("if(or(V223="""",V223=""f""),"""",V223&amp;"": ""&amp;vlookup(to_text(V223),'1.Learning-Goals'!$A$3:$B$100,2,FALSE))"),"")</f>
        <v/>
      </c>
      <c r="AA223" s="50" t="str">
        <f>IFERROR(__xludf.DUMMYFUNCTION("if(or(W223="""",W223=""f""),"""",W223&amp;"": ""&amp;vlookup(to_text(W223),'1.Learning-Goals'!$A$3:$B$100,2,FALSE))"),"")</f>
        <v/>
      </c>
      <c r="AB223" s="50" t="str">
        <f>IFERROR(__xludf.DUMMYFUNCTION("if(or(X223="""",X223=""f""),"""",X223&amp;"": ""&amp;vlookup(to_text(X223),'1.Learning-Goals'!$A$3:$B$100,2,FALSE))"),"")</f>
        <v/>
      </c>
      <c r="AC223" s="52"/>
      <c r="AD223" s="52"/>
      <c r="AE223" s="52"/>
      <c r="AF223" s="52"/>
      <c r="AG223" s="52"/>
      <c r="AH223" s="52"/>
      <c r="AI223" s="52"/>
      <c r="AJ223" s="52"/>
    </row>
    <row r="224" ht="15.75" customHeight="1">
      <c r="A224" s="53"/>
      <c r="B224" s="39" t="str">
        <f t="shared" si="1"/>
        <v/>
      </c>
      <c r="C224" s="40" t="s">
        <v>722</v>
      </c>
      <c r="D224" s="41" t="s">
        <v>672</v>
      </c>
      <c r="E224" s="41" t="s">
        <v>79</v>
      </c>
      <c r="F224" s="40" t="s">
        <v>80</v>
      </c>
      <c r="G224" s="41">
        <v>7.0</v>
      </c>
      <c r="H224" s="57" t="s">
        <v>6</v>
      </c>
      <c r="I224" s="41" t="s">
        <v>82</v>
      </c>
      <c r="J224" s="56"/>
      <c r="K224" s="44"/>
      <c r="L224" s="45"/>
      <c r="M224" s="46" t="s">
        <v>83</v>
      </c>
      <c r="N224" s="40" t="s">
        <v>84</v>
      </c>
      <c r="O224" s="47" t="s">
        <v>723</v>
      </c>
      <c r="P224" s="48"/>
      <c r="Q224" s="48"/>
      <c r="R224" s="48"/>
      <c r="S224" s="49"/>
      <c r="T224" s="50" t="str">
        <f>IFERROR(__xludf.DUMMYFUNCTION("if(isblank($A224),"""",REGEXREPLACE($A224,   "",?(\d),?"",  ""$1""&amp;""-""&amp;$H224))"),"")</f>
        <v/>
      </c>
      <c r="U224" s="51" t="str">
        <f>IFERROR(__xludf.DUMMYFUNCTION("iferror(split(A224,"","",TRUE,TRUE),"""")"),"")</f>
        <v/>
      </c>
      <c r="V224" s="51"/>
      <c r="W224" s="51"/>
      <c r="X224" s="51"/>
      <c r="Y224" s="50" t="str">
        <f>IFERROR(__xludf.DUMMYFUNCTION("if(or(U224="""",U224=""f""),"""",U224&amp;"": ""&amp;vlookup(to_text(U224),'1.Learning-Goals'!$A$3:$B$100,2,FALSE))"),"")</f>
        <v/>
      </c>
      <c r="Z224" s="50" t="str">
        <f>IFERROR(__xludf.DUMMYFUNCTION("if(or(V224="""",V224=""f""),"""",V224&amp;"": ""&amp;vlookup(to_text(V224),'1.Learning-Goals'!$A$3:$B$100,2,FALSE))"),"")</f>
        <v/>
      </c>
      <c r="AA224" s="50" t="str">
        <f>IFERROR(__xludf.DUMMYFUNCTION("if(or(W224="""",W224=""f""),"""",W224&amp;"": ""&amp;vlookup(to_text(W224),'1.Learning-Goals'!$A$3:$B$100,2,FALSE))"),"")</f>
        <v/>
      </c>
      <c r="AB224" s="50" t="str">
        <f>IFERROR(__xludf.DUMMYFUNCTION("if(or(X224="""",X224=""f""),"""",X224&amp;"": ""&amp;vlookup(to_text(X224),'1.Learning-Goals'!$A$3:$B$100,2,FALSE))"),"")</f>
        <v/>
      </c>
      <c r="AC224" s="52"/>
      <c r="AD224" s="52"/>
      <c r="AE224" s="52"/>
      <c r="AF224" s="52"/>
      <c r="AG224" s="52"/>
      <c r="AH224" s="52"/>
      <c r="AI224" s="52"/>
      <c r="AJ224" s="52"/>
    </row>
    <row r="225" ht="15.75" customHeight="1">
      <c r="A225" s="53"/>
      <c r="B225" s="39" t="str">
        <f t="shared" si="1"/>
        <v/>
      </c>
      <c r="C225" s="40" t="s">
        <v>724</v>
      </c>
      <c r="D225" s="41" t="s">
        <v>547</v>
      </c>
      <c r="E225" s="41" t="s">
        <v>79</v>
      </c>
      <c r="F225" s="40" t="s">
        <v>80</v>
      </c>
      <c r="G225" s="41">
        <v>7.0</v>
      </c>
      <c r="H225" s="57" t="s">
        <v>6</v>
      </c>
      <c r="I225" s="41" t="s">
        <v>82</v>
      </c>
      <c r="J225" s="56"/>
      <c r="K225" s="44"/>
      <c r="L225" s="45"/>
      <c r="M225" s="46" t="s">
        <v>83</v>
      </c>
      <c r="N225" s="40" t="s">
        <v>84</v>
      </c>
      <c r="O225" s="47" t="s">
        <v>725</v>
      </c>
      <c r="P225" s="48"/>
      <c r="Q225" s="48"/>
      <c r="R225" s="48"/>
      <c r="S225" s="49"/>
      <c r="T225" s="50" t="str">
        <f>IFERROR(__xludf.DUMMYFUNCTION("if(isblank($A225),"""",REGEXREPLACE($A225,   "",?(\d),?"",  ""$1""&amp;""-""&amp;$H225))"),"")</f>
        <v/>
      </c>
      <c r="U225" s="51" t="str">
        <f>IFERROR(__xludf.DUMMYFUNCTION("iferror(split(A225,"","",TRUE,TRUE),"""")"),"")</f>
        <v/>
      </c>
      <c r="V225" s="51"/>
      <c r="W225" s="51"/>
      <c r="X225" s="51"/>
      <c r="Y225" s="50" t="str">
        <f>IFERROR(__xludf.DUMMYFUNCTION("if(or(U225="""",U225=""f""),"""",U225&amp;"": ""&amp;vlookup(to_text(U225),'1.Learning-Goals'!$A$3:$B$100,2,FALSE))"),"")</f>
        <v/>
      </c>
      <c r="Z225" s="50" t="str">
        <f>IFERROR(__xludf.DUMMYFUNCTION("if(or(V225="""",V225=""f""),"""",V225&amp;"": ""&amp;vlookup(to_text(V225),'1.Learning-Goals'!$A$3:$B$100,2,FALSE))"),"")</f>
        <v/>
      </c>
      <c r="AA225" s="50" t="str">
        <f>IFERROR(__xludf.DUMMYFUNCTION("if(or(W225="""",W225=""f""),"""",W225&amp;"": ""&amp;vlookup(to_text(W225),'1.Learning-Goals'!$A$3:$B$100,2,FALSE))"),"")</f>
        <v/>
      </c>
      <c r="AB225" s="50" t="str">
        <f>IFERROR(__xludf.DUMMYFUNCTION("if(or(X225="""",X225=""f""),"""",X225&amp;"": ""&amp;vlookup(to_text(X225),'1.Learning-Goals'!$A$3:$B$100,2,FALSE))"),"")</f>
        <v/>
      </c>
      <c r="AC225" s="52"/>
      <c r="AD225" s="52"/>
      <c r="AE225" s="52"/>
      <c r="AF225" s="52"/>
      <c r="AG225" s="52"/>
      <c r="AH225" s="52"/>
      <c r="AI225" s="52"/>
      <c r="AJ225" s="52"/>
    </row>
    <row r="226" ht="15.75" customHeight="1">
      <c r="A226" s="53"/>
      <c r="B226" s="39" t="str">
        <f t="shared" si="1"/>
        <v/>
      </c>
      <c r="C226" s="40" t="s">
        <v>726</v>
      </c>
      <c r="D226" s="41" t="s">
        <v>727</v>
      </c>
      <c r="E226" s="41" t="s">
        <v>79</v>
      </c>
      <c r="F226" s="40" t="s">
        <v>80</v>
      </c>
      <c r="G226" s="41">
        <v>7.0</v>
      </c>
      <c r="H226" s="57" t="s">
        <v>6</v>
      </c>
      <c r="I226" s="41" t="s">
        <v>82</v>
      </c>
      <c r="J226" s="56"/>
      <c r="K226" s="44"/>
      <c r="L226" s="45"/>
      <c r="M226" s="46" t="s">
        <v>83</v>
      </c>
      <c r="N226" s="40" t="s">
        <v>84</v>
      </c>
      <c r="O226" s="47" t="s">
        <v>728</v>
      </c>
      <c r="P226" s="48"/>
      <c r="Q226" s="48"/>
      <c r="R226" s="48"/>
      <c r="S226" s="49"/>
      <c r="T226" s="50" t="str">
        <f>IFERROR(__xludf.DUMMYFUNCTION("if(isblank($A226),"""",REGEXREPLACE($A226,   "",?(\d),?"",  ""$1""&amp;""-""&amp;$H226))"),"")</f>
        <v/>
      </c>
      <c r="U226" s="51" t="str">
        <f>IFERROR(__xludf.DUMMYFUNCTION("iferror(split(A226,"","",TRUE,TRUE),"""")"),"")</f>
        <v/>
      </c>
      <c r="V226" s="51"/>
      <c r="W226" s="51"/>
      <c r="X226" s="51"/>
      <c r="Y226" s="50" t="str">
        <f>IFERROR(__xludf.DUMMYFUNCTION("if(or(U226="""",U226=""f""),"""",U226&amp;"": ""&amp;vlookup(to_text(U226),'1.Learning-Goals'!$A$3:$B$100,2,FALSE))"),"")</f>
        <v/>
      </c>
      <c r="Z226" s="50" t="str">
        <f>IFERROR(__xludf.DUMMYFUNCTION("if(or(V226="""",V226=""f""),"""",V226&amp;"": ""&amp;vlookup(to_text(V226),'1.Learning-Goals'!$A$3:$B$100,2,FALSE))"),"")</f>
        <v/>
      </c>
      <c r="AA226" s="50" t="str">
        <f>IFERROR(__xludf.DUMMYFUNCTION("if(or(W226="""",W226=""f""),"""",W226&amp;"": ""&amp;vlookup(to_text(W226),'1.Learning-Goals'!$A$3:$B$100,2,FALSE))"),"")</f>
        <v/>
      </c>
      <c r="AB226" s="50" t="str">
        <f>IFERROR(__xludf.DUMMYFUNCTION("if(or(X226="""",X226=""f""),"""",X226&amp;"": ""&amp;vlookup(to_text(X226),'1.Learning-Goals'!$A$3:$B$100,2,FALSE))"),"")</f>
        <v/>
      </c>
      <c r="AC226" s="52"/>
      <c r="AD226" s="52"/>
      <c r="AE226" s="52"/>
      <c r="AF226" s="52"/>
      <c r="AG226" s="52"/>
      <c r="AH226" s="52"/>
      <c r="AI226" s="52"/>
      <c r="AJ226" s="52"/>
    </row>
    <row r="227" ht="15.75" customHeight="1">
      <c r="A227" s="53"/>
      <c r="B227" s="39" t="str">
        <f t="shared" si="1"/>
        <v/>
      </c>
      <c r="C227" s="40" t="s">
        <v>729</v>
      </c>
      <c r="D227" s="41" t="s">
        <v>730</v>
      </c>
      <c r="E227" s="41" t="s">
        <v>79</v>
      </c>
      <c r="F227" s="40" t="s">
        <v>80</v>
      </c>
      <c r="G227" s="41">
        <v>7.0</v>
      </c>
      <c r="H227" s="57" t="s">
        <v>6</v>
      </c>
      <c r="I227" s="41" t="s">
        <v>82</v>
      </c>
      <c r="J227" s="56"/>
      <c r="K227" s="44"/>
      <c r="L227" s="45"/>
      <c r="M227" s="46" t="s">
        <v>83</v>
      </c>
      <c r="N227" s="40" t="s">
        <v>84</v>
      </c>
      <c r="O227" s="47" t="s">
        <v>731</v>
      </c>
      <c r="P227" s="48"/>
      <c r="Q227" s="48"/>
      <c r="R227" s="48"/>
      <c r="S227" s="49"/>
      <c r="T227" s="50" t="str">
        <f>IFERROR(__xludf.DUMMYFUNCTION("if(isblank($A227),"""",REGEXREPLACE($A227,   "",?(\d),?"",  ""$1""&amp;""-""&amp;$H227))"),"")</f>
        <v/>
      </c>
      <c r="U227" s="51" t="str">
        <f>IFERROR(__xludf.DUMMYFUNCTION("iferror(split(A227,"","",TRUE,TRUE),"""")"),"")</f>
        <v/>
      </c>
      <c r="V227" s="51"/>
      <c r="W227" s="51"/>
      <c r="X227" s="51"/>
      <c r="Y227" s="50" t="str">
        <f>IFERROR(__xludf.DUMMYFUNCTION("if(or(U227="""",U227=""f""),"""",U227&amp;"": ""&amp;vlookup(to_text(U227),'1.Learning-Goals'!$A$3:$B$100,2,FALSE))"),"")</f>
        <v/>
      </c>
      <c r="Z227" s="50" t="str">
        <f>IFERROR(__xludf.DUMMYFUNCTION("if(or(V227="""",V227=""f""),"""",V227&amp;"": ""&amp;vlookup(to_text(V227),'1.Learning-Goals'!$A$3:$B$100,2,FALSE))"),"")</f>
        <v/>
      </c>
      <c r="AA227" s="50" t="str">
        <f>IFERROR(__xludf.DUMMYFUNCTION("if(or(W227="""",W227=""f""),"""",W227&amp;"": ""&amp;vlookup(to_text(W227),'1.Learning-Goals'!$A$3:$B$100,2,FALSE))"),"")</f>
        <v/>
      </c>
      <c r="AB227" s="50" t="str">
        <f>IFERROR(__xludf.DUMMYFUNCTION("if(or(X227="""",X227=""f""),"""",X227&amp;"": ""&amp;vlookup(to_text(X227),'1.Learning-Goals'!$A$3:$B$100,2,FALSE))"),"")</f>
        <v/>
      </c>
      <c r="AC227" s="52"/>
      <c r="AD227" s="52"/>
      <c r="AE227" s="52"/>
      <c r="AF227" s="52"/>
      <c r="AG227" s="52"/>
      <c r="AH227" s="52"/>
      <c r="AI227" s="52"/>
      <c r="AJ227" s="52"/>
    </row>
    <row r="228" ht="15.75" customHeight="1">
      <c r="A228" s="53"/>
      <c r="B228" s="39" t="str">
        <f t="shared" si="1"/>
        <v/>
      </c>
      <c r="C228" s="40" t="s">
        <v>732</v>
      </c>
      <c r="D228" s="41" t="s">
        <v>733</v>
      </c>
      <c r="E228" s="41" t="s">
        <v>79</v>
      </c>
      <c r="F228" s="40" t="s">
        <v>80</v>
      </c>
      <c r="G228" s="41">
        <v>7.0</v>
      </c>
      <c r="H228" s="57" t="s">
        <v>6</v>
      </c>
      <c r="I228" s="41" t="s">
        <v>82</v>
      </c>
      <c r="J228" s="56"/>
      <c r="K228" s="44"/>
      <c r="L228" s="45"/>
      <c r="M228" s="46" t="s">
        <v>83</v>
      </c>
      <c r="N228" s="40" t="s">
        <v>84</v>
      </c>
      <c r="O228" s="47" t="s">
        <v>734</v>
      </c>
      <c r="P228" s="48"/>
      <c r="Q228" s="48"/>
      <c r="R228" s="48"/>
      <c r="S228" s="49"/>
      <c r="T228" s="50" t="str">
        <f>IFERROR(__xludf.DUMMYFUNCTION("if(isblank($A228),"""",REGEXREPLACE($A228,   "",?(\d),?"",  ""$1""&amp;""-""&amp;$H228))"),"")</f>
        <v/>
      </c>
      <c r="U228" s="51" t="str">
        <f>IFERROR(__xludf.DUMMYFUNCTION("iferror(split(A228,"","",TRUE,TRUE),"""")"),"")</f>
        <v/>
      </c>
      <c r="V228" s="51"/>
      <c r="W228" s="51"/>
      <c r="X228" s="51"/>
      <c r="Y228" s="50" t="str">
        <f>IFERROR(__xludf.DUMMYFUNCTION("if(or(U228="""",U228=""f""),"""",U228&amp;"": ""&amp;vlookup(to_text(U228),'1.Learning-Goals'!$A$3:$B$100,2,FALSE))"),"")</f>
        <v/>
      </c>
      <c r="Z228" s="50" t="str">
        <f>IFERROR(__xludf.DUMMYFUNCTION("if(or(V228="""",V228=""f""),"""",V228&amp;"": ""&amp;vlookup(to_text(V228),'1.Learning-Goals'!$A$3:$B$100,2,FALSE))"),"")</f>
        <v/>
      </c>
      <c r="AA228" s="50" t="str">
        <f>IFERROR(__xludf.DUMMYFUNCTION("if(or(W228="""",W228=""f""),"""",W228&amp;"": ""&amp;vlookup(to_text(W228),'1.Learning-Goals'!$A$3:$B$100,2,FALSE))"),"")</f>
        <v/>
      </c>
      <c r="AB228" s="50" t="str">
        <f>IFERROR(__xludf.DUMMYFUNCTION("if(or(X228="""",X228=""f""),"""",X228&amp;"": ""&amp;vlookup(to_text(X228),'1.Learning-Goals'!$A$3:$B$100,2,FALSE))"),"")</f>
        <v/>
      </c>
      <c r="AC228" s="52"/>
      <c r="AD228" s="52"/>
      <c r="AE228" s="52"/>
      <c r="AF228" s="52"/>
      <c r="AG228" s="52"/>
      <c r="AH228" s="52"/>
      <c r="AI228" s="52"/>
      <c r="AJ228" s="52"/>
    </row>
    <row r="229" ht="15.75" customHeight="1">
      <c r="A229" s="53"/>
      <c r="B229" s="39" t="str">
        <f t="shared" si="1"/>
        <v/>
      </c>
      <c r="C229" s="40" t="s">
        <v>735</v>
      </c>
      <c r="D229" s="41" t="s">
        <v>686</v>
      </c>
      <c r="E229" s="41" t="s">
        <v>79</v>
      </c>
      <c r="F229" s="40" t="s">
        <v>80</v>
      </c>
      <c r="G229" s="41">
        <v>7.0</v>
      </c>
      <c r="H229" s="57" t="s">
        <v>6</v>
      </c>
      <c r="I229" s="41" t="s">
        <v>82</v>
      </c>
      <c r="J229" s="56"/>
      <c r="K229" s="44"/>
      <c r="L229" s="45"/>
      <c r="M229" s="46" t="s">
        <v>83</v>
      </c>
      <c r="N229" s="40" t="s">
        <v>84</v>
      </c>
      <c r="O229" s="47" t="s">
        <v>736</v>
      </c>
      <c r="P229" s="48"/>
      <c r="Q229" s="48"/>
      <c r="R229" s="48"/>
      <c r="S229" s="49"/>
      <c r="T229" s="50" t="str">
        <f>IFERROR(__xludf.DUMMYFUNCTION("if(isblank($A229),"""",REGEXREPLACE($A229,   "",?(\d),?"",  ""$1""&amp;""-""&amp;$H229))"),"")</f>
        <v/>
      </c>
      <c r="U229" s="51" t="str">
        <f>IFERROR(__xludf.DUMMYFUNCTION("iferror(split(A229,"","",TRUE,TRUE),"""")"),"")</f>
        <v/>
      </c>
      <c r="V229" s="51"/>
      <c r="W229" s="51"/>
      <c r="X229" s="51"/>
      <c r="Y229" s="50" t="str">
        <f>IFERROR(__xludf.DUMMYFUNCTION("if(or(U229="""",U229=""f""),"""",U229&amp;"": ""&amp;vlookup(to_text(U229),'1.Learning-Goals'!$A$3:$B$100,2,FALSE))"),"")</f>
        <v/>
      </c>
      <c r="Z229" s="50" t="str">
        <f>IFERROR(__xludf.DUMMYFUNCTION("if(or(V229="""",V229=""f""),"""",V229&amp;"": ""&amp;vlookup(to_text(V229),'1.Learning-Goals'!$A$3:$B$100,2,FALSE))"),"")</f>
        <v/>
      </c>
      <c r="AA229" s="50" t="str">
        <f>IFERROR(__xludf.DUMMYFUNCTION("if(or(W229="""",W229=""f""),"""",W229&amp;"": ""&amp;vlookup(to_text(W229),'1.Learning-Goals'!$A$3:$B$100,2,FALSE))"),"")</f>
        <v/>
      </c>
      <c r="AB229" s="50" t="str">
        <f>IFERROR(__xludf.DUMMYFUNCTION("if(or(X229="""",X229=""f""),"""",X229&amp;"": ""&amp;vlookup(to_text(X229),'1.Learning-Goals'!$A$3:$B$100,2,FALSE))"),"")</f>
        <v/>
      </c>
      <c r="AC229" s="52"/>
      <c r="AD229" s="52"/>
      <c r="AE229" s="52"/>
      <c r="AF229" s="52"/>
      <c r="AG229" s="52"/>
      <c r="AH229" s="52"/>
      <c r="AI229" s="52"/>
      <c r="AJ229" s="52"/>
    </row>
    <row r="230" ht="15.75" customHeight="1">
      <c r="A230" s="53"/>
      <c r="B230" s="39" t="str">
        <f t="shared" si="1"/>
        <v/>
      </c>
      <c r="C230" s="40" t="s">
        <v>737</v>
      </c>
      <c r="D230" s="41" t="s">
        <v>78</v>
      </c>
      <c r="E230" s="41" t="s">
        <v>79</v>
      </c>
      <c r="F230" s="40" t="s">
        <v>80</v>
      </c>
      <c r="G230" s="41">
        <v>8.0</v>
      </c>
      <c r="H230" s="57" t="s">
        <v>6</v>
      </c>
      <c r="I230" s="41" t="s">
        <v>82</v>
      </c>
      <c r="J230" s="56"/>
      <c r="K230" s="44"/>
      <c r="L230" s="45"/>
      <c r="M230" s="46" t="s">
        <v>83</v>
      </c>
      <c r="N230" s="40" t="s">
        <v>84</v>
      </c>
      <c r="O230" s="47" t="s">
        <v>738</v>
      </c>
      <c r="P230" s="48"/>
      <c r="Q230" s="48"/>
      <c r="R230" s="48"/>
      <c r="S230" s="49"/>
      <c r="T230" s="50" t="str">
        <f>IFERROR(__xludf.DUMMYFUNCTION("if(isblank($A230),"""",REGEXREPLACE($A230,   "",?(\d),?"",  ""$1""&amp;""-""&amp;$H230))"),"")</f>
        <v/>
      </c>
      <c r="U230" s="51" t="str">
        <f>IFERROR(__xludf.DUMMYFUNCTION("iferror(split(A230,"","",TRUE,TRUE),"""")"),"")</f>
        <v/>
      </c>
      <c r="V230" s="51"/>
      <c r="W230" s="51"/>
      <c r="X230" s="51"/>
      <c r="Y230" s="50" t="str">
        <f>IFERROR(__xludf.DUMMYFUNCTION("if(or(U230="""",U230=""f""),"""",U230&amp;"": ""&amp;vlookup(to_text(U230),'1.Learning-Goals'!$A$3:$B$100,2,FALSE))"),"")</f>
        <v/>
      </c>
      <c r="Z230" s="50" t="str">
        <f>IFERROR(__xludf.DUMMYFUNCTION("if(or(V230="""",V230=""f""),"""",V230&amp;"": ""&amp;vlookup(to_text(V230),'1.Learning-Goals'!$A$3:$B$100,2,FALSE))"),"")</f>
        <v/>
      </c>
      <c r="AA230" s="50" t="str">
        <f>IFERROR(__xludf.DUMMYFUNCTION("if(or(W230="""",W230=""f""),"""",W230&amp;"": ""&amp;vlookup(to_text(W230),'1.Learning-Goals'!$A$3:$B$100,2,FALSE))"),"")</f>
        <v/>
      </c>
      <c r="AB230" s="50" t="str">
        <f>IFERROR(__xludf.DUMMYFUNCTION("if(or(X230="""",X230=""f""),"""",X230&amp;"": ""&amp;vlookup(to_text(X230),'1.Learning-Goals'!$A$3:$B$100,2,FALSE))"),"")</f>
        <v/>
      </c>
      <c r="AC230" s="52"/>
      <c r="AD230" s="52"/>
      <c r="AE230" s="52"/>
      <c r="AF230" s="52"/>
      <c r="AG230" s="52"/>
      <c r="AH230" s="52"/>
      <c r="AI230" s="52"/>
      <c r="AJ230" s="52"/>
    </row>
    <row r="231" ht="15.75" customHeight="1">
      <c r="A231" s="53"/>
      <c r="B231" s="39" t="str">
        <f t="shared" si="1"/>
        <v/>
      </c>
      <c r="C231" s="40" t="s">
        <v>739</v>
      </c>
      <c r="D231" s="41" t="s">
        <v>740</v>
      </c>
      <c r="E231" s="41" t="s">
        <v>79</v>
      </c>
      <c r="F231" s="40" t="s">
        <v>80</v>
      </c>
      <c r="G231" s="41">
        <v>8.0</v>
      </c>
      <c r="H231" s="57" t="s">
        <v>6</v>
      </c>
      <c r="I231" s="41" t="s">
        <v>82</v>
      </c>
      <c r="J231" s="56"/>
      <c r="K231" s="44"/>
      <c r="L231" s="45"/>
      <c r="M231" s="46" t="s">
        <v>83</v>
      </c>
      <c r="N231" s="40" t="s">
        <v>84</v>
      </c>
      <c r="O231" s="47" t="s">
        <v>741</v>
      </c>
      <c r="P231" s="48"/>
      <c r="Q231" s="48"/>
      <c r="R231" s="48"/>
      <c r="S231" s="49"/>
      <c r="T231" s="50" t="str">
        <f>IFERROR(__xludf.DUMMYFUNCTION("if(isblank($A231),"""",REGEXREPLACE($A231,   "",?(\d),?"",  ""$1""&amp;""-""&amp;$H231))"),"")</f>
        <v/>
      </c>
      <c r="U231" s="51" t="str">
        <f>IFERROR(__xludf.DUMMYFUNCTION("iferror(split(A231,"","",TRUE,TRUE),"""")"),"")</f>
        <v/>
      </c>
      <c r="V231" s="51"/>
      <c r="W231" s="51"/>
      <c r="X231" s="51"/>
      <c r="Y231" s="50" t="str">
        <f>IFERROR(__xludf.DUMMYFUNCTION("if(or(U231="""",U231=""f""),"""",U231&amp;"": ""&amp;vlookup(to_text(U231),'1.Learning-Goals'!$A$3:$B$100,2,FALSE))"),"")</f>
        <v/>
      </c>
      <c r="Z231" s="50" t="str">
        <f>IFERROR(__xludf.DUMMYFUNCTION("if(or(V231="""",V231=""f""),"""",V231&amp;"": ""&amp;vlookup(to_text(V231),'1.Learning-Goals'!$A$3:$B$100,2,FALSE))"),"")</f>
        <v/>
      </c>
      <c r="AA231" s="50" t="str">
        <f>IFERROR(__xludf.DUMMYFUNCTION("if(or(W231="""",W231=""f""),"""",W231&amp;"": ""&amp;vlookup(to_text(W231),'1.Learning-Goals'!$A$3:$B$100,2,FALSE))"),"")</f>
        <v/>
      </c>
      <c r="AB231" s="50" t="str">
        <f>IFERROR(__xludf.DUMMYFUNCTION("if(or(X231="""",X231=""f""),"""",X231&amp;"": ""&amp;vlookup(to_text(X231),'1.Learning-Goals'!$A$3:$B$100,2,FALSE))"),"")</f>
        <v/>
      </c>
      <c r="AC231" s="52"/>
      <c r="AD231" s="52"/>
      <c r="AE231" s="52"/>
      <c r="AF231" s="52"/>
      <c r="AG231" s="52"/>
      <c r="AH231" s="52"/>
      <c r="AI231" s="52"/>
      <c r="AJ231" s="52"/>
    </row>
    <row r="232" ht="15.75" customHeight="1">
      <c r="A232" s="53"/>
      <c r="B232" s="39" t="str">
        <f t="shared" si="1"/>
        <v/>
      </c>
      <c r="C232" s="40" t="s">
        <v>742</v>
      </c>
      <c r="D232" s="41" t="s">
        <v>743</v>
      </c>
      <c r="E232" s="41" t="s">
        <v>79</v>
      </c>
      <c r="F232" s="40" t="s">
        <v>80</v>
      </c>
      <c r="G232" s="41">
        <v>8.0</v>
      </c>
      <c r="H232" s="57" t="s">
        <v>6</v>
      </c>
      <c r="I232" s="41" t="s">
        <v>82</v>
      </c>
      <c r="J232" s="56"/>
      <c r="K232" s="44"/>
      <c r="L232" s="45"/>
      <c r="M232" s="46" t="s">
        <v>83</v>
      </c>
      <c r="N232" s="40" t="s">
        <v>84</v>
      </c>
      <c r="O232" s="47" t="s">
        <v>744</v>
      </c>
      <c r="P232" s="48"/>
      <c r="Q232" s="48"/>
      <c r="R232" s="48"/>
      <c r="S232" s="49"/>
      <c r="T232" s="50" t="str">
        <f>IFERROR(__xludf.DUMMYFUNCTION("if(isblank($A232),"""",REGEXREPLACE($A232,   "",?(\d),?"",  ""$1""&amp;""-""&amp;$H232))"),"")</f>
        <v/>
      </c>
      <c r="U232" s="51" t="str">
        <f>IFERROR(__xludf.DUMMYFUNCTION("iferror(split(A232,"","",TRUE,TRUE),"""")"),"")</f>
        <v/>
      </c>
      <c r="V232" s="51"/>
      <c r="W232" s="51"/>
      <c r="X232" s="51"/>
      <c r="Y232" s="50" t="str">
        <f>IFERROR(__xludf.DUMMYFUNCTION("if(or(U232="""",U232=""f""),"""",U232&amp;"": ""&amp;vlookup(to_text(U232),'1.Learning-Goals'!$A$3:$B$100,2,FALSE))"),"")</f>
        <v/>
      </c>
      <c r="Z232" s="50" t="str">
        <f>IFERROR(__xludf.DUMMYFUNCTION("if(or(V232="""",V232=""f""),"""",V232&amp;"": ""&amp;vlookup(to_text(V232),'1.Learning-Goals'!$A$3:$B$100,2,FALSE))"),"")</f>
        <v/>
      </c>
      <c r="AA232" s="50" t="str">
        <f>IFERROR(__xludf.DUMMYFUNCTION("if(or(W232="""",W232=""f""),"""",W232&amp;"": ""&amp;vlookup(to_text(W232),'1.Learning-Goals'!$A$3:$B$100,2,FALSE))"),"")</f>
        <v/>
      </c>
      <c r="AB232" s="50" t="str">
        <f>IFERROR(__xludf.DUMMYFUNCTION("if(or(X232="""",X232=""f""),"""",X232&amp;"": ""&amp;vlookup(to_text(X232),'1.Learning-Goals'!$A$3:$B$100,2,FALSE))"),"")</f>
        <v/>
      </c>
      <c r="AC232" s="52"/>
      <c r="AD232" s="52"/>
      <c r="AE232" s="52"/>
      <c r="AF232" s="52"/>
      <c r="AG232" s="52"/>
      <c r="AH232" s="52"/>
      <c r="AI232" s="52"/>
      <c r="AJ232" s="52"/>
    </row>
    <row r="233" ht="15.75" customHeight="1">
      <c r="A233" s="53"/>
      <c r="B233" s="39" t="str">
        <f t="shared" si="1"/>
        <v/>
      </c>
      <c r="C233" s="40" t="s">
        <v>745</v>
      </c>
      <c r="D233" s="41" t="s">
        <v>746</v>
      </c>
      <c r="E233" s="41" t="s">
        <v>79</v>
      </c>
      <c r="F233" s="40" t="s">
        <v>80</v>
      </c>
      <c r="G233" s="41">
        <v>8.0</v>
      </c>
      <c r="H233" s="57" t="s">
        <v>6</v>
      </c>
      <c r="I233" s="41" t="s">
        <v>82</v>
      </c>
      <c r="J233" s="56"/>
      <c r="K233" s="44"/>
      <c r="L233" s="45"/>
      <c r="M233" s="46" t="s">
        <v>83</v>
      </c>
      <c r="N233" s="40" t="s">
        <v>84</v>
      </c>
      <c r="O233" s="47" t="s">
        <v>747</v>
      </c>
      <c r="P233" s="48"/>
      <c r="Q233" s="48"/>
      <c r="R233" s="48"/>
      <c r="S233" s="49"/>
      <c r="T233" s="50" t="str">
        <f>IFERROR(__xludf.DUMMYFUNCTION("if(isblank($A233),"""",REGEXREPLACE($A233,   "",?(\d),?"",  ""$1""&amp;""-""&amp;$H233))"),"")</f>
        <v/>
      </c>
      <c r="U233" s="51" t="str">
        <f>IFERROR(__xludf.DUMMYFUNCTION("iferror(split(A233,"","",TRUE,TRUE),"""")"),"")</f>
        <v/>
      </c>
      <c r="V233" s="51"/>
      <c r="W233" s="51"/>
      <c r="X233" s="51"/>
      <c r="Y233" s="50" t="str">
        <f>IFERROR(__xludf.DUMMYFUNCTION("if(or(U233="""",U233=""f""),"""",U233&amp;"": ""&amp;vlookup(to_text(U233),'1.Learning-Goals'!$A$3:$B$100,2,FALSE))"),"")</f>
        <v/>
      </c>
      <c r="Z233" s="50" t="str">
        <f>IFERROR(__xludf.DUMMYFUNCTION("if(or(V233="""",V233=""f""),"""",V233&amp;"": ""&amp;vlookup(to_text(V233),'1.Learning-Goals'!$A$3:$B$100,2,FALSE))"),"")</f>
        <v/>
      </c>
      <c r="AA233" s="50" t="str">
        <f>IFERROR(__xludf.DUMMYFUNCTION("if(or(W233="""",W233=""f""),"""",W233&amp;"": ""&amp;vlookup(to_text(W233),'1.Learning-Goals'!$A$3:$B$100,2,FALSE))"),"")</f>
        <v/>
      </c>
      <c r="AB233" s="50" t="str">
        <f>IFERROR(__xludf.DUMMYFUNCTION("if(or(X233="""",X233=""f""),"""",X233&amp;"": ""&amp;vlookup(to_text(X233),'1.Learning-Goals'!$A$3:$B$100,2,FALSE))"),"")</f>
        <v/>
      </c>
      <c r="AC233" s="52"/>
      <c r="AD233" s="52"/>
      <c r="AE233" s="52"/>
      <c r="AF233" s="52"/>
      <c r="AG233" s="52"/>
      <c r="AH233" s="52"/>
      <c r="AI233" s="52"/>
      <c r="AJ233" s="52"/>
    </row>
    <row r="234" ht="15.75" customHeight="1">
      <c r="A234" s="53"/>
      <c r="B234" s="39" t="str">
        <f t="shared" si="1"/>
        <v/>
      </c>
      <c r="C234" s="40" t="s">
        <v>748</v>
      </c>
      <c r="D234" s="41" t="s">
        <v>749</v>
      </c>
      <c r="E234" s="41" t="s">
        <v>79</v>
      </c>
      <c r="F234" s="40" t="s">
        <v>80</v>
      </c>
      <c r="G234" s="41">
        <v>8.0</v>
      </c>
      <c r="H234" s="57" t="s">
        <v>6</v>
      </c>
      <c r="I234" s="41" t="s">
        <v>82</v>
      </c>
      <c r="J234" s="56"/>
      <c r="K234" s="44"/>
      <c r="L234" s="45"/>
      <c r="M234" s="46" t="s">
        <v>83</v>
      </c>
      <c r="N234" s="40" t="s">
        <v>84</v>
      </c>
      <c r="O234" s="47" t="s">
        <v>750</v>
      </c>
      <c r="P234" s="48"/>
      <c r="Q234" s="48"/>
      <c r="R234" s="48"/>
      <c r="S234" s="49"/>
      <c r="T234" s="50" t="str">
        <f>IFERROR(__xludf.DUMMYFUNCTION("if(isblank($A234),"""",REGEXREPLACE($A234,   "",?(\d),?"",  ""$1""&amp;""-""&amp;$H234))"),"")</f>
        <v/>
      </c>
      <c r="U234" s="51" t="str">
        <f>IFERROR(__xludf.DUMMYFUNCTION("iferror(split(A234,"","",TRUE,TRUE),"""")"),"")</f>
        <v/>
      </c>
      <c r="V234" s="51"/>
      <c r="W234" s="51"/>
      <c r="X234" s="51"/>
      <c r="Y234" s="50" t="str">
        <f>IFERROR(__xludf.DUMMYFUNCTION("if(or(U234="""",U234=""f""),"""",U234&amp;"": ""&amp;vlookup(to_text(U234),'1.Learning-Goals'!$A$3:$B$100,2,FALSE))"),"")</f>
        <v/>
      </c>
      <c r="Z234" s="50" t="str">
        <f>IFERROR(__xludf.DUMMYFUNCTION("if(or(V234="""",V234=""f""),"""",V234&amp;"": ""&amp;vlookup(to_text(V234),'1.Learning-Goals'!$A$3:$B$100,2,FALSE))"),"")</f>
        <v/>
      </c>
      <c r="AA234" s="50" t="str">
        <f>IFERROR(__xludf.DUMMYFUNCTION("if(or(W234="""",W234=""f""),"""",W234&amp;"": ""&amp;vlookup(to_text(W234),'1.Learning-Goals'!$A$3:$B$100,2,FALSE))"),"")</f>
        <v/>
      </c>
      <c r="AB234" s="50" t="str">
        <f>IFERROR(__xludf.DUMMYFUNCTION("if(or(X234="""",X234=""f""),"""",X234&amp;"": ""&amp;vlookup(to_text(X234),'1.Learning-Goals'!$A$3:$B$100,2,FALSE))"),"")</f>
        <v/>
      </c>
      <c r="AC234" s="52"/>
      <c r="AD234" s="52"/>
      <c r="AE234" s="52"/>
      <c r="AF234" s="52"/>
      <c r="AG234" s="52"/>
      <c r="AH234" s="52"/>
      <c r="AI234" s="52"/>
      <c r="AJ234" s="52"/>
    </row>
    <row r="235" ht="15.75" customHeight="1">
      <c r="A235" s="53"/>
      <c r="B235" s="39" t="str">
        <f t="shared" si="1"/>
        <v/>
      </c>
      <c r="C235" s="40" t="s">
        <v>751</v>
      </c>
      <c r="D235" s="41" t="s">
        <v>87</v>
      </c>
      <c r="E235" s="41" t="s">
        <v>79</v>
      </c>
      <c r="F235" s="40" t="s">
        <v>80</v>
      </c>
      <c r="G235" s="41">
        <v>8.0</v>
      </c>
      <c r="H235" s="57" t="s">
        <v>6</v>
      </c>
      <c r="I235" s="41" t="s">
        <v>82</v>
      </c>
      <c r="J235" s="56"/>
      <c r="K235" s="44"/>
      <c r="L235" s="45"/>
      <c r="M235" s="46" t="s">
        <v>83</v>
      </c>
      <c r="N235" s="40" t="s">
        <v>84</v>
      </c>
      <c r="O235" s="47" t="s">
        <v>752</v>
      </c>
      <c r="P235" s="48"/>
      <c r="Q235" s="48"/>
      <c r="R235" s="48"/>
      <c r="S235" s="49"/>
      <c r="T235" s="50" t="str">
        <f>IFERROR(__xludf.DUMMYFUNCTION("if(isblank($A235),"""",REGEXREPLACE($A235,   "",?(\d),?"",  ""$1""&amp;""-""&amp;$H235))"),"")</f>
        <v/>
      </c>
      <c r="U235" s="51" t="str">
        <f>IFERROR(__xludf.DUMMYFUNCTION("iferror(split(A235,"","",TRUE,TRUE),"""")"),"")</f>
        <v/>
      </c>
      <c r="V235" s="51"/>
      <c r="W235" s="51"/>
      <c r="X235" s="51"/>
      <c r="Y235" s="50" t="str">
        <f>IFERROR(__xludf.DUMMYFUNCTION("if(or(U235="""",U235=""f""),"""",U235&amp;"": ""&amp;vlookup(to_text(U235),'1.Learning-Goals'!$A$3:$B$100,2,FALSE))"),"")</f>
        <v/>
      </c>
      <c r="Z235" s="50" t="str">
        <f>IFERROR(__xludf.DUMMYFUNCTION("if(or(V235="""",V235=""f""),"""",V235&amp;"": ""&amp;vlookup(to_text(V235),'1.Learning-Goals'!$A$3:$B$100,2,FALSE))"),"")</f>
        <v/>
      </c>
      <c r="AA235" s="50" t="str">
        <f>IFERROR(__xludf.DUMMYFUNCTION("if(or(W235="""",W235=""f""),"""",W235&amp;"": ""&amp;vlookup(to_text(W235),'1.Learning-Goals'!$A$3:$B$100,2,FALSE))"),"")</f>
        <v/>
      </c>
      <c r="AB235" s="50" t="str">
        <f>IFERROR(__xludf.DUMMYFUNCTION("if(or(X235="""",X235=""f""),"""",X235&amp;"": ""&amp;vlookup(to_text(X235),'1.Learning-Goals'!$A$3:$B$100,2,FALSE))"),"")</f>
        <v/>
      </c>
      <c r="AC235" s="52"/>
      <c r="AD235" s="52"/>
      <c r="AE235" s="52"/>
      <c r="AF235" s="52"/>
      <c r="AG235" s="52"/>
      <c r="AH235" s="52"/>
      <c r="AI235" s="52"/>
      <c r="AJ235" s="52"/>
    </row>
    <row r="236" ht="15.75" customHeight="1">
      <c r="A236" s="53"/>
      <c r="B236" s="39" t="str">
        <f t="shared" si="1"/>
        <v/>
      </c>
      <c r="C236" s="40" t="s">
        <v>753</v>
      </c>
      <c r="D236" s="41" t="s">
        <v>754</v>
      </c>
      <c r="E236" s="41" t="s">
        <v>79</v>
      </c>
      <c r="F236" s="40" t="s">
        <v>80</v>
      </c>
      <c r="G236" s="41">
        <v>8.0</v>
      </c>
      <c r="H236" s="57" t="s">
        <v>6</v>
      </c>
      <c r="I236" s="41" t="s">
        <v>82</v>
      </c>
      <c r="J236" s="56"/>
      <c r="K236" s="44"/>
      <c r="L236" s="45"/>
      <c r="M236" s="46" t="s">
        <v>83</v>
      </c>
      <c r="N236" s="40" t="s">
        <v>84</v>
      </c>
      <c r="O236" s="47" t="s">
        <v>755</v>
      </c>
      <c r="P236" s="48"/>
      <c r="Q236" s="48"/>
      <c r="R236" s="48"/>
      <c r="S236" s="49"/>
      <c r="T236" s="50" t="str">
        <f>IFERROR(__xludf.DUMMYFUNCTION("if(isblank($A236),"""",REGEXREPLACE($A236,   "",?(\d),?"",  ""$1""&amp;""-""&amp;$H236))"),"")</f>
        <v/>
      </c>
      <c r="U236" s="51" t="str">
        <f>IFERROR(__xludf.DUMMYFUNCTION("iferror(split(A236,"","",TRUE,TRUE),"""")"),"")</f>
        <v/>
      </c>
      <c r="V236" s="51"/>
      <c r="W236" s="51"/>
      <c r="X236" s="51"/>
      <c r="Y236" s="50" t="str">
        <f>IFERROR(__xludf.DUMMYFUNCTION("if(or(U236="""",U236=""f""),"""",U236&amp;"": ""&amp;vlookup(to_text(U236),'1.Learning-Goals'!$A$3:$B$100,2,FALSE))"),"")</f>
        <v/>
      </c>
      <c r="Z236" s="50" t="str">
        <f>IFERROR(__xludf.DUMMYFUNCTION("if(or(V236="""",V236=""f""),"""",V236&amp;"": ""&amp;vlookup(to_text(V236),'1.Learning-Goals'!$A$3:$B$100,2,FALSE))"),"")</f>
        <v/>
      </c>
      <c r="AA236" s="50" t="str">
        <f>IFERROR(__xludf.DUMMYFUNCTION("if(or(W236="""",W236=""f""),"""",W236&amp;"": ""&amp;vlookup(to_text(W236),'1.Learning-Goals'!$A$3:$B$100,2,FALSE))"),"")</f>
        <v/>
      </c>
      <c r="AB236" s="50" t="str">
        <f>IFERROR(__xludf.DUMMYFUNCTION("if(or(X236="""",X236=""f""),"""",X236&amp;"": ""&amp;vlookup(to_text(X236),'1.Learning-Goals'!$A$3:$B$100,2,FALSE))"),"")</f>
        <v/>
      </c>
      <c r="AC236" s="52"/>
      <c r="AD236" s="52"/>
      <c r="AE236" s="52"/>
      <c r="AF236" s="52"/>
      <c r="AG236" s="52"/>
      <c r="AH236" s="52"/>
      <c r="AI236" s="52"/>
      <c r="AJ236" s="52"/>
    </row>
    <row r="237" ht="15.75" customHeight="1">
      <c r="A237" s="53"/>
      <c r="B237" s="39" t="str">
        <f t="shared" si="1"/>
        <v/>
      </c>
      <c r="C237" s="40" t="s">
        <v>756</v>
      </c>
      <c r="D237" s="41" t="s">
        <v>757</v>
      </c>
      <c r="E237" s="41" t="s">
        <v>79</v>
      </c>
      <c r="F237" s="40" t="s">
        <v>80</v>
      </c>
      <c r="G237" s="41">
        <v>8.0</v>
      </c>
      <c r="H237" s="57" t="s">
        <v>6</v>
      </c>
      <c r="I237" s="41" t="s">
        <v>82</v>
      </c>
      <c r="J237" s="56"/>
      <c r="K237" s="44"/>
      <c r="L237" s="45"/>
      <c r="M237" s="46" t="s">
        <v>83</v>
      </c>
      <c r="N237" s="40" t="s">
        <v>84</v>
      </c>
      <c r="O237" s="47" t="s">
        <v>758</v>
      </c>
      <c r="P237" s="48"/>
      <c r="Q237" s="48"/>
      <c r="R237" s="48"/>
      <c r="S237" s="49"/>
      <c r="T237" s="50" t="str">
        <f>IFERROR(__xludf.DUMMYFUNCTION("if(isblank($A237),"""",REGEXREPLACE($A237,   "",?(\d),?"",  ""$1""&amp;""-""&amp;$H237))"),"")</f>
        <v/>
      </c>
      <c r="U237" s="51" t="str">
        <f>IFERROR(__xludf.DUMMYFUNCTION("iferror(split(A237,"","",TRUE,TRUE),"""")"),"")</f>
        <v/>
      </c>
      <c r="V237" s="51"/>
      <c r="W237" s="51"/>
      <c r="X237" s="51"/>
      <c r="Y237" s="50" t="str">
        <f>IFERROR(__xludf.DUMMYFUNCTION("if(or(U237="""",U237=""f""),"""",U237&amp;"": ""&amp;vlookup(to_text(U237),'1.Learning-Goals'!$A$3:$B$100,2,FALSE))"),"")</f>
        <v/>
      </c>
      <c r="Z237" s="50" t="str">
        <f>IFERROR(__xludf.DUMMYFUNCTION("if(or(V237="""",V237=""f""),"""",V237&amp;"": ""&amp;vlookup(to_text(V237),'1.Learning-Goals'!$A$3:$B$100,2,FALSE))"),"")</f>
        <v/>
      </c>
      <c r="AA237" s="50" t="str">
        <f>IFERROR(__xludf.DUMMYFUNCTION("if(or(W237="""",W237=""f""),"""",W237&amp;"": ""&amp;vlookup(to_text(W237),'1.Learning-Goals'!$A$3:$B$100,2,FALSE))"),"")</f>
        <v/>
      </c>
      <c r="AB237" s="50" t="str">
        <f>IFERROR(__xludf.DUMMYFUNCTION("if(or(X237="""",X237=""f""),"""",X237&amp;"": ""&amp;vlookup(to_text(X237),'1.Learning-Goals'!$A$3:$B$100,2,FALSE))"),"")</f>
        <v/>
      </c>
      <c r="AC237" s="52"/>
      <c r="AD237" s="52"/>
      <c r="AE237" s="52"/>
      <c r="AF237" s="52"/>
      <c r="AG237" s="52"/>
      <c r="AH237" s="52"/>
      <c r="AI237" s="52"/>
      <c r="AJ237" s="52"/>
    </row>
    <row r="238" ht="15.75" customHeight="1">
      <c r="A238" s="53"/>
      <c r="B238" s="39" t="str">
        <f t="shared" si="1"/>
        <v/>
      </c>
      <c r="C238" s="40" t="s">
        <v>759</v>
      </c>
      <c r="D238" s="41" t="s">
        <v>649</v>
      </c>
      <c r="E238" s="41" t="s">
        <v>79</v>
      </c>
      <c r="F238" s="40" t="s">
        <v>80</v>
      </c>
      <c r="G238" s="41">
        <v>8.0</v>
      </c>
      <c r="H238" s="57" t="s">
        <v>6</v>
      </c>
      <c r="I238" s="41" t="s">
        <v>82</v>
      </c>
      <c r="J238" s="56"/>
      <c r="K238" s="44"/>
      <c r="L238" s="45"/>
      <c r="M238" s="46" t="s">
        <v>83</v>
      </c>
      <c r="N238" s="40" t="s">
        <v>84</v>
      </c>
      <c r="O238" s="47" t="s">
        <v>760</v>
      </c>
      <c r="P238" s="48"/>
      <c r="Q238" s="48"/>
      <c r="R238" s="48"/>
      <c r="S238" s="49"/>
      <c r="T238" s="50" t="str">
        <f>IFERROR(__xludf.DUMMYFUNCTION("if(isblank($A238),"""",REGEXREPLACE($A238,   "",?(\d),?"",  ""$1""&amp;""-""&amp;$H238))"),"")</f>
        <v/>
      </c>
      <c r="U238" s="51" t="str">
        <f>IFERROR(__xludf.DUMMYFUNCTION("iferror(split(A238,"","",TRUE,TRUE),"""")"),"")</f>
        <v/>
      </c>
      <c r="V238" s="51"/>
      <c r="W238" s="51"/>
      <c r="X238" s="51"/>
      <c r="Y238" s="50" t="str">
        <f>IFERROR(__xludf.DUMMYFUNCTION("if(or(U238="""",U238=""f""),"""",U238&amp;"": ""&amp;vlookup(to_text(U238),'1.Learning-Goals'!$A$3:$B$100,2,FALSE))"),"")</f>
        <v/>
      </c>
      <c r="Z238" s="50" t="str">
        <f>IFERROR(__xludf.DUMMYFUNCTION("if(or(V238="""",V238=""f""),"""",V238&amp;"": ""&amp;vlookup(to_text(V238),'1.Learning-Goals'!$A$3:$B$100,2,FALSE))"),"")</f>
        <v/>
      </c>
      <c r="AA238" s="50" t="str">
        <f>IFERROR(__xludf.DUMMYFUNCTION("if(or(W238="""",W238=""f""),"""",W238&amp;"": ""&amp;vlookup(to_text(W238),'1.Learning-Goals'!$A$3:$B$100,2,FALSE))"),"")</f>
        <v/>
      </c>
      <c r="AB238" s="50" t="str">
        <f>IFERROR(__xludf.DUMMYFUNCTION("if(or(X238="""",X238=""f""),"""",X238&amp;"": ""&amp;vlookup(to_text(X238),'1.Learning-Goals'!$A$3:$B$100,2,FALSE))"),"")</f>
        <v/>
      </c>
      <c r="AC238" s="52"/>
      <c r="AD238" s="52"/>
      <c r="AE238" s="52"/>
      <c r="AF238" s="52"/>
      <c r="AG238" s="52"/>
      <c r="AH238" s="52"/>
      <c r="AI238" s="52"/>
      <c r="AJ238" s="52"/>
    </row>
    <row r="239" ht="15.75" customHeight="1">
      <c r="A239" s="53"/>
      <c r="B239" s="39" t="str">
        <f t="shared" si="1"/>
        <v/>
      </c>
      <c r="C239" s="40" t="s">
        <v>761</v>
      </c>
      <c r="D239" s="41" t="s">
        <v>364</v>
      </c>
      <c r="E239" s="41" t="s">
        <v>79</v>
      </c>
      <c r="F239" s="40" t="s">
        <v>80</v>
      </c>
      <c r="G239" s="41">
        <v>8.0</v>
      </c>
      <c r="H239" s="57" t="s">
        <v>6</v>
      </c>
      <c r="I239" s="41" t="s">
        <v>82</v>
      </c>
      <c r="J239" s="56"/>
      <c r="K239" s="44"/>
      <c r="L239" s="45"/>
      <c r="M239" s="46" t="s">
        <v>83</v>
      </c>
      <c r="N239" s="40" t="s">
        <v>84</v>
      </c>
      <c r="O239" s="47" t="s">
        <v>762</v>
      </c>
      <c r="P239" s="48"/>
      <c r="Q239" s="48"/>
      <c r="R239" s="48"/>
      <c r="S239" s="49"/>
      <c r="T239" s="50" t="str">
        <f>IFERROR(__xludf.DUMMYFUNCTION("if(isblank($A239),"""",REGEXREPLACE($A239,   "",?(\d),?"",  ""$1""&amp;""-""&amp;$H239))"),"")</f>
        <v/>
      </c>
      <c r="U239" s="51" t="str">
        <f>IFERROR(__xludf.DUMMYFUNCTION("iferror(split(A239,"","",TRUE,TRUE),"""")"),"")</f>
        <v/>
      </c>
      <c r="V239" s="51"/>
      <c r="W239" s="51"/>
      <c r="X239" s="51"/>
      <c r="Y239" s="50" t="str">
        <f>IFERROR(__xludf.DUMMYFUNCTION("if(or(U239="""",U239=""f""),"""",U239&amp;"": ""&amp;vlookup(to_text(U239),'1.Learning-Goals'!$A$3:$B$100,2,FALSE))"),"")</f>
        <v/>
      </c>
      <c r="Z239" s="50" t="str">
        <f>IFERROR(__xludf.DUMMYFUNCTION("if(or(V239="""",V239=""f""),"""",V239&amp;"": ""&amp;vlookup(to_text(V239),'1.Learning-Goals'!$A$3:$B$100,2,FALSE))"),"")</f>
        <v/>
      </c>
      <c r="AA239" s="50" t="str">
        <f>IFERROR(__xludf.DUMMYFUNCTION("if(or(W239="""",W239=""f""),"""",W239&amp;"": ""&amp;vlookup(to_text(W239),'1.Learning-Goals'!$A$3:$B$100,2,FALSE))"),"")</f>
        <v/>
      </c>
      <c r="AB239" s="50" t="str">
        <f>IFERROR(__xludf.DUMMYFUNCTION("if(or(X239="""",X239=""f""),"""",X239&amp;"": ""&amp;vlookup(to_text(X239),'1.Learning-Goals'!$A$3:$B$100,2,FALSE))"),"")</f>
        <v/>
      </c>
      <c r="AC239" s="52"/>
      <c r="AD239" s="52"/>
      <c r="AE239" s="52"/>
      <c r="AF239" s="52"/>
      <c r="AG239" s="52"/>
      <c r="AH239" s="52"/>
      <c r="AI239" s="52"/>
      <c r="AJ239" s="52"/>
    </row>
    <row r="240" ht="15.75" customHeight="1">
      <c r="A240" s="53"/>
      <c r="B240" s="39" t="str">
        <f t="shared" si="1"/>
        <v/>
      </c>
      <c r="C240" s="40" t="s">
        <v>763</v>
      </c>
      <c r="D240" s="41" t="s">
        <v>764</v>
      </c>
      <c r="E240" s="41" t="s">
        <v>79</v>
      </c>
      <c r="F240" s="40" t="s">
        <v>80</v>
      </c>
      <c r="G240" s="41">
        <v>8.0</v>
      </c>
      <c r="H240" s="57" t="s">
        <v>6</v>
      </c>
      <c r="I240" s="41" t="s">
        <v>82</v>
      </c>
      <c r="J240" s="56"/>
      <c r="K240" s="44"/>
      <c r="L240" s="45"/>
      <c r="M240" s="46" t="s">
        <v>83</v>
      </c>
      <c r="N240" s="40" t="s">
        <v>84</v>
      </c>
      <c r="O240" s="47" t="s">
        <v>765</v>
      </c>
      <c r="P240" s="48"/>
      <c r="Q240" s="48"/>
      <c r="R240" s="48"/>
      <c r="S240" s="49"/>
      <c r="T240" s="50" t="str">
        <f>IFERROR(__xludf.DUMMYFUNCTION("if(isblank($A240),"""",REGEXREPLACE($A240,   "",?(\d),?"",  ""$1""&amp;""-""&amp;$H240))"),"")</f>
        <v/>
      </c>
      <c r="U240" s="51" t="str">
        <f>IFERROR(__xludf.DUMMYFUNCTION("iferror(split(A240,"","",TRUE,TRUE),"""")"),"")</f>
        <v/>
      </c>
      <c r="V240" s="51"/>
      <c r="W240" s="51"/>
      <c r="X240" s="51"/>
      <c r="Y240" s="50" t="str">
        <f>IFERROR(__xludf.DUMMYFUNCTION("if(or(U240="""",U240=""f""),"""",U240&amp;"": ""&amp;vlookup(to_text(U240),'1.Learning-Goals'!$A$3:$B$100,2,FALSE))"),"")</f>
        <v/>
      </c>
      <c r="Z240" s="50" t="str">
        <f>IFERROR(__xludf.DUMMYFUNCTION("if(or(V240="""",V240=""f""),"""",V240&amp;"": ""&amp;vlookup(to_text(V240),'1.Learning-Goals'!$A$3:$B$100,2,FALSE))"),"")</f>
        <v/>
      </c>
      <c r="AA240" s="50" t="str">
        <f>IFERROR(__xludf.DUMMYFUNCTION("if(or(W240="""",W240=""f""),"""",W240&amp;"": ""&amp;vlookup(to_text(W240),'1.Learning-Goals'!$A$3:$B$100,2,FALSE))"),"")</f>
        <v/>
      </c>
      <c r="AB240" s="50" t="str">
        <f>IFERROR(__xludf.DUMMYFUNCTION("if(or(X240="""",X240=""f""),"""",X240&amp;"": ""&amp;vlookup(to_text(X240),'1.Learning-Goals'!$A$3:$B$100,2,FALSE))"),"")</f>
        <v/>
      </c>
      <c r="AC240" s="52"/>
      <c r="AD240" s="52"/>
      <c r="AE240" s="52"/>
      <c r="AF240" s="52"/>
      <c r="AG240" s="52"/>
      <c r="AH240" s="52"/>
      <c r="AI240" s="52"/>
      <c r="AJ240" s="52"/>
    </row>
    <row r="241" ht="15.75" customHeight="1">
      <c r="A241" s="53"/>
      <c r="B241" s="39" t="str">
        <f t="shared" si="1"/>
        <v/>
      </c>
      <c r="C241" s="40" t="s">
        <v>766</v>
      </c>
      <c r="D241" s="41" t="s">
        <v>767</v>
      </c>
      <c r="E241" s="41" t="s">
        <v>79</v>
      </c>
      <c r="F241" s="40" t="s">
        <v>80</v>
      </c>
      <c r="G241" s="41">
        <v>8.0</v>
      </c>
      <c r="H241" s="57" t="s">
        <v>6</v>
      </c>
      <c r="I241" s="41" t="s">
        <v>82</v>
      </c>
      <c r="J241" s="56"/>
      <c r="K241" s="44"/>
      <c r="L241" s="45"/>
      <c r="M241" s="46" t="s">
        <v>83</v>
      </c>
      <c r="N241" s="40" t="s">
        <v>84</v>
      </c>
      <c r="O241" s="47" t="s">
        <v>768</v>
      </c>
      <c r="P241" s="48"/>
      <c r="Q241" s="48"/>
      <c r="R241" s="48"/>
      <c r="S241" s="49"/>
      <c r="T241" s="50" t="str">
        <f>IFERROR(__xludf.DUMMYFUNCTION("if(isblank($A241),"""",REGEXREPLACE($A241,   "",?(\d),?"",  ""$1""&amp;""-""&amp;$H241))"),"")</f>
        <v/>
      </c>
      <c r="U241" s="51" t="str">
        <f>IFERROR(__xludf.DUMMYFUNCTION("iferror(split(A241,"","",TRUE,TRUE),"""")"),"")</f>
        <v/>
      </c>
      <c r="V241" s="51"/>
      <c r="W241" s="51"/>
      <c r="X241" s="51"/>
      <c r="Y241" s="50" t="str">
        <f>IFERROR(__xludf.DUMMYFUNCTION("if(or(U241="""",U241=""f""),"""",U241&amp;"": ""&amp;vlookup(to_text(U241),'1.Learning-Goals'!$A$3:$B$100,2,FALSE))"),"")</f>
        <v/>
      </c>
      <c r="Z241" s="50" t="str">
        <f>IFERROR(__xludf.DUMMYFUNCTION("if(or(V241="""",V241=""f""),"""",V241&amp;"": ""&amp;vlookup(to_text(V241),'1.Learning-Goals'!$A$3:$B$100,2,FALSE))"),"")</f>
        <v/>
      </c>
      <c r="AA241" s="50" t="str">
        <f>IFERROR(__xludf.DUMMYFUNCTION("if(or(W241="""",W241=""f""),"""",W241&amp;"": ""&amp;vlookup(to_text(W241),'1.Learning-Goals'!$A$3:$B$100,2,FALSE))"),"")</f>
        <v/>
      </c>
      <c r="AB241" s="50" t="str">
        <f>IFERROR(__xludf.DUMMYFUNCTION("if(or(X241="""",X241=""f""),"""",X241&amp;"": ""&amp;vlookup(to_text(X241),'1.Learning-Goals'!$A$3:$B$100,2,FALSE))"),"")</f>
        <v/>
      </c>
      <c r="AC241" s="52"/>
      <c r="AD241" s="52"/>
      <c r="AE241" s="52"/>
      <c r="AF241" s="52"/>
      <c r="AG241" s="52"/>
      <c r="AH241" s="52"/>
      <c r="AI241" s="52"/>
      <c r="AJ241" s="52"/>
    </row>
    <row r="242" ht="15.75" customHeight="1">
      <c r="A242" s="53"/>
      <c r="B242" s="39" t="str">
        <f t="shared" si="1"/>
        <v/>
      </c>
      <c r="C242" s="40" t="s">
        <v>769</v>
      </c>
      <c r="D242" s="41" t="s">
        <v>663</v>
      </c>
      <c r="E242" s="41" t="s">
        <v>79</v>
      </c>
      <c r="F242" s="40" t="s">
        <v>80</v>
      </c>
      <c r="G242" s="41">
        <v>8.0</v>
      </c>
      <c r="H242" s="57" t="s">
        <v>6</v>
      </c>
      <c r="I242" s="41" t="s">
        <v>82</v>
      </c>
      <c r="J242" s="56"/>
      <c r="K242" s="44"/>
      <c r="L242" s="45"/>
      <c r="M242" s="46" t="s">
        <v>83</v>
      </c>
      <c r="N242" s="40" t="s">
        <v>84</v>
      </c>
      <c r="O242" s="47" t="s">
        <v>770</v>
      </c>
      <c r="P242" s="48"/>
      <c r="Q242" s="48"/>
      <c r="R242" s="48"/>
      <c r="S242" s="49"/>
      <c r="T242" s="50" t="str">
        <f>IFERROR(__xludf.DUMMYFUNCTION("if(isblank($A242),"""",REGEXREPLACE($A242,   "",?(\d),?"",  ""$1""&amp;""-""&amp;$H242))"),"")</f>
        <v/>
      </c>
      <c r="U242" s="51" t="str">
        <f>IFERROR(__xludf.DUMMYFUNCTION("iferror(split(A242,"","",TRUE,TRUE),"""")"),"")</f>
        <v/>
      </c>
      <c r="V242" s="51"/>
      <c r="W242" s="51"/>
      <c r="X242" s="51"/>
      <c r="Y242" s="50" t="str">
        <f>IFERROR(__xludf.DUMMYFUNCTION("if(or(U242="""",U242=""f""),"""",U242&amp;"": ""&amp;vlookup(to_text(U242),'1.Learning-Goals'!$A$3:$B$100,2,FALSE))"),"")</f>
        <v/>
      </c>
      <c r="Z242" s="50" t="str">
        <f>IFERROR(__xludf.DUMMYFUNCTION("if(or(V242="""",V242=""f""),"""",V242&amp;"": ""&amp;vlookup(to_text(V242),'1.Learning-Goals'!$A$3:$B$100,2,FALSE))"),"")</f>
        <v/>
      </c>
      <c r="AA242" s="50" t="str">
        <f>IFERROR(__xludf.DUMMYFUNCTION("if(or(W242="""",W242=""f""),"""",W242&amp;"": ""&amp;vlookup(to_text(W242),'1.Learning-Goals'!$A$3:$B$100,2,FALSE))"),"")</f>
        <v/>
      </c>
      <c r="AB242" s="50" t="str">
        <f>IFERROR(__xludf.DUMMYFUNCTION("if(or(X242="""",X242=""f""),"""",X242&amp;"": ""&amp;vlookup(to_text(X242),'1.Learning-Goals'!$A$3:$B$100,2,FALSE))"),"")</f>
        <v/>
      </c>
      <c r="AC242" s="52"/>
      <c r="AD242" s="52"/>
      <c r="AE242" s="52"/>
      <c r="AF242" s="52"/>
      <c r="AG242" s="52"/>
      <c r="AH242" s="52"/>
      <c r="AI242" s="52"/>
      <c r="AJ242" s="52"/>
    </row>
    <row r="243" ht="15.75" customHeight="1">
      <c r="A243" s="53"/>
      <c r="B243" s="39" t="str">
        <f t="shared" si="1"/>
        <v/>
      </c>
      <c r="C243" s="40" t="s">
        <v>771</v>
      </c>
      <c r="D243" s="41" t="s">
        <v>772</v>
      </c>
      <c r="E243" s="41" t="s">
        <v>79</v>
      </c>
      <c r="F243" s="40" t="s">
        <v>80</v>
      </c>
      <c r="G243" s="41">
        <v>8.0</v>
      </c>
      <c r="H243" s="57" t="s">
        <v>6</v>
      </c>
      <c r="I243" s="41" t="s">
        <v>82</v>
      </c>
      <c r="J243" s="56"/>
      <c r="K243" s="44"/>
      <c r="L243" s="45"/>
      <c r="M243" s="46" t="s">
        <v>83</v>
      </c>
      <c r="N243" s="40" t="s">
        <v>84</v>
      </c>
      <c r="O243" s="47" t="s">
        <v>773</v>
      </c>
      <c r="P243" s="48"/>
      <c r="Q243" s="48"/>
      <c r="R243" s="48"/>
      <c r="S243" s="49"/>
      <c r="T243" s="50" t="str">
        <f>IFERROR(__xludf.DUMMYFUNCTION("if(isblank($A243),"""",REGEXREPLACE($A243,   "",?(\d),?"",  ""$1""&amp;""-""&amp;$H243))"),"")</f>
        <v/>
      </c>
      <c r="U243" s="51" t="str">
        <f>IFERROR(__xludf.DUMMYFUNCTION("iferror(split(A243,"","",TRUE,TRUE),"""")"),"")</f>
        <v/>
      </c>
      <c r="V243" s="51"/>
      <c r="W243" s="51"/>
      <c r="X243" s="51"/>
      <c r="Y243" s="50" t="str">
        <f>IFERROR(__xludf.DUMMYFUNCTION("if(or(U243="""",U243=""f""),"""",U243&amp;"": ""&amp;vlookup(to_text(U243),'1.Learning-Goals'!$A$3:$B$100,2,FALSE))"),"")</f>
        <v/>
      </c>
      <c r="Z243" s="50" t="str">
        <f>IFERROR(__xludf.DUMMYFUNCTION("if(or(V243="""",V243=""f""),"""",V243&amp;"": ""&amp;vlookup(to_text(V243),'1.Learning-Goals'!$A$3:$B$100,2,FALSE))"),"")</f>
        <v/>
      </c>
      <c r="AA243" s="50" t="str">
        <f>IFERROR(__xludf.DUMMYFUNCTION("if(or(W243="""",W243=""f""),"""",W243&amp;"": ""&amp;vlookup(to_text(W243),'1.Learning-Goals'!$A$3:$B$100,2,FALSE))"),"")</f>
        <v/>
      </c>
      <c r="AB243" s="50" t="str">
        <f>IFERROR(__xludf.DUMMYFUNCTION("if(or(X243="""",X243=""f""),"""",X243&amp;"": ""&amp;vlookup(to_text(X243),'1.Learning-Goals'!$A$3:$B$100,2,FALSE))"),"")</f>
        <v/>
      </c>
      <c r="AC243" s="52"/>
      <c r="AD243" s="52"/>
      <c r="AE243" s="52"/>
      <c r="AF243" s="52"/>
      <c r="AG243" s="52"/>
      <c r="AH243" s="52"/>
      <c r="AI243" s="52"/>
      <c r="AJ243" s="52"/>
    </row>
    <row r="244" ht="15.75" customHeight="1">
      <c r="A244" s="53"/>
      <c r="B244" s="39" t="str">
        <f t="shared" si="1"/>
        <v/>
      </c>
      <c r="C244" s="40" t="s">
        <v>774</v>
      </c>
      <c r="D244" s="41" t="s">
        <v>720</v>
      </c>
      <c r="E244" s="41" t="s">
        <v>79</v>
      </c>
      <c r="F244" s="40" t="s">
        <v>80</v>
      </c>
      <c r="G244" s="41">
        <v>8.0</v>
      </c>
      <c r="H244" s="57" t="s">
        <v>6</v>
      </c>
      <c r="I244" s="41" t="s">
        <v>82</v>
      </c>
      <c r="J244" s="56"/>
      <c r="K244" s="44"/>
      <c r="L244" s="45"/>
      <c r="M244" s="46" t="s">
        <v>83</v>
      </c>
      <c r="N244" s="40" t="s">
        <v>84</v>
      </c>
      <c r="O244" s="47" t="s">
        <v>775</v>
      </c>
      <c r="P244" s="48"/>
      <c r="Q244" s="48"/>
      <c r="R244" s="48"/>
      <c r="S244" s="49"/>
      <c r="T244" s="50" t="str">
        <f>IFERROR(__xludf.DUMMYFUNCTION("if(isblank($A244),"""",REGEXREPLACE($A244,   "",?(\d),?"",  ""$1""&amp;""-""&amp;$H244))"),"")</f>
        <v/>
      </c>
      <c r="U244" s="51" t="str">
        <f>IFERROR(__xludf.DUMMYFUNCTION("iferror(split(A244,"","",TRUE,TRUE),"""")"),"")</f>
        <v/>
      </c>
      <c r="V244" s="51"/>
      <c r="W244" s="51"/>
      <c r="X244" s="51"/>
      <c r="Y244" s="50" t="str">
        <f>IFERROR(__xludf.DUMMYFUNCTION("if(or(U244="""",U244=""f""),"""",U244&amp;"": ""&amp;vlookup(to_text(U244),'1.Learning-Goals'!$A$3:$B$100,2,FALSE))"),"")</f>
        <v/>
      </c>
      <c r="Z244" s="50" t="str">
        <f>IFERROR(__xludf.DUMMYFUNCTION("if(or(V244="""",V244=""f""),"""",V244&amp;"": ""&amp;vlookup(to_text(V244),'1.Learning-Goals'!$A$3:$B$100,2,FALSE))"),"")</f>
        <v/>
      </c>
      <c r="AA244" s="50" t="str">
        <f>IFERROR(__xludf.DUMMYFUNCTION("if(or(W244="""",W244=""f""),"""",W244&amp;"": ""&amp;vlookup(to_text(W244),'1.Learning-Goals'!$A$3:$B$100,2,FALSE))"),"")</f>
        <v/>
      </c>
      <c r="AB244" s="50" t="str">
        <f>IFERROR(__xludf.DUMMYFUNCTION("if(or(X244="""",X244=""f""),"""",X244&amp;"": ""&amp;vlookup(to_text(X244),'1.Learning-Goals'!$A$3:$B$100,2,FALSE))"),"")</f>
        <v/>
      </c>
      <c r="AC244" s="52"/>
      <c r="AD244" s="52"/>
      <c r="AE244" s="52"/>
      <c r="AF244" s="52"/>
      <c r="AG244" s="52"/>
      <c r="AH244" s="52"/>
      <c r="AI244" s="52"/>
      <c r="AJ244" s="52"/>
    </row>
    <row r="245" ht="15.75" customHeight="1">
      <c r="A245" s="53"/>
      <c r="B245" s="39" t="str">
        <f t="shared" si="1"/>
        <v/>
      </c>
      <c r="C245" s="40" t="s">
        <v>776</v>
      </c>
      <c r="D245" s="41" t="s">
        <v>672</v>
      </c>
      <c r="E245" s="41" t="s">
        <v>79</v>
      </c>
      <c r="F245" s="40" t="s">
        <v>80</v>
      </c>
      <c r="G245" s="41">
        <v>8.0</v>
      </c>
      <c r="H245" s="57" t="s">
        <v>6</v>
      </c>
      <c r="I245" s="41" t="s">
        <v>82</v>
      </c>
      <c r="J245" s="56"/>
      <c r="K245" s="44"/>
      <c r="L245" s="45"/>
      <c r="M245" s="46" t="s">
        <v>83</v>
      </c>
      <c r="N245" s="40" t="s">
        <v>84</v>
      </c>
      <c r="O245" s="47" t="s">
        <v>777</v>
      </c>
      <c r="P245" s="48"/>
      <c r="Q245" s="48"/>
      <c r="R245" s="48"/>
      <c r="S245" s="49"/>
      <c r="T245" s="50" t="str">
        <f>IFERROR(__xludf.DUMMYFUNCTION("if(isblank($A245),"""",REGEXREPLACE($A245,   "",?(\d),?"",  ""$1""&amp;""-""&amp;$H245))"),"")</f>
        <v/>
      </c>
      <c r="U245" s="51" t="str">
        <f>IFERROR(__xludf.DUMMYFUNCTION("iferror(split(A245,"","",TRUE,TRUE),"""")"),"")</f>
        <v/>
      </c>
      <c r="V245" s="51"/>
      <c r="W245" s="51"/>
      <c r="X245" s="51"/>
      <c r="Y245" s="50" t="str">
        <f>IFERROR(__xludf.DUMMYFUNCTION("if(or(U245="""",U245=""f""),"""",U245&amp;"": ""&amp;vlookup(to_text(U245),'1.Learning-Goals'!$A$3:$B$100,2,FALSE))"),"")</f>
        <v/>
      </c>
      <c r="Z245" s="50" t="str">
        <f>IFERROR(__xludf.DUMMYFUNCTION("if(or(V245="""",V245=""f""),"""",V245&amp;"": ""&amp;vlookup(to_text(V245),'1.Learning-Goals'!$A$3:$B$100,2,FALSE))"),"")</f>
        <v/>
      </c>
      <c r="AA245" s="50" t="str">
        <f>IFERROR(__xludf.DUMMYFUNCTION("if(or(W245="""",W245=""f""),"""",W245&amp;"": ""&amp;vlookup(to_text(W245),'1.Learning-Goals'!$A$3:$B$100,2,FALSE))"),"")</f>
        <v/>
      </c>
      <c r="AB245" s="50" t="str">
        <f>IFERROR(__xludf.DUMMYFUNCTION("if(or(X245="""",X245=""f""),"""",X245&amp;"": ""&amp;vlookup(to_text(X245),'1.Learning-Goals'!$A$3:$B$100,2,FALSE))"),"")</f>
        <v/>
      </c>
      <c r="AC245" s="52"/>
      <c r="AD245" s="52"/>
      <c r="AE245" s="52"/>
      <c r="AF245" s="52"/>
      <c r="AG245" s="52"/>
      <c r="AH245" s="52"/>
      <c r="AI245" s="52"/>
      <c r="AJ245" s="52"/>
    </row>
    <row r="246" ht="15.75" customHeight="1">
      <c r="A246" s="53"/>
      <c r="B246" s="39" t="str">
        <f t="shared" si="1"/>
        <v/>
      </c>
      <c r="C246" s="40" t="s">
        <v>778</v>
      </c>
      <c r="D246" s="41" t="s">
        <v>547</v>
      </c>
      <c r="E246" s="41" t="s">
        <v>79</v>
      </c>
      <c r="F246" s="40" t="s">
        <v>80</v>
      </c>
      <c r="G246" s="41">
        <v>8.0</v>
      </c>
      <c r="H246" s="57" t="s">
        <v>6</v>
      </c>
      <c r="I246" s="41" t="s">
        <v>82</v>
      </c>
      <c r="J246" s="56"/>
      <c r="K246" s="44"/>
      <c r="L246" s="45"/>
      <c r="M246" s="46" t="s">
        <v>83</v>
      </c>
      <c r="N246" s="40" t="s">
        <v>84</v>
      </c>
      <c r="O246" s="47" t="s">
        <v>779</v>
      </c>
      <c r="P246" s="48"/>
      <c r="Q246" s="48"/>
      <c r="R246" s="48"/>
      <c r="S246" s="49"/>
      <c r="T246" s="50" t="str">
        <f>IFERROR(__xludf.DUMMYFUNCTION("if(isblank($A246),"""",REGEXREPLACE($A246,   "",?(\d),?"",  ""$1""&amp;""-""&amp;$H246))"),"")</f>
        <v/>
      </c>
      <c r="U246" s="51" t="str">
        <f>IFERROR(__xludf.DUMMYFUNCTION("iferror(split(A246,"","",TRUE,TRUE),"""")"),"")</f>
        <v/>
      </c>
      <c r="V246" s="51"/>
      <c r="W246" s="51"/>
      <c r="X246" s="51"/>
      <c r="Y246" s="50" t="str">
        <f>IFERROR(__xludf.DUMMYFUNCTION("if(or(U246="""",U246=""f""),"""",U246&amp;"": ""&amp;vlookup(to_text(U246),'1.Learning-Goals'!$A$3:$B$100,2,FALSE))"),"")</f>
        <v/>
      </c>
      <c r="Z246" s="50" t="str">
        <f>IFERROR(__xludf.DUMMYFUNCTION("if(or(V246="""",V246=""f""),"""",V246&amp;"": ""&amp;vlookup(to_text(V246),'1.Learning-Goals'!$A$3:$B$100,2,FALSE))"),"")</f>
        <v/>
      </c>
      <c r="AA246" s="50" t="str">
        <f>IFERROR(__xludf.DUMMYFUNCTION("if(or(W246="""",W246=""f""),"""",W246&amp;"": ""&amp;vlookup(to_text(W246),'1.Learning-Goals'!$A$3:$B$100,2,FALSE))"),"")</f>
        <v/>
      </c>
      <c r="AB246" s="50" t="str">
        <f>IFERROR(__xludf.DUMMYFUNCTION("if(or(X246="""",X246=""f""),"""",X246&amp;"": ""&amp;vlookup(to_text(X246),'1.Learning-Goals'!$A$3:$B$100,2,FALSE))"),"")</f>
        <v/>
      </c>
      <c r="AC246" s="52"/>
      <c r="AD246" s="52"/>
      <c r="AE246" s="52"/>
      <c r="AF246" s="52"/>
      <c r="AG246" s="52"/>
      <c r="AH246" s="52"/>
      <c r="AI246" s="52"/>
      <c r="AJ246" s="52"/>
    </row>
    <row r="247" ht="15.75" customHeight="1">
      <c r="A247" s="53"/>
      <c r="B247" s="39" t="str">
        <f t="shared" si="1"/>
        <v/>
      </c>
      <c r="C247" s="40" t="s">
        <v>780</v>
      </c>
      <c r="D247" s="41" t="s">
        <v>781</v>
      </c>
      <c r="E247" s="41" t="s">
        <v>79</v>
      </c>
      <c r="F247" s="40" t="s">
        <v>80</v>
      </c>
      <c r="G247" s="41">
        <v>8.0</v>
      </c>
      <c r="H247" s="57" t="s">
        <v>6</v>
      </c>
      <c r="I247" s="41" t="s">
        <v>82</v>
      </c>
      <c r="J247" s="56"/>
      <c r="K247" s="44"/>
      <c r="L247" s="45"/>
      <c r="M247" s="46" t="s">
        <v>83</v>
      </c>
      <c r="N247" s="40" t="s">
        <v>84</v>
      </c>
      <c r="O247" s="47" t="s">
        <v>782</v>
      </c>
      <c r="P247" s="48"/>
      <c r="Q247" s="48"/>
      <c r="R247" s="48"/>
      <c r="S247" s="49"/>
      <c r="T247" s="50" t="str">
        <f>IFERROR(__xludf.DUMMYFUNCTION("if(isblank($A247),"""",REGEXREPLACE($A247,   "",?(\d),?"",  ""$1""&amp;""-""&amp;$H247))"),"")</f>
        <v/>
      </c>
      <c r="U247" s="51" t="str">
        <f>IFERROR(__xludf.DUMMYFUNCTION("iferror(split(A247,"","",TRUE,TRUE),"""")"),"")</f>
        <v/>
      </c>
      <c r="V247" s="51"/>
      <c r="W247" s="51"/>
      <c r="X247" s="51"/>
      <c r="Y247" s="50" t="str">
        <f>IFERROR(__xludf.DUMMYFUNCTION("if(or(U247="""",U247=""f""),"""",U247&amp;"": ""&amp;vlookup(to_text(U247),'1.Learning-Goals'!$A$3:$B$100,2,FALSE))"),"")</f>
        <v/>
      </c>
      <c r="Z247" s="50" t="str">
        <f>IFERROR(__xludf.DUMMYFUNCTION("if(or(V247="""",V247=""f""),"""",V247&amp;"": ""&amp;vlookup(to_text(V247),'1.Learning-Goals'!$A$3:$B$100,2,FALSE))"),"")</f>
        <v/>
      </c>
      <c r="AA247" s="50" t="str">
        <f>IFERROR(__xludf.DUMMYFUNCTION("if(or(W247="""",W247=""f""),"""",W247&amp;"": ""&amp;vlookup(to_text(W247),'1.Learning-Goals'!$A$3:$B$100,2,FALSE))"),"")</f>
        <v/>
      </c>
      <c r="AB247" s="50" t="str">
        <f>IFERROR(__xludf.DUMMYFUNCTION("if(or(X247="""",X247=""f""),"""",X247&amp;"": ""&amp;vlookup(to_text(X247),'1.Learning-Goals'!$A$3:$B$100,2,FALSE))"),"")</f>
        <v/>
      </c>
      <c r="AC247" s="52"/>
      <c r="AD247" s="52"/>
      <c r="AE247" s="52"/>
      <c r="AF247" s="52"/>
      <c r="AG247" s="52"/>
      <c r="AH247" s="52"/>
      <c r="AI247" s="52"/>
      <c r="AJ247" s="52"/>
    </row>
    <row r="248" ht="15.75" customHeight="1">
      <c r="A248" s="53"/>
      <c r="B248" s="39" t="str">
        <f t="shared" si="1"/>
        <v/>
      </c>
      <c r="C248" s="40" t="s">
        <v>783</v>
      </c>
      <c r="D248" s="41" t="s">
        <v>784</v>
      </c>
      <c r="E248" s="41" t="s">
        <v>79</v>
      </c>
      <c r="F248" s="40" t="s">
        <v>80</v>
      </c>
      <c r="G248" s="41">
        <v>8.0</v>
      </c>
      <c r="H248" s="57" t="s">
        <v>6</v>
      </c>
      <c r="I248" s="41" t="s">
        <v>82</v>
      </c>
      <c r="J248" s="56"/>
      <c r="K248" s="44"/>
      <c r="L248" s="45"/>
      <c r="M248" s="46" t="s">
        <v>83</v>
      </c>
      <c r="N248" s="40" t="s">
        <v>84</v>
      </c>
      <c r="O248" s="47" t="s">
        <v>785</v>
      </c>
      <c r="P248" s="48"/>
      <c r="Q248" s="48"/>
      <c r="R248" s="48"/>
      <c r="S248" s="49"/>
      <c r="T248" s="50" t="str">
        <f>IFERROR(__xludf.DUMMYFUNCTION("if(isblank($A248),"""",REGEXREPLACE($A248,   "",?(\d),?"",  ""$1""&amp;""-""&amp;$H248))"),"")</f>
        <v/>
      </c>
      <c r="U248" s="51" t="str">
        <f>IFERROR(__xludf.DUMMYFUNCTION("iferror(split(A248,"","",TRUE,TRUE),"""")"),"")</f>
        <v/>
      </c>
      <c r="V248" s="51"/>
      <c r="W248" s="51"/>
      <c r="X248" s="51"/>
      <c r="Y248" s="50" t="str">
        <f>IFERROR(__xludf.DUMMYFUNCTION("if(or(U248="""",U248=""f""),"""",U248&amp;"": ""&amp;vlookup(to_text(U248),'1.Learning-Goals'!$A$3:$B$100,2,FALSE))"),"")</f>
        <v/>
      </c>
      <c r="Z248" s="50" t="str">
        <f>IFERROR(__xludf.DUMMYFUNCTION("if(or(V248="""",V248=""f""),"""",V248&amp;"": ""&amp;vlookup(to_text(V248),'1.Learning-Goals'!$A$3:$B$100,2,FALSE))"),"")</f>
        <v/>
      </c>
      <c r="AA248" s="50" t="str">
        <f>IFERROR(__xludf.DUMMYFUNCTION("if(or(W248="""",W248=""f""),"""",W248&amp;"": ""&amp;vlookup(to_text(W248),'1.Learning-Goals'!$A$3:$B$100,2,FALSE))"),"")</f>
        <v/>
      </c>
      <c r="AB248" s="50" t="str">
        <f>IFERROR(__xludf.DUMMYFUNCTION("if(or(X248="""",X248=""f""),"""",X248&amp;"": ""&amp;vlookup(to_text(X248),'1.Learning-Goals'!$A$3:$B$100,2,FALSE))"),"")</f>
        <v/>
      </c>
      <c r="AC248" s="52"/>
      <c r="AD248" s="52"/>
      <c r="AE248" s="52"/>
      <c r="AF248" s="52"/>
      <c r="AG248" s="52"/>
      <c r="AH248" s="52"/>
      <c r="AI248" s="52"/>
      <c r="AJ248" s="52"/>
    </row>
    <row r="249" ht="15.75" customHeight="1">
      <c r="A249" s="53"/>
      <c r="B249" s="39" t="str">
        <f t="shared" si="1"/>
        <v/>
      </c>
      <c r="C249" s="40" t="s">
        <v>786</v>
      </c>
      <c r="D249" s="41" t="s">
        <v>787</v>
      </c>
      <c r="E249" s="41" t="s">
        <v>79</v>
      </c>
      <c r="F249" s="40" t="s">
        <v>80</v>
      </c>
      <c r="G249" s="41">
        <v>8.0</v>
      </c>
      <c r="H249" s="57" t="s">
        <v>6</v>
      </c>
      <c r="I249" s="41" t="s">
        <v>82</v>
      </c>
      <c r="J249" s="56"/>
      <c r="K249" s="44"/>
      <c r="L249" s="45"/>
      <c r="M249" s="46" t="s">
        <v>83</v>
      </c>
      <c r="N249" s="40" t="s">
        <v>84</v>
      </c>
      <c r="O249" s="47" t="s">
        <v>788</v>
      </c>
      <c r="P249" s="48"/>
      <c r="Q249" s="48"/>
      <c r="R249" s="48"/>
      <c r="S249" s="49"/>
      <c r="T249" s="50" t="str">
        <f>IFERROR(__xludf.DUMMYFUNCTION("if(isblank($A249),"""",REGEXREPLACE($A249,   "",?(\d),?"",  ""$1""&amp;""-""&amp;$H249))"),"")</f>
        <v/>
      </c>
      <c r="U249" s="51" t="str">
        <f>IFERROR(__xludf.DUMMYFUNCTION("iferror(split(A249,"","",TRUE,TRUE),"""")"),"")</f>
        <v/>
      </c>
      <c r="V249" s="51"/>
      <c r="W249" s="51"/>
      <c r="X249" s="51"/>
      <c r="Y249" s="50" t="str">
        <f>IFERROR(__xludf.DUMMYFUNCTION("if(or(U249="""",U249=""f""),"""",U249&amp;"": ""&amp;vlookup(to_text(U249),'1.Learning-Goals'!$A$3:$B$100,2,FALSE))"),"")</f>
        <v/>
      </c>
      <c r="Z249" s="50" t="str">
        <f>IFERROR(__xludf.DUMMYFUNCTION("if(or(V249="""",V249=""f""),"""",V249&amp;"": ""&amp;vlookup(to_text(V249),'1.Learning-Goals'!$A$3:$B$100,2,FALSE))"),"")</f>
        <v/>
      </c>
      <c r="AA249" s="50" t="str">
        <f>IFERROR(__xludf.DUMMYFUNCTION("if(or(W249="""",W249=""f""),"""",W249&amp;"": ""&amp;vlookup(to_text(W249),'1.Learning-Goals'!$A$3:$B$100,2,FALSE))"),"")</f>
        <v/>
      </c>
      <c r="AB249" s="50" t="str">
        <f>IFERROR(__xludf.DUMMYFUNCTION("if(or(X249="""",X249=""f""),"""",X249&amp;"": ""&amp;vlookup(to_text(X249),'1.Learning-Goals'!$A$3:$B$100,2,FALSE))"),"")</f>
        <v/>
      </c>
      <c r="AC249" s="52"/>
      <c r="AD249" s="52"/>
      <c r="AE249" s="52"/>
      <c r="AF249" s="52"/>
      <c r="AG249" s="52"/>
      <c r="AH249" s="52"/>
      <c r="AI249" s="52"/>
      <c r="AJ249" s="52"/>
    </row>
    <row r="250" ht="15.75" customHeight="1">
      <c r="A250" s="53"/>
      <c r="B250" s="39" t="str">
        <f t="shared" si="1"/>
        <v/>
      </c>
      <c r="C250" s="40" t="s">
        <v>789</v>
      </c>
      <c r="D250" s="41" t="s">
        <v>686</v>
      </c>
      <c r="E250" s="41" t="s">
        <v>79</v>
      </c>
      <c r="F250" s="40" t="s">
        <v>80</v>
      </c>
      <c r="G250" s="41">
        <v>8.0</v>
      </c>
      <c r="H250" s="57" t="s">
        <v>6</v>
      </c>
      <c r="I250" s="41" t="s">
        <v>82</v>
      </c>
      <c r="J250" s="56"/>
      <c r="K250" s="44"/>
      <c r="L250" s="45"/>
      <c r="M250" s="46" t="s">
        <v>83</v>
      </c>
      <c r="N250" s="40" t="s">
        <v>84</v>
      </c>
      <c r="O250" s="47" t="s">
        <v>790</v>
      </c>
      <c r="P250" s="48"/>
      <c r="Q250" s="48"/>
      <c r="R250" s="48"/>
      <c r="S250" s="49"/>
      <c r="T250" s="50" t="str">
        <f>IFERROR(__xludf.DUMMYFUNCTION("if(isblank($A250),"""",REGEXREPLACE($A250,   "",?(\d),?"",  ""$1""&amp;""-""&amp;$H250))"),"")</f>
        <v/>
      </c>
      <c r="U250" s="51" t="str">
        <f>IFERROR(__xludf.DUMMYFUNCTION("iferror(split(A250,"","",TRUE,TRUE),"""")"),"")</f>
        <v/>
      </c>
      <c r="V250" s="51"/>
      <c r="W250" s="51"/>
      <c r="X250" s="51"/>
      <c r="Y250" s="50" t="str">
        <f>IFERROR(__xludf.DUMMYFUNCTION("if(or(U250="""",U250=""f""),"""",U250&amp;"": ""&amp;vlookup(to_text(U250),'1.Learning-Goals'!$A$3:$B$100,2,FALSE))"),"")</f>
        <v/>
      </c>
      <c r="Z250" s="50" t="str">
        <f>IFERROR(__xludf.DUMMYFUNCTION("if(or(V250="""",V250=""f""),"""",V250&amp;"": ""&amp;vlookup(to_text(V250),'1.Learning-Goals'!$A$3:$B$100,2,FALSE))"),"")</f>
        <v/>
      </c>
      <c r="AA250" s="50" t="str">
        <f>IFERROR(__xludf.DUMMYFUNCTION("if(or(W250="""",W250=""f""),"""",W250&amp;"": ""&amp;vlookup(to_text(W250),'1.Learning-Goals'!$A$3:$B$100,2,FALSE))"),"")</f>
        <v/>
      </c>
      <c r="AB250" s="50" t="str">
        <f>IFERROR(__xludf.DUMMYFUNCTION("if(or(X250="""",X250=""f""),"""",X250&amp;"": ""&amp;vlookup(to_text(X250),'1.Learning-Goals'!$A$3:$B$100,2,FALSE))"),"")</f>
        <v/>
      </c>
      <c r="AC250" s="52"/>
      <c r="AD250" s="52"/>
      <c r="AE250" s="52"/>
      <c r="AF250" s="52"/>
      <c r="AG250" s="52"/>
      <c r="AH250" s="52"/>
      <c r="AI250" s="52"/>
      <c r="AJ250" s="52"/>
    </row>
    <row r="251" ht="15.75" customHeight="1">
      <c r="A251" s="53"/>
      <c r="B251" s="39" t="str">
        <f t="shared" si="1"/>
        <v/>
      </c>
      <c r="C251" s="40" t="s">
        <v>791</v>
      </c>
      <c r="D251" s="41" t="s">
        <v>78</v>
      </c>
      <c r="E251" s="41" t="s">
        <v>79</v>
      </c>
      <c r="F251" s="40" t="s">
        <v>80</v>
      </c>
      <c r="G251" s="41" t="s">
        <v>792</v>
      </c>
      <c r="H251" s="57" t="s">
        <v>6</v>
      </c>
      <c r="I251" s="41" t="s">
        <v>82</v>
      </c>
      <c r="J251" s="43"/>
      <c r="K251" s="44"/>
      <c r="L251" s="45"/>
      <c r="M251" s="46" t="s">
        <v>83</v>
      </c>
      <c r="N251" s="40" t="s">
        <v>84</v>
      </c>
      <c r="O251" s="47" t="s">
        <v>793</v>
      </c>
      <c r="P251" s="48"/>
      <c r="Q251" s="48"/>
      <c r="R251" s="48"/>
      <c r="S251" s="49"/>
      <c r="T251" s="50" t="str">
        <f>IFERROR(__xludf.DUMMYFUNCTION("if(isblank($A251),"""",REGEXREPLACE($A251,   "",?(\d),?"",  ""$1""&amp;""-""&amp;$H251))"),"")</f>
        <v/>
      </c>
      <c r="U251" s="51" t="str">
        <f>IFERROR(__xludf.DUMMYFUNCTION("iferror(split(A251,"","",TRUE,TRUE),"""")"),"")</f>
        <v/>
      </c>
      <c r="V251" s="51"/>
      <c r="W251" s="51"/>
      <c r="X251" s="51"/>
      <c r="Y251" s="50" t="str">
        <f>IFERROR(__xludf.DUMMYFUNCTION("if(or(U251="""",U251=""f""),"""",U251&amp;"": ""&amp;vlookup(to_text(U251),'1.Learning-Goals'!$A$3:$B$100,2,FALSE))"),"")</f>
        <v/>
      </c>
      <c r="Z251" s="50" t="str">
        <f>IFERROR(__xludf.DUMMYFUNCTION("if(or(V251="""",V251=""f""),"""",V251&amp;"": ""&amp;vlookup(to_text(V251),'1.Learning-Goals'!$A$3:$B$100,2,FALSE))"),"")</f>
        <v/>
      </c>
      <c r="AA251" s="50" t="str">
        <f>IFERROR(__xludf.DUMMYFUNCTION("if(or(W251="""",W251=""f""),"""",W251&amp;"": ""&amp;vlookup(to_text(W251),'1.Learning-Goals'!$A$3:$B$100,2,FALSE))"),"")</f>
        <v/>
      </c>
      <c r="AB251" s="50" t="str">
        <f>IFERROR(__xludf.DUMMYFUNCTION("if(or(X251="""",X251=""f""),"""",X251&amp;"": ""&amp;vlookup(to_text(X251),'1.Learning-Goals'!$A$3:$B$100,2,FALSE))"),"")</f>
        <v/>
      </c>
      <c r="AC251" s="52"/>
      <c r="AD251" s="52"/>
      <c r="AE251" s="52"/>
      <c r="AF251" s="52"/>
      <c r="AG251" s="52"/>
      <c r="AH251" s="52"/>
      <c r="AI251" s="52"/>
      <c r="AJ251" s="52"/>
    </row>
    <row r="252" ht="15.75" customHeight="1">
      <c r="A252" s="53"/>
      <c r="B252" s="39" t="str">
        <f t="shared" si="1"/>
        <v/>
      </c>
      <c r="C252" s="40" t="s">
        <v>794</v>
      </c>
      <c r="D252" s="41" t="s">
        <v>795</v>
      </c>
      <c r="E252" s="41" t="s">
        <v>79</v>
      </c>
      <c r="F252" s="40" t="s">
        <v>80</v>
      </c>
      <c r="G252" s="41" t="s">
        <v>792</v>
      </c>
      <c r="H252" s="57" t="s">
        <v>6</v>
      </c>
      <c r="I252" s="41" t="s">
        <v>82</v>
      </c>
      <c r="J252" s="43"/>
      <c r="K252" s="44"/>
      <c r="L252" s="45"/>
      <c r="M252" s="46" t="s">
        <v>83</v>
      </c>
      <c r="N252" s="40" t="s">
        <v>84</v>
      </c>
      <c r="O252" s="47" t="s">
        <v>796</v>
      </c>
      <c r="P252" s="48"/>
      <c r="Q252" s="48"/>
      <c r="R252" s="48"/>
      <c r="S252" s="49"/>
      <c r="T252" s="50" t="str">
        <f>IFERROR(__xludf.DUMMYFUNCTION("if(isblank($A252),"""",REGEXREPLACE($A252,   "",?(\d),?"",  ""$1""&amp;""-""&amp;$H252))"),"")</f>
        <v/>
      </c>
      <c r="U252" s="51" t="str">
        <f>IFERROR(__xludf.DUMMYFUNCTION("iferror(split(A252,"","",TRUE,TRUE),"""")"),"")</f>
        <v/>
      </c>
      <c r="V252" s="51"/>
      <c r="W252" s="51"/>
      <c r="X252" s="51"/>
      <c r="Y252" s="50" t="str">
        <f>IFERROR(__xludf.DUMMYFUNCTION("if(or(U252="""",U252=""f""),"""",U252&amp;"": ""&amp;vlookup(to_text(U252),'1.Learning-Goals'!$A$3:$B$100,2,FALSE))"),"")</f>
        <v/>
      </c>
      <c r="Z252" s="50" t="str">
        <f>IFERROR(__xludf.DUMMYFUNCTION("if(or(V252="""",V252=""f""),"""",V252&amp;"": ""&amp;vlookup(to_text(V252),'1.Learning-Goals'!$A$3:$B$100,2,FALSE))"),"")</f>
        <v/>
      </c>
      <c r="AA252" s="50" t="str">
        <f>IFERROR(__xludf.DUMMYFUNCTION("if(or(W252="""",W252=""f""),"""",W252&amp;"": ""&amp;vlookup(to_text(W252),'1.Learning-Goals'!$A$3:$B$100,2,FALSE))"),"")</f>
        <v/>
      </c>
      <c r="AB252" s="50" t="str">
        <f>IFERROR(__xludf.DUMMYFUNCTION("if(or(X252="""",X252=""f""),"""",X252&amp;"": ""&amp;vlookup(to_text(X252),'1.Learning-Goals'!$A$3:$B$100,2,FALSE))"),"")</f>
        <v/>
      </c>
      <c r="AC252" s="52"/>
      <c r="AD252" s="52"/>
      <c r="AE252" s="52"/>
      <c r="AF252" s="52"/>
      <c r="AG252" s="52"/>
      <c r="AH252" s="52"/>
      <c r="AI252" s="52"/>
      <c r="AJ252" s="52"/>
    </row>
    <row r="253" ht="15.75" customHeight="1">
      <c r="A253" s="53"/>
      <c r="B253" s="39" t="str">
        <f t="shared" si="1"/>
        <v/>
      </c>
      <c r="C253" s="40" t="s">
        <v>797</v>
      </c>
      <c r="D253" s="41" t="s">
        <v>798</v>
      </c>
      <c r="E253" s="41" t="s">
        <v>79</v>
      </c>
      <c r="F253" s="40" t="s">
        <v>80</v>
      </c>
      <c r="G253" s="41" t="s">
        <v>792</v>
      </c>
      <c r="H253" s="57" t="s">
        <v>6</v>
      </c>
      <c r="I253" s="41" t="s">
        <v>82</v>
      </c>
      <c r="J253" s="43"/>
      <c r="K253" s="44"/>
      <c r="L253" s="45"/>
      <c r="M253" s="46" t="s">
        <v>83</v>
      </c>
      <c r="N253" s="40" t="s">
        <v>84</v>
      </c>
      <c r="O253" s="47" t="s">
        <v>799</v>
      </c>
      <c r="P253" s="48"/>
      <c r="Q253" s="48"/>
      <c r="R253" s="48"/>
      <c r="S253" s="49"/>
      <c r="T253" s="50" t="str">
        <f>IFERROR(__xludf.DUMMYFUNCTION("if(isblank($A253),"""",REGEXREPLACE($A253,   "",?(\d),?"",  ""$1""&amp;""-""&amp;$H253))"),"")</f>
        <v/>
      </c>
      <c r="U253" s="51" t="str">
        <f>IFERROR(__xludf.DUMMYFUNCTION("iferror(split(A253,"","",TRUE,TRUE),"""")"),"")</f>
        <v/>
      </c>
      <c r="V253" s="51"/>
      <c r="W253" s="51"/>
      <c r="X253" s="51"/>
      <c r="Y253" s="50" t="str">
        <f>IFERROR(__xludf.DUMMYFUNCTION("if(or(U253="""",U253=""f""),"""",U253&amp;"": ""&amp;vlookup(to_text(U253),'1.Learning-Goals'!$A$3:$B$100,2,FALSE))"),"")</f>
        <v/>
      </c>
      <c r="Z253" s="50" t="str">
        <f>IFERROR(__xludf.DUMMYFUNCTION("if(or(V253="""",V253=""f""),"""",V253&amp;"": ""&amp;vlookup(to_text(V253),'1.Learning-Goals'!$A$3:$B$100,2,FALSE))"),"")</f>
        <v/>
      </c>
      <c r="AA253" s="50" t="str">
        <f>IFERROR(__xludf.DUMMYFUNCTION("if(or(W253="""",W253=""f""),"""",W253&amp;"": ""&amp;vlookup(to_text(W253),'1.Learning-Goals'!$A$3:$B$100,2,FALSE))"),"")</f>
        <v/>
      </c>
      <c r="AB253" s="50" t="str">
        <f>IFERROR(__xludf.DUMMYFUNCTION("if(or(X253="""",X253=""f""),"""",X253&amp;"": ""&amp;vlookup(to_text(X253),'1.Learning-Goals'!$A$3:$B$100,2,FALSE))"),"")</f>
        <v/>
      </c>
      <c r="AC253" s="52"/>
      <c r="AD253" s="52"/>
      <c r="AE253" s="52"/>
      <c r="AF253" s="52"/>
      <c r="AG253" s="52"/>
      <c r="AH253" s="52"/>
      <c r="AI253" s="52"/>
      <c r="AJ253" s="52"/>
    </row>
    <row r="254" ht="15.75" customHeight="1">
      <c r="A254" s="53"/>
      <c r="B254" s="39" t="str">
        <f t="shared" si="1"/>
        <v/>
      </c>
      <c r="C254" s="40" t="s">
        <v>800</v>
      </c>
      <c r="D254" s="41" t="s">
        <v>87</v>
      </c>
      <c r="E254" s="41" t="s">
        <v>79</v>
      </c>
      <c r="F254" s="40" t="s">
        <v>80</v>
      </c>
      <c r="G254" s="41" t="s">
        <v>792</v>
      </c>
      <c r="H254" s="57" t="s">
        <v>6</v>
      </c>
      <c r="I254" s="41" t="s">
        <v>82</v>
      </c>
      <c r="J254" s="43"/>
      <c r="K254" s="44"/>
      <c r="L254" s="45"/>
      <c r="M254" s="46" t="s">
        <v>83</v>
      </c>
      <c r="N254" s="40" t="s">
        <v>84</v>
      </c>
      <c r="O254" s="47" t="s">
        <v>801</v>
      </c>
      <c r="P254" s="48"/>
      <c r="Q254" s="48"/>
      <c r="R254" s="48"/>
      <c r="S254" s="49"/>
      <c r="T254" s="50" t="str">
        <f>IFERROR(__xludf.DUMMYFUNCTION("if(isblank($A254),"""",REGEXREPLACE($A254,   "",?(\d),?"",  ""$1""&amp;""-""&amp;$H254))"),"")</f>
        <v/>
      </c>
      <c r="U254" s="51" t="str">
        <f>IFERROR(__xludf.DUMMYFUNCTION("iferror(split(A254,"","",TRUE,TRUE),"""")"),"")</f>
        <v/>
      </c>
      <c r="V254" s="51"/>
      <c r="W254" s="51"/>
      <c r="X254" s="51"/>
      <c r="Y254" s="50" t="str">
        <f>IFERROR(__xludf.DUMMYFUNCTION("if(or(U254="""",U254=""f""),"""",U254&amp;"": ""&amp;vlookup(to_text(U254),'1.Learning-Goals'!$A$3:$B$100,2,FALSE))"),"")</f>
        <v/>
      </c>
      <c r="Z254" s="50" t="str">
        <f>IFERROR(__xludf.DUMMYFUNCTION("if(or(V254="""",V254=""f""),"""",V254&amp;"": ""&amp;vlookup(to_text(V254),'1.Learning-Goals'!$A$3:$B$100,2,FALSE))"),"")</f>
        <v/>
      </c>
      <c r="AA254" s="50" t="str">
        <f>IFERROR(__xludf.DUMMYFUNCTION("if(or(W254="""",W254=""f""),"""",W254&amp;"": ""&amp;vlookup(to_text(W254),'1.Learning-Goals'!$A$3:$B$100,2,FALSE))"),"")</f>
        <v/>
      </c>
      <c r="AB254" s="50" t="str">
        <f>IFERROR(__xludf.DUMMYFUNCTION("if(or(X254="""",X254=""f""),"""",X254&amp;"": ""&amp;vlookup(to_text(X254),'1.Learning-Goals'!$A$3:$B$100,2,FALSE))"),"")</f>
        <v/>
      </c>
      <c r="AC254" s="52"/>
      <c r="AD254" s="52"/>
      <c r="AE254" s="52"/>
      <c r="AF254" s="52"/>
      <c r="AG254" s="52"/>
      <c r="AH254" s="52"/>
      <c r="AI254" s="52"/>
      <c r="AJ254" s="52"/>
    </row>
    <row r="255" ht="15.75" customHeight="1">
      <c r="A255" s="53"/>
      <c r="B255" s="39" t="str">
        <f t="shared" si="1"/>
        <v/>
      </c>
      <c r="C255" s="40" t="s">
        <v>802</v>
      </c>
      <c r="D255" s="41" t="s">
        <v>803</v>
      </c>
      <c r="E255" s="41" t="s">
        <v>79</v>
      </c>
      <c r="F255" s="40" t="s">
        <v>80</v>
      </c>
      <c r="G255" s="41" t="s">
        <v>792</v>
      </c>
      <c r="H255" s="57" t="s">
        <v>6</v>
      </c>
      <c r="I255" s="41" t="s">
        <v>82</v>
      </c>
      <c r="J255" s="43"/>
      <c r="K255" s="44"/>
      <c r="L255" s="45"/>
      <c r="M255" s="46" t="s">
        <v>83</v>
      </c>
      <c r="N255" s="40" t="s">
        <v>84</v>
      </c>
      <c r="O255" s="47" t="s">
        <v>804</v>
      </c>
      <c r="P255" s="48"/>
      <c r="Q255" s="48"/>
      <c r="R255" s="48"/>
      <c r="S255" s="49"/>
      <c r="T255" s="50" t="str">
        <f>IFERROR(__xludf.DUMMYFUNCTION("if(isblank($A255),"""",REGEXREPLACE($A255,   "",?(\d),?"",  ""$1""&amp;""-""&amp;$H255))"),"")</f>
        <v/>
      </c>
      <c r="U255" s="51" t="str">
        <f>IFERROR(__xludf.DUMMYFUNCTION("iferror(split(A255,"","",TRUE,TRUE),"""")"),"")</f>
        <v/>
      </c>
      <c r="V255" s="51"/>
      <c r="W255" s="51"/>
      <c r="X255" s="51"/>
      <c r="Y255" s="50" t="str">
        <f>IFERROR(__xludf.DUMMYFUNCTION("if(or(U255="""",U255=""f""),"""",U255&amp;"": ""&amp;vlookup(to_text(U255),'1.Learning-Goals'!$A$3:$B$100,2,FALSE))"),"")</f>
        <v/>
      </c>
      <c r="Z255" s="50" t="str">
        <f>IFERROR(__xludf.DUMMYFUNCTION("if(or(V255="""",V255=""f""),"""",V255&amp;"": ""&amp;vlookup(to_text(V255),'1.Learning-Goals'!$A$3:$B$100,2,FALSE))"),"")</f>
        <v/>
      </c>
      <c r="AA255" s="50" t="str">
        <f>IFERROR(__xludf.DUMMYFUNCTION("if(or(W255="""",W255=""f""),"""",W255&amp;"": ""&amp;vlookup(to_text(W255),'1.Learning-Goals'!$A$3:$B$100,2,FALSE))"),"")</f>
        <v/>
      </c>
      <c r="AB255" s="50" t="str">
        <f>IFERROR(__xludf.DUMMYFUNCTION("if(or(X255="""",X255=""f""),"""",X255&amp;"": ""&amp;vlookup(to_text(X255),'1.Learning-Goals'!$A$3:$B$100,2,FALSE))"),"")</f>
        <v/>
      </c>
      <c r="AC255" s="52"/>
      <c r="AD255" s="52"/>
      <c r="AE255" s="52"/>
      <c r="AF255" s="52"/>
      <c r="AG255" s="52"/>
      <c r="AH255" s="52"/>
      <c r="AI255" s="52"/>
      <c r="AJ255" s="52"/>
    </row>
    <row r="256" ht="15.75" customHeight="1">
      <c r="A256" s="53"/>
      <c r="B256" s="39" t="str">
        <f t="shared" si="1"/>
        <v/>
      </c>
      <c r="C256" s="40" t="s">
        <v>805</v>
      </c>
      <c r="D256" s="41" t="s">
        <v>806</v>
      </c>
      <c r="E256" s="41" t="s">
        <v>79</v>
      </c>
      <c r="F256" s="40" t="s">
        <v>80</v>
      </c>
      <c r="G256" s="41" t="s">
        <v>792</v>
      </c>
      <c r="H256" s="57" t="s">
        <v>6</v>
      </c>
      <c r="I256" s="41" t="s">
        <v>82</v>
      </c>
      <c r="J256" s="43"/>
      <c r="K256" s="44"/>
      <c r="L256" s="45"/>
      <c r="M256" s="46" t="s">
        <v>83</v>
      </c>
      <c r="N256" s="40" t="s">
        <v>84</v>
      </c>
      <c r="O256" s="47" t="s">
        <v>807</v>
      </c>
      <c r="P256" s="48"/>
      <c r="Q256" s="48"/>
      <c r="R256" s="48"/>
      <c r="S256" s="49"/>
      <c r="T256" s="50" t="str">
        <f>IFERROR(__xludf.DUMMYFUNCTION("if(isblank($A256),"""",REGEXREPLACE($A256,   "",?(\d),?"",  ""$1""&amp;""-""&amp;$H256))"),"")</f>
        <v/>
      </c>
      <c r="U256" s="51" t="str">
        <f>IFERROR(__xludf.DUMMYFUNCTION("iferror(split(A256,"","",TRUE,TRUE),"""")"),"")</f>
        <v/>
      </c>
      <c r="V256" s="51"/>
      <c r="W256" s="51"/>
      <c r="X256" s="51"/>
      <c r="Y256" s="50" t="str">
        <f>IFERROR(__xludf.DUMMYFUNCTION("if(or(U256="""",U256=""f""),"""",U256&amp;"": ""&amp;vlookup(to_text(U256),'1.Learning-Goals'!$A$3:$B$100,2,FALSE))"),"")</f>
        <v/>
      </c>
      <c r="Z256" s="50" t="str">
        <f>IFERROR(__xludf.DUMMYFUNCTION("if(or(V256="""",V256=""f""),"""",V256&amp;"": ""&amp;vlookup(to_text(V256),'1.Learning-Goals'!$A$3:$B$100,2,FALSE))"),"")</f>
        <v/>
      </c>
      <c r="AA256" s="50" t="str">
        <f>IFERROR(__xludf.DUMMYFUNCTION("if(or(W256="""",W256=""f""),"""",W256&amp;"": ""&amp;vlookup(to_text(W256),'1.Learning-Goals'!$A$3:$B$100,2,FALSE))"),"")</f>
        <v/>
      </c>
      <c r="AB256" s="50" t="str">
        <f>IFERROR(__xludf.DUMMYFUNCTION("if(or(X256="""",X256=""f""),"""",X256&amp;"": ""&amp;vlookup(to_text(X256),'1.Learning-Goals'!$A$3:$B$100,2,FALSE))"),"")</f>
        <v/>
      </c>
      <c r="AC256" s="52"/>
      <c r="AD256" s="52"/>
      <c r="AE256" s="52"/>
      <c r="AF256" s="52"/>
      <c r="AG256" s="52"/>
      <c r="AH256" s="52"/>
      <c r="AI256" s="52"/>
      <c r="AJ256" s="52"/>
    </row>
    <row r="257" ht="15.75" customHeight="1">
      <c r="A257" s="53"/>
      <c r="B257" s="39" t="str">
        <f t="shared" si="1"/>
        <v/>
      </c>
      <c r="C257" s="40" t="s">
        <v>808</v>
      </c>
      <c r="D257" s="41" t="s">
        <v>649</v>
      </c>
      <c r="E257" s="41" t="s">
        <v>79</v>
      </c>
      <c r="F257" s="40" t="s">
        <v>80</v>
      </c>
      <c r="G257" s="41" t="s">
        <v>792</v>
      </c>
      <c r="H257" s="57" t="s">
        <v>6</v>
      </c>
      <c r="I257" s="41" t="s">
        <v>82</v>
      </c>
      <c r="J257" s="43"/>
      <c r="K257" s="44"/>
      <c r="L257" s="45"/>
      <c r="M257" s="46" t="s">
        <v>83</v>
      </c>
      <c r="N257" s="40" t="s">
        <v>84</v>
      </c>
      <c r="O257" s="47" t="s">
        <v>809</v>
      </c>
      <c r="P257" s="48"/>
      <c r="Q257" s="48"/>
      <c r="R257" s="48"/>
      <c r="S257" s="49"/>
      <c r="T257" s="50" t="str">
        <f>IFERROR(__xludf.DUMMYFUNCTION("if(isblank($A257),"""",REGEXREPLACE($A257,   "",?(\d),?"",  ""$1""&amp;""-""&amp;$H257))"),"")</f>
        <v/>
      </c>
      <c r="U257" s="51" t="str">
        <f>IFERROR(__xludf.DUMMYFUNCTION("iferror(split(A257,"","",TRUE,TRUE),"""")"),"")</f>
        <v/>
      </c>
      <c r="V257" s="51"/>
      <c r="W257" s="51"/>
      <c r="X257" s="51"/>
      <c r="Y257" s="50" t="str">
        <f>IFERROR(__xludf.DUMMYFUNCTION("if(or(U257="""",U257=""f""),"""",U257&amp;"": ""&amp;vlookup(to_text(U257),'1.Learning-Goals'!$A$3:$B$100,2,FALSE))"),"")</f>
        <v/>
      </c>
      <c r="Z257" s="50" t="str">
        <f>IFERROR(__xludf.DUMMYFUNCTION("if(or(V257="""",V257=""f""),"""",V257&amp;"": ""&amp;vlookup(to_text(V257),'1.Learning-Goals'!$A$3:$B$100,2,FALSE))"),"")</f>
        <v/>
      </c>
      <c r="AA257" s="50" t="str">
        <f>IFERROR(__xludf.DUMMYFUNCTION("if(or(W257="""",W257=""f""),"""",W257&amp;"": ""&amp;vlookup(to_text(W257),'1.Learning-Goals'!$A$3:$B$100,2,FALSE))"),"")</f>
        <v/>
      </c>
      <c r="AB257" s="50" t="str">
        <f>IFERROR(__xludf.DUMMYFUNCTION("if(or(X257="""",X257=""f""),"""",X257&amp;"": ""&amp;vlookup(to_text(X257),'1.Learning-Goals'!$A$3:$B$100,2,FALSE))"),"")</f>
        <v/>
      </c>
      <c r="AC257" s="52"/>
      <c r="AD257" s="52"/>
      <c r="AE257" s="52"/>
      <c r="AF257" s="52"/>
      <c r="AG257" s="52"/>
      <c r="AH257" s="52"/>
      <c r="AI257" s="52"/>
      <c r="AJ257" s="52"/>
    </row>
    <row r="258" ht="15.75" customHeight="1">
      <c r="A258" s="53"/>
      <c r="B258" s="39" t="str">
        <f t="shared" si="1"/>
        <v/>
      </c>
      <c r="C258" s="40" t="s">
        <v>810</v>
      </c>
      <c r="D258" s="41" t="s">
        <v>90</v>
      </c>
      <c r="E258" s="41" t="s">
        <v>79</v>
      </c>
      <c r="F258" s="40" t="s">
        <v>80</v>
      </c>
      <c r="G258" s="41" t="s">
        <v>792</v>
      </c>
      <c r="H258" s="57" t="s">
        <v>6</v>
      </c>
      <c r="I258" s="41" t="s">
        <v>82</v>
      </c>
      <c r="J258" s="43"/>
      <c r="K258" s="44"/>
      <c r="L258" s="45"/>
      <c r="M258" s="46" t="s">
        <v>83</v>
      </c>
      <c r="N258" s="40" t="s">
        <v>84</v>
      </c>
      <c r="O258" s="47" t="s">
        <v>811</v>
      </c>
      <c r="P258" s="48"/>
      <c r="Q258" s="48"/>
      <c r="R258" s="48"/>
      <c r="S258" s="49"/>
      <c r="T258" s="50" t="str">
        <f>IFERROR(__xludf.DUMMYFUNCTION("if(isblank($A258),"""",REGEXREPLACE($A258,   "",?(\d),?"",  ""$1""&amp;""-""&amp;$H258))"),"")</f>
        <v/>
      </c>
      <c r="U258" s="51" t="str">
        <f>IFERROR(__xludf.DUMMYFUNCTION("iferror(split(A258,"","",TRUE,TRUE),"""")"),"")</f>
        <v/>
      </c>
      <c r="V258" s="51"/>
      <c r="W258" s="51"/>
      <c r="X258" s="51"/>
      <c r="Y258" s="50" t="str">
        <f>IFERROR(__xludf.DUMMYFUNCTION("if(or(U258="""",U258=""f""),"""",U258&amp;"": ""&amp;vlookup(to_text(U258),'1.Learning-Goals'!$A$3:$B$100,2,FALSE))"),"")</f>
        <v/>
      </c>
      <c r="Z258" s="50" t="str">
        <f>IFERROR(__xludf.DUMMYFUNCTION("if(or(V258="""",V258=""f""),"""",V258&amp;"": ""&amp;vlookup(to_text(V258),'1.Learning-Goals'!$A$3:$B$100,2,FALSE))"),"")</f>
        <v/>
      </c>
      <c r="AA258" s="50" t="str">
        <f>IFERROR(__xludf.DUMMYFUNCTION("if(or(W258="""",W258=""f""),"""",W258&amp;"": ""&amp;vlookup(to_text(W258),'1.Learning-Goals'!$A$3:$B$100,2,FALSE))"),"")</f>
        <v/>
      </c>
      <c r="AB258" s="50" t="str">
        <f>IFERROR(__xludf.DUMMYFUNCTION("if(or(X258="""",X258=""f""),"""",X258&amp;"": ""&amp;vlookup(to_text(X258),'1.Learning-Goals'!$A$3:$B$100,2,FALSE))"),"")</f>
        <v/>
      </c>
      <c r="AC258" s="52"/>
      <c r="AD258" s="52"/>
      <c r="AE258" s="52"/>
      <c r="AF258" s="52"/>
      <c r="AG258" s="52"/>
      <c r="AH258" s="52"/>
      <c r="AI258" s="52"/>
      <c r="AJ258" s="52"/>
    </row>
    <row r="259" ht="15.75" customHeight="1">
      <c r="A259" s="53"/>
      <c r="B259" s="39" t="str">
        <f t="shared" si="1"/>
        <v/>
      </c>
      <c r="C259" s="40" t="s">
        <v>812</v>
      </c>
      <c r="D259" s="41" t="s">
        <v>813</v>
      </c>
      <c r="E259" s="41" t="s">
        <v>79</v>
      </c>
      <c r="F259" s="40" t="s">
        <v>80</v>
      </c>
      <c r="G259" s="41" t="s">
        <v>792</v>
      </c>
      <c r="H259" s="57" t="s">
        <v>6</v>
      </c>
      <c r="I259" s="41" t="s">
        <v>82</v>
      </c>
      <c r="J259" s="43"/>
      <c r="K259" s="44"/>
      <c r="L259" s="45"/>
      <c r="M259" s="46" t="s">
        <v>83</v>
      </c>
      <c r="N259" s="40" t="s">
        <v>84</v>
      </c>
      <c r="O259" s="47" t="s">
        <v>814</v>
      </c>
      <c r="P259" s="48"/>
      <c r="Q259" s="48"/>
      <c r="R259" s="48"/>
      <c r="S259" s="49"/>
      <c r="T259" s="50" t="str">
        <f>IFERROR(__xludf.DUMMYFUNCTION("if(isblank($A259),"""",REGEXREPLACE($A259,   "",?(\d),?"",  ""$1""&amp;""-""&amp;$H259))"),"")</f>
        <v/>
      </c>
      <c r="U259" s="51" t="str">
        <f>IFERROR(__xludf.DUMMYFUNCTION("iferror(split(A259,"","",TRUE,TRUE),"""")"),"")</f>
        <v/>
      </c>
      <c r="V259" s="51"/>
      <c r="W259" s="51"/>
      <c r="X259" s="51"/>
      <c r="Y259" s="50" t="str">
        <f>IFERROR(__xludf.DUMMYFUNCTION("if(or(U259="""",U259=""f""),"""",U259&amp;"": ""&amp;vlookup(to_text(U259),'1.Learning-Goals'!$A$3:$B$100,2,FALSE))"),"")</f>
        <v/>
      </c>
      <c r="Z259" s="50" t="str">
        <f>IFERROR(__xludf.DUMMYFUNCTION("if(or(V259="""",V259=""f""),"""",V259&amp;"": ""&amp;vlookup(to_text(V259),'1.Learning-Goals'!$A$3:$B$100,2,FALSE))"),"")</f>
        <v/>
      </c>
      <c r="AA259" s="50" t="str">
        <f>IFERROR(__xludf.DUMMYFUNCTION("if(or(W259="""",W259=""f""),"""",W259&amp;"": ""&amp;vlookup(to_text(W259),'1.Learning-Goals'!$A$3:$B$100,2,FALSE))"),"")</f>
        <v/>
      </c>
      <c r="AB259" s="50" t="str">
        <f>IFERROR(__xludf.DUMMYFUNCTION("if(or(X259="""",X259=""f""),"""",X259&amp;"": ""&amp;vlookup(to_text(X259),'1.Learning-Goals'!$A$3:$B$100,2,FALSE))"),"")</f>
        <v/>
      </c>
      <c r="AC259" s="52"/>
      <c r="AD259" s="52"/>
      <c r="AE259" s="52"/>
      <c r="AF259" s="52"/>
      <c r="AG259" s="52"/>
      <c r="AH259" s="52"/>
      <c r="AI259" s="52"/>
      <c r="AJ259" s="52"/>
    </row>
    <row r="260" ht="15.75" customHeight="1">
      <c r="A260" s="53"/>
      <c r="B260" s="39" t="str">
        <f t="shared" si="1"/>
        <v/>
      </c>
      <c r="C260" s="40" t="s">
        <v>815</v>
      </c>
      <c r="D260" s="41" t="s">
        <v>816</v>
      </c>
      <c r="E260" s="41" t="s">
        <v>79</v>
      </c>
      <c r="F260" s="40" t="s">
        <v>80</v>
      </c>
      <c r="G260" s="41" t="s">
        <v>792</v>
      </c>
      <c r="H260" s="57" t="s">
        <v>6</v>
      </c>
      <c r="I260" s="41" t="s">
        <v>82</v>
      </c>
      <c r="J260" s="43"/>
      <c r="K260" s="44"/>
      <c r="L260" s="45"/>
      <c r="M260" s="46" t="s">
        <v>83</v>
      </c>
      <c r="N260" s="40" t="s">
        <v>84</v>
      </c>
      <c r="O260" s="47" t="s">
        <v>817</v>
      </c>
      <c r="P260" s="48"/>
      <c r="Q260" s="48"/>
      <c r="R260" s="48"/>
      <c r="S260" s="49"/>
      <c r="T260" s="50" t="str">
        <f>IFERROR(__xludf.DUMMYFUNCTION("if(isblank($A260),"""",REGEXREPLACE($A260,   "",?(\d),?"",  ""$1""&amp;""-""&amp;$H260))"),"")</f>
        <v/>
      </c>
      <c r="U260" s="51" t="str">
        <f>IFERROR(__xludf.DUMMYFUNCTION("iferror(split(A260,"","",TRUE,TRUE),"""")"),"")</f>
        <v/>
      </c>
      <c r="V260" s="51"/>
      <c r="W260" s="51"/>
      <c r="X260" s="51"/>
      <c r="Y260" s="50" t="str">
        <f>IFERROR(__xludf.DUMMYFUNCTION("if(or(U260="""",U260=""f""),"""",U260&amp;"": ""&amp;vlookup(to_text(U260),'1.Learning-Goals'!$A$3:$B$100,2,FALSE))"),"")</f>
        <v/>
      </c>
      <c r="Z260" s="50" t="str">
        <f>IFERROR(__xludf.DUMMYFUNCTION("if(or(V260="""",V260=""f""),"""",V260&amp;"": ""&amp;vlookup(to_text(V260),'1.Learning-Goals'!$A$3:$B$100,2,FALSE))"),"")</f>
        <v/>
      </c>
      <c r="AA260" s="50" t="str">
        <f>IFERROR(__xludf.DUMMYFUNCTION("if(or(W260="""",W260=""f""),"""",W260&amp;"": ""&amp;vlookup(to_text(W260),'1.Learning-Goals'!$A$3:$B$100,2,FALSE))"),"")</f>
        <v/>
      </c>
      <c r="AB260" s="50" t="str">
        <f>IFERROR(__xludf.DUMMYFUNCTION("if(or(X260="""",X260=""f""),"""",X260&amp;"": ""&amp;vlookup(to_text(X260),'1.Learning-Goals'!$A$3:$B$100,2,FALSE))"),"")</f>
        <v/>
      </c>
      <c r="AC260" s="52"/>
      <c r="AD260" s="52"/>
      <c r="AE260" s="52"/>
      <c r="AF260" s="52"/>
      <c r="AG260" s="52"/>
      <c r="AH260" s="52"/>
      <c r="AI260" s="52"/>
      <c r="AJ260" s="52"/>
    </row>
    <row r="261" ht="15.75" customHeight="1">
      <c r="A261" s="53"/>
      <c r="B261" s="39" t="str">
        <f t="shared" si="1"/>
        <v/>
      </c>
      <c r="C261" s="40" t="s">
        <v>818</v>
      </c>
      <c r="D261" s="41" t="s">
        <v>819</v>
      </c>
      <c r="E261" s="41" t="s">
        <v>79</v>
      </c>
      <c r="F261" s="40" t="s">
        <v>80</v>
      </c>
      <c r="G261" s="41" t="s">
        <v>792</v>
      </c>
      <c r="H261" s="57" t="s">
        <v>6</v>
      </c>
      <c r="I261" s="41" t="s">
        <v>82</v>
      </c>
      <c r="J261" s="43"/>
      <c r="K261" s="44"/>
      <c r="L261" s="45"/>
      <c r="M261" s="46" t="s">
        <v>83</v>
      </c>
      <c r="N261" s="40" t="s">
        <v>84</v>
      </c>
      <c r="O261" s="47" t="s">
        <v>820</v>
      </c>
      <c r="P261" s="48"/>
      <c r="Q261" s="48"/>
      <c r="R261" s="48"/>
      <c r="S261" s="49"/>
      <c r="T261" s="50" t="str">
        <f>IFERROR(__xludf.DUMMYFUNCTION("if(isblank($A261),"""",REGEXREPLACE($A261,   "",?(\d),?"",  ""$1""&amp;""-""&amp;$H261))"),"")</f>
        <v/>
      </c>
      <c r="U261" s="51" t="str">
        <f>IFERROR(__xludf.DUMMYFUNCTION("iferror(split(A261,"","",TRUE,TRUE),"""")"),"")</f>
        <v/>
      </c>
      <c r="V261" s="51"/>
      <c r="W261" s="51"/>
      <c r="X261" s="51"/>
      <c r="Y261" s="50" t="str">
        <f>IFERROR(__xludf.DUMMYFUNCTION("if(or(U261="""",U261=""f""),"""",U261&amp;"": ""&amp;vlookup(to_text(U261),'1.Learning-Goals'!$A$3:$B$100,2,FALSE))"),"")</f>
        <v/>
      </c>
      <c r="Z261" s="50" t="str">
        <f>IFERROR(__xludf.DUMMYFUNCTION("if(or(V261="""",V261=""f""),"""",V261&amp;"": ""&amp;vlookup(to_text(V261),'1.Learning-Goals'!$A$3:$B$100,2,FALSE))"),"")</f>
        <v/>
      </c>
      <c r="AA261" s="50" t="str">
        <f>IFERROR(__xludf.DUMMYFUNCTION("if(or(W261="""",W261=""f""),"""",W261&amp;"": ""&amp;vlookup(to_text(W261),'1.Learning-Goals'!$A$3:$B$100,2,FALSE))"),"")</f>
        <v/>
      </c>
      <c r="AB261" s="50" t="str">
        <f>IFERROR(__xludf.DUMMYFUNCTION("if(or(X261="""",X261=""f""),"""",X261&amp;"": ""&amp;vlookup(to_text(X261),'1.Learning-Goals'!$A$3:$B$100,2,FALSE))"),"")</f>
        <v/>
      </c>
      <c r="AC261" s="52"/>
      <c r="AD261" s="52"/>
      <c r="AE261" s="52"/>
      <c r="AF261" s="52"/>
      <c r="AG261" s="52"/>
      <c r="AH261" s="52"/>
      <c r="AI261" s="52"/>
      <c r="AJ261" s="52"/>
    </row>
    <row r="262" ht="15.75" customHeight="1">
      <c r="A262" s="53"/>
      <c r="B262" s="39" t="str">
        <f t="shared" si="1"/>
        <v/>
      </c>
      <c r="C262" s="40" t="s">
        <v>821</v>
      </c>
      <c r="D262" s="41" t="s">
        <v>822</v>
      </c>
      <c r="E262" s="41" t="s">
        <v>79</v>
      </c>
      <c r="F262" s="40" t="s">
        <v>80</v>
      </c>
      <c r="G262" s="41" t="s">
        <v>792</v>
      </c>
      <c r="H262" s="57" t="s">
        <v>6</v>
      </c>
      <c r="I262" s="41" t="s">
        <v>82</v>
      </c>
      <c r="J262" s="43"/>
      <c r="K262" s="44"/>
      <c r="L262" s="45"/>
      <c r="M262" s="46" t="s">
        <v>83</v>
      </c>
      <c r="N262" s="40" t="s">
        <v>84</v>
      </c>
      <c r="O262" s="47" t="s">
        <v>823</v>
      </c>
      <c r="P262" s="48"/>
      <c r="Q262" s="48"/>
      <c r="R262" s="48"/>
      <c r="S262" s="49"/>
      <c r="T262" s="50" t="str">
        <f>IFERROR(__xludf.DUMMYFUNCTION("if(isblank($A262),"""",REGEXREPLACE($A262,   "",?(\d),?"",  ""$1""&amp;""-""&amp;$H262))"),"")</f>
        <v/>
      </c>
      <c r="U262" s="51" t="str">
        <f>IFERROR(__xludf.DUMMYFUNCTION("iferror(split(A262,"","",TRUE,TRUE),"""")"),"")</f>
        <v/>
      </c>
      <c r="V262" s="51"/>
      <c r="W262" s="51"/>
      <c r="X262" s="51"/>
      <c r="Y262" s="50" t="str">
        <f>IFERROR(__xludf.DUMMYFUNCTION("if(or(U262="""",U262=""f""),"""",U262&amp;"": ""&amp;vlookup(to_text(U262),'1.Learning-Goals'!$A$3:$B$100,2,FALSE))"),"")</f>
        <v/>
      </c>
      <c r="Z262" s="50" t="str">
        <f>IFERROR(__xludf.DUMMYFUNCTION("if(or(V262="""",V262=""f""),"""",V262&amp;"": ""&amp;vlookup(to_text(V262),'1.Learning-Goals'!$A$3:$B$100,2,FALSE))"),"")</f>
        <v/>
      </c>
      <c r="AA262" s="50" t="str">
        <f>IFERROR(__xludf.DUMMYFUNCTION("if(or(W262="""",W262=""f""),"""",W262&amp;"": ""&amp;vlookup(to_text(W262),'1.Learning-Goals'!$A$3:$B$100,2,FALSE))"),"")</f>
        <v/>
      </c>
      <c r="AB262" s="50" t="str">
        <f>IFERROR(__xludf.DUMMYFUNCTION("if(or(X262="""",X262=""f""),"""",X262&amp;"": ""&amp;vlookup(to_text(X262),'1.Learning-Goals'!$A$3:$B$100,2,FALSE))"),"")</f>
        <v/>
      </c>
      <c r="AC262" s="52"/>
      <c r="AD262" s="52"/>
      <c r="AE262" s="52"/>
      <c r="AF262" s="52"/>
      <c r="AG262" s="52"/>
      <c r="AH262" s="52"/>
      <c r="AI262" s="52"/>
      <c r="AJ262" s="52"/>
    </row>
    <row r="263" ht="15.75" customHeight="1">
      <c r="A263" s="53"/>
      <c r="B263" s="39" t="str">
        <f t="shared" si="1"/>
        <v/>
      </c>
      <c r="C263" s="40" t="s">
        <v>824</v>
      </c>
      <c r="D263" s="41" t="s">
        <v>825</v>
      </c>
      <c r="E263" s="41" t="s">
        <v>79</v>
      </c>
      <c r="F263" s="40" t="s">
        <v>80</v>
      </c>
      <c r="G263" s="41" t="s">
        <v>792</v>
      </c>
      <c r="H263" s="57" t="s">
        <v>6</v>
      </c>
      <c r="I263" s="41" t="s">
        <v>82</v>
      </c>
      <c r="J263" s="43"/>
      <c r="K263" s="44"/>
      <c r="L263" s="45"/>
      <c r="M263" s="46" t="s">
        <v>83</v>
      </c>
      <c r="N263" s="40" t="s">
        <v>84</v>
      </c>
      <c r="O263" s="47" t="s">
        <v>826</v>
      </c>
      <c r="P263" s="48"/>
      <c r="Q263" s="48"/>
      <c r="R263" s="48"/>
      <c r="S263" s="49"/>
      <c r="T263" s="50" t="str">
        <f>IFERROR(__xludf.DUMMYFUNCTION("if(isblank($A263),"""",REGEXREPLACE($A263,   "",?(\d),?"",  ""$1""&amp;""-""&amp;$H263))"),"")</f>
        <v/>
      </c>
      <c r="U263" s="51" t="str">
        <f>IFERROR(__xludf.DUMMYFUNCTION("iferror(split(A263,"","",TRUE,TRUE),"""")"),"")</f>
        <v/>
      </c>
      <c r="V263" s="51"/>
      <c r="W263" s="51"/>
      <c r="X263" s="51"/>
      <c r="Y263" s="50" t="str">
        <f>IFERROR(__xludf.DUMMYFUNCTION("if(or(U263="""",U263=""f""),"""",U263&amp;"": ""&amp;vlookup(to_text(U263),'1.Learning-Goals'!$A$3:$B$100,2,FALSE))"),"")</f>
        <v/>
      </c>
      <c r="Z263" s="50" t="str">
        <f>IFERROR(__xludf.DUMMYFUNCTION("if(or(V263="""",V263=""f""),"""",V263&amp;"": ""&amp;vlookup(to_text(V263),'1.Learning-Goals'!$A$3:$B$100,2,FALSE))"),"")</f>
        <v/>
      </c>
      <c r="AA263" s="50" t="str">
        <f>IFERROR(__xludf.DUMMYFUNCTION("if(or(W263="""",W263=""f""),"""",W263&amp;"": ""&amp;vlookup(to_text(W263),'1.Learning-Goals'!$A$3:$B$100,2,FALSE))"),"")</f>
        <v/>
      </c>
      <c r="AB263" s="50" t="str">
        <f>IFERROR(__xludf.DUMMYFUNCTION("if(or(X263="""",X263=""f""),"""",X263&amp;"": ""&amp;vlookup(to_text(X263),'1.Learning-Goals'!$A$3:$B$100,2,FALSE))"),"")</f>
        <v/>
      </c>
      <c r="AC263" s="52"/>
      <c r="AD263" s="52"/>
      <c r="AE263" s="52"/>
      <c r="AF263" s="52"/>
      <c r="AG263" s="52"/>
      <c r="AH263" s="52"/>
      <c r="AI263" s="52"/>
      <c r="AJ263" s="52"/>
    </row>
    <row r="264" ht="15.75" customHeight="1">
      <c r="A264" s="53"/>
      <c r="B264" s="39" t="str">
        <f t="shared" si="1"/>
        <v/>
      </c>
      <c r="C264" s="40" t="s">
        <v>827</v>
      </c>
      <c r="D264" s="41" t="s">
        <v>672</v>
      </c>
      <c r="E264" s="41" t="s">
        <v>79</v>
      </c>
      <c r="F264" s="40" t="s">
        <v>80</v>
      </c>
      <c r="G264" s="41" t="s">
        <v>792</v>
      </c>
      <c r="H264" s="57" t="s">
        <v>6</v>
      </c>
      <c r="I264" s="41" t="s">
        <v>82</v>
      </c>
      <c r="J264" s="43"/>
      <c r="K264" s="44"/>
      <c r="L264" s="45"/>
      <c r="M264" s="46" t="s">
        <v>83</v>
      </c>
      <c r="N264" s="40" t="s">
        <v>84</v>
      </c>
      <c r="O264" s="47" t="s">
        <v>828</v>
      </c>
      <c r="P264" s="48"/>
      <c r="Q264" s="48"/>
      <c r="R264" s="48"/>
      <c r="S264" s="49"/>
      <c r="T264" s="50" t="str">
        <f>IFERROR(__xludf.DUMMYFUNCTION("if(isblank($A264),"""",REGEXREPLACE($A264,   "",?(\d),?"",  ""$1""&amp;""-""&amp;$H264))"),"")</f>
        <v/>
      </c>
      <c r="U264" s="51" t="str">
        <f>IFERROR(__xludf.DUMMYFUNCTION("iferror(split(A264,"","",TRUE,TRUE),"""")"),"")</f>
        <v/>
      </c>
      <c r="V264" s="51"/>
      <c r="W264" s="51"/>
      <c r="X264" s="51"/>
      <c r="Y264" s="50" t="str">
        <f>IFERROR(__xludf.DUMMYFUNCTION("if(or(U264="""",U264=""f""),"""",U264&amp;"": ""&amp;vlookup(to_text(U264),'1.Learning-Goals'!$A$3:$B$100,2,FALSE))"),"")</f>
        <v/>
      </c>
      <c r="Z264" s="50" t="str">
        <f>IFERROR(__xludf.DUMMYFUNCTION("if(or(V264="""",V264=""f""),"""",V264&amp;"": ""&amp;vlookup(to_text(V264),'1.Learning-Goals'!$A$3:$B$100,2,FALSE))"),"")</f>
        <v/>
      </c>
      <c r="AA264" s="50" t="str">
        <f>IFERROR(__xludf.DUMMYFUNCTION("if(or(W264="""",W264=""f""),"""",W264&amp;"": ""&amp;vlookup(to_text(W264),'1.Learning-Goals'!$A$3:$B$100,2,FALSE))"),"")</f>
        <v/>
      </c>
      <c r="AB264" s="50" t="str">
        <f>IFERROR(__xludf.DUMMYFUNCTION("if(or(X264="""",X264=""f""),"""",X264&amp;"": ""&amp;vlookup(to_text(X264),'1.Learning-Goals'!$A$3:$B$100,2,FALSE))"),"")</f>
        <v/>
      </c>
      <c r="AC264" s="52"/>
      <c r="AD264" s="52"/>
      <c r="AE264" s="52"/>
      <c r="AF264" s="52"/>
      <c r="AG264" s="52"/>
      <c r="AH264" s="52"/>
      <c r="AI264" s="52"/>
      <c r="AJ264" s="52"/>
    </row>
    <row r="265" ht="15.75" customHeight="1">
      <c r="A265" s="53"/>
      <c r="B265" s="39" t="str">
        <f t="shared" si="1"/>
        <v/>
      </c>
      <c r="C265" s="40" t="s">
        <v>829</v>
      </c>
      <c r="D265" s="41" t="s">
        <v>547</v>
      </c>
      <c r="E265" s="41" t="s">
        <v>79</v>
      </c>
      <c r="F265" s="40" t="s">
        <v>80</v>
      </c>
      <c r="G265" s="41" t="s">
        <v>792</v>
      </c>
      <c r="H265" s="57" t="s">
        <v>6</v>
      </c>
      <c r="I265" s="41" t="s">
        <v>82</v>
      </c>
      <c r="J265" s="43"/>
      <c r="K265" s="44"/>
      <c r="L265" s="45"/>
      <c r="M265" s="46" t="s">
        <v>83</v>
      </c>
      <c r="N265" s="40" t="s">
        <v>84</v>
      </c>
      <c r="O265" s="47" t="s">
        <v>830</v>
      </c>
      <c r="P265" s="48"/>
      <c r="Q265" s="48"/>
      <c r="R265" s="48"/>
      <c r="S265" s="49"/>
      <c r="T265" s="50" t="str">
        <f>IFERROR(__xludf.DUMMYFUNCTION("if(isblank($A265),"""",REGEXREPLACE($A265,   "",?(\d),?"",  ""$1""&amp;""-""&amp;$H265))"),"")</f>
        <v/>
      </c>
      <c r="U265" s="51" t="str">
        <f>IFERROR(__xludf.DUMMYFUNCTION("iferror(split(A265,"","",TRUE,TRUE),"""")"),"")</f>
        <v/>
      </c>
      <c r="V265" s="51"/>
      <c r="W265" s="51"/>
      <c r="X265" s="51"/>
      <c r="Y265" s="50" t="str">
        <f>IFERROR(__xludf.DUMMYFUNCTION("if(or(U265="""",U265=""f""),"""",U265&amp;"": ""&amp;vlookup(to_text(U265),'1.Learning-Goals'!$A$3:$B$100,2,FALSE))"),"")</f>
        <v/>
      </c>
      <c r="Z265" s="50" t="str">
        <f>IFERROR(__xludf.DUMMYFUNCTION("if(or(V265="""",V265=""f""),"""",V265&amp;"": ""&amp;vlookup(to_text(V265),'1.Learning-Goals'!$A$3:$B$100,2,FALSE))"),"")</f>
        <v/>
      </c>
      <c r="AA265" s="50" t="str">
        <f>IFERROR(__xludf.DUMMYFUNCTION("if(or(W265="""",W265=""f""),"""",W265&amp;"": ""&amp;vlookup(to_text(W265),'1.Learning-Goals'!$A$3:$B$100,2,FALSE))"),"")</f>
        <v/>
      </c>
      <c r="AB265" s="50" t="str">
        <f>IFERROR(__xludf.DUMMYFUNCTION("if(or(X265="""",X265=""f""),"""",X265&amp;"": ""&amp;vlookup(to_text(X265),'1.Learning-Goals'!$A$3:$B$100,2,FALSE))"),"")</f>
        <v/>
      </c>
      <c r="AC265" s="52"/>
      <c r="AD265" s="52"/>
      <c r="AE265" s="52"/>
      <c r="AF265" s="52"/>
      <c r="AG265" s="52"/>
      <c r="AH265" s="52"/>
      <c r="AI265" s="52"/>
      <c r="AJ265" s="52"/>
    </row>
    <row r="266" ht="15.75" customHeight="1">
      <c r="A266" s="53"/>
      <c r="B266" s="39" t="str">
        <f t="shared" si="1"/>
        <v/>
      </c>
      <c r="C266" s="40" t="s">
        <v>831</v>
      </c>
      <c r="D266" s="41" t="s">
        <v>832</v>
      </c>
      <c r="E266" s="41" t="s">
        <v>79</v>
      </c>
      <c r="F266" s="40" t="s">
        <v>80</v>
      </c>
      <c r="G266" s="41" t="s">
        <v>792</v>
      </c>
      <c r="H266" s="57" t="s">
        <v>6</v>
      </c>
      <c r="I266" s="41" t="s">
        <v>82</v>
      </c>
      <c r="J266" s="43"/>
      <c r="K266" s="44"/>
      <c r="L266" s="45"/>
      <c r="M266" s="46" t="s">
        <v>83</v>
      </c>
      <c r="N266" s="40" t="s">
        <v>84</v>
      </c>
      <c r="O266" s="47" t="s">
        <v>833</v>
      </c>
      <c r="P266" s="48"/>
      <c r="Q266" s="48"/>
      <c r="R266" s="48"/>
      <c r="S266" s="49"/>
      <c r="T266" s="50" t="str">
        <f>IFERROR(__xludf.DUMMYFUNCTION("if(isblank($A266),"""",REGEXREPLACE($A266,   "",?(\d),?"",  ""$1""&amp;""-""&amp;$H266))"),"")</f>
        <v/>
      </c>
      <c r="U266" s="51" t="str">
        <f>IFERROR(__xludf.DUMMYFUNCTION("iferror(split(A266,"","",TRUE,TRUE),"""")"),"")</f>
        <v/>
      </c>
      <c r="V266" s="51"/>
      <c r="W266" s="51"/>
      <c r="X266" s="51"/>
      <c r="Y266" s="50" t="str">
        <f>IFERROR(__xludf.DUMMYFUNCTION("if(or(U266="""",U266=""f""),"""",U266&amp;"": ""&amp;vlookup(to_text(U266),'1.Learning-Goals'!$A$3:$B$100,2,FALSE))"),"")</f>
        <v/>
      </c>
      <c r="Z266" s="50" t="str">
        <f>IFERROR(__xludf.DUMMYFUNCTION("if(or(V266="""",V266=""f""),"""",V266&amp;"": ""&amp;vlookup(to_text(V266),'1.Learning-Goals'!$A$3:$B$100,2,FALSE))"),"")</f>
        <v/>
      </c>
      <c r="AA266" s="50" t="str">
        <f>IFERROR(__xludf.DUMMYFUNCTION("if(or(W266="""",W266=""f""),"""",W266&amp;"": ""&amp;vlookup(to_text(W266),'1.Learning-Goals'!$A$3:$B$100,2,FALSE))"),"")</f>
        <v/>
      </c>
      <c r="AB266" s="50" t="str">
        <f>IFERROR(__xludf.DUMMYFUNCTION("if(or(X266="""",X266=""f""),"""",X266&amp;"": ""&amp;vlookup(to_text(X266),'1.Learning-Goals'!$A$3:$B$100,2,FALSE))"),"")</f>
        <v/>
      </c>
      <c r="AC266" s="52"/>
      <c r="AD266" s="52"/>
      <c r="AE266" s="52"/>
      <c r="AF266" s="52"/>
      <c r="AG266" s="52"/>
      <c r="AH266" s="52"/>
      <c r="AI266" s="52"/>
      <c r="AJ266" s="52"/>
    </row>
    <row r="267" ht="15.75" customHeight="1">
      <c r="A267" s="53"/>
      <c r="B267" s="39" t="str">
        <f t="shared" si="1"/>
        <v/>
      </c>
      <c r="C267" s="40" t="s">
        <v>834</v>
      </c>
      <c r="D267" s="41" t="s">
        <v>835</v>
      </c>
      <c r="E267" s="41" t="s">
        <v>79</v>
      </c>
      <c r="F267" s="40" t="s">
        <v>80</v>
      </c>
      <c r="G267" s="41" t="s">
        <v>792</v>
      </c>
      <c r="H267" s="57" t="s">
        <v>6</v>
      </c>
      <c r="I267" s="41" t="s">
        <v>82</v>
      </c>
      <c r="J267" s="43"/>
      <c r="K267" s="44"/>
      <c r="L267" s="45"/>
      <c r="M267" s="46" t="s">
        <v>83</v>
      </c>
      <c r="N267" s="40" t="s">
        <v>84</v>
      </c>
      <c r="O267" s="47" t="s">
        <v>836</v>
      </c>
      <c r="P267" s="48"/>
      <c r="Q267" s="48"/>
      <c r="R267" s="48"/>
      <c r="S267" s="49"/>
      <c r="T267" s="50" t="str">
        <f>IFERROR(__xludf.DUMMYFUNCTION("if(isblank($A267),"""",REGEXREPLACE($A267,   "",?(\d),?"",  ""$1""&amp;""-""&amp;$H267))"),"")</f>
        <v/>
      </c>
      <c r="U267" s="51" t="str">
        <f>IFERROR(__xludf.DUMMYFUNCTION("iferror(split(A267,"","",TRUE,TRUE),"""")"),"")</f>
        <v/>
      </c>
      <c r="V267" s="51"/>
      <c r="W267" s="51"/>
      <c r="X267" s="51"/>
      <c r="Y267" s="50" t="str">
        <f>IFERROR(__xludf.DUMMYFUNCTION("if(or(U267="""",U267=""f""),"""",U267&amp;"": ""&amp;vlookup(to_text(U267),'1.Learning-Goals'!$A$3:$B$100,2,FALSE))"),"")</f>
        <v/>
      </c>
      <c r="Z267" s="50" t="str">
        <f>IFERROR(__xludf.DUMMYFUNCTION("if(or(V267="""",V267=""f""),"""",V267&amp;"": ""&amp;vlookup(to_text(V267),'1.Learning-Goals'!$A$3:$B$100,2,FALSE))"),"")</f>
        <v/>
      </c>
      <c r="AA267" s="50" t="str">
        <f>IFERROR(__xludf.DUMMYFUNCTION("if(or(W267="""",W267=""f""),"""",W267&amp;"": ""&amp;vlookup(to_text(W267),'1.Learning-Goals'!$A$3:$B$100,2,FALSE))"),"")</f>
        <v/>
      </c>
      <c r="AB267" s="50" t="str">
        <f>IFERROR(__xludf.DUMMYFUNCTION("if(or(X267="""",X267=""f""),"""",X267&amp;"": ""&amp;vlookup(to_text(X267),'1.Learning-Goals'!$A$3:$B$100,2,FALSE))"),"")</f>
        <v/>
      </c>
      <c r="AC267" s="52"/>
      <c r="AD267" s="52"/>
      <c r="AE267" s="52"/>
      <c r="AF267" s="52"/>
      <c r="AG267" s="52"/>
      <c r="AH267" s="52"/>
      <c r="AI267" s="52"/>
      <c r="AJ267" s="52"/>
    </row>
    <row r="268" ht="15.75" customHeight="1">
      <c r="A268" s="53"/>
      <c r="B268" s="39" t="str">
        <f t="shared" si="1"/>
        <v/>
      </c>
      <c r="C268" s="40" t="s">
        <v>837</v>
      </c>
      <c r="D268" s="41" t="s">
        <v>838</v>
      </c>
      <c r="E268" s="41" t="s">
        <v>79</v>
      </c>
      <c r="F268" s="40" t="s">
        <v>80</v>
      </c>
      <c r="G268" s="41" t="s">
        <v>792</v>
      </c>
      <c r="H268" s="57" t="s">
        <v>6</v>
      </c>
      <c r="I268" s="41" t="s">
        <v>82</v>
      </c>
      <c r="J268" s="43"/>
      <c r="K268" s="44"/>
      <c r="L268" s="45"/>
      <c r="M268" s="46" t="s">
        <v>83</v>
      </c>
      <c r="N268" s="40" t="s">
        <v>84</v>
      </c>
      <c r="O268" s="47" t="s">
        <v>839</v>
      </c>
      <c r="P268" s="48"/>
      <c r="Q268" s="48"/>
      <c r="R268" s="48"/>
      <c r="S268" s="49"/>
      <c r="T268" s="50" t="str">
        <f>IFERROR(__xludf.DUMMYFUNCTION("if(isblank($A268),"""",REGEXREPLACE($A268,   "",?(\d),?"",  ""$1""&amp;""-""&amp;$H268))"),"")</f>
        <v/>
      </c>
      <c r="U268" s="51" t="str">
        <f>IFERROR(__xludf.DUMMYFUNCTION("iferror(split(A268,"","",TRUE,TRUE),"""")"),"")</f>
        <v/>
      </c>
      <c r="V268" s="51"/>
      <c r="W268" s="51"/>
      <c r="X268" s="51"/>
      <c r="Y268" s="50" t="str">
        <f>IFERROR(__xludf.DUMMYFUNCTION("if(or(U268="""",U268=""f""),"""",U268&amp;"": ""&amp;vlookup(to_text(U268),'1.Learning-Goals'!$A$3:$B$100,2,FALSE))"),"")</f>
        <v/>
      </c>
      <c r="Z268" s="50" t="str">
        <f>IFERROR(__xludf.DUMMYFUNCTION("if(or(V268="""",V268=""f""),"""",V268&amp;"": ""&amp;vlookup(to_text(V268),'1.Learning-Goals'!$A$3:$B$100,2,FALSE))"),"")</f>
        <v/>
      </c>
      <c r="AA268" s="50" t="str">
        <f>IFERROR(__xludf.DUMMYFUNCTION("if(or(W268="""",W268=""f""),"""",W268&amp;"": ""&amp;vlookup(to_text(W268),'1.Learning-Goals'!$A$3:$B$100,2,FALSE))"),"")</f>
        <v/>
      </c>
      <c r="AB268" s="50" t="str">
        <f>IFERROR(__xludf.DUMMYFUNCTION("if(or(X268="""",X268=""f""),"""",X268&amp;"": ""&amp;vlookup(to_text(X268),'1.Learning-Goals'!$A$3:$B$100,2,FALSE))"),"")</f>
        <v/>
      </c>
      <c r="AC268" s="52"/>
      <c r="AD268" s="52"/>
      <c r="AE268" s="52"/>
      <c r="AF268" s="52"/>
      <c r="AG268" s="52"/>
      <c r="AH268" s="52"/>
      <c r="AI268" s="52"/>
      <c r="AJ268" s="52"/>
    </row>
    <row r="269" ht="15.75" customHeight="1">
      <c r="A269" s="53"/>
      <c r="B269" s="39" t="str">
        <f t="shared" si="1"/>
        <v/>
      </c>
      <c r="C269" s="40" t="s">
        <v>840</v>
      </c>
      <c r="D269" s="41" t="s">
        <v>78</v>
      </c>
      <c r="E269" s="41" t="s">
        <v>79</v>
      </c>
      <c r="F269" s="40" t="s">
        <v>80</v>
      </c>
      <c r="G269" s="41" t="s">
        <v>841</v>
      </c>
      <c r="H269" s="57" t="s">
        <v>6</v>
      </c>
      <c r="I269" s="41" t="s">
        <v>82</v>
      </c>
      <c r="J269" s="56"/>
      <c r="K269" s="44"/>
      <c r="L269" s="45"/>
      <c r="M269" s="46" t="s">
        <v>83</v>
      </c>
      <c r="N269" s="40" t="s">
        <v>84</v>
      </c>
      <c r="O269" s="47" t="s">
        <v>842</v>
      </c>
      <c r="P269" s="48"/>
      <c r="Q269" s="48"/>
      <c r="R269" s="48"/>
      <c r="S269" s="49"/>
      <c r="T269" s="50" t="str">
        <f>IFERROR(__xludf.DUMMYFUNCTION("if(isblank($A269),"""",REGEXREPLACE($A269,   "",?(\d),?"",  ""$1""&amp;""-""&amp;$H269))"),"")</f>
        <v/>
      </c>
      <c r="U269" s="51" t="str">
        <f>IFERROR(__xludf.DUMMYFUNCTION("iferror(split(A269,"","",TRUE,TRUE),"""")"),"")</f>
        <v/>
      </c>
      <c r="V269" s="51"/>
      <c r="W269" s="51"/>
      <c r="X269" s="51"/>
      <c r="Y269" s="50" t="str">
        <f>IFERROR(__xludf.DUMMYFUNCTION("if(or(U269="""",U269=""f""),"""",U269&amp;"": ""&amp;vlookup(to_text(U269),'1.Learning-Goals'!$A$3:$B$100,2,FALSE))"),"")</f>
        <v/>
      </c>
      <c r="Z269" s="50" t="str">
        <f>IFERROR(__xludf.DUMMYFUNCTION("if(or(V269="""",V269=""f""),"""",V269&amp;"": ""&amp;vlookup(to_text(V269),'1.Learning-Goals'!$A$3:$B$100,2,FALSE))"),"")</f>
        <v/>
      </c>
      <c r="AA269" s="50" t="str">
        <f>IFERROR(__xludf.DUMMYFUNCTION("if(or(W269="""",W269=""f""),"""",W269&amp;"": ""&amp;vlookup(to_text(W269),'1.Learning-Goals'!$A$3:$B$100,2,FALSE))"),"")</f>
        <v/>
      </c>
      <c r="AB269" s="50" t="str">
        <f>IFERROR(__xludf.DUMMYFUNCTION("if(or(X269="""",X269=""f""),"""",X269&amp;"": ""&amp;vlookup(to_text(X269),'1.Learning-Goals'!$A$3:$B$100,2,FALSE))"),"")</f>
        <v/>
      </c>
      <c r="AC269" s="52"/>
      <c r="AD269" s="52"/>
      <c r="AE269" s="52"/>
      <c r="AF269" s="52"/>
      <c r="AG269" s="52"/>
      <c r="AH269" s="52"/>
      <c r="AI269" s="52"/>
      <c r="AJ269" s="52"/>
    </row>
    <row r="270" ht="15.75" customHeight="1">
      <c r="A270" s="53"/>
      <c r="B270" s="39" t="str">
        <f t="shared" si="1"/>
        <v/>
      </c>
      <c r="C270" s="40" t="s">
        <v>843</v>
      </c>
      <c r="D270" s="41" t="s">
        <v>844</v>
      </c>
      <c r="E270" s="41" t="s">
        <v>79</v>
      </c>
      <c r="F270" s="40" t="s">
        <v>80</v>
      </c>
      <c r="G270" s="41" t="s">
        <v>841</v>
      </c>
      <c r="H270" s="57" t="s">
        <v>6</v>
      </c>
      <c r="I270" s="41" t="s">
        <v>82</v>
      </c>
      <c r="J270" s="56"/>
      <c r="K270" s="44"/>
      <c r="L270" s="45"/>
      <c r="M270" s="46" t="s">
        <v>83</v>
      </c>
      <c r="N270" s="40" t="s">
        <v>84</v>
      </c>
      <c r="O270" s="47" t="s">
        <v>845</v>
      </c>
      <c r="P270" s="48"/>
      <c r="Q270" s="48"/>
      <c r="R270" s="48"/>
      <c r="S270" s="49"/>
      <c r="T270" s="50" t="str">
        <f>IFERROR(__xludf.DUMMYFUNCTION("if(isblank($A270),"""",REGEXREPLACE($A270,   "",?(\d),?"",  ""$1""&amp;""-""&amp;$H270))"),"")</f>
        <v/>
      </c>
      <c r="U270" s="51" t="str">
        <f>IFERROR(__xludf.DUMMYFUNCTION("iferror(split(A270,"","",TRUE,TRUE),"""")"),"")</f>
        <v/>
      </c>
      <c r="V270" s="51"/>
      <c r="W270" s="51"/>
      <c r="X270" s="51"/>
      <c r="Y270" s="50" t="str">
        <f>IFERROR(__xludf.DUMMYFUNCTION("if(or(U270="""",U270=""f""),"""",U270&amp;"": ""&amp;vlookup(to_text(U270),'1.Learning-Goals'!$A$3:$B$100,2,FALSE))"),"")</f>
        <v/>
      </c>
      <c r="Z270" s="50" t="str">
        <f>IFERROR(__xludf.DUMMYFUNCTION("if(or(V270="""",V270=""f""),"""",V270&amp;"": ""&amp;vlookup(to_text(V270),'1.Learning-Goals'!$A$3:$B$100,2,FALSE))"),"")</f>
        <v/>
      </c>
      <c r="AA270" s="50" t="str">
        <f>IFERROR(__xludf.DUMMYFUNCTION("if(or(W270="""",W270=""f""),"""",W270&amp;"": ""&amp;vlookup(to_text(W270),'1.Learning-Goals'!$A$3:$B$100,2,FALSE))"),"")</f>
        <v/>
      </c>
      <c r="AB270" s="50" t="str">
        <f>IFERROR(__xludf.DUMMYFUNCTION("if(or(X270="""",X270=""f""),"""",X270&amp;"": ""&amp;vlookup(to_text(X270),'1.Learning-Goals'!$A$3:$B$100,2,FALSE))"),"")</f>
        <v/>
      </c>
      <c r="AC270" s="52"/>
      <c r="AD270" s="52"/>
      <c r="AE270" s="52"/>
      <c r="AF270" s="52"/>
      <c r="AG270" s="52"/>
      <c r="AH270" s="52"/>
      <c r="AI270" s="52"/>
      <c r="AJ270" s="52"/>
    </row>
    <row r="271" ht="15.75" customHeight="1">
      <c r="A271" s="53"/>
      <c r="B271" s="39" t="str">
        <f t="shared" si="1"/>
        <v/>
      </c>
      <c r="C271" s="40" t="s">
        <v>846</v>
      </c>
      <c r="D271" s="41" t="s">
        <v>847</v>
      </c>
      <c r="E271" s="41" t="s">
        <v>79</v>
      </c>
      <c r="F271" s="40" t="s">
        <v>80</v>
      </c>
      <c r="G271" s="41" t="s">
        <v>841</v>
      </c>
      <c r="H271" s="57" t="s">
        <v>6</v>
      </c>
      <c r="I271" s="41" t="s">
        <v>82</v>
      </c>
      <c r="J271" s="56"/>
      <c r="K271" s="44"/>
      <c r="L271" s="45"/>
      <c r="M271" s="46" t="s">
        <v>83</v>
      </c>
      <c r="N271" s="40" t="s">
        <v>84</v>
      </c>
      <c r="O271" s="47" t="s">
        <v>848</v>
      </c>
      <c r="P271" s="48"/>
      <c r="Q271" s="48"/>
      <c r="R271" s="48"/>
      <c r="S271" s="49"/>
      <c r="T271" s="50" t="str">
        <f>IFERROR(__xludf.DUMMYFUNCTION("if(isblank($A271),"""",REGEXREPLACE($A271,   "",?(\d),?"",  ""$1""&amp;""-""&amp;$H271))"),"")</f>
        <v/>
      </c>
      <c r="U271" s="51" t="str">
        <f>IFERROR(__xludf.DUMMYFUNCTION("iferror(split(A271,"","",TRUE,TRUE),"""")"),"")</f>
        <v/>
      </c>
      <c r="V271" s="51"/>
      <c r="W271" s="51"/>
      <c r="X271" s="51"/>
      <c r="Y271" s="50" t="str">
        <f>IFERROR(__xludf.DUMMYFUNCTION("if(or(U271="""",U271=""f""),"""",U271&amp;"": ""&amp;vlookup(to_text(U271),'1.Learning-Goals'!$A$3:$B$100,2,FALSE))"),"")</f>
        <v/>
      </c>
      <c r="Z271" s="50" t="str">
        <f>IFERROR(__xludf.DUMMYFUNCTION("if(or(V271="""",V271=""f""),"""",V271&amp;"": ""&amp;vlookup(to_text(V271),'1.Learning-Goals'!$A$3:$B$100,2,FALSE))"),"")</f>
        <v/>
      </c>
      <c r="AA271" s="50" t="str">
        <f>IFERROR(__xludf.DUMMYFUNCTION("if(or(W271="""",W271=""f""),"""",W271&amp;"": ""&amp;vlookup(to_text(W271),'1.Learning-Goals'!$A$3:$B$100,2,FALSE))"),"")</f>
        <v/>
      </c>
      <c r="AB271" s="50" t="str">
        <f>IFERROR(__xludf.DUMMYFUNCTION("if(or(X271="""",X271=""f""),"""",X271&amp;"": ""&amp;vlookup(to_text(X271),'1.Learning-Goals'!$A$3:$B$100,2,FALSE))"),"")</f>
        <v/>
      </c>
      <c r="AC271" s="52"/>
      <c r="AD271" s="52"/>
      <c r="AE271" s="52"/>
      <c r="AF271" s="52"/>
      <c r="AG271" s="52"/>
      <c r="AH271" s="52"/>
      <c r="AI271" s="52"/>
      <c r="AJ271" s="52"/>
    </row>
    <row r="272" ht="15.75" customHeight="1">
      <c r="A272" s="53"/>
      <c r="B272" s="39" t="str">
        <f t="shared" si="1"/>
        <v/>
      </c>
      <c r="C272" s="40" t="s">
        <v>849</v>
      </c>
      <c r="D272" s="41" t="s">
        <v>87</v>
      </c>
      <c r="E272" s="41" t="s">
        <v>79</v>
      </c>
      <c r="F272" s="40" t="s">
        <v>80</v>
      </c>
      <c r="G272" s="41" t="s">
        <v>841</v>
      </c>
      <c r="H272" s="57" t="s">
        <v>6</v>
      </c>
      <c r="I272" s="41" t="s">
        <v>82</v>
      </c>
      <c r="J272" s="56"/>
      <c r="K272" s="44"/>
      <c r="L272" s="45"/>
      <c r="M272" s="46" t="s">
        <v>83</v>
      </c>
      <c r="N272" s="40" t="s">
        <v>84</v>
      </c>
      <c r="O272" s="47" t="s">
        <v>850</v>
      </c>
      <c r="P272" s="48"/>
      <c r="Q272" s="48"/>
      <c r="R272" s="48"/>
      <c r="S272" s="49"/>
      <c r="T272" s="50" t="str">
        <f>IFERROR(__xludf.DUMMYFUNCTION("if(isblank($A272),"""",REGEXREPLACE($A272,   "",?(\d),?"",  ""$1""&amp;""-""&amp;$H272))"),"")</f>
        <v/>
      </c>
      <c r="U272" s="51" t="str">
        <f>IFERROR(__xludf.DUMMYFUNCTION("iferror(split(A272,"","",TRUE,TRUE),"""")"),"")</f>
        <v/>
      </c>
      <c r="V272" s="51"/>
      <c r="W272" s="51"/>
      <c r="X272" s="51"/>
      <c r="Y272" s="50" t="str">
        <f>IFERROR(__xludf.DUMMYFUNCTION("if(or(U272="""",U272=""f""),"""",U272&amp;"": ""&amp;vlookup(to_text(U272),'1.Learning-Goals'!$A$3:$B$100,2,FALSE))"),"")</f>
        <v/>
      </c>
      <c r="Z272" s="50" t="str">
        <f>IFERROR(__xludf.DUMMYFUNCTION("if(or(V272="""",V272=""f""),"""",V272&amp;"": ""&amp;vlookup(to_text(V272),'1.Learning-Goals'!$A$3:$B$100,2,FALSE))"),"")</f>
        <v/>
      </c>
      <c r="AA272" s="50" t="str">
        <f>IFERROR(__xludf.DUMMYFUNCTION("if(or(W272="""",W272=""f""),"""",W272&amp;"": ""&amp;vlookup(to_text(W272),'1.Learning-Goals'!$A$3:$B$100,2,FALSE))"),"")</f>
        <v/>
      </c>
      <c r="AB272" s="50" t="str">
        <f>IFERROR(__xludf.DUMMYFUNCTION("if(or(X272="""",X272=""f""),"""",X272&amp;"": ""&amp;vlookup(to_text(X272),'1.Learning-Goals'!$A$3:$B$100,2,FALSE))"),"")</f>
        <v/>
      </c>
      <c r="AC272" s="52"/>
      <c r="AD272" s="52"/>
      <c r="AE272" s="52"/>
      <c r="AF272" s="52"/>
      <c r="AG272" s="52"/>
      <c r="AH272" s="52"/>
      <c r="AI272" s="52"/>
      <c r="AJ272" s="52"/>
    </row>
    <row r="273" ht="15.75" customHeight="1">
      <c r="A273" s="53"/>
      <c r="B273" s="39" t="str">
        <f t="shared" si="1"/>
        <v/>
      </c>
      <c r="C273" s="40" t="s">
        <v>851</v>
      </c>
      <c r="D273" s="41" t="s">
        <v>852</v>
      </c>
      <c r="E273" s="41" t="s">
        <v>79</v>
      </c>
      <c r="F273" s="40" t="s">
        <v>80</v>
      </c>
      <c r="G273" s="41" t="s">
        <v>841</v>
      </c>
      <c r="H273" s="57" t="s">
        <v>6</v>
      </c>
      <c r="I273" s="41" t="s">
        <v>82</v>
      </c>
      <c r="J273" s="56"/>
      <c r="K273" s="44"/>
      <c r="L273" s="45"/>
      <c r="M273" s="46" t="s">
        <v>83</v>
      </c>
      <c r="N273" s="40" t="s">
        <v>84</v>
      </c>
      <c r="O273" s="47" t="s">
        <v>853</v>
      </c>
      <c r="P273" s="48"/>
      <c r="Q273" s="48"/>
      <c r="R273" s="48"/>
      <c r="S273" s="49"/>
      <c r="T273" s="50" t="str">
        <f>IFERROR(__xludf.DUMMYFUNCTION("if(isblank($A273),"""",REGEXREPLACE($A273,   "",?(\d),?"",  ""$1""&amp;""-""&amp;$H273))"),"")</f>
        <v/>
      </c>
      <c r="U273" s="51" t="str">
        <f>IFERROR(__xludf.DUMMYFUNCTION("iferror(split(A273,"","",TRUE,TRUE),"""")"),"")</f>
        <v/>
      </c>
      <c r="V273" s="51"/>
      <c r="W273" s="51"/>
      <c r="X273" s="51"/>
      <c r="Y273" s="50" t="str">
        <f>IFERROR(__xludf.DUMMYFUNCTION("if(or(U273="""",U273=""f""),"""",U273&amp;"": ""&amp;vlookup(to_text(U273),'1.Learning-Goals'!$A$3:$B$100,2,FALSE))"),"")</f>
        <v/>
      </c>
      <c r="Z273" s="50" t="str">
        <f>IFERROR(__xludf.DUMMYFUNCTION("if(or(V273="""",V273=""f""),"""",V273&amp;"": ""&amp;vlookup(to_text(V273),'1.Learning-Goals'!$A$3:$B$100,2,FALSE))"),"")</f>
        <v/>
      </c>
      <c r="AA273" s="50" t="str">
        <f>IFERROR(__xludf.DUMMYFUNCTION("if(or(W273="""",W273=""f""),"""",W273&amp;"": ""&amp;vlookup(to_text(W273),'1.Learning-Goals'!$A$3:$B$100,2,FALSE))"),"")</f>
        <v/>
      </c>
      <c r="AB273" s="50" t="str">
        <f>IFERROR(__xludf.DUMMYFUNCTION("if(or(X273="""",X273=""f""),"""",X273&amp;"": ""&amp;vlookup(to_text(X273),'1.Learning-Goals'!$A$3:$B$100,2,FALSE))"),"")</f>
        <v/>
      </c>
      <c r="AC273" s="52"/>
      <c r="AD273" s="52"/>
      <c r="AE273" s="52"/>
      <c r="AF273" s="52"/>
      <c r="AG273" s="52"/>
      <c r="AH273" s="52"/>
      <c r="AI273" s="52"/>
      <c r="AJ273" s="52"/>
    </row>
    <row r="274" ht="15.75" customHeight="1">
      <c r="A274" s="53"/>
      <c r="B274" s="39" t="str">
        <f t="shared" si="1"/>
        <v/>
      </c>
      <c r="C274" s="40" t="s">
        <v>854</v>
      </c>
      <c r="D274" s="41" t="s">
        <v>649</v>
      </c>
      <c r="E274" s="41" t="s">
        <v>79</v>
      </c>
      <c r="F274" s="40" t="s">
        <v>80</v>
      </c>
      <c r="G274" s="41" t="s">
        <v>841</v>
      </c>
      <c r="H274" s="57" t="s">
        <v>6</v>
      </c>
      <c r="I274" s="41" t="s">
        <v>82</v>
      </c>
      <c r="J274" s="56"/>
      <c r="K274" s="44"/>
      <c r="L274" s="45"/>
      <c r="M274" s="46" t="s">
        <v>83</v>
      </c>
      <c r="N274" s="40" t="s">
        <v>84</v>
      </c>
      <c r="O274" s="47" t="s">
        <v>855</v>
      </c>
      <c r="P274" s="48"/>
      <c r="Q274" s="48"/>
      <c r="R274" s="48"/>
      <c r="S274" s="49"/>
      <c r="T274" s="50" t="str">
        <f>IFERROR(__xludf.DUMMYFUNCTION("if(isblank($A274),"""",REGEXREPLACE($A274,   "",?(\d),?"",  ""$1""&amp;""-""&amp;$H274))"),"")</f>
        <v/>
      </c>
      <c r="U274" s="51" t="str">
        <f>IFERROR(__xludf.DUMMYFUNCTION("iferror(split(A274,"","",TRUE,TRUE),"""")"),"")</f>
        <v/>
      </c>
      <c r="V274" s="51"/>
      <c r="W274" s="51"/>
      <c r="X274" s="51"/>
      <c r="Y274" s="50" t="str">
        <f>IFERROR(__xludf.DUMMYFUNCTION("if(or(U274="""",U274=""f""),"""",U274&amp;"": ""&amp;vlookup(to_text(U274),'1.Learning-Goals'!$A$3:$B$100,2,FALSE))"),"")</f>
        <v/>
      </c>
      <c r="Z274" s="50" t="str">
        <f>IFERROR(__xludf.DUMMYFUNCTION("if(or(V274="""",V274=""f""),"""",V274&amp;"": ""&amp;vlookup(to_text(V274),'1.Learning-Goals'!$A$3:$B$100,2,FALSE))"),"")</f>
        <v/>
      </c>
      <c r="AA274" s="50" t="str">
        <f>IFERROR(__xludf.DUMMYFUNCTION("if(or(W274="""",W274=""f""),"""",W274&amp;"": ""&amp;vlookup(to_text(W274),'1.Learning-Goals'!$A$3:$B$100,2,FALSE))"),"")</f>
        <v/>
      </c>
      <c r="AB274" s="50" t="str">
        <f>IFERROR(__xludf.DUMMYFUNCTION("if(or(X274="""",X274=""f""),"""",X274&amp;"": ""&amp;vlookup(to_text(X274),'1.Learning-Goals'!$A$3:$B$100,2,FALSE))"),"")</f>
        <v/>
      </c>
      <c r="AC274" s="52"/>
      <c r="AD274" s="52"/>
      <c r="AE274" s="52"/>
      <c r="AF274" s="52"/>
      <c r="AG274" s="52"/>
      <c r="AH274" s="52"/>
      <c r="AI274" s="52"/>
      <c r="AJ274" s="52"/>
    </row>
    <row r="275" ht="15.75" customHeight="1">
      <c r="A275" s="53"/>
      <c r="B275" s="39" t="str">
        <f t="shared" si="1"/>
        <v/>
      </c>
      <c r="C275" s="40" t="s">
        <v>856</v>
      </c>
      <c r="D275" s="41" t="s">
        <v>90</v>
      </c>
      <c r="E275" s="41" t="s">
        <v>79</v>
      </c>
      <c r="F275" s="40" t="s">
        <v>80</v>
      </c>
      <c r="G275" s="41" t="s">
        <v>841</v>
      </c>
      <c r="H275" s="57" t="s">
        <v>6</v>
      </c>
      <c r="I275" s="41" t="s">
        <v>82</v>
      </c>
      <c r="J275" s="56"/>
      <c r="K275" s="44"/>
      <c r="L275" s="45"/>
      <c r="M275" s="46" t="s">
        <v>83</v>
      </c>
      <c r="N275" s="40" t="s">
        <v>84</v>
      </c>
      <c r="O275" s="47" t="s">
        <v>857</v>
      </c>
      <c r="P275" s="48"/>
      <c r="Q275" s="48"/>
      <c r="R275" s="48"/>
      <c r="S275" s="49"/>
      <c r="T275" s="50" t="str">
        <f>IFERROR(__xludf.DUMMYFUNCTION("if(isblank($A275),"""",REGEXREPLACE($A275,   "",?(\d),?"",  ""$1""&amp;""-""&amp;$H275))"),"")</f>
        <v/>
      </c>
      <c r="U275" s="51" t="str">
        <f>IFERROR(__xludf.DUMMYFUNCTION("iferror(split(A275,"","",TRUE,TRUE),"""")"),"")</f>
        <v/>
      </c>
      <c r="V275" s="51"/>
      <c r="W275" s="51"/>
      <c r="X275" s="51"/>
      <c r="Y275" s="50" t="str">
        <f>IFERROR(__xludf.DUMMYFUNCTION("if(or(U275="""",U275=""f""),"""",U275&amp;"": ""&amp;vlookup(to_text(U275),'1.Learning-Goals'!$A$3:$B$100,2,FALSE))"),"")</f>
        <v/>
      </c>
      <c r="Z275" s="50" t="str">
        <f>IFERROR(__xludf.DUMMYFUNCTION("if(or(V275="""",V275=""f""),"""",V275&amp;"": ""&amp;vlookup(to_text(V275),'1.Learning-Goals'!$A$3:$B$100,2,FALSE))"),"")</f>
        <v/>
      </c>
      <c r="AA275" s="50" t="str">
        <f>IFERROR(__xludf.DUMMYFUNCTION("if(or(W275="""",W275=""f""),"""",W275&amp;"": ""&amp;vlookup(to_text(W275),'1.Learning-Goals'!$A$3:$B$100,2,FALSE))"),"")</f>
        <v/>
      </c>
      <c r="AB275" s="50" t="str">
        <f>IFERROR(__xludf.DUMMYFUNCTION("if(or(X275="""",X275=""f""),"""",X275&amp;"": ""&amp;vlookup(to_text(X275),'1.Learning-Goals'!$A$3:$B$100,2,FALSE))"),"")</f>
        <v/>
      </c>
      <c r="AC275" s="52"/>
      <c r="AD275" s="52"/>
      <c r="AE275" s="52"/>
      <c r="AF275" s="52"/>
      <c r="AG275" s="52"/>
      <c r="AH275" s="52"/>
      <c r="AI275" s="52"/>
      <c r="AJ275" s="52"/>
    </row>
    <row r="276" ht="15.75" customHeight="1">
      <c r="A276" s="53"/>
      <c r="B276" s="39" t="str">
        <f t="shared" si="1"/>
        <v/>
      </c>
      <c r="C276" s="40" t="s">
        <v>858</v>
      </c>
      <c r="D276" s="41" t="s">
        <v>859</v>
      </c>
      <c r="E276" s="41" t="s">
        <v>79</v>
      </c>
      <c r="F276" s="40" t="s">
        <v>80</v>
      </c>
      <c r="G276" s="41" t="s">
        <v>841</v>
      </c>
      <c r="H276" s="57" t="s">
        <v>6</v>
      </c>
      <c r="I276" s="41" t="s">
        <v>82</v>
      </c>
      <c r="J276" s="56"/>
      <c r="K276" s="44"/>
      <c r="L276" s="45"/>
      <c r="M276" s="46" t="s">
        <v>83</v>
      </c>
      <c r="N276" s="40" t="s">
        <v>84</v>
      </c>
      <c r="O276" s="47" t="s">
        <v>860</v>
      </c>
      <c r="P276" s="48"/>
      <c r="Q276" s="48"/>
      <c r="R276" s="48"/>
      <c r="S276" s="49"/>
      <c r="T276" s="50" t="str">
        <f>IFERROR(__xludf.DUMMYFUNCTION("if(isblank($A276),"""",REGEXREPLACE($A276,   "",?(\d),?"",  ""$1""&amp;""-""&amp;$H276))"),"")</f>
        <v/>
      </c>
      <c r="U276" s="51" t="str">
        <f>IFERROR(__xludf.DUMMYFUNCTION("iferror(split(A276,"","",TRUE,TRUE),"""")"),"")</f>
        <v/>
      </c>
      <c r="V276" s="51"/>
      <c r="W276" s="51"/>
      <c r="X276" s="51"/>
      <c r="Y276" s="50" t="str">
        <f>IFERROR(__xludf.DUMMYFUNCTION("if(or(U276="""",U276=""f""),"""",U276&amp;"": ""&amp;vlookup(to_text(U276),'1.Learning-Goals'!$A$3:$B$100,2,FALSE))"),"")</f>
        <v/>
      </c>
      <c r="Z276" s="50" t="str">
        <f>IFERROR(__xludf.DUMMYFUNCTION("if(or(V276="""",V276=""f""),"""",V276&amp;"": ""&amp;vlookup(to_text(V276),'1.Learning-Goals'!$A$3:$B$100,2,FALSE))"),"")</f>
        <v/>
      </c>
      <c r="AA276" s="50" t="str">
        <f>IFERROR(__xludf.DUMMYFUNCTION("if(or(W276="""",W276=""f""),"""",W276&amp;"": ""&amp;vlookup(to_text(W276),'1.Learning-Goals'!$A$3:$B$100,2,FALSE))"),"")</f>
        <v/>
      </c>
      <c r="AB276" s="50" t="str">
        <f>IFERROR(__xludf.DUMMYFUNCTION("if(or(X276="""",X276=""f""),"""",X276&amp;"": ""&amp;vlookup(to_text(X276),'1.Learning-Goals'!$A$3:$B$100,2,FALSE))"),"")</f>
        <v/>
      </c>
      <c r="AC276" s="52"/>
      <c r="AD276" s="52"/>
      <c r="AE276" s="52"/>
      <c r="AF276" s="52"/>
      <c r="AG276" s="52"/>
      <c r="AH276" s="52"/>
      <c r="AI276" s="52"/>
      <c r="AJ276" s="52"/>
    </row>
    <row r="277" ht="15.75" customHeight="1">
      <c r="A277" s="53"/>
      <c r="B277" s="39" t="str">
        <f t="shared" si="1"/>
        <v/>
      </c>
      <c r="C277" s="40" t="s">
        <v>861</v>
      </c>
      <c r="D277" s="41" t="s">
        <v>862</v>
      </c>
      <c r="E277" s="41" t="s">
        <v>79</v>
      </c>
      <c r="F277" s="40" t="s">
        <v>80</v>
      </c>
      <c r="G277" s="41" t="s">
        <v>841</v>
      </c>
      <c r="H277" s="57" t="s">
        <v>6</v>
      </c>
      <c r="I277" s="41" t="s">
        <v>82</v>
      </c>
      <c r="J277" s="56"/>
      <c r="K277" s="44"/>
      <c r="L277" s="45"/>
      <c r="M277" s="46" t="s">
        <v>83</v>
      </c>
      <c r="N277" s="40" t="s">
        <v>84</v>
      </c>
      <c r="O277" s="47" t="s">
        <v>863</v>
      </c>
      <c r="P277" s="48"/>
      <c r="Q277" s="48"/>
      <c r="R277" s="48"/>
      <c r="S277" s="49"/>
      <c r="T277" s="50" t="str">
        <f>IFERROR(__xludf.DUMMYFUNCTION("if(isblank($A277),"""",REGEXREPLACE($A277,   "",?(\d),?"",  ""$1""&amp;""-""&amp;$H277))"),"")</f>
        <v/>
      </c>
      <c r="U277" s="51" t="str">
        <f>IFERROR(__xludf.DUMMYFUNCTION("iferror(split(A277,"","",TRUE,TRUE),"""")"),"")</f>
        <v/>
      </c>
      <c r="V277" s="51"/>
      <c r="W277" s="51"/>
      <c r="X277" s="51"/>
      <c r="Y277" s="50" t="str">
        <f>IFERROR(__xludf.DUMMYFUNCTION("if(or(U277="""",U277=""f""),"""",U277&amp;"": ""&amp;vlookup(to_text(U277),'1.Learning-Goals'!$A$3:$B$100,2,FALSE))"),"")</f>
        <v/>
      </c>
      <c r="Z277" s="50" t="str">
        <f>IFERROR(__xludf.DUMMYFUNCTION("if(or(V277="""",V277=""f""),"""",V277&amp;"": ""&amp;vlookup(to_text(V277),'1.Learning-Goals'!$A$3:$B$100,2,FALSE))"),"")</f>
        <v/>
      </c>
      <c r="AA277" s="50" t="str">
        <f>IFERROR(__xludf.DUMMYFUNCTION("if(or(W277="""",W277=""f""),"""",W277&amp;"": ""&amp;vlookup(to_text(W277),'1.Learning-Goals'!$A$3:$B$100,2,FALSE))"),"")</f>
        <v/>
      </c>
      <c r="AB277" s="50" t="str">
        <f>IFERROR(__xludf.DUMMYFUNCTION("if(or(X277="""",X277=""f""),"""",X277&amp;"": ""&amp;vlookup(to_text(X277),'1.Learning-Goals'!$A$3:$B$100,2,FALSE))"),"")</f>
        <v/>
      </c>
      <c r="AC277" s="52"/>
      <c r="AD277" s="52"/>
      <c r="AE277" s="52"/>
      <c r="AF277" s="52"/>
      <c r="AG277" s="52"/>
      <c r="AH277" s="52"/>
      <c r="AI277" s="52"/>
      <c r="AJ277" s="52"/>
    </row>
    <row r="278" ht="15.75" customHeight="1">
      <c r="A278" s="53"/>
      <c r="B278" s="39" t="str">
        <f t="shared" si="1"/>
        <v/>
      </c>
      <c r="C278" s="40" t="s">
        <v>864</v>
      </c>
      <c r="D278" s="41" t="s">
        <v>819</v>
      </c>
      <c r="E278" s="41" t="s">
        <v>79</v>
      </c>
      <c r="F278" s="40" t="s">
        <v>80</v>
      </c>
      <c r="G278" s="41" t="s">
        <v>841</v>
      </c>
      <c r="H278" s="57" t="s">
        <v>6</v>
      </c>
      <c r="I278" s="41" t="s">
        <v>82</v>
      </c>
      <c r="J278" s="56"/>
      <c r="K278" s="44"/>
      <c r="L278" s="45"/>
      <c r="M278" s="46" t="s">
        <v>83</v>
      </c>
      <c r="N278" s="40" t="s">
        <v>84</v>
      </c>
      <c r="O278" s="47" t="s">
        <v>865</v>
      </c>
      <c r="P278" s="48"/>
      <c r="Q278" s="48"/>
      <c r="R278" s="48"/>
      <c r="S278" s="49"/>
      <c r="T278" s="50" t="str">
        <f>IFERROR(__xludf.DUMMYFUNCTION("if(isblank($A278),"""",REGEXREPLACE($A278,   "",?(\d),?"",  ""$1""&amp;""-""&amp;$H278))"),"")</f>
        <v/>
      </c>
      <c r="U278" s="51" t="str">
        <f>IFERROR(__xludf.DUMMYFUNCTION("iferror(split(A278,"","",TRUE,TRUE),"""")"),"")</f>
        <v/>
      </c>
      <c r="V278" s="51"/>
      <c r="W278" s="51"/>
      <c r="X278" s="51"/>
      <c r="Y278" s="50" t="str">
        <f>IFERROR(__xludf.DUMMYFUNCTION("if(or(U278="""",U278=""f""),"""",U278&amp;"": ""&amp;vlookup(to_text(U278),'1.Learning-Goals'!$A$3:$B$100,2,FALSE))"),"")</f>
        <v/>
      </c>
      <c r="Z278" s="50" t="str">
        <f>IFERROR(__xludf.DUMMYFUNCTION("if(or(V278="""",V278=""f""),"""",V278&amp;"": ""&amp;vlookup(to_text(V278),'1.Learning-Goals'!$A$3:$B$100,2,FALSE))"),"")</f>
        <v/>
      </c>
      <c r="AA278" s="50" t="str">
        <f>IFERROR(__xludf.DUMMYFUNCTION("if(or(W278="""",W278=""f""),"""",W278&amp;"": ""&amp;vlookup(to_text(W278),'1.Learning-Goals'!$A$3:$B$100,2,FALSE))"),"")</f>
        <v/>
      </c>
      <c r="AB278" s="50" t="str">
        <f>IFERROR(__xludf.DUMMYFUNCTION("if(or(X278="""",X278=""f""),"""",X278&amp;"": ""&amp;vlookup(to_text(X278),'1.Learning-Goals'!$A$3:$B$100,2,FALSE))"),"")</f>
        <v/>
      </c>
      <c r="AC278" s="52"/>
      <c r="AD278" s="52"/>
      <c r="AE278" s="52"/>
      <c r="AF278" s="52"/>
      <c r="AG278" s="52"/>
      <c r="AH278" s="52"/>
      <c r="AI278" s="52"/>
      <c r="AJ278" s="52"/>
    </row>
    <row r="279" ht="15.75" customHeight="1">
      <c r="A279" s="53"/>
      <c r="B279" s="39" t="str">
        <f t="shared" si="1"/>
        <v/>
      </c>
      <c r="C279" s="40" t="s">
        <v>866</v>
      </c>
      <c r="D279" s="41" t="s">
        <v>867</v>
      </c>
      <c r="E279" s="41" t="s">
        <v>79</v>
      </c>
      <c r="F279" s="40" t="s">
        <v>80</v>
      </c>
      <c r="G279" s="41" t="s">
        <v>841</v>
      </c>
      <c r="H279" s="57" t="s">
        <v>6</v>
      </c>
      <c r="I279" s="41" t="s">
        <v>82</v>
      </c>
      <c r="J279" s="56"/>
      <c r="K279" s="44"/>
      <c r="L279" s="45"/>
      <c r="M279" s="46" t="s">
        <v>83</v>
      </c>
      <c r="N279" s="40" t="s">
        <v>84</v>
      </c>
      <c r="O279" s="47" t="s">
        <v>868</v>
      </c>
      <c r="P279" s="48"/>
      <c r="Q279" s="48"/>
      <c r="R279" s="48"/>
      <c r="S279" s="49"/>
      <c r="T279" s="50" t="str">
        <f>IFERROR(__xludf.DUMMYFUNCTION("if(isblank($A279),"""",REGEXREPLACE($A279,   "",?(\d),?"",  ""$1""&amp;""-""&amp;$H279))"),"")</f>
        <v/>
      </c>
      <c r="U279" s="51" t="str">
        <f>IFERROR(__xludf.DUMMYFUNCTION("iferror(split(A279,"","",TRUE,TRUE),"""")"),"")</f>
        <v/>
      </c>
      <c r="V279" s="51"/>
      <c r="W279" s="51"/>
      <c r="X279" s="51"/>
      <c r="Y279" s="50" t="str">
        <f>IFERROR(__xludf.DUMMYFUNCTION("if(or(U279="""",U279=""f""),"""",U279&amp;"": ""&amp;vlookup(to_text(U279),'1.Learning-Goals'!$A$3:$B$100,2,FALSE))"),"")</f>
        <v/>
      </c>
      <c r="Z279" s="50" t="str">
        <f>IFERROR(__xludf.DUMMYFUNCTION("if(or(V279="""",V279=""f""),"""",V279&amp;"": ""&amp;vlookup(to_text(V279),'1.Learning-Goals'!$A$3:$B$100,2,FALSE))"),"")</f>
        <v/>
      </c>
      <c r="AA279" s="50" t="str">
        <f>IFERROR(__xludf.DUMMYFUNCTION("if(or(W279="""",W279=""f""),"""",W279&amp;"": ""&amp;vlookup(to_text(W279),'1.Learning-Goals'!$A$3:$B$100,2,FALSE))"),"")</f>
        <v/>
      </c>
      <c r="AB279" s="50" t="str">
        <f>IFERROR(__xludf.DUMMYFUNCTION("if(or(X279="""",X279=""f""),"""",X279&amp;"": ""&amp;vlookup(to_text(X279),'1.Learning-Goals'!$A$3:$B$100,2,FALSE))"),"")</f>
        <v/>
      </c>
      <c r="AC279" s="52"/>
      <c r="AD279" s="52"/>
      <c r="AE279" s="52"/>
      <c r="AF279" s="52"/>
      <c r="AG279" s="52"/>
      <c r="AH279" s="52"/>
      <c r="AI279" s="52"/>
      <c r="AJ279" s="52"/>
    </row>
    <row r="280" ht="15.75" customHeight="1">
      <c r="A280" s="53"/>
      <c r="B280" s="39" t="str">
        <f t="shared" si="1"/>
        <v/>
      </c>
      <c r="C280" s="40" t="s">
        <v>869</v>
      </c>
      <c r="D280" s="41" t="s">
        <v>870</v>
      </c>
      <c r="E280" s="41" t="s">
        <v>79</v>
      </c>
      <c r="F280" s="40" t="s">
        <v>80</v>
      </c>
      <c r="G280" s="41" t="s">
        <v>841</v>
      </c>
      <c r="H280" s="57" t="s">
        <v>6</v>
      </c>
      <c r="I280" s="41" t="s">
        <v>82</v>
      </c>
      <c r="J280" s="56"/>
      <c r="K280" s="44"/>
      <c r="L280" s="45"/>
      <c r="M280" s="46" t="s">
        <v>83</v>
      </c>
      <c r="N280" s="40" t="s">
        <v>84</v>
      </c>
      <c r="O280" s="47" t="s">
        <v>871</v>
      </c>
      <c r="P280" s="48"/>
      <c r="Q280" s="48"/>
      <c r="R280" s="48"/>
      <c r="S280" s="49"/>
      <c r="T280" s="50" t="str">
        <f>IFERROR(__xludf.DUMMYFUNCTION("if(isblank($A280),"""",REGEXREPLACE($A280,   "",?(\d),?"",  ""$1""&amp;""-""&amp;$H280))"),"")</f>
        <v/>
      </c>
      <c r="U280" s="51" t="str">
        <f>IFERROR(__xludf.DUMMYFUNCTION("iferror(split(A280,"","",TRUE,TRUE),"""")"),"")</f>
        <v/>
      </c>
      <c r="V280" s="51"/>
      <c r="W280" s="51"/>
      <c r="X280" s="51"/>
      <c r="Y280" s="50" t="str">
        <f>IFERROR(__xludf.DUMMYFUNCTION("if(or(U280="""",U280=""f""),"""",U280&amp;"": ""&amp;vlookup(to_text(U280),'1.Learning-Goals'!$A$3:$B$100,2,FALSE))"),"")</f>
        <v/>
      </c>
      <c r="Z280" s="50" t="str">
        <f>IFERROR(__xludf.DUMMYFUNCTION("if(or(V280="""",V280=""f""),"""",V280&amp;"": ""&amp;vlookup(to_text(V280),'1.Learning-Goals'!$A$3:$B$100,2,FALSE))"),"")</f>
        <v/>
      </c>
      <c r="AA280" s="50" t="str">
        <f>IFERROR(__xludf.DUMMYFUNCTION("if(or(W280="""",W280=""f""),"""",W280&amp;"": ""&amp;vlookup(to_text(W280),'1.Learning-Goals'!$A$3:$B$100,2,FALSE))"),"")</f>
        <v/>
      </c>
      <c r="AB280" s="50" t="str">
        <f>IFERROR(__xludf.DUMMYFUNCTION("if(or(X280="""",X280=""f""),"""",X280&amp;"": ""&amp;vlookup(to_text(X280),'1.Learning-Goals'!$A$3:$B$100,2,FALSE))"),"")</f>
        <v/>
      </c>
      <c r="AC280" s="52"/>
      <c r="AD280" s="52"/>
      <c r="AE280" s="52"/>
      <c r="AF280" s="52"/>
      <c r="AG280" s="52"/>
      <c r="AH280" s="52"/>
      <c r="AI280" s="52"/>
      <c r="AJ280" s="52"/>
    </row>
    <row r="281" ht="15.75" customHeight="1">
      <c r="A281" s="53"/>
      <c r="B281" s="39" t="str">
        <f t="shared" si="1"/>
        <v/>
      </c>
      <c r="C281" s="40" t="s">
        <v>872</v>
      </c>
      <c r="D281" s="41" t="s">
        <v>672</v>
      </c>
      <c r="E281" s="41" t="s">
        <v>79</v>
      </c>
      <c r="F281" s="40" t="s">
        <v>80</v>
      </c>
      <c r="G281" s="41" t="s">
        <v>841</v>
      </c>
      <c r="H281" s="57" t="s">
        <v>6</v>
      </c>
      <c r="I281" s="41" t="s">
        <v>82</v>
      </c>
      <c r="J281" s="56"/>
      <c r="K281" s="44"/>
      <c r="L281" s="45"/>
      <c r="M281" s="46" t="s">
        <v>83</v>
      </c>
      <c r="N281" s="40" t="s">
        <v>84</v>
      </c>
      <c r="O281" s="47" t="s">
        <v>873</v>
      </c>
      <c r="P281" s="48"/>
      <c r="Q281" s="48"/>
      <c r="R281" s="48"/>
      <c r="S281" s="49"/>
      <c r="T281" s="50" t="str">
        <f>IFERROR(__xludf.DUMMYFUNCTION("if(isblank($A281),"""",REGEXREPLACE($A281,   "",?(\d),?"",  ""$1""&amp;""-""&amp;$H281))"),"")</f>
        <v/>
      </c>
      <c r="U281" s="51" t="str">
        <f>IFERROR(__xludf.DUMMYFUNCTION("iferror(split(A281,"","",TRUE,TRUE),"""")"),"")</f>
        <v/>
      </c>
      <c r="V281" s="51"/>
      <c r="W281" s="51"/>
      <c r="X281" s="51"/>
      <c r="Y281" s="50" t="str">
        <f>IFERROR(__xludf.DUMMYFUNCTION("if(or(U281="""",U281=""f""),"""",U281&amp;"": ""&amp;vlookup(to_text(U281),'1.Learning-Goals'!$A$3:$B$100,2,FALSE))"),"")</f>
        <v/>
      </c>
      <c r="Z281" s="50" t="str">
        <f>IFERROR(__xludf.DUMMYFUNCTION("if(or(V281="""",V281=""f""),"""",V281&amp;"": ""&amp;vlookup(to_text(V281),'1.Learning-Goals'!$A$3:$B$100,2,FALSE))"),"")</f>
        <v/>
      </c>
      <c r="AA281" s="50" t="str">
        <f>IFERROR(__xludf.DUMMYFUNCTION("if(or(W281="""",W281=""f""),"""",W281&amp;"": ""&amp;vlookup(to_text(W281),'1.Learning-Goals'!$A$3:$B$100,2,FALSE))"),"")</f>
        <v/>
      </c>
      <c r="AB281" s="50" t="str">
        <f>IFERROR(__xludf.DUMMYFUNCTION("if(or(X281="""",X281=""f""),"""",X281&amp;"": ""&amp;vlookup(to_text(X281),'1.Learning-Goals'!$A$3:$B$100,2,FALSE))"),"")</f>
        <v/>
      </c>
      <c r="AC281" s="52"/>
      <c r="AD281" s="52"/>
      <c r="AE281" s="52"/>
      <c r="AF281" s="52"/>
      <c r="AG281" s="52"/>
      <c r="AH281" s="52"/>
      <c r="AI281" s="52"/>
      <c r="AJ281" s="52"/>
    </row>
    <row r="282" ht="15.75" customHeight="1">
      <c r="A282" s="53"/>
      <c r="B282" s="39" t="str">
        <f t="shared" si="1"/>
        <v/>
      </c>
      <c r="C282" s="40" t="s">
        <v>874</v>
      </c>
      <c r="D282" s="41" t="s">
        <v>547</v>
      </c>
      <c r="E282" s="41" t="s">
        <v>79</v>
      </c>
      <c r="F282" s="40" t="s">
        <v>80</v>
      </c>
      <c r="G282" s="41" t="s">
        <v>841</v>
      </c>
      <c r="H282" s="57" t="s">
        <v>6</v>
      </c>
      <c r="I282" s="41" t="s">
        <v>82</v>
      </c>
      <c r="J282" s="56"/>
      <c r="K282" s="44"/>
      <c r="L282" s="45"/>
      <c r="M282" s="46" t="s">
        <v>83</v>
      </c>
      <c r="N282" s="40" t="s">
        <v>84</v>
      </c>
      <c r="O282" s="47" t="s">
        <v>875</v>
      </c>
      <c r="P282" s="48"/>
      <c r="Q282" s="48"/>
      <c r="R282" s="48"/>
      <c r="S282" s="49"/>
      <c r="T282" s="50" t="str">
        <f>IFERROR(__xludf.DUMMYFUNCTION("if(isblank($A282),"""",REGEXREPLACE($A282,   "",?(\d),?"",  ""$1""&amp;""-""&amp;$H282))"),"")</f>
        <v/>
      </c>
      <c r="U282" s="51" t="str">
        <f>IFERROR(__xludf.DUMMYFUNCTION("iferror(split(A282,"","",TRUE,TRUE),"""")"),"")</f>
        <v/>
      </c>
      <c r="V282" s="51"/>
      <c r="W282" s="51"/>
      <c r="X282" s="51"/>
      <c r="Y282" s="50" t="str">
        <f>IFERROR(__xludf.DUMMYFUNCTION("if(or(U282="""",U282=""f""),"""",U282&amp;"": ""&amp;vlookup(to_text(U282),'1.Learning-Goals'!$A$3:$B$100,2,FALSE))"),"")</f>
        <v/>
      </c>
      <c r="Z282" s="50" t="str">
        <f>IFERROR(__xludf.DUMMYFUNCTION("if(or(V282="""",V282=""f""),"""",V282&amp;"": ""&amp;vlookup(to_text(V282),'1.Learning-Goals'!$A$3:$B$100,2,FALSE))"),"")</f>
        <v/>
      </c>
      <c r="AA282" s="50" t="str">
        <f>IFERROR(__xludf.DUMMYFUNCTION("if(or(W282="""",W282=""f""),"""",W282&amp;"": ""&amp;vlookup(to_text(W282),'1.Learning-Goals'!$A$3:$B$100,2,FALSE))"),"")</f>
        <v/>
      </c>
      <c r="AB282" s="50" t="str">
        <f>IFERROR(__xludf.DUMMYFUNCTION("if(or(X282="""",X282=""f""),"""",X282&amp;"": ""&amp;vlookup(to_text(X282),'1.Learning-Goals'!$A$3:$B$100,2,FALSE))"),"")</f>
        <v/>
      </c>
      <c r="AC282" s="52"/>
      <c r="AD282" s="52"/>
      <c r="AE282" s="52"/>
      <c r="AF282" s="52"/>
      <c r="AG282" s="52"/>
      <c r="AH282" s="52"/>
      <c r="AI282" s="52"/>
      <c r="AJ282" s="52"/>
    </row>
    <row r="283" ht="15.75" customHeight="1">
      <c r="A283" s="53"/>
      <c r="B283" s="39" t="str">
        <f t="shared" si="1"/>
        <v/>
      </c>
      <c r="C283" s="40" t="s">
        <v>876</v>
      </c>
      <c r="D283" s="41" t="s">
        <v>877</v>
      </c>
      <c r="E283" s="41" t="s">
        <v>79</v>
      </c>
      <c r="F283" s="40" t="s">
        <v>80</v>
      </c>
      <c r="G283" s="41" t="s">
        <v>841</v>
      </c>
      <c r="H283" s="57" t="s">
        <v>6</v>
      </c>
      <c r="I283" s="41" t="s">
        <v>82</v>
      </c>
      <c r="J283" s="56"/>
      <c r="K283" s="44"/>
      <c r="L283" s="45"/>
      <c r="M283" s="46" t="s">
        <v>83</v>
      </c>
      <c r="N283" s="40" t="s">
        <v>84</v>
      </c>
      <c r="O283" s="47" t="s">
        <v>878</v>
      </c>
      <c r="P283" s="48"/>
      <c r="Q283" s="48"/>
      <c r="R283" s="48"/>
      <c r="S283" s="49"/>
      <c r="T283" s="50" t="str">
        <f>IFERROR(__xludf.DUMMYFUNCTION("if(isblank($A283),"""",REGEXREPLACE($A283,   "",?(\d),?"",  ""$1""&amp;""-""&amp;$H283))"),"")</f>
        <v/>
      </c>
      <c r="U283" s="51" t="str">
        <f>IFERROR(__xludf.DUMMYFUNCTION("iferror(split(A283,"","",TRUE,TRUE),"""")"),"")</f>
        <v/>
      </c>
      <c r="V283" s="51"/>
      <c r="W283" s="51"/>
      <c r="X283" s="51"/>
      <c r="Y283" s="50" t="str">
        <f>IFERROR(__xludf.DUMMYFUNCTION("if(or(U283="""",U283=""f""),"""",U283&amp;"": ""&amp;vlookup(to_text(U283),'1.Learning-Goals'!$A$3:$B$100,2,FALSE))"),"")</f>
        <v/>
      </c>
      <c r="Z283" s="50" t="str">
        <f>IFERROR(__xludf.DUMMYFUNCTION("if(or(V283="""",V283=""f""),"""",V283&amp;"": ""&amp;vlookup(to_text(V283),'1.Learning-Goals'!$A$3:$B$100,2,FALSE))"),"")</f>
        <v/>
      </c>
      <c r="AA283" s="50" t="str">
        <f>IFERROR(__xludf.DUMMYFUNCTION("if(or(W283="""",W283=""f""),"""",W283&amp;"": ""&amp;vlookup(to_text(W283),'1.Learning-Goals'!$A$3:$B$100,2,FALSE))"),"")</f>
        <v/>
      </c>
      <c r="AB283" s="50" t="str">
        <f>IFERROR(__xludf.DUMMYFUNCTION("if(or(X283="""",X283=""f""),"""",X283&amp;"": ""&amp;vlookup(to_text(X283),'1.Learning-Goals'!$A$3:$B$100,2,FALSE))"),"")</f>
        <v/>
      </c>
      <c r="AC283" s="52"/>
      <c r="AD283" s="52"/>
      <c r="AE283" s="52"/>
      <c r="AF283" s="52"/>
      <c r="AG283" s="52"/>
      <c r="AH283" s="52"/>
      <c r="AI283" s="52"/>
      <c r="AJ283" s="52"/>
    </row>
    <row r="284" ht="15.75" customHeight="1">
      <c r="A284" s="53"/>
      <c r="B284" s="39" t="str">
        <f t="shared" si="1"/>
        <v/>
      </c>
      <c r="C284" s="40" t="s">
        <v>879</v>
      </c>
      <c r="D284" s="41" t="s">
        <v>835</v>
      </c>
      <c r="E284" s="41" t="s">
        <v>79</v>
      </c>
      <c r="F284" s="40" t="s">
        <v>80</v>
      </c>
      <c r="G284" s="41" t="s">
        <v>841</v>
      </c>
      <c r="H284" s="57" t="s">
        <v>6</v>
      </c>
      <c r="I284" s="41" t="s">
        <v>82</v>
      </c>
      <c r="J284" s="56"/>
      <c r="K284" s="44"/>
      <c r="L284" s="45"/>
      <c r="M284" s="46" t="s">
        <v>83</v>
      </c>
      <c r="N284" s="40" t="s">
        <v>84</v>
      </c>
      <c r="O284" s="47" t="s">
        <v>880</v>
      </c>
      <c r="P284" s="48"/>
      <c r="Q284" s="48"/>
      <c r="R284" s="48"/>
      <c r="S284" s="49"/>
      <c r="T284" s="50" t="str">
        <f>IFERROR(__xludf.DUMMYFUNCTION("if(isblank($A284),"""",REGEXREPLACE($A284,   "",?(\d),?"",  ""$1""&amp;""-""&amp;$H284))"),"")</f>
        <v/>
      </c>
      <c r="U284" s="51" t="str">
        <f>IFERROR(__xludf.DUMMYFUNCTION("iferror(split(A284,"","",TRUE,TRUE),"""")"),"")</f>
        <v/>
      </c>
      <c r="V284" s="51"/>
      <c r="W284" s="51"/>
      <c r="X284" s="51"/>
      <c r="Y284" s="50" t="str">
        <f>IFERROR(__xludf.DUMMYFUNCTION("if(or(U284="""",U284=""f""),"""",U284&amp;"": ""&amp;vlookup(to_text(U284),'1.Learning-Goals'!$A$3:$B$100,2,FALSE))"),"")</f>
        <v/>
      </c>
      <c r="Z284" s="50" t="str">
        <f>IFERROR(__xludf.DUMMYFUNCTION("if(or(V284="""",V284=""f""),"""",V284&amp;"": ""&amp;vlookup(to_text(V284),'1.Learning-Goals'!$A$3:$B$100,2,FALSE))"),"")</f>
        <v/>
      </c>
      <c r="AA284" s="50" t="str">
        <f>IFERROR(__xludf.DUMMYFUNCTION("if(or(W284="""",W284=""f""),"""",W284&amp;"": ""&amp;vlookup(to_text(W284),'1.Learning-Goals'!$A$3:$B$100,2,FALSE))"),"")</f>
        <v/>
      </c>
      <c r="AB284" s="50" t="str">
        <f>IFERROR(__xludf.DUMMYFUNCTION("if(or(X284="""",X284=""f""),"""",X284&amp;"": ""&amp;vlookup(to_text(X284),'1.Learning-Goals'!$A$3:$B$100,2,FALSE))"),"")</f>
        <v/>
      </c>
      <c r="AC284" s="52"/>
      <c r="AD284" s="52"/>
      <c r="AE284" s="52"/>
      <c r="AF284" s="52"/>
      <c r="AG284" s="52"/>
      <c r="AH284" s="52"/>
      <c r="AI284" s="52"/>
      <c r="AJ284" s="52"/>
    </row>
    <row r="285" ht="15.75" customHeight="1">
      <c r="A285" s="53"/>
      <c r="B285" s="39" t="str">
        <f t="shared" si="1"/>
        <v/>
      </c>
      <c r="C285" s="40" t="s">
        <v>881</v>
      </c>
      <c r="D285" s="41" t="s">
        <v>838</v>
      </c>
      <c r="E285" s="41" t="s">
        <v>79</v>
      </c>
      <c r="F285" s="40" t="s">
        <v>80</v>
      </c>
      <c r="G285" s="41" t="s">
        <v>841</v>
      </c>
      <c r="H285" s="57" t="s">
        <v>6</v>
      </c>
      <c r="I285" s="41" t="s">
        <v>82</v>
      </c>
      <c r="J285" s="56"/>
      <c r="K285" s="44"/>
      <c r="L285" s="45"/>
      <c r="M285" s="46" t="s">
        <v>83</v>
      </c>
      <c r="N285" s="40" t="s">
        <v>84</v>
      </c>
      <c r="O285" s="47" t="s">
        <v>882</v>
      </c>
      <c r="P285" s="48"/>
      <c r="Q285" s="48"/>
      <c r="R285" s="48"/>
      <c r="S285" s="49"/>
      <c r="T285" s="50" t="str">
        <f>IFERROR(__xludf.DUMMYFUNCTION("if(isblank($A285),"""",REGEXREPLACE($A285,   "",?(\d),?"",  ""$1""&amp;""-""&amp;$H285))"),"")</f>
        <v/>
      </c>
      <c r="U285" s="51" t="str">
        <f>IFERROR(__xludf.DUMMYFUNCTION("iferror(split(A285,"","",TRUE,TRUE),"""")"),"")</f>
        <v/>
      </c>
      <c r="V285" s="51"/>
      <c r="W285" s="51"/>
      <c r="X285" s="51"/>
      <c r="Y285" s="50" t="str">
        <f>IFERROR(__xludf.DUMMYFUNCTION("if(or(U285="""",U285=""f""),"""",U285&amp;"": ""&amp;vlookup(to_text(U285),'1.Learning-Goals'!$A$3:$B$100,2,FALSE))"),"")</f>
        <v/>
      </c>
      <c r="Z285" s="50" t="str">
        <f>IFERROR(__xludf.DUMMYFUNCTION("if(or(V285="""",V285=""f""),"""",V285&amp;"": ""&amp;vlookup(to_text(V285),'1.Learning-Goals'!$A$3:$B$100,2,FALSE))"),"")</f>
        <v/>
      </c>
      <c r="AA285" s="50" t="str">
        <f>IFERROR(__xludf.DUMMYFUNCTION("if(or(W285="""",W285=""f""),"""",W285&amp;"": ""&amp;vlookup(to_text(W285),'1.Learning-Goals'!$A$3:$B$100,2,FALSE))"),"")</f>
        <v/>
      </c>
      <c r="AB285" s="50" t="str">
        <f>IFERROR(__xludf.DUMMYFUNCTION("if(or(X285="""",X285=""f""),"""",X285&amp;"": ""&amp;vlookup(to_text(X285),'1.Learning-Goals'!$A$3:$B$100,2,FALSE))"),"")</f>
        <v/>
      </c>
      <c r="AC285" s="52"/>
      <c r="AD285" s="52"/>
      <c r="AE285" s="52"/>
      <c r="AF285" s="52"/>
      <c r="AG285" s="52"/>
      <c r="AH285" s="52"/>
      <c r="AI285" s="52"/>
      <c r="AJ285" s="52"/>
    </row>
    <row r="286" ht="15.75" customHeight="1">
      <c r="A286" s="53"/>
      <c r="B286" s="39" t="str">
        <f t="shared" si="1"/>
        <v/>
      </c>
      <c r="C286" s="40" t="s">
        <v>883</v>
      </c>
      <c r="D286" s="41" t="s">
        <v>884</v>
      </c>
      <c r="E286" s="41" t="s">
        <v>79</v>
      </c>
      <c r="F286" s="40" t="s">
        <v>102</v>
      </c>
      <c r="G286" s="41" t="s">
        <v>186</v>
      </c>
      <c r="H286" s="57" t="s">
        <v>6</v>
      </c>
      <c r="I286" s="41" t="s">
        <v>103</v>
      </c>
      <c r="J286" s="56"/>
      <c r="K286" s="44"/>
      <c r="L286" s="45"/>
      <c r="M286" s="46" t="s">
        <v>885</v>
      </c>
      <c r="N286" s="40" t="s">
        <v>886</v>
      </c>
      <c r="O286" s="47" t="s">
        <v>887</v>
      </c>
      <c r="P286" s="48"/>
      <c r="Q286" s="48"/>
      <c r="R286" s="48"/>
      <c r="S286" s="49"/>
      <c r="T286" s="50" t="str">
        <f>IFERROR(__xludf.DUMMYFUNCTION("if(isblank($A286),"""",REGEXREPLACE($A286,   "",?(\d),?"",  ""$1""&amp;""-""&amp;$H286))"),"")</f>
        <v/>
      </c>
      <c r="U286" s="51" t="str">
        <f>IFERROR(__xludf.DUMMYFUNCTION("iferror(split(A286,"","",TRUE,TRUE),"""")"),"")</f>
        <v/>
      </c>
      <c r="V286" s="51"/>
      <c r="W286" s="51"/>
      <c r="X286" s="51"/>
      <c r="Y286" s="50" t="str">
        <f>IFERROR(__xludf.DUMMYFUNCTION("if(or(U286="""",U286=""f""),"""",U286&amp;"": ""&amp;vlookup(to_text(U286),'1.Learning-Goals'!$A$3:$B$100,2,FALSE))"),"")</f>
        <v/>
      </c>
      <c r="Z286" s="50" t="str">
        <f>IFERROR(__xludf.DUMMYFUNCTION("if(or(V286="""",V286=""f""),"""",V286&amp;"": ""&amp;vlookup(to_text(V286),'1.Learning-Goals'!$A$3:$B$100,2,FALSE))"),"")</f>
        <v/>
      </c>
      <c r="AA286" s="50" t="str">
        <f>IFERROR(__xludf.DUMMYFUNCTION("if(or(W286="""",W286=""f""),"""",W286&amp;"": ""&amp;vlookup(to_text(W286),'1.Learning-Goals'!$A$3:$B$100,2,FALSE))"),"")</f>
        <v/>
      </c>
      <c r="AB286" s="50" t="str">
        <f>IFERROR(__xludf.DUMMYFUNCTION("if(or(X286="""",X286=""f""),"""",X286&amp;"": ""&amp;vlookup(to_text(X286),'1.Learning-Goals'!$A$3:$B$100,2,FALSE))"),"")</f>
        <v/>
      </c>
      <c r="AC286" s="52"/>
      <c r="AD286" s="52"/>
      <c r="AE286" s="52"/>
      <c r="AF286" s="52"/>
      <c r="AG286" s="52"/>
      <c r="AH286" s="52"/>
      <c r="AI286" s="52"/>
      <c r="AJ286" s="52"/>
    </row>
    <row r="287" ht="15.75" customHeight="1">
      <c r="A287" s="53"/>
      <c r="B287" s="39" t="str">
        <f t="shared" si="1"/>
        <v/>
      </c>
      <c r="C287" s="40" t="s">
        <v>888</v>
      </c>
      <c r="D287" s="41" t="s">
        <v>889</v>
      </c>
      <c r="E287" s="41" t="s">
        <v>79</v>
      </c>
      <c r="F287" s="40" t="s">
        <v>102</v>
      </c>
      <c r="G287" s="41" t="s">
        <v>186</v>
      </c>
      <c r="H287" s="57" t="s">
        <v>6</v>
      </c>
      <c r="I287" s="41" t="s">
        <v>103</v>
      </c>
      <c r="J287" s="56"/>
      <c r="K287" s="44"/>
      <c r="L287" s="45"/>
      <c r="M287" s="46" t="s">
        <v>885</v>
      </c>
      <c r="N287" s="40" t="s">
        <v>886</v>
      </c>
      <c r="O287" s="47" t="s">
        <v>890</v>
      </c>
      <c r="P287" s="48"/>
      <c r="Q287" s="48"/>
      <c r="R287" s="48"/>
      <c r="S287" s="49"/>
      <c r="T287" s="50" t="str">
        <f>IFERROR(__xludf.DUMMYFUNCTION("if(isblank($A287),"""",REGEXREPLACE($A287,   "",?(\d),?"",  ""$1""&amp;""-""&amp;$H287))"),"")</f>
        <v/>
      </c>
      <c r="U287" s="51" t="str">
        <f>IFERROR(__xludf.DUMMYFUNCTION("iferror(split(A287,"","",TRUE,TRUE),"""")"),"")</f>
        <v/>
      </c>
      <c r="V287" s="51"/>
      <c r="W287" s="51"/>
      <c r="X287" s="51"/>
      <c r="Y287" s="50" t="str">
        <f>IFERROR(__xludf.DUMMYFUNCTION("if(or(U287="""",U287=""f""),"""",U287&amp;"": ""&amp;vlookup(to_text(U287),'1.Learning-Goals'!$A$3:$B$100,2,FALSE))"),"")</f>
        <v/>
      </c>
      <c r="Z287" s="50" t="str">
        <f>IFERROR(__xludf.DUMMYFUNCTION("if(or(V287="""",V287=""f""),"""",V287&amp;"": ""&amp;vlookup(to_text(V287),'1.Learning-Goals'!$A$3:$B$100,2,FALSE))"),"")</f>
        <v/>
      </c>
      <c r="AA287" s="50" t="str">
        <f>IFERROR(__xludf.DUMMYFUNCTION("if(or(W287="""",W287=""f""),"""",W287&amp;"": ""&amp;vlookup(to_text(W287),'1.Learning-Goals'!$A$3:$B$100,2,FALSE))"),"")</f>
        <v/>
      </c>
      <c r="AB287" s="50" t="str">
        <f>IFERROR(__xludf.DUMMYFUNCTION("if(or(X287="""",X287=""f""),"""",X287&amp;"": ""&amp;vlookup(to_text(X287),'1.Learning-Goals'!$A$3:$B$100,2,FALSE))"),"")</f>
        <v/>
      </c>
      <c r="AC287" s="52"/>
      <c r="AD287" s="52"/>
      <c r="AE287" s="52"/>
      <c r="AF287" s="52"/>
      <c r="AG287" s="52"/>
      <c r="AH287" s="52"/>
      <c r="AI287" s="52"/>
      <c r="AJ287" s="52"/>
    </row>
    <row r="288" ht="15.75" customHeight="1">
      <c r="A288" s="53"/>
      <c r="B288" s="39" t="str">
        <f t="shared" si="1"/>
        <v/>
      </c>
      <c r="C288" s="40" t="s">
        <v>891</v>
      </c>
      <c r="D288" s="41" t="s">
        <v>892</v>
      </c>
      <c r="E288" s="41" t="s">
        <v>79</v>
      </c>
      <c r="F288" s="40" t="s">
        <v>102</v>
      </c>
      <c r="G288" s="41" t="s">
        <v>186</v>
      </c>
      <c r="H288" s="57" t="s">
        <v>6</v>
      </c>
      <c r="I288" s="41" t="s">
        <v>103</v>
      </c>
      <c r="J288" s="56"/>
      <c r="K288" s="44"/>
      <c r="L288" s="45"/>
      <c r="M288" s="46" t="s">
        <v>885</v>
      </c>
      <c r="N288" s="40" t="s">
        <v>886</v>
      </c>
      <c r="O288" s="47" t="s">
        <v>893</v>
      </c>
      <c r="P288" s="48"/>
      <c r="Q288" s="48"/>
      <c r="R288" s="48"/>
      <c r="S288" s="49"/>
      <c r="T288" s="50" t="str">
        <f>IFERROR(__xludf.DUMMYFUNCTION("if(isblank($A288),"""",REGEXREPLACE($A288,   "",?(\d),?"",  ""$1""&amp;""-""&amp;$H288))"),"")</f>
        <v/>
      </c>
      <c r="U288" s="51" t="str">
        <f>IFERROR(__xludf.DUMMYFUNCTION("iferror(split(A288,"","",TRUE,TRUE),"""")"),"")</f>
        <v/>
      </c>
      <c r="V288" s="51"/>
      <c r="W288" s="51"/>
      <c r="X288" s="51"/>
      <c r="Y288" s="50" t="str">
        <f>IFERROR(__xludf.DUMMYFUNCTION("if(or(U288="""",U288=""f""),"""",U288&amp;"": ""&amp;vlookup(to_text(U288),'1.Learning-Goals'!$A$3:$B$100,2,FALSE))"),"")</f>
        <v/>
      </c>
      <c r="Z288" s="50" t="str">
        <f>IFERROR(__xludf.DUMMYFUNCTION("if(or(V288="""",V288=""f""),"""",V288&amp;"": ""&amp;vlookup(to_text(V288),'1.Learning-Goals'!$A$3:$B$100,2,FALSE))"),"")</f>
        <v/>
      </c>
      <c r="AA288" s="50" t="str">
        <f>IFERROR(__xludf.DUMMYFUNCTION("if(or(W288="""",W288=""f""),"""",W288&amp;"": ""&amp;vlookup(to_text(W288),'1.Learning-Goals'!$A$3:$B$100,2,FALSE))"),"")</f>
        <v/>
      </c>
      <c r="AB288" s="50" t="str">
        <f>IFERROR(__xludf.DUMMYFUNCTION("if(or(X288="""",X288=""f""),"""",X288&amp;"": ""&amp;vlookup(to_text(X288),'1.Learning-Goals'!$A$3:$B$100,2,FALSE))"),"")</f>
        <v/>
      </c>
      <c r="AC288" s="52"/>
      <c r="AD288" s="52"/>
      <c r="AE288" s="52"/>
      <c r="AF288" s="52"/>
      <c r="AG288" s="52"/>
      <c r="AH288" s="52"/>
      <c r="AI288" s="52"/>
      <c r="AJ288" s="52"/>
    </row>
    <row r="289" ht="15.75" customHeight="1">
      <c r="A289" s="53"/>
      <c r="B289" s="39" t="str">
        <f t="shared" si="1"/>
        <v/>
      </c>
      <c r="C289" s="40" t="s">
        <v>894</v>
      </c>
      <c r="D289" s="41" t="s">
        <v>895</v>
      </c>
      <c r="E289" s="41" t="s">
        <v>79</v>
      </c>
      <c r="F289" s="40" t="s">
        <v>102</v>
      </c>
      <c r="G289" s="41" t="s">
        <v>186</v>
      </c>
      <c r="H289" s="57" t="s">
        <v>6</v>
      </c>
      <c r="I289" s="41" t="s">
        <v>103</v>
      </c>
      <c r="J289" s="56"/>
      <c r="K289" s="44"/>
      <c r="L289" s="45"/>
      <c r="M289" s="46" t="s">
        <v>885</v>
      </c>
      <c r="N289" s="40" t="s">
        <v>886</v>
      </c>
      <c r="O289" s="47" t="s">
        <v>896</v>
      </c>
      <c r="P289" s="48"/>
      <c r="Q289" s="48"/>
      <c r="R289" s="48"/>
      <c r="S289" s="49"/>
      <c r="T289" s="50" t="str">
        <f>IFERROR(__xludf.DUMMYFUNCTION("if(isblank($A289),"""",REGEXREPLACE($A289,   "",?(\d),?"",  ""$1""&amp;""-""&amp;$H289))"),"")</f>
        <v/>
      </c>
      <c r="U289" s="51" t="str">
        <f>IFERROR(__xludf.DUMMYFUNCTION("iferror(split(A289,"","",TRUE,TRUE),"""")"),"")</f>
        <v/>
      </c>
      <c r="V289" s="51"/>
      <c r="W289" s="51"/>
      <c r="X289" s="51"/>
      <c r="Y289" s="50" t="str">
        <f>IFERROR(__xludf.DUMMYFUNCTION("if(or(U289="""",U289=""f""),"""",U289&amp;"": ""&amp;vlookup(to_text(U289),'1.Learning-Goals'!$A$3:$B$100,2,FALSE))"),"")</f>
        <v/>
      </c>
      <c r="Z289" s="50" t="str">
        <f>IFERROR(__xludf.DUMMYFUNCTION("if(or(V289="""",V289=""f""),"""",V289&amp;"": ""&amp;vlookup(to_text(V289),'1.Learning-Goals'!$A$3:$B$100,2,FALSE))"),"")</f>
        <v/>
      </c>
      <c r="AA289" s="50" t="str">
        <f>IFERROR(__xludf.DUMMYFUNCTION("if(or(W289="""",W289=""f""),"""",W289&amp;"": ""&amp;vlookup(to_text(W289),'1.Learning-Goals'!$A$3:$B$100,2,FALSE))"),"")</f>
        <v/>
      </c>
      <c r="AB289" s="50" t="str">
        <f>IFERROR(__xludf.DUMMYFUNCTION("if(or(X289="""",X289=""f""),"""",X289&amp;"": ""&amp;vlookup(to_text(X289),'1.Learning-Goals'!$A$3:$B$100,2,FALSE))"),"")</f>
        <v/>
      </c>
      <c r="AC289" s="52"/>
      <c r="AD289" s="52"/>
      <c r="AE289" s="52"/>
      <c r="AF289" s="52"/>
      <c r="AG289" s="52"/>
      <c r="AH289" s="52"/>
      <c r="AI289" s="52"/>
      <c r="AJ289" s="52"/>
    </row>
    <row r="290" ht="15.75" customHeight="1">
      <c r="A290" s="53"/>
      <c r="B290" s="39" t="str">
        <f t="shared" si="1"/>
        <v/>
      </c>
      <c r="C290" s="40" t="s">
        <v>897</v>
      </c>
      <c r="D290" s="41" t="s">
        <v>898</v>
      </c>
      <c r="E290" s="41" t="s">
        <v>79</v>
      </c>
      <c r="F290" s="40" t="s">
        <v>102</v>
      </c>
      <c r="G290" s="41" t="s">
        <v>186</v>
      </c>
      <c r="H290" s="57" t="s">
        <v>6</v>
      </c>
      <c r="I290" s="41" t="s">
        <v>103</v>
      </c>
      <c r="J290" s="56"/>
      <c r="K290" s="44"/>
      <c r="L290" s="45"/>
      <c r="M290" s="46" t="s">
        <v>885</v>
      </c>
      <c r="N290" s="40" t="s">
        <v>886</v>
      </c>
      <c r="O290" s="47" t="s">
        <v>899</v>
      </c>
      <c r="P290" s="48"/>
      <c r="Q290" s="48"/>
      <c r="R290" s="48"/>
      <c r="S290" s="49"/>
      <c r="T290" s="50" t="str">
        <f>IFERROR(__xludf.DUMMYFUNCTION("if(isblank($A290),"""",REGEXREPLACE($A290,   "",?(\d),?"",  ""$1""&amp;""-""&amp;$H290))"),"")</f>
        <v/>
      </c>
      <c r="U290" s="51" t="str">
        <f>IFERROR(__xludf.DUMMYFUNCTION("iferror(split(A290,"","",TRUE,TRUE),"""")"),"")</f>
        <v/>
      </c>
      <c r="V290" s="51"/>
      <c r="W290" s="51"/>
      <c r="X290" s="51"/>
      <c r="Y290" s="50" t="str">
        <f>IFERROR(__xludf.DUMMYFUNCTION("if(or(U290="""",U290=""f""),"""",U290&amp;"": ""&amp;vlookup(to_text(U290),'1.Learning-Goals'!$A$3:$B$100,2,FALSE))"),"")</f>
        <v/>
      </c>
      <c r="Z290" s="50" t="str">
        <f>IFERROR(__xludf.DUMMYFUNCTION("if(or(V290="""",V290=""f""),"""",V290&amp;"": ""&amp;vlookup(to_text(V290),'1.Learning-Goals'!$A$3:$B$100,2,FALSE))"),"")</f>
        <v/>
      </c>
      <c r="AA290" s="50" t="str">
        <f>IFERROR(__xludf.DUMMYFUNCTION("if(or(W290="""",W290=""f""),"""",W290&amp;"": ""&amp;vlookup(to_text(W290),'1.Learning-Goals'!$A$3:$B$100,2,FALSE))"),"")</f>
        <v/>
      </c>
      <c r="AB290" s="50" t="str">
        <f>IFERROR(__xludf.DUMMYFUNCTION("if(or(X290="""",X290=""f""),"""",X290&amp;"": ""&amp;vlookup(to_text(X290),'1.Learning-Goals'!$A$3:$B$100,2,FALSE))"),"")</f>
        <v/>
      </c>
      <c r="AC290" s="52"/>
      <c r="AD290" s="52"/>
      <c r="AE290" s="52"/>
      <c r="AF290" s="52"/>
      <c r="AG290" s="52"/>
      <c r="AH290" s="52"/>
      <c r="AI290" s="52"/>
      <c r="AJ290" s="52"/>
    </row>
    <row r="291" ht="15.75" customHeight="1">
      <c r="A291" s="53"/>
      <c r="B291" s="39" t="str">
        <f t="shared" si="1"/>
        <v/>
      </c>
      <c r="C291" s="40" t="s">
        <v>900</v>
      </c>
      <c r="D291" s="41" t="s">
        <v>901</v>
      </c>
      <c r="E291" s="41" t="s">
        <v>79</v>
      </c>
      <c r="F291" s="40" t="s">
        <v>102</v>
      </c>
      <c r="G291" s="41" t="s">
        <v>186</v>
      </c>
      <c r="H291" s="57" t="s">
        <v>6</v>
      </c>
      <c r="I291" s="41" t="s">
        <v>103</v>
      </c>
      <c r="J291" s="56"/>
      <c r="K291" s="44"/>
      <c r="L291" s="45"/>
      <c r="M291" s="46" t="s">
        <v>885</v>
      </c>
      <c r="N291" s="40" t="s">
        <v>886</v>
      </c>
      <c r="O291" s="47" t="s">
        <v>902</v>
      </c>
      <c r="P291" s="48"/>
      <c r="Q291" s="48"/>
      <c r="R291" s="48"/>
      <c r="S291" s="49"/>
      <c r="T291" s="50" t="str">
        <f>IFERROR(__xludf.DUMMYFUNCTION("if(isblank($A291),"""",REGEXREPLACE($A291,   "",?(\d),?"",  ""$1""&amp;""-""&amp;$H291))"),"")</f>
        <v/>
      </c>
      <c r="U291" s="51" t="str">
        <f>IFERROR(__xludf.DUMMYFUNCTION("iferror(split(A291,"","",TRUE,TRUE),"""")"),"")</f>
        <v/>
      </c>
      <c r="V291" s="51"/>
      <c r="W291" s="51"/>
      <c r="X291" s="51"/>
      <c r="Y291" s="50" t="str">
        <f>IFERROR(__xludf.DUMMYFUNCTION("if(or(U291="""",U291=""f""),"""",U291&amp;"": ""&amp;vlookup(to_text(U291),'1.Learning-Goals'!$A$3:$B$100,2,FALSE))"),"")</f>
        <v/>
      </c>
      <c r="Z291" s="50" t="str">
        <f>IFERROR(__xludf.DUMMYFUNCTION("if(or(V291="""",V291=""f""),"""",V291&amp;"": ""&amp;vlookup(to_text(V291),'1.Learning-Goals'!$A$3:$B$100,2,FALSE))"),"")</f>
        <v/>
      </c>
      <c r="AA291" s="50" t="str">
        <f>IFERROR(__xludf.DUMMYFUNCTION("if(or(W291="""",W291=""f""),"""",W291&amp;"": ""&amp;vlookup(to_text(W291),'1.Learning-Goals'!$A$3:$B$100,2,FALSE))"),"")</f>
        <v/>
      </c>
      <c r="AB291" s="50" t="str">
        <f>IFERROR(__xludf.DUMMYFUNCTION("if(or(X291="""",X291=""f""),"""",X291&amp;"": ""&amp;vlookup(to_text(X291),'1.Learning-Goals'!$A$3:$B$100,2,FALSE))"),"")</f>
        <v/>
      </c>
      <c r="AC291" s="52"/>
      <c r="AD291" s="52"/>
      <c r="AE291" s="52"/>
      <c r="AF291" s="52"/>
      <c r="AG291" s="52"/>
      <c r="AH291" s="52"/>
      <c r="AI291" s="52"/>
      <c r="AJ291" s="52"/>
    </row>
    <row r="292" ht="15.75" customHeight="1">
      <c r="A292" s="53"/>
      <c r="B292" s="39" t="str">
        <f t="shared" si="1"/>
        <v/>
      </c>
      <c r="C292" s="40" t="s">
        <v>903</v>
      </c>
      <c r="D292" s="41" t="s">
        <v>904</v>
      </c>
      <c r="E292" s="41" t="s">
        <v>79</v>
      </c>
      <c r="F292" s="40" t="s">
        <v>102</v>
      </c>
      <c r="G292" s="41" t="s">
        <v>186</v>
      </c>
      <c r="H292" s="57" t="s">
        <v>6</v>
      </c>
      <c r="I292" s="41" t="s">
        <v>103</v>
      </c>
      <c r="J292" s="56"/>
      <c r="K292" s="44"/>
      <c r="L292" s="45"/>
      <c r="M292" s="46" t="s">
        <v>885</v>
      </c>
      <c r="N292" s="40" t="s">
        <v>886</v>
      </c>
      <c r="O292" s="47" t="s">
        <v>905</v>
      </c>
      <c r="P292" s="48"/>
      <c r="Q292" s="48"/>
      <c r="R292" s="48"/>
      <c r="S292" s="49"/>
      <c r="T292" s="50" t="str">
        <f>IFERROR(__xludf.DUMMYFUNCTION("if(isblank($A292),"""",REGEXREPLACE($A292,   "",?(\d),?"",  ""$1""&amp;""-""&amp;$H292))"),"")</f>
        <v/>
      </c>
      <c r="U292" s="51" t="str">
        <f>IFERROR(__xludf.DUMMYFUNCTION("iferror(split(A292,"","",TRUE,TRUE),"""")"),"")</f>
        <v/>
      </c>
      <c r="V292" s="51"/>
      <c r="W292" s="51"/>
      <c r="X292" s="51"/>
      <c r="Y292" s="50" t="str">
        <f>IFERROR(__xludf.DUMMYFUNCTION("if(or(U292="""",U292=""f""),"""",U292&amp;"": ""&amp;vlookup(to_text(U292),'1.Learning-Goals'!$A$3:$B$100,2,FALSE))"),"")</f>
        <v/>
      </c>
      <c r="Z292" s="50" t="str">
        <f>IFERROR(__xludf.DUMMYFUNCTION("if(or(V292="""",V292=""f""),"""",V292&amp;"": ""&amp;vlookup(to_text(V292),'1.Learning-Goals'!$A$3:$B$100,2,FALSE))"),"")</f>
        <v/>
      </c>
      <c r="AA292" s="50" t="str">
        <f>IFERROR(__xludf.DUMMYFUNCTION("if(or(W292="""",W292=""f""),"""",W292&amp;"": ""&amp;vlookup(to_text(W292),'1.Learning-Goals'!$A$3:$B$100,2,FALSE))"),"")</f>
        <v/>
      </c>
      <c r="AB292" s="50" t="str">
        <f>IFERROR(__xludf.DUMMYFUNCTION("if(or(X292="""",X292=""f""),"""",X292&amp;"": ""&amp;vlookup(to_text(X292),'1.Learning-Goals'!$A$3:$B$100,2,FALSE))"),"")</f>
        <v/>
      </c>
      <c r="AC292" s="52"/>
      <c r="AD292" s="52"/>
      <c r="AE292" s="52"/>
      <c r="AF292" s="52"/>
      <c r="AG292" s="52"/>
      <c r="AH292" s="52"/>
      <c r="AI292" s="52"/>
      <c r="AJ292" s="52"/>
    </row>
    <row r="293" ht="15.75" customHeight="1">
      <c r="A293" s="53"/>
      <c r="B293" s="39" t="str">
        <f t="shared" si="1"/>
        <v/>
      </c>
      <c r="C293" s="40" t="s">
        <v>906</v>
      </c>
      <c r="D293" s="41" t="s">
        <v>907</v>
      </c>
      <c r="E293" s="41" t="s">
        <v>79</v>
      </c>
      <c r="F293" s="40" t="s">
        <v>102</v>
      </c>
      <c r="G293" s="41" t="s">
        <v>186</v>
      </c>
      <c r="H293" s="57" t="s">
        <v>6</v>
      </c>
      <c r="I293" s="41" t="s">
        <v>103</v>
      </c>
      <c r="J293" s="56"/>
      <c r="K293" s="44"/>
      <c r="L293" s="45"/>
      <c r="M293" s="46" t="s">
        <v>885</v>
      </c>
      <c r="N293" s="40" t="s">
        <v>886</v>
      </c>
      <c r="O293" s="47" t="s">
        <v>908</v>
      </c>
      <c r="P293" s="48"/>
      <c r="Q293" s="48"/>
      <c r="R293" s="48"/>
      <c r="S293" s="49"/>
      <c r="T293" s="50" t="str">
        <f>IFERROR(__xludf.DUMMYFUNCTION("if(isblank($A293),"""",REGEXREPLACE($A293,   "",?(\d),?"",  ""$1""&amp;""-""&amp;$H293))"),"")</f>
        <v/>
      </c>
      <c r="U293" s="51" t="str">
        <f>IFERROR(__xludf.DUMMYFUNCTION("iferror(split(A293,"","",TRUE,TRUE),"""")"),"")</f>
        <v/>
      </c>
      <c r="V293" s="51"/>
      <c r="W293" s="51"/>
      <c r="X293" s="51"/>
      <c r="Y293" s="50" t="str">
        <f>IFERROR(__xludf.DUMMYFUNCTION("if(or(U293="""",U293=""f""),"""",U293&amp;"": ""&amp;vlookup(to_text(U293),'1.Learning-Goals'!$A$3:$B$100,2,FALSE))"),"")</f>
        <v/>
      </c>
      <c r="Z293" s="50" t="str">
        <f>IFERROR(__xludf.DUMMYFUNCTION("if(or(V293="""",V293=""f""),"""",V293&amp;"": ""&amp;vlookup(to_text(V293),'1.Learning-Goals'!$A$3:$B$100,2,FALSE))"),"")</f>
        <v/>
      </c>
      <c r="AA293" s="50" t="str">
        <f>IFERROR(__xludf.DUMMYFUNCTION("if(or(W293="""",W293=""f""),"""",W293&amp;"": ""&amp;vlookup(to_text(W293),'1.Learning-Goals'!$A$3:$B$100,2,FALSE))"),"")</f>
        <v/>
      </c>
      <c r="AB293" s="50" t="str">
        <f>IFERROR(__xludf.DUMMYFUNCTION("if(or(X293="""",X293=""f""),"""",X293&amp;"": ""&amp;vlookup(to_text(X293),'1.Learning-Goals'!$A$3:$B$100,2,FALSE))"),"")</f>
        <v/>
      </c>
      <c r="AC293" s="52"/>
      <c r="AD293" s="52"/>
      <c r="AE293" s="52"/>
      <c r="AF293" s="52"/>
      <c r="AG293" s="52"/>
      <c r="AH293" s="52"/>
      <c r="AI293" s="52"/>
      <c r="AJ293" s="52"/>
    </row>
    <row r="294" ht="15.75" customHeight="1">
      <c r="A294" s="53"/>
      <c r="B294" s="39" t="str">
        <f t="shared" si="1"/>
        <v/>
      </c>
      <c r="C294" s="40" t="s">
        <v>909</v>
      </c>
      <c r="D294" s="41" t="s">
        <v>910</v>
      </c>
      <c r="E294" s="41" t="s">
        <v>79</v>
      </c>
      <c r="F294" s="40" t="s">
        <v>102</v>
      </c>
      <c r="G294" s="41" t="s">
        <v>186</v>
      </c>
      <c r="H294" s="57" t="s">
        <v>6</v>
      </c>
      <c r="I294" s="41" t="s">
        <v>103</v>
      </c>
      <c r="J294" s="56"/>
      <c r="K294" s="44"/>
      <c r="L294" s="45"/>
      <c r="M294" s="46" t="s">
        <v>885</v>
      </c>
      <c r="N294" s="40" t="s">
        <v>886</v>
      </c>
      <c r="O294" s="47" t="s">
        <v>911</v>
      </c>
      <c r="P294" s="48"/>
      <c r="Q294" s="48"/>
      <c r="R294" s="48"/>
      <c r="S294" s="49"/>
      <c r="T294" s="50" t="str">
        <f>IFERROR(__xludf.DUMMYFUNCTION("if(isblank($A294),"""",REGEXREPLACE($A294,   "",?(\d),?"",  ""$1""&amp;""-""&amp;$H294))"),"")</f>
        <v/>
      </c>
      <c r="U294" s="51" t="str">
        <f>IFERROR(__xludf.DUMMYFUNCTION("iferror(split(A294,"","",TRUE,TRUE),"""")"),"")</f>
        <v/>
      </c>
      <c r="V294" s="51"/>
      <c r="W294" s="51"/>
      <c r="X294" s="51"/>
      <c r="Y294" s="50" t="str">
        <f>IFERROR(__xludf.DUMMYFUNCTION("if(or(U294="""",U294=""f""),"""",U294&amp;"": ""&amp;vlookup(to_text(U294),'1.Learning-Goals'!$A$3:$B$100,2,FALSE))"),"")</f>
        <v/>
      </c>
      <c r="Z294" s="50" t="str">
        <f>IFERROR(__xludf.DUMMYFUNCTION("if(or(V294="""",V294=""f""),"""",V294&amp;"": ""&amp;vlookup(to_text(V294),'1.Learning-Goals'!$A$3:$B$100,2,FALSE))"),"")</f>
        <v/>
      </c>
      <c r="AA294" s="50" t="str">
        <f>IFERROR(__xludf.DUMMYFUNCTION("if(or(W294="""",W294=""f""),"""",W294&amp;"": ""&amp;vlookup(to_text(W294),'1.Learning-Goals'!$A$3:$B$100,2,FALSE))"),"")</f>
        <v/>
      </c>
      <c r="AB294" s="50" t="str">
        <f>IFERROR(__xludf.DUMMYFUNCTION("if(or(X294="""",X294=""f""),"""",X294&amp;"": ""&amp;vlookup(to_text(X294),'1.Learning-Goals'!$A$3:$B$100,2,FALSE))"),"")</f>
        <v/>
      </c>
      <c r="AC294" s="52"/>
      <c r="AD294" s="52"/>
      <c r="AE294" s="52"/>
      <c r="AF294" s="52"/>
      <c r="AG294" s="52"/>
      <c r="AH294" s="52"/>
      <c r="AI294" s="52"/>
      <c r="AJ294" s="52"/>
    </row>
    <row r="295" ht="15.75" customHeight="1">
      <c r="A295" s="53"/>
      <c r="B295" s="39" t="str">
        <f t="shared" si="1"/>
        <v/>
      </c>
      <c r="C295" s="40" t="s">
        <v>912</v>
      </c>
      <c r="D295" s="41" t="s">
        <v>913</v>
      </c>
      <c r="E295" s="41" t="s">
        <v>79</v>
      </c>
      <c r="F295" s="40" t="s">
        <v>102</v>
      </c>
      <c r="G295" s="41" t="s">
        <v>186</v>
      </c>
      <c r="H295" s="57" t="s">
        <v>6</v>
      </c>
      <c r="I295" s="41" t="s">
        <v>103</v>
      </c>
      <c r="J295" s="56"/>
      <c r="K295" s="44"/>
      <c r="L295" s="45"/>
      <c r="M295" s="46" t="s">
        <v>885</v>
      </c>
      <c r="N295" s="40" t="s">
        <v>886</v>
      </c>
      <c r="O295" s="47" t="s">
        <v>914</v>
      </c>
      <c r="P295" s="48"/>
      <c r="Q295" s="48"/>
      <c r="R295" s="48"/>
      <c r="S295" s="49"/>
      <c r="T295" s="50" t="str">
        <f>IFERROR(__xludf.DUMMYFUNCTION("if(isblank($A295),"""",REGEXREPLACE($A295,   "",?(\d),?"",  ""$1""&amp;""-""&amp;$H295))"),"")</f>
        <v/>
      </c>
      <c r="U295" s="51" t="str">
        <f>IFERROR(__xludf.DUMMYFUNCTION("iferror(split(A295,"","",TRUE,TRUE),"""")"),"")</f>
        <v/>
      </c>
      <c r="V295" s="51"/>
      <c r="W295" s="51"/>
      <c r="X295" s="51"/>
      <c r="Y295" s="50" t="str">
        <f>IFERROR(__xludf.DUMMYFUNCTION("if(or(U295="""",U295=""f""),"""",U295&amp;"": ""&amp;vlookup(to_text(U295),'1.Learning-Goals'!$A$3:$B$100,2,FALSE))"),"")</f>
        <v/>
      </c>
      <c r="Z295" s="50" t="str">
        <f>IFERROR(__xludf.DUMMYFUNCTION("if(or(V295="""",V295=""f""),"""",V295&amp;"": ""&amp;vlookup(to_text(V295),'1.Learning-Goals'!$A$3:$B$100,2,FALSE))"),"")</f>
        <v/>
      </c>
      <c r="AA295" s="50" t="str">
        <f>IFERROR(__xludf.DUMMYFUNCTION("if(or(W295="""",W295=""f""),"""",W295&amp;"": ""&amp;vlookup(to_text(W295),'1.Learning-Goals'!$A$3:$B$100,2,FALSE))"),"")</f>
        <v/>
      </c>
      <c r="AB295" s="50" t="str">
        <f>IFERROR(__xludf.DUMMYFUNCTION("if(or(X295="""",X295=""f""),"""",X295&amp;"": ""&amp;vlookup(to_text(X295),'1.Learning-Goals'!$A$3:$B$100,2,FALSE))"),"")</f>
        <v/>
      </c>
      <c r="AC295" s="52"/>
      <c r="AD295" s="52"/>
      <c r="AE295" s="52"/>
      <c r="AF295" s="52"/>
      <c r="AG295" s="52"/>
      <c r="AH295" s="52"/>
      <c r="AI295" s="52"/>
      <c r="AJ295" s="52"/>
    </row>
    <row r="296" ht="15.75" customHeight="1">
      <c r="A296" s="53"/>
      <c r="B296" s="39" t="str">
        <f t="shared" si="1"/>
        <v/>
      </c>
      <c r="C296" s="40" t="s">
        <v>915</v>
      </c>
      <c r="D296" s="41" t="s">
        <v>916</v>
      </c>
      <c r="E296" s="41" t="s">
        <v>79</v>
      </c>
      <c r="F296" s="40" t="s">
        <v>102</v>
      </c>
      <c r="G296" s="41" t="s">
        <v>186</v>
      </c>
      <c r="H296" s="57" t="s">
        <v>6</v>
      </c>
      <c r="I296" s="41" t="s">
        <v>103</v>
      </c>
      <c r="J296" s="56"/>
      <c r="K296" s="44"/>
      <c r="L296" s="45"/>
      <c r="M296" s="46" t="s">
        <v>885</v>
      </c>
      <c r="N296" s="40" t="s">
        <v>886</v>
      </c>
      <c r="O296" s="47" t="s">
        <v>917</v>
      </c>
      <c r="P296" s="48"/>
      <c r="Q296" s="48"/>
      <c r="R296" s="48"/>
      <c r="S296" s="49"/>
      <c r="T296" s="50" t="str">
        <f>IFERROR(__xludf.DUMMYFUNCTION("if(isblank($A296),"""",REGEXREPLACE($A296,   "",?(\d),?"",  ""$1""&amp;""-""&amp;$H296))"),"")</f>
        <v/>
      </c>
      <c r="U296" s="51" t="str">
        <f>IFERROR(__xludf.DUMMYFUNCTION("iferror(split(A296,"","",TRUE,TRUE),"""")"),"")</f>
        <v/>
      </c>
      <c r="V296" s="51"/>
      <c r="W296" s="51"/>
      <c r="X296" s="51"/>
      <c r="Y296" s="50" t="str">
        <f>IFERROR(__xludf.DUMMYFUNCTION("if(or(U296="""",U296=""f""),"""",U296&amp;"": ""&amp;vlookup(to_text(U296),'1.Learning-Goals'!$A$3:$B$100,2,FALSE))"),"")</f>
        <v/>
      </c>
      <c r="Z296" s="50" t="str">
        <f>IFERROR(__xludf.DUMMYFUNCTION("if(or(V296="""",V296=""f""),"""",V296&amp;"": ""&amp;vlookup(to_text(V296),'1.Learning-Goals'!$A$3:$B$100,2,FALSE))"),"")</f>
        <v/>
      </c>
      <c r="AA296" s="50" t="str">
        <f>IFERROR(__xludf.DUMMYFUNCTION("if(or(W296="""",W296=""f""),"""",W296&amp;"": ""&amp;vlookup(to_text(W296),'1.Learning-Goals'!$A$3:$B$100,2,FALSE))"),"")</f>
        <v/>
      </c>
      <c r="AB296" s="50" t="str">
        <f>IFERROR(__xludf.DUMMYFUNCTION("if(or(X296="""",X296=""f""),"""",X296&amp;"": ""&amp;vlookup(to_text(X296),'1.Learning-Goals'!$A$3:$B$100,2,FALSE))"),"")</f>
        <v/>
      </c>
      <c r="AC296" s="52"/>
      <c r="AD296" s="52"/>
      <c r="AE296" s="52"/>
      <c r="AF296" s="52"/>
      <c r="AG296" s="52"/>
      <c r="AH296" s="52"/>
      <c r="AI296" s="52"/>
      <c r="AJ296" s="52"/>
    </row>
    <row r="297" ht="15.75" customHeight="1">
      <c r="A297" s="53"/>
      <c r="B297" s="39" t="str">
        <f t="shared" si="1"/>
        <v/>
      </c>
      <c r="C297" s="40" t="s">
        <v>918</v>
      </c>
      <c r="D297" s="41" t="s">
        <v>919</v>
      </c>
      <c r="E297" s="41" t="s">
        <v>79</v>
      </c>
      <c r="F297" s="40" t="s">
        <v>102</v>
      </c>
      <c r="G297" s="41" t="s">
        <v>186</v>
      </c>
      <c r="H297" s="57" t="s">
        <v>6</v>
      </c>
      <c r="I297" s="41" t="s">
        <v>103</v>
      </c>
      <c r="J297" s="56"/>
      <c r="K297" s="44"/>
      <c r="L297" s="45"/>
      <c r="M297" s="46" t="s">
        <v>885</v>
      </c>
      <c r="N297" s="40" t="s">
        <v>886</v>
      </c>
      <c r="O297" s="47" t="s">
        <v>920</v>
      </c>
      <c r="P297" s="48"/>
      <c r="Q297" s="48"/>
      <c r="R297" s="48"/>
      <c r="S297" s="49"/>
      <c r="T297" s="50" t="str">
        <f>IFERROR(__xludf.DUMMYFUNCTION("if(isblank($A297),"""",REGEXREPLACE($A297,   "",?(\d),?"",  ""$1""&amp;""-""&amp;$H297))"),"")</f>
        <v/>
      </c>
      <c r="U297" s="51" t="str">
        <f>IFERROR(__xludf.DUMMYFUNCTION("iferror(split(A297,"","",TRUE,TRUE),"""")"),"")</f>
        <v/>
      </c>
      <c r="V297" s="51"/>
      <c r="W297" s="51"/>
      <c r="X297" s="51"/>
      <c r="Y297" s="50" t="str">
        <f>IFERROR(__xludf.DUMMYFUNCTION("if(or(U297="""",U297=""f""),"""",U297&amp;"": ""&amp;vlookup(to_text(U297),'1.Learning-Goals'!$A$3:$B$100,2,FALSE))"),"")</f>
        <v/>
      </c>
      <c r="Z297" s="50" t="str">
        <f>IFERROR(__xludf.DUMMYFUNCTION("if(or(V297="""",V297=""f""),"""",V297&amp;"": ""&amp;vlookup(to_text(V297),'1.Learning-Goals'!$A$3:$B$100,2,FALSE))"),"")</f>
        <v/>
      </c>
      <c r="AA297" s="50" t="str">
        <f>IFERROR(__xludf.DUMMYFUNCTION("if(or(W297="""",W297=""f""),"""",W297&amp;"": ""&amp;vlookup(to_text(W297),'1.Learning-Goals'!$A$3:$B$100,2,FALSE))"),"")</f>
        <v/>
      </c>
      <c r="AB297" s="50" t="str">
        <f>IFERROR(__xludf.DUMMYFUNCTION("if(or(X297="""",X297=""f""),"""",X297&amp;"": ""&amp;vlookup(to_text(X297),'1.Learning-Goals'!$A$3:$B$100,2,FALSE))"),"")</f>
        <v/>
      </c>
      <c r="AC297" s="52"/>
      <c r="AD297" s="52"/>
      <c r="AE297" s="52"/>
      <c r="AF297" s="52"/>
      <c r="AG297" s="52"/>
      <c r="AH297" s="52"/>
      <c r="AI297" s="52"/>
      <c r="AJ297" s="52"/>
    </row>
    <row r="298" ht="15.75" customHeight="1">
      <c r="A298" s="53"/>
      <c r="B298" s="39" t="str">
        <f t="shared" si="1"/>
        <v/>
      </c>
      <c r="C298" s="40" t="s">
        <v>921</v>
      </c>
      <c r="D298" s="41" t="s">
        <v>922</v>
      </c>
      <c r="E298" s="41" t="s">
        <v>79</v>
      </c>
      <c r="F298" s="40" t="s">
        <v>102</v>
      </c>
      <c r="G298" s="41" t="s">
        <v>186</v>
      </c>
      <c r="H298" s="57" t="s">
        <v>6</v>
      </c>
      <c r="I298" s="41" t="s">
        <v>103</v>
      </c>
      <c r="J298" s="56"/>
      <c r="K298" s="44"/>
      <c r="L298" s="45"/>
      <c r="M298" s="46" t="s">
        <v>885</v>
      </c>
      <c r="N298" s="40" t="s">
        <v>886</v>
      </c>
      <c r="O298" s="47" t="s">
        <v>923</v>
      </c>
      <c r="P298" s="48"/>
      <c r="Q298" s="48"/>
      <c r="R298" s="48"/>
      <c r="S298" s="49"/>
      <c r="T298" s="50" t="str">
        <f>IFERROR(__xludf.DUMMYFUNCTION("if(isblank($A298),"""",REGEXREPLACE($A298,   "",?(\d),?"",  ""$1""&amp;""-""&amp;$H298))"),"")</f>
        <v/>
      </c>
      <c r="U298" s="51" t="str">
        <f>IFERROR(__xludf.DUMMYFUNCTION("iferror(split(A298,"","",TRUE,TRUE),"""")"),"")</f>
        <v/>
      </c>
      <c r="V298" s="51"/>
      <c r="W298" s="51"/>
      <c r="X298" s="51"/>
      <c r="Y298" s="50" t="str">
        <f>IFERROR(__xludf.DUMMYFUNCTION("if(or(U298="""",U298=""f""),"""",U298&amp;"": ""&amp;vlookup(to_text(U298),'1.Learning-Goals'!$A$3:$B$100,2,FALSE))"),"")</f>
        <v/>
      </c>
      <c r="Z298" s="50" t="str">
        <f>IFERROR(__xludf.DUMMYFUNCTION("if(or(V298="""",V298=""f""),"""",V298&amp;"": ""&amp;vlookup(to_text(V298),'1.Learning-Goals'!$A$3:$B$100,2,FALSE))"),"")</f>
        <v/>
      </c>
      <c r="AA298" s="50" t="str">
        <f>IFERROR(__xludf.DUMMYFUNCTION("if(or(W298="""",W298=""f""),"""",W298&amp;"": ""&amp;vlookup(to_text(W298),'1.Learning-Goals'!$A$3:$B$100,2,FALSE))"),"")</f>
        <v/>
      </c>
      <c r="AB298" s="50" t="str">
        <f>IFERROR(__xludf.DUMMYFUNCTION("if(or(X298="""",X298=""f""),"""",X298&amp;"": ""&amp;vlookup(to_text(X298),'1.Learning-Goals'!$A$3:$B$100,2,FALSE))"),"")</f>
        <v/>
      </c>
      <c r="AC298" s="52"/>
      <c r="AD298" s="52"/>
      <c r="AE298" s="52"/>
      <c r="AF298" s="52"/>
      <c r="AG298" s="52"/>
      <c r="AH298" s="52"/>
      <c r="AI298" s="52"/>
      <c r="AJ298" s="52"/>
    </row>
    <row r="299" ht="15.75" customHeight="1">
      <c r="A299" s="53"/>
      <c r="B299" s="39" t="str">
        <f t="shared" si="1"/>
        <v/>
      </c>
      <c r="C299" s="40" t="s">
        <v>924</v>
      </c>
      <c r="D299" s="41" t="s">
        <v>925</v>
      </c>
      <c r="E299" s="41" t="s">
        <v>79</v>
      </c>
      <c r="F299" s="40" t="s">
        <v>102</v>
      </c>
      <c r="G299" s="41" t="s">
        <v>186</v>
      </c>
      <c r="H299" s="57" t="s">
        <v>6</v>
      </c>
      <c r="I299" s="41" t="s">
        <v>103</v>
      </c>
      <c r="J299" s="56"/>
      <c r="K299" s="44"/>
      <c r="L299" s="45"/>
      <c r="M299" s="46" t="s">
        <v>885</v>
      </c>
      <c r="N299" s="40" t="s">
        <v>886</v>
      </c>
      <c r="O299" s="47" t="s">
        <v>926</v>
      </c>
      <c r="P299" s="48"/>
      <c r="Q299" s="48"/>
      <c r="R299" s="48"/>
      <c r="S299" s="49"/>
      <c r="T299" s="50" t="str">
        <f>IFERROR(__xludf.DUMMYFUNCTION("if(isblank($A299),"""",REGEXREPLACE($A299,   "",?(\d),?"",  ""$1""&amp;""-""&amp;$H299))"),"")</f>
        <v/>
      </c>
      <c r="U299" s="51" t="str">
        <f>IFERROR(__xludf.DUMMYFUNCTION("iferror(split(A299,"","",TRUE,TRUE),"""")"),"")</f>
        <v/>
      </c>
      <c r="V299" s="51"/>
      <c r="W299" s="51"/>
      <c r="X299" s="51"/>
      <c r="Y299" s="50" t="str">
        <f>IFERROR(__xludf.DUMMYFUNCTION("if(or(U299="""",U299=""f""),"""",U299&amp;"": ""&amp;vlookup(to_text(U299),'1.Learning-Goals'!$A$3:$B$100,2,FALSE))"),"")</f>
        <v/>
      </c>
      <c r="Z299" s="50" t="str">
        <f>IFERROR(__xludf.DUMMYFUNCTION("if(or(V299="""",V299=""f""),"""",V299&amp;"": ""&amp;vlookup(to_text(V299),'1.Learning-Goals'!$A$3:$B$100,2,FALSE))"),"")</f>
        <v/>
      </c>
      <c r="AA299" s="50" t="str">
        <f>IFERROR(__xludf.DUMMYFUNCTION("if(or(W299="""",W299=""f""),"""",W299&amp;"": ""&amp;vlookup(to_text(W299),'1.Learning-Goals'!$A$3:$B$100,2,FALSE))"),"")</f>
        <v/>
      </c>
      <c r="AB299" s="50" t="str">
        <f>IFERROR(__xludf.DUMMYFUNCTION("if(or(X299="""",X299=""f""),"""",X299&amp;"": ""&amp;vlookup(to_text(X299),'1.Learning-Goals'!$A$3:$B$100,2,FALSE))"),"")</f>
        <v/>
      </c>
      <c r="AC299" s="52"/>
      <c r="AD299" s="52"/>
      <c r="AE299" s="52"/>
      <c r="AF299" s="52"/>
      <c r="AG299" s="52"/>
      <c r="AH299" s="52"/>
      <c r="AI299" s="52"/>
      <c r="AJ299" s="52"/>
    </row>
    <row r="300" ht="15.75" customHeight="1">
      <c r="A300" s="53"/>
      <c r="B300" s="39" t="str">
        <f t="shared" si="1"/>
        <v/>
      </c>
      <c r="C300" s="40" t="s">
        <v>927</v>
      </c>
      <c r="D300" s="41" t="s">
        <v>928</v>
      </c>
      <c r="E300" s="41" t="s">
        <v>79</v>
      </c>
      <c r="F300" s="40" t="s">
        <v>102</v>
      </c>
      <c r="G300" s="41" t="s">
        <v>186</v>
      </c>
      <c r="H300" s="57" t="s">
        <v>6</v>
      </c>
      <c r="I300" s="41" t="s">
        <v>103</v>
      </c>
      <c r="J300" s="56"/>
      <c r="K300" s="44"/>
      <c r="L300" s="45"/>
      <c r="M300" s="46" t="s">
        <v>885</v>
      </c>
      <c r="N300" s="40" t="s">
        <v>886</v>
      </c>
      <c r="O300" s="47" t="s">
        <v>929</v>
      </c>
      <c r="P300" s="48"/>
      <c r="Q300" s="48"/>
      <c r="R300" s="48"/>
      <c r="S300" s="49"/>
      <c r="T300" s="50" t="str">
        <f>IFERROR(__xludf.DUMMYFUNCTION("if(isblank($A300),"""",REGEXREPLACE($A300,   "",?(\d),?"",  ""$1""&amp;""-""&amp;$H300))"),"")</f>
        <v/>
      </c>
      <c r="U300" s="51" t="str">
        <f>IFERROR(__xludf.DUMMYFUNCTION("iferror(split(A300,"","",TRUE,TRUE),"""")"),"")</f>
        <v/>
      </c>
      <c r="V300" s="51"/>
      <c r="W300" s="51"/>
      <c r="X300" s="51"/>
      <c r="Y300" s="50" t="str">
        <f>IFERROR(__xludf.DUMMYFUNCTION("if(or(U300="""",U300=""f""),"""",U300&amp;"": ""&amp;vlookup(to_text(U300),'1.Learning-Goals'!$A$3:$B$100,2,FALSE))"),"")</f>
        <v/>
      </c>
      <c r="Z300" s="50" t="str">
        <f>IFERROR(__xludf.DUMMYFUNCTION("if(or(V300="""",V300=""f""),"""",V300&amp;"": ""&amp;vlookup(to_text(V300),'1.Learning-Goals'!$A$3:$B$100,2,FALSE))"),"")</f>
        <v/>
      </c>
      <c r="AA300" s="50" t="str">
        <f>IFERROR(__xludf.DUMMYFUNCTION("if(or(W300="""",W300=""f""),"""",W300&amp;"": ""&amp;vlookup(to_text(W300),'1.Learning-Goals'!$A$3:$B$100,2,FALSE))"),"")</f>
        <v/>
      </c>
      <c r="AB300" s="50" t="str">
        <f>IFERROR(__xludf.DUMMYFUNCTION("if(or(X300="""",X300=""f""),"""",X300&amp;"": ""&amp;vlookup(to_text(X300),'1.Learning-Goals'!$A$3:$B$100,2,FALSE))"),"")</f>
        <v/>
      </c>
      <c r="AC300" s="52"/>
      <c r="AD300" s="52"/>
      <c r="AE300" s="52"/>
      <c r="AF300" s="52"/>
      <c r="AG300" s="52"/>
      <c r="AH300" s="52"/>
      <c r="AI300" s="52"/>
      <c r="AJ300" s="52"/>
    </row>
    <row r="301" ht="15.75" customHeight="1">
      <c r="A301" s="53"/>
      <c r="B301" s="39" t="str">
        <f t="shared" si="1"/>
        <v/>
      </c>
      <c r="C301" s="40" t="s">
        <v>930</v>
      </c>
      <c r="D301" s="41" t="s">
        <v>931</v>
      </c>
      <c r="E301" s="41" t="s">
        <v>79</v>
      </c>
      <c r="F301" s="40" t="s">
        <v>102</v>
      </c>
      <c r="G301" s="41" t="s">
        <v>186</v>
      </c>
      <c r="H301" s="57" t="s">
        <v>6</v>
      </c>
      <c r="I301" s="41" t="s">
        <v>103</v>
      </c>
      <c r="J301" s="56"/>
      <c r="K301" s="44"/>
      <c r="L301" s="45"/>
      <c r="M301" s="46" t="s">
        <v>885</v>
      </c>
      <c r="N301" s="40" t="s">
        <v>886</v>
      </c>
      <c r="O301" s="47" t="s">
        <v>932</v>
      </c>
      <c r="P301" s="48"/>
      <c r="Q301" s="48"/>
      <c r="R301" s="48"/>
      <c r="S301" s="49"/>
      <c r="T301" s="50" t="str">
        <f>IFERROR(__xludf.DUMMYFUNCTION("if(isblank($A301),"""",REGEXREPLACE($A301,   "",?(\d),?"",  ""$1""&amp;""-""&amp;$H301))"),"")</f>
        <v/>
      </c>
      <c r="U301" s="51" t="str">
        <f>IFERROR(__xludf.DUMMYFUNCTION("iferror(split(A301,"","",TRUE,TRUE),"""")"),"")</f>
        <v/>
      </c>
      <c r="V301" s="51"/>
      <c r="W301" s="51"/>
      <c r="X301" s="51"/>
      <c r="Y301" s="50" t="str">
        <f>IFERROR(__xludf.DUMMYFUNCTION("if(or(U301="""",U301=""f""),"""",U301&amp;"": ""&amp;vlookup(to_text(U301),'1.Learning-Goals'!$A$3:$B$100,2,FALSE))"),"")</f>
        <v/>
      </c>
      <c r="Z301" s="50" t="str">
        <f>IFERROR(__xludf.DUMMYFUNCTION("if(or(V301="""",V301=""f""),"""",V301&amp;"": ""&amp;vlookup(to_text(V301),'1.Learning-Goals'!$A$3:$B$100,2,FALSE))"),"")</f>
        <v/>
      </c>
      <c r="AA301" s="50" t="str">
        <f>IFERROR(__xludf.DUMMYFUNCTION("if(or(W301="""",W301=""f""),"""",W301&amp;"": ""&amp;vlookup(to_text(W301),'1.Learning-Goals'!$A$3:$B$100,2,FALSE))"),"")</f>
        <v/>
      </c>
      <c r="AB301" s="50" t="str">
        <f>IFERROR(__xludf.DUMMYFUNCTION("if(or(X301="""",X301=""f""),"""",X301&amp;"": ""&amp;vlookup(to_text(X301),'1.Learning-Goals'!$A$3:$B$100,2,FALSE))"),"")</f>
        <v/>
      </c>
      <c r="AC301" s="52"/>
      <c r="AD301" s="52"/>
      <c r="AE301" s="52"/>
      <c r="AF301" s="52"/>
      <c r="AG301" s="52"/>
      <c r="AH301" s="52"/>
      <c r="AI301" s="52"/>
      <c r="AJ301" s="52"/>
    </row>
    <row r="302" ht="15.75" customHeight="1">
      <c r="A302" s="53"/>
      <c r="B302" s="39" t="str">
        <f t="shared" si="1"/>
        <v/>
      </c>
      <c r="C302" s="40" t="s">
        <v>933</v>
      </c>
      <c r="D302" s="41" t="s">
        <v>934</v>
      </c>
      <c r="E302" s="41" t="s">
        <v>79</v>
      </c>
      <c r="F302" s="40" t="s">
        <v>102</v>
      </c>
      <c r="G302" s="41" t="s">
        <v>186</v>
      </c>
      <c r="H302" s="57" t="s">
        <v>6</v>
      </c>
      <c r="I302" s="41" t="s">
        <v>103</v>
      </c>
      <c r="J302" s="56"/>
      <c r="K302" s="44"/>
      <c r="L302" s="45"/>
      <c r="M302" s="46" t="s">
        <v>885</v>
      </c>
      <c r="N302" s="40" t="s">
        <v>886</v>
      </c>
      <c r="O302" s="47" t="s">
        <v>935</v>
      </c>
      <c r="P302" s="48"/>
      <c r="Q302" s="48"/>
      <c r="R302" s="48"/>
      <c r="S302" s="49"/>
      <c r="T302" s="50" t="str">
        <f>IFERROR(__xludf.DUMMYFUNCTION("if(isblank($A302),"""",REGEXREPLACE($A302,   "",?(\d),?"",  ""$1""&amp;""-""&amp;$H302))"),"")</f>
        <v/>
      </c>
      <c r="U302" s="51" t="str">
        <f>IFERROR(__xludf.DUMMYFUNCTION("iferror(split(A302,"","",TRUE,TRUE),"""")"),"")</f>
        <v/>
      </c>
      <c r="V302" s="51"/>
      <c r="W302" s="51"/>
      <c r="X302" s="51"/>
      <c r="Y302" s="50" t="str">
        <f>IFERROR(__xludf.DUMMYFUNCTION("if(or(U302="""",U302=""f""),"""",U302&amp;"": ""&amp;vlookup(to_text(U302),'1.Learning-Goals'!$A$3:$B$100,2,FALSE))"),"")</f>
        <v/>
      </c>
      <c r="Z302" s="50" t="str">
        <f>IFERROR(__xludf.DUMMYFUNCTION("if(or(V302="""",V302=""f""),"""",V302&amp;"": ""&amp;vlookup(to_text(V302),'1.Learning-Goals'!$A$3:$B$100,2,FALSE))"),"")</f>
        <v/>
      </c>
      <c r="AA302" s="50" t="str">
        <f>IFERROR(__xludf.DUMMYFUNCTION("if(or(W302="""",W302=""f""),"""",W302&amp;"": ""&amp;vlookup(to_text(W302),'1.Learning-Goals'!$A$3:$B$100,2,FALSE))"),"")</f>
        <v/>
      </c>
      <c r="AB302" s="50" t="str">
        <f>IFERROR(__xludf.DUMMYFUNCTION("if(or(X302="""",X302=""f""),"""",X302&amp;"": ""&amp;vlookup(to_text(X302),'1.Learning-Goals'!$A$3:$B$100,2,FALSE))"),"")</f>
        <v/>
      </c>
      <c r="AC302" s="52"/>
      <c r="AD302" s="52"/>
      <c r="AE302" s="52"/>
      <c r="AF302" s="52"/>
      <c r="AG302" s="52"/>
      <c r="AH302" s="52"/>
      <c r="AI302" s="52"/>
      <c r="AJ302" s="52"/>
    </row>
    <row r="303" ht="15.75" customHeight="1">
      <c r="A303" s="53"/>
      <c r="B303" s="39" t="str">
        <f t="shared" si="1"/>
        <v/>
      </c>
      <c r="C303" s="40" t="s">
        <v>936</v>
      </c>
      <c r="D303" s="41" t="s">
        <v>884</v>
      </c>
      <c r="E303" s="41" t="s">
        <v>79</v>
      </c>
      <c r="F303" s="40" t="s">
        <v>102</v>
      </c>
      <c r="G303" s="41">
        <v>1.0</v>
      </c>
      <c r="H303" s="57" t="s">
        <v>6</v>
      </c>
      <c r="I303" s="41" t="s">
        <v>103</v>
      </c>
      <c r="J303" s="56"/>
      <c r="K303" s="44"/>
      <c r="L303" s="45"/>
      <c r="M303" s="46" t="s">
        <v>885</v>
      </c>
      <c r="N303" s="40" t="s">
        <v>886</v>
      </c>
      <c r="O303" s="47" t="s">
        <v>937</v>
      </c>
      <c r="P303" s="48"/>
      <c r="Q303" s="48"/>
      <c r="R303" s="48"/>
      <c r="S303" s="49"/>
      <c r="T303" s="50" t="str">
        <f>IFERROR(__xludf.DUMMYFUNCTION("if(isblank($A303),"""",REGEXREPLACE($A303,   "",?(\d),?"",  ""$1""&amp;""-""&amp;$H303))"),"")</f>
        <v/>
      </c>
      <c r="U303" s="51" t="str">
        <f>IFERROR(__xludf.DUMMYFUNCTION("iferror(split(A303,"","",TRUE,TRUE),"""")"),"")</f>
        <v/>
      </c>
      <c r="V303" s="51"/>
      <c r="W303" s="51"/>
      <c r="X303" s="51"/>
      <c r="Y303" s="50" t="str">
        <f>IFERROR(__xludf.DUMMYFUNCTION("if(or(U303="""",U303=""f""),"""",U303&amp;"": ""&amp;vlookup(to_text(U303),'1.Learning-Goals'!$A$3:$B$100,2,FALSE))"),"")</f>
        <v/>
      </c>
      <c r="Z303" s="50" t="str">
        <f>IFERROR(__xludf.DUMMYFUNCTION("if(or(V303="""",V303=""f""),"""",V303&amp;"": ""&amp;vlookup(to_text(V303),'1.Learning-Goals'!$A$3:$B$100,2,FALSE))"),"")</f>
        <v/>
      </c>
      <c r="AA303" s="50" t="str">
        <f>IFERROR(__xludf.DUMMYFUNCTION("if(or(W303="""",W303=""f""),"""",W303&amp;"": ""&amp;vlookup(to_text(W303),'1.Learning-Goals'!$A$3:$B$100,2,FALSE))"),"")</f>
        <v/>
      </c>
      <c r="AB303" s="50" t="str">
        <f>IFERROR(__xludf.DUMMYFUNCTION("if(or(X303="""",X303=""f""),"""",X303&amp;"": ""&amp;vlookup(to_text(X303),'1.Learning-Goals'!$A$3:$B$100,2,FALSE))"),"")</f>
        <v/>
      </c>
      <c r="AC303" s="52"/>
      <c r="AD303" s="52"/>
      <c r="AE303" s="52"/>
      <c r="AF303" s="52"/>
      <c r="AG303" s="52"/>
      <c r="AH303" s="52"/>
      <c r="AI303" s="52"/>
      <c r="AJ303" s="52"/>
    </row>
    <row r="304" ht="15.75" customHeight="1">
      <c r="A304" s="53"/>
      <c r="B304" s="39" t="str">
        <f t="shared" si="1"/>
        <v/>
      </c>
      <c r="C304" s="40" t="s">
        <v>938</v>
      </c>
      <c r="D304" s="41" t="s">
        <v>939</v>
      </c>
      <c r="E304" s="41" t="s">
        <v>79</v>
      </c>
      <c r="F304" s="40" t="s">
        <v>102</v>
      </c>
      <c r="G304" s="41">
        <v>1.0</v>
      </c>
      <c r="H304" s="57" t="s">
        <v>6</v>
      </c>
      <c r="I304" s="41" t="s">
        <v>103</v>
      </c>
      <c r="J304" s="56"/>
      <c r="K304" s="44"/>
      <c r="L304" s="45"/>
      <c r="M304" s="46" t="s">
        <v>885</v>
      </c>
      <c r="N304" s="40" t="s">
        <v>886</v>
      </c>
      <c r="O304" s="47" t="s">
        <v>940</v>
      </c>
      <c r="P304" s="48"/>
      <c r="Q304" s="48"/>
      <c r="R304" s="48"/>
      <c r="S304" s="49"/>
      <c r="T304" s="50" t="str">
        <f>IFERROR(__xludf.DUMMYFUNCTION("if(isblank($A304),"""",REGEXREPLACE($A304,   "",?(\d),?"",  ""$1""&amp;""-""&amp;$H304))"),"")</f>
        <v/>
      </c>
      <c r="U304" s="51" t="str">
        <f>IFERROR(__xludf.DUMMYFUNCTION("iferror(split(A304,"","",TRUE,TRUE),"""")"),"")</f>
        <v/>
      </c>
      <c r="V304" s="51"/>
      <c r="W304" s="51"/>
      <c r="X304" s="51"/>
      <c r="Y304" s="50" t="str">
        <f>IFERROR(__xludf.DUMMYFUNCTION("if(or(U304="""",U304=""f""),"""",U304&amp;"": ""&amp;vlookup(to_text(U304),'1.Learning-Goals'!$A$3:$B$100,2,FALSE))"),"")</f>
        <v/>
      </c>
      <c r="Z304" s="50" t="str">
        <f>IFERROR(__xludf.DUMMYFUNCTION("if(or(V304="""",V304=""f""),"""",V304&amp;"": ""&amp;vlookup(to_text(V304),'1.Learning-Goals'!$A$3:$B$100,2,FALSE))"),"")</f>
        <v/>
      </c>
      <c r="AA304" s="50" t="str">
        <f>IFERROR(__xludf.DUMMYFUNCTION("if(or(W304="""",W304=""f""),"""",W304&amp;"": ""&amp;vlookup(to_text(W304),'1.Learning-Goals'!$A$3:$B$100,2,FALSE))"),"")</f>
        <v/>
      </c>
      <c r="AB304" s="50" t="str">
        <f>IFERROR(__xludf.DUMMYFUNCTION("if(or(X304="""",X304=""f""),"""",X304&amp;"": ""&amp;vlookup(to_text(X304),'1.Learning-Goals'!$A$3:$B$100,2,FALSE))"),"")</f>
        <v/>
      </c>
      <c r="AC304" s="52"/>
      <c r="AD304" s="52"/>
      <c r="AE304" s="52"/>
      <c r="AF304" s="52"/>
      <c r="AG304" s="52"/>
      <c r="AH304" s="52"/>
      <c r="AI304" s="52"/>
      <c r="AJ304" s="52"/>
    </row>
    <row r="305" ht="15.75" customHeight="1">
      <c r="A305" s="53"/>
      <c r="B305" s="39" t="str">
        <f t="shared" si="1"/>
        <v/>
      </c>
      <c r="C305" s="40" t="s">
        <v>941</v>
      </c>
      <c r="D305" s="41" t="s">
        <v>901</v>
      </c>
      <c r="E305" s="41" t="s">
        <v>79</v>
      </c>
      <c r="F305" s="40" t="s">
        <v>102</v>
      </c>
      <c r="G305" s="41">
        <v>1.0</v>
      </c>
      <c r="H305" s="57" t="s">
        <v>6</v>
      </c>
      <c r="I305" s="41" t="s">
        <v>103</v>
      </c>
      <c r="J305" s="56"/>
      <c r="K305" s="44"/>
      <c r="L305" s="45"/>
      <c r="M305" s="46" t="s">
        <v>885</v>
      </c>
      <c r="N305" s="40" t="s">
        <v>886</v>
      </c>
      <c r="O305" s="47" t="s">
        <v>942</v>
      </c>
      <c r="P305" s="48"/>
      <c r="Q305" s="48"/>
      <c r="R305" s="48"/>
      <c r="S305" s="49"/>
      <c r="T305" s="50" t="str">
        <f>IFERROR(__xludf.DUMMYFUNCTION("if(isblank($A305),"""",REGEXREPLACE($A305,   "",?(\d),?"",  ""$1""&amp;""-""&amp;$H305))"),"")</f>
        <v/>
      </c>
      <c r="U305" s="51" t="str">
        <f>IFERROR(__xludf.DUMMYFUNCTION("iferror(split(A305,"","",TRUE,TRUE),"""")"),"")</f>
        <v/>
      </c>
      <c r="V305" s="51"/>
      <c r="W305" s="51"/>
      <c r="X305" s="51"/>
      <c r="Y305" s="50" t="str">
        <f>IFERROR(__xludf.DUMMYFUNCTION("if(or(U305="""",U305=""f""),"""",U305&amp;"": ""&amp;vlookup(to_text(U305),'1.Learning-Goals'!$A$3:$B$100,2,FALSE))"),"")</f>
        <v/>
      </c>
      <c r="Z305" s="50" t="str">
        <f>IFERROR(__xludf.DUMMYFUNCTION("if(or(V305="""",V305=""f""),"""",V305&amp;"": ""&amp;vlookup(to_text(V305),'1.Learning-Goals'!$A$3:$B$100,2,FALSE))"),"")</f>
        <v/>
      </c>
      <c r="AA305" s="50" t="str">
        <f>IFERROR(__xludf.DUMMYFUNCTION("if(or(W305="""",W305=""f""),"""",W305&amp;"": ""&amp;vlookup(to_text(W305),'1.Learning-Goals'!$A$3:$B$100,2,FALSE))"),"")</f>
        <v/>
      </c>
      <c r="AB305" s="50" t="str">
        <f>IFERROR(__xludf.DUMMYFUNCTION("if(or(X305="""",X305=""f""),"""",X305&amp;"": ""&amp;vlookup(to_text(X305),'1.Learning-Goals'!$A$3:$B$100,2,FALSE))"),"")</f>
        <v/>
      </c>
      <c r="AC305" s="52"/>
      <c r="AD305" s="52"/>
      <c r="AE305" s="52"/>
      <c r="AF305" s="52"/>
      <c r="AG305" s="52"/>
      <c r="AH305" s="52"/>
      <c r="AI305" s="52"/>
      <c r="AJ305" s="52"/>
    </row>
    <row r="306" ht="15.75" customHeight="1">
      <c r="A306" s="53"/>
      <c r="B306" s="39" t="str">
        <f t="shared" si="1"/>
        <v/>
      </c>
      <c r="C306" s="40" t="s">
        <v>943</v>
      </c>
      <c r="D306" s="41" t="s">
        <v>944</v>
      </c>
      <c r="E306" s="41" t="s">
        <v>79</v>
      </c>
      <c r="F306" s="40" t="s">
        <v>102</v>
      </c>
      <c r="G306" s="41">
        <v>1.0</v>
      </c>
      <c r="H306" s="57" t="s">
        <v>6</v>
      </c>
      <c r="I306" s="41" t="s">
        <v>103</v>
      </c>
      <c r="J306" s="56"/>
      <c r="K306" s="44"/>
      <c r="L306" s="45"/>
      <c r="M306" s="46" t="s">
        <v>885</v>
      </c>
      <c r="N306" s="40" t="s">
        <v>886</v>
      </c>
      <c r="O306" s="47" t="s">
        <v>945</v>
      </c>
      <c r="P306" s="48"/>
      <c r="Q306" s="48"/>
      <c r="R306" s="48"/>
      <c r="S306" s="49"/>
      <c r="T306" s="50" t="str">
        <f>IFERROR(__xludf.DUMMYFUNCTION("if(isblank($A306),"""",REGEXREPLACE($A306,   "",?(\d),?"",  ""$1""&amp;""-""&amp;$H306))"),"")</f>
        <v/>
      </c>
      <c r="U306" s="51" t="str">
        <f>IFERROR(__xludf.DUMMYFUNCTION("iferror(split(A306,"","",TRUE,TRUE),"""")"),"")</f>
        <v/>
      </c>
      <c r="V306" s="51"/>
      <c r="W306" s="51"/>
      <c r="X306" s="51"/>
      <c r="Y306" s="50" t="str">
        <f>IFERROR(__xludf.DUMMYFUNCTION("if(or(U306="""",U306=""f""),"""",U306&amp;"": ""&amp;vlookup(to_text(U306),'1.Learning-Goals'!$A$3:$B$100,2,FALSE))"),"")</f>
        <v/>
      </c>
      <c r="Z306" s="50" t="str">
        <f>IFERROR(__xludf.DUMMYFUNCTION("if(or(V306="""",V306=""f""),"""",V306&amp;"": ""&amp;vlookup(to_text(V306),'1.Learning-Goals'!$A$3:$B$100,2,FALSE))"),"")</f>
        <v/>
      </c>
      <c r="AA306" s="50" t="str">
        <f>IFERROR(__xludf.DUMMYFUNCTION("if(or(W306="""",W306=""f""),"""",W306&amp;"": ""&amp;vlookup(to_text(W306),'1.Learning-Goals'!$A$3:$B$100,2,FALSE))"),"")</f>
        <v/>
      </c>
      <c r="AB306" s="50" t="str">
        <f>IFERROR(__xludf.DUMMYFUNCTION("if(or(X306="""",X306=""f""),"""",X306&amp;"": ""&amp;vlookup(to_text(X306),'1.Learning-Goals'!$A$3:$B$100,2,FALSE))"),"")</f>
        <v/>
      </c>
      <c r="AC306" s="52"/>
      <c r="AD306" s="52"/>
      <c r="AE306" s="52"/>
      <c r="AF306" s="52"/>
      <c r="AG306" s="52"/>
      <c r="AH306" s="52"/>
      <c r="AI306" s="52"/>
      <c r="AJ306" s="52"/>
    </row>
    <row r="307" ht="15.75" customHeight="1">
      <c r="A307" s="53"/>
      <c r="B307" s="39" t="str">
        <f t="shared" si="1"/>
        <v/>
      </c>
      <c r="C307" s="40" t="s">
        <v>946</v>
      </c>
      <c r="D307" s="41" t="s">
        <v>947</v>
      </c>
      <c r="E307" s="41" t="s">
        <v>79</v>
      </c>
      <c r="F307" s="40" t="s">
        <v>102</v>
      </c>
      <c r="G307" s="41">
        <v>1.0</v>
      </c>
      <c r="H307" s="57" t="s">
        <v>6</v>
      </c>
      <c r="I307" s="41" t="s">
        <v>103</v>
      </c>
      <c r="J307" s="56"/>
      <c r="K307" s="44"/>
      <c r="L307" s="45"/>
      <c r="M307" s="46" t="s">
        <v>885</v>
      </c>
      <c r="N307" s="40" t="s">
        <v>886</v>
      </c>
      <c r="O307" s="47" t="s">
        <v>948</v>
      </c>
      <c r="P307" s="48"/>
      <c r="Q307" s="48"/>
      <c r="R307" s="48"/>
      <c r="S307" s="49"/>
      <c r="T307" s="50" t="str">
        <f>IFERROR(__xludf.DUMMYFUNCTION("if(isblank($A307),"""",REGEXREPLACE($A307,   "",?(\d),?"",  ""$1""&amp;""-""&amp;$H307))"),"")</f>
        <v/>
      </c>
      <c r="U307" s="51" t="str">
        <f>IFERROR(__xludf.DUMMYFUNCTION("iferror(split(A307,"","",TRUE,TRUE),"""")"),"")</f>
        <v/>
      </c>
      <c r="V307" s="51"/>
      <c r="W307" s="51"/>
      <c r="X307" s="51"/>
      <c r="Y307" s="50" t="str">
        <f>IFERROR(__xludf.DUMMYFUNCTION("if(or(U307="""",U307=""f""),"""",U307&amp;"": ""&amp;vlookup(to_text(U307),'1.Learning-Goals'!$A$3:$B$100,2,FALSE))"),"")</f>
        <v/>
      </c>
      <c r="Z307" s="50" t="str">
        <f>IFERROR(__xludf.DUMMYFUNCTION("if(or(V307="""",V307=""f""),"""",V307&amp;"": ""&amp;vlookup(to_text(V307),'1.Learning-Goals'!$A$3:$B$100,2,FALSE))"),"")</f>
        <v/>
      </c>
      <c r="AA307" s="50" t="str">
        <f>IFERROR(__xludf.DUMMYFUNCTION("if(or(W307="""",W307=""f""),"""",W307&amp;"": ""&amp;vlookup(to_text(W307),'1.Learning-Goals'!$A$3:$B$100,2,FALSE))"),"")</f>
        <v/>
      </c>
      <c r="AB307" s="50" t="str">
        <f>IFERROR(__xludf.DUMMYFUNCTION("if(or(X307="""",X307=""f""),"""",X307&amp;"": ""&amp;vlookup(to_text(X307),'1.Learning-Goals'!$A$3:$B$100,2,FALSE))"),"")</f>
        <v/>
      </c>
      <c r="AC307" s="52"/>
      <c r="AD307" s="52"/>
      <c r="AE307" s="52"/>
      <c r="AF307" s="52"/>
      <c r="AG307" s="52"/>
      <c r="AH307" s="52"/>
      <c r="AI307" s="52"/>
      <c r="AJ307" s="52"/>
    </row>
    <row r="308" ht="15.75" customHeight="1">
      <c r="A308" s="53"/>
      <c r="B308" s="39" t="str">
        <f t="shared" si="1"/>
        <v/>
      </c>
      <c r="C308" s="40" t="s">
        <v>949</v>
      </c>
      <c r="D308" s="41" t="s">
        <v>950</v>
      </c>
      <c r="E308" s="41" t="s">
        <v>79</v>
      </c>
      <c r="F308" s="40" t="s">
        <v>102</v>
      </c>
      <c r="G308" s="41">
        <v>1.0</v>
      </c>
      <c r="H308" s="57" t="s">
        <v>6</v>
      </c>
      <c r="I308" s="41" t="s">
        <v>103</v>
      </c>
      <c r="J308" s="56"/>
      <c r="K308" s="44"/>
      <c r="L308" s="45"/>
      <c r="M308" s="46" t="s">
        <v>885</v>
      </c>
      <c r="N308" s="40" t="s">
        <v>886</v>
      </c>
      <c r="O308" s="47" t="s">
        <v>951</v>
      </c>
      <c r="P308" s="48"/>
      <c r="Q308" s="48"/>
      <c r="R308" s="48"/>
      <c r="S308" s="49"/>
      <c r="T308" s="50" t="str">
        <f>IFERROR(__xludf.DUMMYFUNCTION("if(isblank($A308),"""",REGEXREPLACE($A308,   "",?(\d),?"",  ""$1""&amp;""-""&amp;$H308))"),"")</f>
        <v/>
      </c>
      <c r="U308" s="51" t="str">
        <f>IFERROR(__xludf.DUMMYFUNCTION("iferror(split(A308,"","",TRUE,TRUE),"""")"),"")</f>
        <v/>
      </c>
      <c r="V308" s="51"/>
      <c r="W308" s="51"/>
      <c r="X308" s="51"/>
      <c r="Y308" s="50" t="str">
        <f>IFERROR(__xludf.DUMMYFUNCTION("if(or(U308="""",U308=""f""),"""",U308&amp;"": ""&amp;vlookup(to_text(U308),'1.Learning-Goals'!$A$3:$B$100,2,FALSE))"),"")</f>
        <v/>
      </c>
      <c r="Z308" s="50" t="str">
        <f>IFERROR(__xludf.DUMMYFUNCTION("if(or(V308="""",V308=""f""),"""",V308&amp;"": ""&amp;vlookup(to_text(V308),'1.Learning-Goals'!$A$3:$B$100,2,FALSE))"),"")</f>
        <v/>
      </c>
      <c r="AA308" s="50" t="str">
        <f>IFERROR(__xludf.DUMMYFUNCTION("if(or(W308="""",W308=""f""),"""",W308&amp;"": ""&amp;vlookup(to_text(W308),'1.Learning-Goals'!$A$3:$B$100,2,FALSE))"),"")</f>
        <v/>
      </c>
      <c r="AB308" s="50" t="str">
        <f>IFERROR(__xludf.DUMMYFUNCTION("if(or(X308="""",X308=""f""),"""",X308&amp;"": ""&amp;vlookup(to_text(X308),'1.Learning-Goals'!$A$3:$B$100,2,FALSE))"),"")</f>
        <v/>
      </c>
      <c r="AC308" s="52"/>
      <c r="AD308" s="52"/>
      <c r="AE308" s="52"/>
      <c r="AF308" s="52"/>
      <c r="AG308" s="52"/>
      <c r="AH308" s="52"/>
      <c r="AI308" s="52"/>
      <c r="AJ308" s="52"/>
    </row>
    <row r="309" ht="15.75" customHeight="1">
      <c r="A309" s="53"/>
      <c r="B309" s="39" t="str">
        <f t="shared" si="1"/>
        <v/>
      </c>
      <c r="C309" s="40" t="s">
        <v>952</v>
      </c>
      <c r="D309" s="41" t="s">
        <v>953</v>
      </c>
      <c r="E309" s="41" t="s">
        <v>79</v>
      </c>
      <c r="F309" s="40" t="s">
        <v>102</v>
      </c>
      <c r="G309" s="41">
        <v>1.0</v>
      </c>
      <c r="H309" s="57" t="s">
        <v>6</v>
      </c>
      <c r="I309" s="41" t="s">
        <v>103</v>
      </c>
      <c r="J309" s="56"/>
      <c r="K309" s="44"/>
      <c r="L309" s="45"/>
      <c r="M309" s="46" t="s">
        <v>885</v>
      </c>
      <c r="N309" s="40" t="s">
        <v>886</v>
      </c>
      <c r="O309" s="47" t="s">
        <v>954</v>
      </c>
      <c r="P309" s="48"/>
      <c r="Q309" s="48"/>
      <c r="R309" s="48"/>
      <c r="S309" s="49"/>
      <c r="T309" s="50" t="str">
        <f>IFERROR(__xludf.DUMMYFUNCTION("if(isblank($A309),"""",REGEXREPLACE($A309,   "",?(\d),?"",  ""$1""&amp;""-""&amp;$H309))"),"")</f>
        <v/>
      </c>
      <c r="U309" s="51" t="str">
        <f>IFERROR(__xludf.DUMMYFUNCTION("iferror(split(A309,"","",TRUE,TRUE),"""")"),"")</f>
        <v/>
      </c>
      <c r="V309" s="51"/>
      <c r="W309" s="51"/>
      <c r="X309" s="51"/>
      <c r="Y309" s="50" t="str">
        <f>IFERROR(__xludf.DUMMYFUNCTION("if(or(U309="""",U309=""f""),"""",U309&amp;"": ""&amp;vlookup(to_text(U309),'1.Learning-Goals'!$A$3:$B$100,2,FALSE))"),"")</f>
        <v/>
      </c>
      <c r="Z309" s="50" t="str">
        <f>IFERROR(__xludf.DUMMYFUNCTION("if(or(V309="""",V309=""f""),"""",V309&amp;"": ""&amp;vlookup(to_text(V309),'1.Learning-Goals'!$A$3:$B$100,2,FALSE))"),"")</f>
        <v/>
      </c>
      <c r="AA309" s="50" t="str">
        <f>IFERROR(__xludf.DUMMYFUNCTION("if(or(W309="""",W309=""f""),"""",W309&amp;"": ""&amp;vlookup(to_text(W309),'1.Learning-Goals'!$A$3:$B$100,2,FALSE))"),"")</f>
        <v/>
      </c>
      <c r="AB309" s="50" t="str">
        <f>IFERROR(__xludf.DUMMYFUNCTION("if(or(X309="""",X309=""f""),"""",X309&amp;"": ""&amp;vlookup(to_text(X309),'1.Learning-Goals'!$A$3:$B$100,2,FALSE))"),"")</f>
        <v/>
      </c>
      <c r="AC309" s="52"/>
      <c r="AD309" s="52"/>
      <c r="AE309" s="52"/>
      <c r="AF309" s="52"/>
      <c r="AG309" s="52"/>
      <c r="AH309" s="52"/>
      <c r="AI309" s="52"/>
      <c r="AJ309" s="52"/>
    </row>
    <row r="310" ht="15.75" customHeight="1">
      <c r="A310" s="53"/>
      <c r="B310" s="39" t="str">
        <f t="shared" si="1"/>
        <v/>
      </c>
      <c r="C310" s="40" t="s">
        <v>955</v>
      </c>
      <c r="D310" s="41" t="s">
        <v>919</v>
      </c>
      <c r="E310" s="41" t="s">
        <v>79</v>
      </c>
      <c r="F310" s="40" t="s">
        <v>102</v>
      </c>
      <c r="G310" s="41">
        <v>1.0</v>
      </c>
      <c r="H310" s="57" t="s">
        <v>6</v>
      </c>
      <c r="I310" s="41" t="s">
        <v>103</v>
      </c>
      <c r="J310" s="56"/>
      <c r="K310" s="44"/>
      <c r="L310" s="45"/>
      <c r="M310" s="46" t="s">
        <v>885</v>
      </c>
      <c r="N310" s="40" t="s">
        <v>886</v>
      </c>
      <c r="O310" s="47" t="s">
        <v>956</v>
      </c>
      <c r="P310" s="48"/>
      <c r="Q310" s="48"/>
      <c r="R310" s="48"/>
      <c r="S310" s="49"/>
      <c r="T310" s="50" t="str">
        <f>IFERROR(__xludf.DUMMYFUNCTION("if(isblank($A310),"""",REGEXREPLACE($A310,   "",?(\d),?"",  ""$1""&amp;""-""&amp;$H310))"),"")</f>
        <v/>
      </c>
      <c r="U310" s="51" t="str">
        <f>IFERROR(__xludf.DUMMYFUNCTION("iferror(split(A310,"","",TRUE,TRUE),"""")"),"")</f>
        <v/>
      </c>
      <c r="V310" s="51"/>
      <c r="W310" s="51"/>
      <c r="X310" s="51"/>
      <c r="Y310" s="50" t="str">
        <f>IFERROR(__xludf.DUMMYFUNCTION("if(or(U310="""",U310=""f""),"""",U310&amp;"": ""&amp;vlookup(to_text(U310),'1.Learning-Goals'!$A$3:$B$100,2,FALSE))"),"")</f>
        <v/>
      </c>
      <c r="Z310" s="50" t="str">
        <f>IFERROR(__xludf.DUMMYFUNCTION("if(or(V310="""",V310=""f""),"""",V310&amp;"": ""&amp;vlookup(to_text(V310),'1.Learning-Goals'!$A$3:$B$100,2,FALSE))"),"")</f>
        <v/>
      </c>
      <c r="AA310" s="50" t="str">
        <f>IFERROR(__xludf.DUMMYFUNCTION("if(or(W310="""",W310=""f""),"""",W310&amp;"": ""&amp;vlookup(to_text(W310),'1.Learning-Goals'!$A$3:$B$100,2,FALSE))"),"")</f>
        <v/>
      </c>
      <c r="AB310" s="50" t="str">
        <f>IFERROR(__xludf.DUMMYFUNCTION("if(or(X310="""",X310=""f""),"""",X310&amp;"": ""&amp;vlookup(to_text(X310),'1.Learning-Goals'!$A$3:$B$100,2,FALSE))"),"")</f>
        <v/>
      </c>
      <c r="AC310" s="52"/>
      <c r="AD310" s="52"/>
      <c r="AE310" s="52"/>
      <c r="AF310" s="52"/>
      <c r="AG310" s="52"/>
      <c r="AH310" s="52"/>
      <c r="AI310" s="52"/>
      <c r="AJ310" s="52"/>
    </row>
    <row r="311" ht="15.75" customHeight="1">
      <c r="A311" s="53"/>
      <c r="B311" s="39" t="str">
        <f t="shared" si="1"/>
        <v/>
      </c>
      <c r="C311" s="40" t="s">
        <v>957</v>
      </c>
      <c r="D311" s="41" t="s">
        <v>958</v>
      </c>
      <c r="E311" s="41" t="s">
        <v>79</v>
      </c>
      <c r="F311" s="40" t="s">
        <v>102</v>
      </c>
      <c r="G311" s="41">
        <v>1.0</v>
      </c>
      <c r="H311" s="57" t="s">
        <v>6</v>
      </c>
      <c r="I311" s="41" t="s">
        <v>103</v>
      </c>
      <c r="J311" s="56"/>
      <c r="K311" s="44"/>
      <c r="L311" s="45"/>
      <c r="M311" s="46" t="s">
        <v>885</v>
      </c>
      <c r="N311" s="40" t="s">
        <v>886</v>
      </c>
      <c r="O311" s="47" t="s">
        <v>959</v>
      </c>
      <c r="P311" s="48"/>
      <c r="Q311" s="48"/>
      <c r="R311" s="48"/>
      <c r="S311" s="49"/>
      <c r="T311" s="50" t="str">
        <f>IFERROR(__xludf.DUMMYFUNCTION("if(isblank($A311),"""",REGEXREPLACE($A311,   "",?(\d),?"",  ""$1""&amp;""-""&amp;$H311))"),"")</f>
        <v/>
      </c>
      <c r="U311" s="51" t="str">
        <f>IFERROR(__xludf.DUMMYFUNCTION("iferror(split(A311,"","",TRUE,TRUE),"""")"),"")</f>
        <v/>
      </c>
      <c r="V311" s="51"/>
      <c r="W311" s="51"/>
      <c r="X311" s="51"/>
      <c r="Y311" s="50" t="str">
        <f>IFERROR(__xludf.DUMMYFUNCTION("if(or(U311="""",U311=""f""),"""",U311&amp;"": ""&amp;vlookup(to_text(U311),'1.Learning-Goals'!$A$3:$B$100,2,FALSE))"),"")</f>
        <v/>
      </c>
      <c r="Z311" s="50" t="str">
        <f>IFERROR(__xludf.DUMMYFUNCTION("if(or(V311="""",V311=""f""),"""",V311&amp;"": ""&amp;vlookup(to_text(V311),'1.Learning-Goals'!$A$3:$B$100,2,FALSE))"),"")</f>
        <v/>
      </c>
      <c r="AA311" s="50" t="str">
        <f>IFERROR(__xludf.DUMMYFUNCTION("if(or(W311="""",W311=""f""),"""",W311&amp;"": ""&amp;vlookup(to_text(W311),'1.Learning-Goals'!$A$3:$B$100,2,FALSE))"),"")</f>
        <v/>
      </c>
      <c r="AB311" s="50" t="str">
        <f>IFERROR(__xludf.DUMMYFUNCTION("if(or(X311="""",X311=""f""),"""",X311&amp;"": ""&amp;vlookup(to_text(X311),'1.Learning-Goals'!$A$3:$B$100,2,FALSE))"),"")</f>
        <v/>
      </c>
      <c r="AC311" s="52"/>
      <c r="AD311" s="52"/>
      <c r="AE311" s="52"/>
      <c r="AF311" s="52"/>
      <c r="AG311" s="52"/>
      <c r="AH311" s="52"/>
      <c r="AI311" s="52"/>
      <c r="AJ311" s="52"/>
    </row>
    <row r="312" ht="15.75" customHeight="1">
      <c r="A312" s="53"/>
      <c r="B312" s="39" t="str">
        <f t="shared" si="1"/>
        <v/>
      </c>
      <c r="C312" s="40" t="s">
        <v>960</v>
      </c>
      <c r="D312" s="41" t="s">
        <v>961</v>
      </c>
      <c r="E312" s="41" t="s">
        <v>79</v>
      </c>
      <c r="F312" s="40" t="s">
        <v>102</v>
      </c>
      <c r="G312" s="41">
        <v>1.0</v>
      </c>
      <c r="H312" s="57" t="s">
        <v>6</v>
      </c>
      <c r="I312" s="41" t="s">
        <v>103</v>
      </c>
      <c r="J312" s="56"/>
      <c r="K312" s="44"/>
      <c r="L312" s="45"/>
      <c r="M312" s="46" t="s">
        <v>885</v>
      </c>
      <c r="N312" s="40" t="s">
        <v>886</v>
      </c>
      <c r="O312" s="47" t="s">
        <v>962</v>
      </c>
      <c r="P312" s="48"/>
      <c r="Q312" s="48"/>
      <c r="R312" s="48"/>
      <c r="S312" s="49"/>
      <c r="T312" s="50" t="str">
        <f>IFERROR(__xludf.DUMMYFUNCTION("if(isblank($A312),"""",REGEXREPLACE($A312,   "",?(\d),?"",  ""$1""&amp;""-""&amp;$H312))"),"")</f>
        <v/>
      </c>
      <c r="U312" s="51" t="str">
        <f>IFERROR(__xludf.DUMMYFUNCTION("iferror(split(A312,"","",TRUE,TRUE),"""")"),"")</f>
        <v/>
      </c>
      <c r="V312" s="51"/>
      <c r="W312" s="51"/>
      <c r="X312" s="51"/>
      <c r="Y312" s="50" t="str">
        <f>IFERROR(__xludf.DUMMYFUNCTION("if(or(U312="""",U312=""f""),"""",U312&amp;"": ""&amp;vlookup(to_text(U312),'1.Learning-Goals'!$A$3:$B$100,2,FALSE))"),"")</f>
        <v/>
      </c>
      <c r="Z312" s="50" t="str">
        <f>IFERROR(__xludf.DUMMYFUNCTION("if(or(V312="""",V312=""f""),"""",V312&amp;"": ""&amp;vlookup(to_text(V312),'1.Learning-Goals'!$A$3:$B$100,2,FALSE))"),"")</f>
        <v/>
      </c>
      <c r="AA312" s="50" t="str">
        <f>IFERROR(__xludf.DUMMYFUNCTION("if(or(W312="""",W312=""f""),"""",W312&amp;"": ""&amp;vlookup(to_text(W312),'1.Learning-Goals'!$A$3:$B$100,2,FALSE))"),"")</f>
        <v/>
      </c>
      <c r="AB312" s="50" t="str">
        <f>IFERROR(__xludf.DUMMYFUNCTION("if(or(X312="""",X312=""f""),"""",X312&amp;"": ""&amp;vlookup(to_text(X312),'1.Learning-Goals'!$A$3:$B$100,2,FALSE))"),"")</f>
        <v/>
      </c>
      <c r="AC312" s="52"/>
      <c r="AD312" s="52"/>
      <c r="AE312" s="52"/>
      <c r="AF312" s="52"/>
      <c r="AG312" s="52"/>
      <c r="AH312" s="52"/>
      <c r="AI312" s="52"/>
      <c r="AJ312" s="52"/>
    </row>
    <row r="313" ht="15.75" customHeight="1">
      <c r="A313" s="53"/>
      <c r="B313" s="39" t="str">
        <f t="shared" si="1"/>
        <v/>
      </c>
      <c r="C313" s="40" t="s">
        <v>963</v>
      </c>
      <c r="D313" s="41" t="s">
        <v>964</v>
      </c>
      <c r="E313" s="41" t="s">
        <v>79</v>
      </c>
      <c r="F313" s="40" t="s">
        <v>102</v>
      </c>
      <c r="G313" s="41">
        <v>1.0</v>
      </c>
      <c r="H313" s="57" t="s">
        <v>6</v>
      </c>
      <c r="I313" s="41" t="s">
        <v>103</v>
      </c>
      <c r="J313" s="56"/>
      <c r="K313" s="44"/>
      <c r="L313" s="45"/>
      <c r="M313" s="46" t="s">
        <v>885</v>
      </c>
      <c r="N313" s="40" t="s">
        <v>886</v>
      </c>
      <c r="O313" s="47" t="s">
        <v>965</v>
      </c>
      <c r="P313" s="48"/>
      <c r="Q313" s="48"/>
      <c r="R313" s="48"/>
      <c r="S313" s="49"/>
      <c r="T313" s="50" t="str">
        <f>IFERROR(__xludf.DUMMYFUNCTION("if(isblank($A313),"""",REGEXREPLACE($A313,   "",?(\d),?"",  ""$1""&amp;""-""&amp;$H313))"),"")</f>
        <v/>
      </c>
      <c r="U313" s="51" t="str">
        <f>IFERROR(__xludf.DUMMYFUNCTION("iferror(split(A313,"","",TRUE,TRUE),"""")"),"")</f>
        <v/>
      </c>
      <c r="V313" s="51"/>
      <c r="W313" s="51"/>
      <c r="X313" s="51"/>
      <c r="Y313" s="50" t="str">
        <f>IFERROR(__xludf.DUMMYFUNCTION("if(or(U313="""",U313=""f""),"""",U313&amp;"": ""&amp;vlookup(to_text(U313),'1.Learning-Goals'!$A$3:$B$100,2,FALSE))"),"")</f>
        <v/>
      </c>
      <c r="Z313" s="50" t="str">
        <f>IFERROR(__xludf.DUMMYFUNCTION("if(or(V313="""",V313=""f""),"""",V313&amp;"": ""&amp;vlookup(to_text(V313),'1.Learning-Goals'!$A$3:$B$100,2,FALSE))"),"")</f>
        <v/>
      </c>
      <c r="AA313" s="50" t="str">
        <f>IFERROR(__xludf.DUMMYFUNCTION("if(or(W313="""",W313=""f""),"""",W313&amp;"": ""&amp;vlookup(to_text(W313),'1.Learning-Goals'!$A$3:$B$100,2,FALSE))"),"")</f>
        <v/>
      </c>
      <c r="AB313" s="50" t="str">
        <f>IFERROR(__xludf.DUMMYFUNCTION("if(or(X313="""",X313=""f""),"""",X313&amp;"": ""&amp;vlookup(to_text(X313),'1.Learning-Goals'!$A$3:$B$100,2,FALSE))"),"")</f>
        <v/>
      </c>
      <c r="AC313" s="52"/>
      <c r="AD313" s="52"/>
      <c r="AE313" s="52"/>
      <c r="AF313" s="52"/>
      <c r="AG313" s="52"/>
      <c r="AH313" s="52"/>
      <c r="AI313" s="52"/>
      <c r="AJ313" s="52"/>
    </row>
    <row r="314" ht="15.75" customHeight="1">
      <c r="A314" s="53"/>
      <c r="B314" s="39" t="str">
        <f t="shared" si="1"/>
        <v/>
      </c>
      <c r="C314" s="40" t="s">
        <v>966</v>
      </c>
      <c r="D314" s="41" t="s">
        <v>967</v>
      </c>
      <c r="E314" s="41" t="s">
        <v>79</v>
      </c>
      <c r="F314" s="40" t="s">
        <v>102</v>
      </c>
      <c r="G314" s="41">
        <v>1.0</v>
      </c>
      <c r="H314" s="57" t="s">
        <v>6</v>
      </c>
      <c r="I314" s="41" t="s">
        <v>103</v>
      </c>
      <c r="J314" s="56"/>
      <c r="K314" s="44"/>
      <c r="L314" s="45"/>
      <c r="M314" s="46" t="s">
        <v>885</v>
      </c>
      <c r="N314" s="40" t="s">
        <v>886</v>
      </c>
      <c r="O314" s="47" t="s">
        <v>968</v>
      </c>
      <c r="P314" s="48"/>
      <c r="Q314" s="48"/>
      <c r="R314" s="48"/>
      <c r="S314" s="49"/>
      <c r="T314" s="50" t="str">
        <f>IFERROR(__xludf.DUMMYFUNCTION("if(isblank($A314),"""",REGEXREPLACE($A314,   "",?(\d),?"",  ""$1""&amp;""-""&amp;$H314))"),"")</f>
        <v/>
      </c>
      <c r="U314" s="51" t="str">
        <f>IFERROR(__xludf.DUMMYFUNCTION("iferror(split(A314,"","",TRUE,TRUE),"""")"),"")</f>
        <v/>
      </c>
      <c r="V314" s="51"/>
      <c r="W314" s="51"/>
      <c r="X314" s="51"/>
      <c r="Y314" s="50" t="str">
        <f>IFERROR(__xludf.DUMMYFUNCTION("if(or(U314="""",U314=""f""),"""",U314&amp;"": ""&amp;vlookup(to_text(U314),'1.Learning-Goals'!$A$3:$B$100,2,FALSE))"),"")</f>
        <v/>
      </c>
      <c r="Z314" s="50" t="str">
        <f>IFERROR(__xludf.DUMMYFUNCTION("if(or(V314="""",V314=""f""),"""",V314&amp;"": ""&amp;vlookup(to_text(V314),'1.Learning-Goals'!$A$3:$B$100,2,FALSE))"),"")</f>
        <v/>
      </c>
      <c r="AA314" s="50" t="str">
        <f>IFERROR(__xludf.DUMMYFUNCTION("if(or(W314="""",W314=""f""),"""",W314&amp;"": ""&amp;vlookup(to_text(W314),'1.Learning-Goals'!$A$3:$B$100,2,FALSE))"),"")</f>
        <v/>
      </c>
      <c r="AB314" s="50" t="str">
        <f>IFERROR(__xludf.DUMMYFUNCTION("if(or(X314="""",X314=""f""),"""",X314&amp;"": ""&amp;vlookup(to_text(X314),'1.Learning-Goals'!$A$3:$B$100,2,FALSE))"),"")</f>
        <v/>
      </c>
      <c r="AC314" s="52"/>
      <c r="AD314" s="52"/>
      <c r="AE314" s="52"/>
      <c r="AF314" s="52"/>
      <c r="AG314" s="52"/>
      <c r="AH314" s="52"/>
      <c r="AI314" s="52"/>
      <c r="AJ314" s="52"/>
    </row>
    <row r="315" ht="15.75" customHeight="1">
      <c r="A315" s="53"/>
      <c r="B315" s="39" t="str">
        <f t="shared" si="1"/>
        <v/>
      </c>
      <c r="C315" s="40" t="s">
        <v>969</v>
      </c>
      <c r="D315" s="41" t="s">
        <v>970</v>
      </c>
      <c r="E315" s="41" t="s">
        <v>79</v>
      </c>
      <c r="F315" s="40" t="s">
        <v>102</v>
      </c>
      <c r="G315" s="41">
        <v>1.0</v>
      </c>
      <c r="H315" s="57" t="s">
        <v>6</v>
      </c>
      <c r="I315" s="41" t="s">
        <v>103</v>
      </c>
      <c r="J315" s="56"/>
      <c r="K315" s="44"/>
      <c r="L315" s="45"/>
      <c r="M315" s="46" t="s">
        <v>885</v>
      </c>
      <c r="N315" s="40" t="s">
        <v>886</v>
      </c>
      <c r="O315" s="47" t="s">
        <v>971</v>
      </c>
      <c r="P315" s="48"/>
      <c r="Q315" s="48"/>
      <c r="R315" s="48"/>
      <c r="S315" s="49"/>
      <c r="T315" s="50" t="str">
        <f>IFERROR(__xludf.DUMMYFUNCTION("if(isblank($A315),"""",REGEXREPLACE($A315,   "",?(\d),?"",  ""$1""&amp;""-""&amp;$H315))"),"")</f>
        <v/>
      </c>
      <c r="U315" s="51" t="str">
        <f>IFERROR(__xludf.DUMMYFUNCTION("iferror(split(A315,"","",TRUE,TRUE),"""")"),"")</f>
        <v/>
      </c>
      <c r="V315" s="51"/>
      <c r="W315" s="51"/>
      <c r="X315" s="51"/>
      <c r="Y315" s="50" t="str">
        <f>IFERROR(__xludf.DUMMYFUNCTION("if(or(U315="""",U315=""f""),"""",U315&amp;"": ""&amp;vlookup(to_text(U315),'1.Learning-Goals'!$A$3:$B$100,2,FALSE))"),"")</f>
        <v/>
      </c>
      <c r="Z315" s="50" t="str">
        <f>IFERROR(__xludf.DUMMYFUNCTION("if(or(V315="""",V315=""f""),"""",V315&amp;"": ""&amp;vlookup(to_text(V315),'1.Learning-Goals'!$A$3:$B$100,2,FALSE))"),"")</f>
        <v/>
      </c>
      <c r="AA315" s="50" t="str">
        <f>IFERROR(__xludf.DUMMYFUNCTION("if(or(W315="""",W315=""f""),"""",W315&amp;"": ""&amp;vlookup(to_text(W315),'1.Learning-Goals'!$A$3:$B$100,2,FALSE))"),"")</f>
        <v/>
      </c>
      <c r="AB315" s="50" t="str">
        <f>IFERROR(__xludf.DUMMYFUNCTION("if(or(X315="""",X315=""f""),"""",X315&amp;"": ""&amp;vlookup(to_text(X315),'1.Learning-Goals'!$A$3:$B$100,2,FALSE))"),"")</f>
        <v/>
      </c>
      <c r="AC315" s="52"/>
      <c r="AD315" s="52"/>
      <c r="AE315" s="52"/>
      <c r="AF315" s="52"/>
      <c r="AG315" s="52"/>
      <c r="AH315" s="52"/>
      <c r="AI315" s="52"/>
      <c r="AJ315" s="52"/>
    </row>
    <row r="316" ht="15.75" customHeight="1">
      <c r="A316" s="53"/>
      <c r="B316" s="39" t="str">
        <f t="shared" si="1"/>
        <v/>
      </c>
      <c r="C316" s="40" t="s">
        <v>972</v>
      </c>
      <c r="D316" s="41" t="s">
        <v>973</v>
      </c>
      <c r="E316" s="41" t="s">
        <v>79</v>
      </c>
      <c r="F316" s="40" t="s">
        <v>102</v>
      </c>
      <c r="G316" s="41">
        <v>1.0</v>
      </c>
      <c r="H316" s="57" t="s">
        <v>6</v>
      </c>
      <c r="I316" s="41" t="s">
        <v>103</v>
      </c>
      <c r="J316" s="56"/>
      <c r="K316" s="44"/>
      <c r="L316" s="45"/>
      <c r="M316" s="46" t="s">
        <v>885</v>
      </c>
      <c r="N316" s="40" t="s">
        <v>886</v>
      </c>
      <c r="O316" s="47" t="s">
        <v>974</v>
      </c>
      <c r="P316" s="48"/>
      <c r="Q316" s="48"/>
      <c r="R316" s="48"/>
      <c r="S316" s="49"/>
      <c r="T316" s="50" t="str">
        <f>IFERROR(__xludf.DUMMYFUNCTION("if(isblank($A316),"""",REGEXREPLACE($A316,   "",?(\d),?"",  ""$1""&amp;""-""&amp;$H316))"),"")</f>
        <v/>
      </c>
      <c r="U316" s="51" t="str">
        <f>IFERROR(__xludf.DUMMYFUNCTION("iferror(split(A316,"","",TRUE,TRUE),"""")"),"")</f>
        <v/>
      </c>
      <c r="V316" s="51"/>
      <c r="W316" s="51"/>
      <c r="X316" s="51"/>
      <c r="Y316" s="50" t="str">
        <f>IFERROR(__xludf.DUMMYFUNCTION("if(or(U316="""",U316=""f""),"""",U316&amp;"": ""&amp;vlookup(to_text(U316),'1.Learning-Goals'!$A$3:$B$100,2,FALSE))"),"")</f>
        <v/>
      </c>
      <c r="Z316" s="50" t="str">
        <f>IFERROR(__xludf.DUMMYFUNCTION("if(or(V316="""",V316=""f""),"""",V316&amp;"": ""&amp;vlookup(to_text(V316),'1.Learning-Goals'!$A$3:$B$100,2,FALSE))"),"")</f>
        <v/>
      </c>
      <c r="AA316" s="50" t="str">
        <f>IFERROR(__xludf.DUMMYFUNCTION("if(or(W316="""",W316=""f""),"""",W316&amp;"": ""&amp;vlookup(to_text(W316),'1.Learning-Goals'!$A$3:$B$100,2,FALSE))"),"")</f>
        <v/>
      </c>
      <c r="AB316" s="50" t="str">
        <f>IFERROR(__xludf.DUMMYFUNCTION("if(or(X316="""",X316=""f""),"""",X316&amp;"": ""&amp;vlookup(to_text(X316),'1.Learning-Goals'!$A$3:$B$100,2,FALSE))"),"")</f>
        <v/>
      </c>
      <c r="AC316" s="52"/>
      <c r="AD316" s="52"/>
      <c r="AE316" s="52"/>
      <c r="AF316" s="52"/>
      <c r="AG316" s="52"/>
      <c r="AH316" s="52"/>
      <c r="AI316" s="52"/>
      <c r="AJ316" s="52"/>
    </row>
    <row r="317" ht="15.75" customHeight="1">
      <c r="A317" s="53"/>
      <c r="B317" s="39" t="str">
        <f t="shared" si="1"/>
        <v/>
      </c>
      <c r="C317" s="40" t="s">
        <v>975</v>
      </c>
      <c r="D317" s="41" t="s">
        <v>976</v>
      </c>
      <c r="E317" s="41" t="s">
        <v>79</v>
      </c>
      <c r="F317" s="40" t="s">
        <v>102</v>
      </c>
      <c r="G317" s="41">
        <v>1.0</v>
      </c>
      <c r="H317" s="57" t="s">
        <v>6</v>
      </c>
      <c r="I317" s="41" t="s">
        <v>103</v>
      </c>
      <c r="J317" s="56"/>
      <c r="K317" s="44"/>
      <c r="L317" s="45"/>
      <c r="M317" s="46" t="s">
        <v>885</v>
      </c>
      <c r="N317" s="40" t="s">
        <v>886</v>
      </c>
      <c r="O317" s="47" t="s">
        <v>977</v>
      </c>
      <c r="P317" s="48"/>
      <c r="Q317" s="48"/>
      <c r="R317" s="48"/>
      <c r="S317" s="49"/>
      <c r="T317" s="50" t="str">
        <f>IFERROR(__xludf.DUMMYFUNCTION("if(isblank($A317),"""",REGEXREPLACE($A317,   "",?(\d),?"",  ""$1""&amp;""-""&amp;$H317))"),"")</f>
        <v/>
      </c>
      <c r="U317" s="51" t="str">
        <f>IFERROR(__xludf.DUMMYFUNCTION("iferror(split(A317,"","",TRUE,TRUE),"""")"),"")</f>
        <v/>
      </c>
      <c r="V317" s="51"/>
      <c r="W317" s="51"/>
      <c r="X317" s="51"/>
      <c r="Y317" s="50" t="str">
        <f>IFERROR(__xludf.DUMMYFUNCTION("if(or(U317="""",U317=""f""),"""",U317&amp;"": ""&amp;vlookup(to_text(U317),'1.Learning-Goals'!$A$3:$B$100,2,FALSE))"),"")</f>
        <v/>
      </c>
      <c r="Z317" s="50" t="str">
        <f>IFERROR(__xludf.DUMMYFUNCTION("if(or(V317="""",V317=""f""),"""",V317&amp;"": ""&amp;vlookup(to_text(V317),'1.Learning-Goals'!$A$3:$B$100,2,FALSE))"),"")</f>
        <v/>
      </c>
      <c r="AA317" s="50" t="str">
        <f>IFERROR(__xludf.DUMMYFUNCTION("if(or(W317="""",W317=""f""),"""",W317&amp;"": ""&amp;vlookup(to_text(W317),'1.Learning-Goals'!$A$3:$B$100,2,FALSE))"),"")</f>
        <v/>
      </c>
      <c r="AB317" s="50" t="str">
        <f>IFERROR(__xludf.DUMMYFUNCTION("if(or(X317="""",X317=""f""),"""",X317&amp;"": ""&amp;vlookup(to_text(X317),'1.Learning-Goals'!$A$3:$B$100,2,FALSE))"),"")</f>
        <v/>
      </c>
      <c r="AC317" s="52"/>
      <c r="AD317" s="52"/>
      <c r="AE317" s="52"/>
      <c r="AF317" s="52"/>
      <c r="AG317" s="52"/>
      <c r="AH317" s="52"/>
      <c r="AI317" s="52"/>
      <c r="AJ317" s="52"/>
    </row>
    <row r="318" ht="15.75" customHeight="1">
      <c r="A318" s="53"/>
      <c r="B318" s="39" t="str">
        <f t="shared" si="1"/>
        <v/>
      </c>
      <c r="C318" s="40" t="s">
        <v>978</v>
      </c>
      <c r="D318" s="41" t="s">
        <v>979</v>
      </c>
      <c r="E318" s="41" t="s">
        <v>79</v>
      </c>
      <c r="F318" s="40" t="s">
        <v>102</v>
      </c>
      <c r="G318" s="41">
        <v>1.0</v>
      </c>
      <c r="H318" s="57" t="s">
        <v>6</v>
      </c>
      <c r="I318" s="41" t="s">
        <v>103</v>
      </c>
      <c r="J318" s="56"/>
      <c r="K318" s="44"/>
      <c r="L318" s="45"/>
      <c r="M318" s="46" t="s">
        <v>885</v>
      </c>
      <c r="N318" s="40" t="s">
        <v>886</v>
      </c>
      <c r="O318" s="47" t="s">
        <v>980</v>
      </c>
      <c r="P318" s="48"/>
      <c r="Q318" s="48"/>
      <c r="R318" s="48"/>
      <c r="S318" s="49"/>
      <c r="T318" s="50" t="str">
        <f>IFERROR(__xludf.DUMMYFUNCTION("if(isblank($A318),"""",REGEXREPLACE($A318,   "",?(\d),?"",  ""$1""&amp;""-""&amp;$H318))"),"")</f>
        <v/>
      </c>
      <c r="U318" s="51" t="str">
        <f>IFERROR(__xludf.DUMMYFUNCTION("iferror(split(A318,"","",TRUE,TRUE),"""")"),"")</f>
        <v/>
      </c>
      <c r="V318" s="51"/>
      <c r="W318" s="51"/>
      <c r="X318" s="51"/>
      <c r="Y318" s="50" t="str">
        <f>IFERROR(__xludf.DUMMYFUNCTION("if(or(U318="""",U318=""f""),"""",U318&amp;"": ""&amp;vlookup(to_text(U318),'1.Learning-Goals'!$A$3:$B$100,2,FALSE))"),"")</f>
        <v/>
      </c>
      <c r="Z318" s="50" t="str">
        <f>IFERROR(__xludf.DUMMYFUNCTION("if(or(V318="""",V318=""f""),"""",V318&amp;"": ""&amp;vlookup(to_text(V318),'1.Learning-Goals'!$A$3:$B$100,2,FALSE))"),"")</f>
        <v/>
      </c>
      <c r="AA318" s="50" t="str">
        <f>IFERROR(__xludf.DUMMYFUNCTION("if(or(W318="""",W318=""f""),"""",W318&amp;"": ""&amp;vlookup(to_text(W318),'1.Learning-Goals'!$A$3:$B$100,2,FALSE))"),"")</f>
        <v/>
      </c>
      <c r="AB318" s="50" t="str">
        <f>IFERROR(__xludf.DUMMYFUNCTION("if(or(X318="""",X318=""f""),"""",X318&amp;"": ""&amp;vlookup(to_text(X318),'1.Learning-Goals'!$A$3:$B$100,2,FALSE))"),"")</f>
        <v/>
      </c>
      <c r="AC318" s="52"/>
      <c r="AD318" s="52"/>
      <c r="AE318" s="52"/>
      <c r="AF318" s="52"/>
      <c r="AG318" s="52"/>
      <c r="AH318" s="52"/>
      <c r="AI318" s="52"/>
      <c r="AJ318" s="52"/>
    </row>
    <row r="319" ht="15.75" customHeight="1">
      <c r="A319" s="53"/>
      <c r="B319" s="39" t="str">
        <f t="shared" si="1"/>
        <v/>
      </c>
      <c r="C319" s="40" t="s">
        <v>981</v>
      </c>
      <c r="D319" s="41" t="s">
        <v>982</v>
      </c>
      <c r="E319" s="41" t="s">
        <v>79</v>
      </c>
      <c r="F319" s="40" t="s">
        <v>102</v>
      </c>
      <c r="G319" s="41">
        <v>1.0</v>
      </c>
      <c r="H319" s="57" t="s">
        <v>6</v>
      </c>
      <c r="I319" s="41" t="s">
        <v>103</v>
      </c>
      <c r="J319" s="56"/>
      <c r="K319" s="44"/>
      <c r="L319" s="45"/>
      <c r="M319" s="46" t="s">
        <v>885</v>
      </c>
      <c r="N319" s="40" t="s">
        <v>886</v>
      </c>
      <c r="O319" s="47" t="s">
        <v>983</v>
      </c>
      <c r="P319" s="48"/>
      <c r="Q319" s="48"/>
      <c r="R319" s="48"/>
      <c r="S319" s="49"/>
      <c r="T319" s="50" t="str">
        <f>IFERROR(__xludf.DUMMYFUNCTION("if(isblank($A319),"""",REGEXREPLACE($A319,   "",?(\d),?"",  ""$1""&amp;""-""&amp;$H319))"),"")</f>
        <v/>
      </c>
      <c r="U319" s="51" t="str">
        <f>IFERROR(__xludf.DUMMYFUNCTION("iferror(split(A319,"","",TRUE,TRUE),"""")"),"")</f>
        <v/>
      </c>
      <c r="V319" s="51"/>
      <c r="W319" s="51"/>
      <c r="X319" s="51"/>
      <c r="Y319" s="50" t="str">
        <f>IFERROR(__xludf.DUMMYFUNCTION("if(or(U319="""",U319=""f""),"""",U319&amp;"": ""&amp;vlookup(to_text(U319),'1.Learning-Goals'!$A$3:$B$100,2,FALSE))"),"")</f>
        <v/>
      </c>
      <c r="Z319" s="50" t="str">
        <f>IFERROR(__xludf.DUMMYFUNCTION("if(or(V319="""",V319=""f""),"""",V319&amp;"": ""&amp;vlookup(to_text(V319),'1.Learning-Goals'!$A$3:$B$100,2,FALSE))"),"")</f>
        <v/>
      </c>
      <c r="AA319" s="50" t="str">
        <f>IFERROR(__xludf.DUMMYFUNCTION("if(or(W319="""",W319=""f""),"""",W319&amp;"": ""&amp;vlookup(to_text(W319),'1.Learning-Goals'!$A$3:$B$100,2,FALSE))"),"")</f>
        <v/>
      </c>
      <c r="AB319" s="50" t="str">
        <f>IFERROR(__xludf.DUMMYFUNCTION("if(or(X319="""",X319=""f""),"""",X319&amp;"": ""&amp;vlookup(to_text(X319),'1.Learning-Goals'!$A$3:$B$100,2,FALSE))"),"")</f>
        <v/>
      </c>
      <c r="AC319" s="52"/>
      <c r="AD319" s="52"/>
      <c r="AE319" s="52"/>
      <c r="AF319" s="52"/>
      <c r="AG319" s="52"/>
      <c r="AH319" s="52"/>
      <c r="AI319" s="52"/>
      <c r="AJ319" s="52"/>
    </row>
    <row r="320" ht="15.75" customHeight="1">
      <c r="A320" s="53"/>
      <c r="B320" s="39" t="str">
        <f t="shared" si="1"/>
        <v/>
      </c>
      <c r="C320" s="40" t="s">
        <v>984</v>
      </c>
      <c r="D320" s="41" t="s">
        <v>985</v>
      </c>
      <c r="E320" s="41" t="s">
        <v>79</v>
      </c>
      <c r="F320" s="40" t="s">
        <v>102</v>
      </c>
      <c r="G320" s="41">
        <v>1.0</v>
      </c>
      <c r="H320" s="57" t="s">
        <v>6</v>
      </c>
      <c r="I320" s="41" t="s">
        <v>103</v>
      </c>
      <c r="J320" s="56"/>
      <c r="K320" s="44"/>
      <c r="L320" s="45"/>
      <c r="M320" s="46" t="s">
        <v>885</v>
      </c>
      <c r="N320" s="40" t="s">
        <v>886</v>
      </c>
      <c r="O320" s="47" t="s">
        <v>986</v>
      </c>
      <c r="P320" s="48"/>
      <c r="Q320" s="48"/>
      <c r="R320" s="48"/>
      <c r="S320" s="49"/>
      <c r="T320" s="50" t="str">
        <f>IFERROR(__xludf.DUMMYFUNCTION("if(isblank($A320),"""",REGEXREPLACE($A320,   "",?(\d),?"",  ""$1""&amp;""-""&amp;$H320))"),"")</f>
        <v/>
      </c>
      <c r="U320" s="51" t="str">
        <f>IFERROR(__xludf.DUMMYFUNCTION("iferror(split(A320,"","",TRUE,TRUE),"""")"),"")</f>
        <v/>
      </c>
      <c r="V320" s="51"/>
      <c r="W320" s="51"/>
      <c r="X320" s="51"/>
      <c r="Y320" s="50" t="str">
        <f>IFERROR(__xludf.DUMMYFUNCTION("if(or(U320="""",U320=""f""),"""",U320&amp;"": ""&amp;vlookup(to_text(U320),'1.Learning-Goals'!$A$3:$B$100,2,FALSE))"),"")</f>
        <v/>
      </c>
      <c r="Z320" s="50" t="str">
        <f>IFERROR(__xludf.DUMMYFUNCTION("if(or(V320="""",V320=""f""),"""",V320&amp;"": ""&amp;vlookup(to_text(V320),'1.Learning-Goals'!$A$3:$B$100,2,FALSE))"),"")</f>
        <v/>
      </c>
      <c r="AA320" s="50" t="str">
        <f>IFERROR(__xludf.DUMMYFUNCTION("if(or(W320="""",W320=""f""),"""",W320&amp;"": ""&amp;vlookup(to_text(W320),'1.Learning-Goals'!$A$3:$B$100,2,FALSE))"),"")</f>
        <v/>
      </c>
      <c r="AB320" s="50" t="str">
        <f>IFERROR(__xludf.DUMMYFUNCTION("if(or(X320="""",X320=""f""),"""",X320&amp;"": ""&amp;vlookup(to_text(X320),'1.Learning-Goals'!$A$3:$B$100,2,FALSE))"),"")</f>
        <v/>
      </c>
      <c r="AC320" s="52"/>
      <c r="AD320" s="52"/>
      <c r="AE320" s="52"/>
      <c r="AF320" s="52"/>
      <c r="AG320" s="52"/>
      <c r="AH320" s="52"/>
      <c r="AI320" s="52"/>
      <c r="AJ320" s="52"/>
    </row>
    <row r="321" ht="15.75" customHeight="1">
      <c r="A321" s="53"/>
      <c r="B321" s="39" t="str">
        <f t="shared" si="1"/>
        <v/>
      </c>
      <c r="C321" s="40" t="s">
        <v>987</v>
      </c>
      <c r="D321" s="41" t="s">
        <v>988</v>
      </c>
      <c r="E321" s="41" t="s">
        <v>79</v>
      </c>
      <c r="F321" s="40" t="s">
        <v>102</v>
      </c>
      <c r="G321" s="41">
        <v>1.0</v>
      </c>
      <c r="H321" s="57" t="s">
        <v>6</v>
      </c>
      <c r="I321" s="41" t="s">
        <v>103</v>
      </c>
      <c r="J321" s="56"/>
      <c r="K321" s="44"/>
      <c r="L321" s="45"/>
      <c r="M321" s="46" t="s">
        <v>885</v>
      </c>
      <c r="N321" s="40" t="s">
        <v>886</v>
      </c>
      <c r="O321" s="47" t="s">
        <v>989</v>
      </c>
      <c r="P321" s="48"/>
      <c r="Q321" s="48"/>
      <c r="R321" s="48"/>
      <c r="S321" s="49"/>
      <c r="T321" s="50" t="str">
        <f>IFERROR(__xludf.DUMMYFUNCTION("if(isblank($A321),"""",REGEXREPLACE($A321,   "",?(\d),?"",  ""$1""&amp;""-""&amp;$H321))"),"")</f>
        <v/>
      </c>
      <c r="U321" s="51" t="str">
        <f>IFERROR(__xludf.DUMMYFUNCTION("iferror(split(A321,"","",TRUE,TRUE),"""")"),"")</f>
        <v/>
      </c>
      <c r="V321" s="51"/>
      <c r="W321" s="51"/>
      <c r="X321" s="51"/>
      <c r="Y321" s="50" t="str">
        <f>IFERROR(__xludf.DUMMYFUNCTION("if(or(U321="""",U321=""f""),"""",U321&amp;"": ""&amp;vlookup(to_text(U321),'1.Learning-Goals'!$A$3:$B$100,2,FALSE))"),"")</f>
        <v/>
      </c>
      <c r="Z321" s="50" t="str">
        <f>IFERROR(__xludf.DUMMYFUNCTION("if(or(V321="""",V321=""f""),"""",V321&amp;"": ""&amp;vlookup(to_text(V321),'1.Learning-Goals'!$A$3:$B$100,2,FALSE))"),"")</f>
        <v/>
      </c>
      <c r="AA321" s="50" t="str">
        <f>IFERROR(__xludf.DUMMYFUNCTION("if(or(W321="""",W321=""f""),"""",W321&amp;"": ""&amp;vlookup(to_text(W321),'1.Learning-Goals'!$A$3:$B$100,2,FALSE))"),"")</f>
        <v/>
      </c>
      <c r="AB321" s="50" t="str">
        <f>IFERROR(__xludf.DUMMYFUNCTION("if(or(X321="""",X321=""f""),"""",X321&amp;"": ""&amp;vlookup(to_text(X321),'1.Learning-Goals'!$A$3:$B$100,2,FALSE))"),"")</f>
        <v/>
      </c>
      <c r="AC321" s="52"/>
      <c r="AD321" s="52"/>
      <c r="AE321" s="52"/>
      <c r="AF321" s="52"/>
      <c r="AG321" s="52"/>
      <c r="AH321" s="52"/>
      <c r="AI321" s="52"/>
      <c r="AJ321" s="52"/>
    </row>
    <row r="322" ht="15.75" customHeight="1">
      <c r="A322" s="53"/>
      <c r="B322" s="39" t="str">
        <f t="shared" si="1"/>
        <v/>
      </c>
      <c r="C322" s="40" t="s">
        <v>990</v>
      </c>
      <c r="D322" s="41" t="s">
        <v>919</v>
      </c>
      <c r="E322" s="41" t="s">
        <v>79</v>
      </c>
      <c r="F322" s="40" t="s">
        <v>102</v>
      </c>
      <c r="G322" s="41">
        <v>2.0</v>
      </c>
      <c r="H322" s="57" t="s">
        <v>6</v>
      </c>
      <c r="I322" s="41" t="s">
        <v>103</v>
      </c>
      <c r="J322" s="56"/>
      <c r="K322" s="44"/>
      <c r="L322" s="45"/>
      <c r="M322" s="46" t="s">
        <v>885</v>
      </c>
      <c r="N322" s="40" t="s">
        <v>886</v>
      </c>
      <c r="O322" s="47" t="s">
        <v>991</v>
      </c>
      <c r="P322" s="48"/>
      <c r="Q322" s="48"/>
      <c r="R322" s="48"/>
      <c r="S322" s="49"/>
      <c r="T322" s="50" t="str">
        <f>IFERROR(__xludf.DUMMYFUNCTION("if(isblank($A322),"""",REGEXREPLACE($A322,   "",?(\d),?"",  ""$1""&amp;""-""&amp;$H322))"),"")</f>
        <v/>
      </c>
      <c r="U322" s="51" t="str">
        <f>IFERROR(__xludf.DUMMYFUNCTION("iferror(split(A322,"","",TRUE,TRUE),"""")"),"")</f>
        <v/>
      </c>
      <c r="V322" s="51"/>
      <c r="W322" s="51"/>
      <c r="X322" s="51"/>
      <c r="Y322" s="50" t="str">
        <f>IFERROR(__xludf.DUMMYFUNCTION("if(or(U322="""",U322=""f""),"""",U322&amp;"": ""&amp;vlookup(to_text(U322),'1.Learning-Goals'!$A$3:$B$100,2,FALSE))"),"")</f>
        <v/>
      </c>
      <c r="Z322" s="50" t="str">
        <f>IFERROR(__xludf.DUMMYFUNCTION("if(or(V322="""",V322=""f""),"""",V322&amp;"": ""&amp;vlookup(to_text(V322),'1.Learning-Goals'!$A$3:$B$100,2,FALSE))"),"")</f>
        <v/>
      </c>
      <c r="AA322" s="50" t="str">
        <f>IFERROR(__xludf.DUMMYFUNCTION("if(or(W322="""",W322=""f""),"""",W322&amp;"": ""&amp;vlookup(to_text(W322),'1.Learning-Goals'!$A$3:$B$100,2,FALSE))"),"")</f>
        <v/>
      </c>
      <c r="AB322" s="50" t="str">
        <f>IFERROR(__xludf.DUMMYFUNCTION("if(or(X322="""",X322=""f""),"""",X322&amp;"": ""&amp;vlookup(to_text(X322),'1.Learning-Goals'!$A$3:$B$100,2,FALSE))"),"")</f>
        <v/>
      </c>
      <c r="AC322" s="52"/>
      <c r="AD322" s="52"/>
      <c r="AE322" s="52"/>
      <c r="AF322" s="52"/>
      <c r="AG322" s="52"/>
      <c r="AH322" s="52"/>
      <c r="AI322" s="52"/>
      <c r="AJ322" s="52"/>
    </row>
    <row r="323" ht="15.75" customHeight="1">
      <c r="A323" s="53"/>
      <c r="B323" s="39" t="str">
        <f t="shared" si="1"/>
        <v/>
      </c>
      <c r="C323" s="40" t="s">
        <v>992</v>
      </c>
      <c r="D323" s="41" t="s">
        <v>993</v>
      </c>
      <c r="E323" s="41" t="s">
        <v>79</v>
      </c>
      <c r="F323" s="40" t="s">
        <v>102</v>
      </c>
      <c r="G323" s="41">
        <v>2.0</v>
      </c>
      <c r="H323" s="57" t="s">
        <v>6</v>
      </c>
      <c r="I323" s="41" t="s">
        <v>103</v>
      </c>
      <c r="J323" s="56"/>
      <c r="K323" s="44"/>
      <c r="L323" s="45"/>
      <c r="M323" s="46" t="s">
        <v>885</v>
      </c>
      <c r="N323" s="40" t="s">
        <v>886</v>
      </c>
      <c r="O323" s="47" t="s">
        <v>994</v>
      </c>
      <c r="P323" s="48"/>
      <c r="Q323" s="48"/>
      <c r="R323" s="48"/>
      <c r="S323" s="49"/>
      <c r="T323" s="50" t="str">
        <f>IFERROR(__xludf.DUMMYFUNCTION("if(isblank($A323),"""",REGEXREPLACE($A323,   "",?(\d),?"",  ""$1""&amp;""-""&amp;$H323))"),"")</f>
        <v/>
      </c>
      <c r="U323" s="51" t="str">
        <f>IFERROR(__xludf.DUMMYFUNCTION("iferror(split(A323,"","",TRUE,TRUE),"""")"),"")</f>
        <v/>
      </c>
      <c r="V323" s="51"/>
      <c r="W323" s="51"/>
      <c r="X323" s="51"/>
      <c r="Y323" s="50" t="str">
        <f>IFERROR(__xludf.DUMMYFUNCTION("if(or(U323="""",U323=""f""),"""",U323&amp;"": ""&amp;vlookup(to_text(U323),'1.Learning-Goals'!$A$3:$B$100,2,FALSE))"),"")</f>
        <v/>
      </c>
      <c r="Z323" s="50" t="str">
        <f>IFERROR(__xludf.DUMMYFUNCTION("if(or(V323="""",V323=""f""),"""",V323&amp;"": ""&amp;vlookup(to_text(V323),'1.Learning-Goals'!$A$3:$B$100,2,FALSE))"),"")</f>
        <v/>
      </c>
      <c r="AA323" s="50" t="str">
        <f>IFERROR(__xludf.DUMMYFUNCTION("if(or(W323="""",W323=""f""),"""",W323&amp;"": ""&amp;vlookup(to_text(W323),'1.Learning-Goals'!$A$3:$B$100,2,FALSE))"),"")</f>
        <v/>
      </c>
      <c r="AB323" s="50" t="str">
        <f>IFERROR(__xludf.DUMMYFUNCTION("if(or(X323="""",X323=""f""),"""",X323&amp;"": ""&amp;vlookup(to_text(X323),'1.Learning-Goals'!$A$3:$B$100,2,FALSE))"),"")</f>
        <v/>
      </c>
      <c r="AC323" s="52"/>
      <c r="AD323" s="52"/>
      <c r="AE323" s="52"/>
      <c r="AF323" s="52"/>
      <c r="AG323" s="52"/>
      <c r="AH323" s="52"/>
      <c r="AI323" s="52"/>
      <c r="AJ323" s="52"/>
    </row>
    <row r="324" ht="15.75" customHeight="1">
      <c r="A324" s="53"/>
      <c r="B324" s="39" t="str">
        <f t="shared" si="1"/>
        <v/>
      </c>
      <c r="C324" s="40" t="s">
        <v>995</v>
      </c>
      <c r="D324" s="41" t="s">
        <v>996</v>
      </c>
      <c r="E324" s="41" t="s">
        <v>79</v>
      </c>
      <c r="F324" s="40" t="s">
        <v>102</v>
      </c>
      <c r="G324" s="41">
        <v>2.0</v>
      </c>
      <c r="H324" s="57" t="s">
        <v>6</v>
      </c>
      <c r="I324" s="41" t="s">
        <v>103</v>
      </c>
      <c r="J324" s="56"/>
      <c r="K324" s="44"/>
      <c r="L324" s="45"/>
      <c r="M324" s="46" t="s">
        <v>885</v>
      </c>
      <c r="N324" s="40" t="s">
        <v>886</v>
      </c>
      <c r="O324" s="47" t="s">
        <v>997</v>
      </c>
      <c r="P324" s="48"/>
      <c r="Q324" s="48"/>
      <c r="R324" s="48"/>
      <c r="S324" s="49"/>
      <c r="T324" s="50" t="str">
        <f>IFERROR(__xludf.DUMMYFUNCTION("if(isblank($A324),"""",REGEXREPLACE($A324,   "",?(\d),?"",  ""$1""&amp;""-""&amp;$H324))"),"")</f>
        <v/>
      </c>
      <c r="U324" s="51" t="str">
        <f>IFERROR(__xludf.DUMMYFUNCTION("iferror(split(A324,"","",TRUE,TRUE),"""")"),"")</f>
        <v/>
      </c>
      <c r="V324" s="51"/>
      <c r="W324" s="51"/>
      <c r="X324" s="51"/>
      <c r="Y324" s="50" t="str">
        <f>IFERROR(__xludf.DUMMYFUNCTION("if(or(U324="""",U324=""f""),"""",U324&amp;"": ""&amp;vlookup(to_text(U324),'1.Learning-Goals'!$A$3:$B$100,2,FALSE))"),"")</f>
        <v/>
      </c>
      <c r="Z324" s="50" t="str">
        <f>IFERROR(__xludf.DUMMYFUNCTION("if(or(V324="""",V324=""f""),"""",V324&amp;"": ""&amp;vlookup(to_text(V324),'1.Learning-Goals'!$A$3:$B$100,2,FALSE))"),"")</f>
        <v/>
      </c>
      <c r="AA324" s="50" t="str">
        <f>IFERROR(__xludf.DUMMYFUNCTION("if(or(W324="""",W324=""f""),"""",W324&amp;"": ""&amp;vlookup(to_text(W324),'1.Learning-Goals'!$A$3:$B$100,2,FALSE))"),"")</f>
        <v/>
      </c>
      <c r="AB324" s="50" t="str">
        <f>IFERROR(__xludf.DUMMYFUNCTION("if(or(X324="""",X324=""f""),"""",X324&amp;"": ""&amp;vlookup(to_text(X324),'1.Learning-Goals'!$A$3:$B$100,2,FALSE))"),"")</f>
        <v/>
      </c>
      <c r="AC324" s="52"/>
      <c r="AD324" s="52"/>
      <c r="AE324" s="52"/>
      <c r="AF324" s="52"/>
      <c r="AG324" s="52"/>
      <c r="AH324" s="52"/>
      <c r="AI324" s="52"/>
      <c r="AJ324" s="52"/>
    </row>
    <row r="325" ht="15.75" customHeight="1">
      <c r="A325" s="53"/>
      <c r="B325" s="39" t="str">
        <f t="shared" si="1"/>
        <v/>
      </c>
      <c r="C325" s="40" t="s">
        <v>998</v>
      </c>
      <c r="D325" s="41" t="s">
        <v>999</v>
      </c>
      <c r="E325" s="41" t="s">
        <v>79</v>
      </c>
      <c r="F325" s="40" t="s">
        <v>102</v>
      </c>
      <c r="G325" s="41">
        <v>2.0</v>
      </c>
      <c r="H325" s="57" t="s">
        <v>6</v>
      </c>
      <c r="I325" s="41" t="s">
        <v>103</v>
      </c>
      <c r="J325" s="56"/>
      <c r="K325" s="44"/>
      <c r="L325" s="45"/>
      <c r="M325" s="46" t="s">
        <v>885</v>
      </c>
      <c r="N325" s="40" t="s">
        <v>886</v>
      </c>
      <c r="O325" s="47" t="s">
        <v>1000</v>
      </c>
      <c r="P325" s="48"/>
      <c r="Q325" s="48"/>
      <c r="R325" s="48"/>
      <c r="S325" s="49"/>
      <c r="T325" s="50" t="str">
        <f>IFERROR(__xludf.DUMMYFUNCTION("if(isblank($A325),"""",REGEXREPLACE($A325,   "",?(\d),?"",  ""$1""&amp;""-""&amp;$H325))"),"")</f>
        <v/>
      </c>
      <c r="U325" s="51" t="str">
        <f>IFERROR(__xludf.DUMMYFUNCTION("iferror(split(A325,"","",TRUE,TRUE),"""")"),"")</f>
        <v/>
      </c>
      <c r="V325" s="51"/>
      <c r="W325" s="51"/>
      <c r="X325" s="51"/>
      <c r="Y325" s="50" t="str">
        <f>IFERROR(__xludf.DUMMYFUNCTION("if(or(U325="""",U325=""f""),"""",U325&amp;"": ""&amp;vlookup(to_text(U325),'1.Learning-Goals'!$A$3:$B$100,2,FALSE))"),"")</f>
        <v/>
      </c>
      <c r="Z325" s="50" t="str">
        <f>IFERROR(__xludf.DUMMYFUNCTION("if(or(V325="""",V325=""f""),"""",V325&amp;"": ""&amp;vlookup(to_text(V325),'1.Learning-Goals'!$A$3:$B$100,2,FALSE))"),"")</f>
        <v/>
      </c>
      <c r="AA325" s="50" t="str">
        <f>IFERROR(__xludf.DUMMYFUNCTION("if(or(W325="""",W325=""f""),"""",W325&amp;"": ""&amp;vlookup(to_text(W325),'1.Learning-Goals'!$A$3:$B$100,2,FALSE))"),"")</f>
        <v/>
      </c>
      <c r="AB325" s="50" t="str">
        <f>IFERROR(__xludf.DUMMYFUNCTION("if(or(X325="""",X325=""f""),"""",X325&amp;"": ""&amp;vlookup(to_text(X325),'1.Learning-Goals'!$A$3:$B$100,2,FALSE))"),"")</f>
        <v/>
      </c>
      <c r="AC325" s="52"/>
      <c r="AD325" s="52"/>
      <c r="AE325" s="52"/>
      <c r="AF325" s="52"/>
      <c r="AG325" s="52"/>
      <c r="AH325" s="52"/>
      <c r="AI325" s="52"/>
      <c r="AJ325" s="52"/>
    </row>
    <row r="326" ht="15.75" customHeight="1">
      <c r="A326" s="53"/>
      <c r="B326" s="39" t="str">
        <f t="shared" si="1"/>
        <v/>
      </c>
      <c r="C326" s="40" t="s">
        <v>1001</v>
      </c>
      <c r="D326" s="41" t="s">
        <v>1002</v>
      </c>
      <c r="E326" s="41" t="s">
        <v>79</v>
      </c>
      <c r="F326" s="40" t="s">
        <v>102</v>
      </c>
      <c r="G326" s="41">
        <v>2.0</v>
      </c>
      <c r="H326" s="57" t="s">
        <v>6</v>
      </c>
      <c r="I326" s="41" t="s">
        <v>103</v>
      </c>
      <c r="J326" s="56"/>
      <c r="K326" s="44"/>
      <c r="L326" s="45"/>
      <c r="M326" s="46" t="s">
        <v>885</v>
      </c>
      <c r="N326" s="40" t="s">
        <v>886</v>
      </c>
      <c r="O326" s="47" t="s">
        <v>1003</v>
      </c>
      <c r="P326" s="48"/>
      <c r="Q326" s="48"/>
      <c r="R326" s="48"/>
      <c r="S326" s="49"/>
      <c r="T326" s="50" t="str">
        <f>IFERROR(__xludf.DUMMYFUNCTION("if(isblank($A326),"""",REGEXREPLACE($A326,   "",?(\d),?"",  ""$1""&amp;""-""&amp;$H326))"),"")</f>
        <v/>
      </c>
      <c r="U326" s="51" t="str">
        <f>IFERROR(__xludf.DUMMYFUNCTION("iferror(split(A326,"","",TRUE,TRUE),"""")"),"")</f>
        <v/>
      </c>
      <c r="V326" s="51"/>
      <c r="W326" s="51"/>
      <c r="X326" s="51"/>
      <c r="Y326" s="50" t="str">
        <f>IFERROR(__xludf.DUMMYFUNCTION("if(or(U326="""",U326=""f""),"""",U326&amp;"": ""&amp;vlookup(to_text(U326),'1.Learning-Goals'!$A$3:$B$100,2,FALSE))"),"")</f>
        <v/>
      </c>
      <c r="Z326" s="50" t="str">
        <f>IFERROR(__xludf.DUMMYFUNCTION("if(or(V326="""",V326=""f""),"""",V326&amp;"": ""&amp;vlookup(to_text(V326),'1.Learning-Goals'!$A$3:$B$100,2,FALSE))"),"")</f>
        <v/>
      </c>
      <c r="AA326" s="50" t="str">
        <f>IFERROR(__xludf.DUMMYFUNCTION("if(or(W326="""",W326=""f""),"""",W326&amp;"": ""&amp;vlookup(to_text(W326),'1.Learning-Goals'!$A$3:$B$100,2,FALSE))"),"")</f>
        <v/>
      </c>
      <c r="AB326" s="50" t="str">
        <f>IFERROR(__xludf.DUMMYFUNCTION("if(or(X326="""",X326=""f""),"""",X326&amp;"": ""&amp;vlookup(to_text(X326),'1.Learning-Goals'!$A$3:$B$100,2,FALSE))"),"")</f>
        <v/>
      </c>
      <c r="AC326" s="52"/>
      <c r="AD326" s="52"/>
      <c r="AE326" s="52"/>
      <c r="AF326" s="52"/>
      <c r="AG326" s="52"/>
      <c r="AH326" s="52"/>
      <c r="AI326" s="52"/>
      <c r="AJ326" s="52"/>
    </row>
    <row r="327" ht="15.75" customHeight="1">
      <c r="A327" s="53"/>
      <c r="B327" s="39" t="str">
        <f t="shared" si="1"/>
        <v/>
      </c>
      <c r="C327" s="40" t="s">
        <v>1004</v>
      </c>
      <c r="D327" s="41" t="s">
        <v>1005</v>
      </c>
      <c r="E327" s="41" t="s">
        <v>79</v>
      </c>
      <c r="F327" s="40" t="s">
        <v>102</v>
      </c>
      <c r="G327" s="41">
        <v>2.0</v>
      </c>
      <c r="H327" s="57" t="s">
        <v>6</v>
      </c>
      <c r="I327" s="41" t="s">
        <v>103</v>
      </c>
      <c r="J327" s="56"/>
      <c r="K327" s="44"/>
      <c r="L327" s="45"/>
      <c r="M327" s="46" t="s">
        <v>885</v>
      </c>
      <c r="N327" s="40" t="s">
        <v>886</v>
      </c>
      <c r="O327" s="47" t="s">
        <v>1006</v>
      </c>
      <c r="P327" s="48"/>
      <c r="Q327" s="48"/>
      <c r="R327" s="48"/>
      <c r="S327" s="49"/>
      <c r="T327" s="50" t="str">
        <f>IFERROR(__xludf.DUMMYFUNCTION("if(isblank($A327),"""",REGEXREPLACE($A327,   "",?(\d),?"",  ""$1""&amp;""-""&amp;$H327))"),"")</f>
        <v/>
      </c>
      <c r="U327" s="51" t="str">
        <f>IFERROR(__xludf.DUMMYFUNCTION("iferror(split(A327,"","",TRUE,TRUE),"""")"),"")</f>
        <v/>
      </c>
      <c r="V327" s="51"/>
      <c r="W327" s="51"/>
      <c r="X327" s="51"/>
      <c r="Y327" s="50" t="str">
        <f>IFERROR(__xludf.DUMMYFUNCTION("if(or(U327="""",U327=""f""),"""",U327&amp;"": ""&amp;vlookup(to_text(U327),'1.Learning-Goals'!$A$3:$B$100,2,FALSE))"),"")</f>
        <v/>
      </c>
      <c r="Z327" s="50" t="str">
        <f>IFERROR(__xludf.DUMMYFUNCTION("if(or(V327="""",V327=""f""),"""",V327&amp;"": ""&amp;vlookup(to_text(V327),'1.Learning-Goals'!$A$3:$B$100,2,FALSE))"),"")</f>
        <v/>
      </c>
      <c r="AA327" s="50" t="str">
        <f>IFERROR(__xludf.DUMMYFUNCTION("if(or(W327="""",W327=""f""),"""",W327&amp;"": ""&amp;vlookup(to_text(W327),'1.Learning-Goals'!$A$3:$B$100,2,FALSE))"),"")</f>
        <v/>
      </c>
      <c r="AB327" s="50" t="str">
        <f>IFERROR(__xludf.DUMMYFUNCTION("if(or(X327="""",X327=""f""),"""",X327&amp;"": ""&amp;vlookup(to_text(X327),'1.Learning-Goals'!$A$3:$B$100,2,FALSE))"),"")</f>
        <v/>
      </c>
      <c r="AC327" s="52"/>
      <c r="AD327" s="52"/>
      <c r="AE327" s="52"/>
      <c r="AF327" s="52"/>
      <c r="AG327" s="52"/>
      <c r="AH327" s="52"/>
      <c r="AI327" s="52"/>
      <c r="AJ327" s="52"/>
    </row>
    <row r="328" ht="15.75" customHeight="1">
      <c r="A328" s="53"/>
      <c r="B328" s="39" t="str">
        <f t="shared" si="1"/>
        <v/>
      </c>
      <c r="C328" s="40" t="s">
        <v>1007</v>
      </c>
      <c r="D328" s="41" t="s">
        <v>976</v>
      </c>
      <c r="E328" s="41" t="s">
        <v>79</v>
      </c>
      <c r="F328" s="40" t="s">
        <v>102</v>
      </c>
      <c r="G328" s="41">
        <v>2.0</v>
      </c>
      <c r="H328" s="57" t="s">
        <v>6</v>
      </c>
      <c r="I328" s="41" t="s">
        <v>103</v>
      </c>
      <c r="J328" s="56"/>
      <c r="K328" s="44"/>
      <c r="L328" s="45"/>
      <c r="M328" s="46" t="s">
        <v>885</v>
      </c>
      <c r="N328" s="40" t="s">
        <v>886</v>
      </c>
      <c r="O328" s="47" t="s">
        <v>1008</v>
      </c>
      <c r="P328" s="48"/>
      <c r="Q328" s="48"/>
      <c r="R328" s="48"/>
      <c r="S328" s="49"/>
      <c r="T328" s="50" t="str">
        <f>IFERROR(__xludf.DUMMYFUNCTION("if(isblank($A328),"""",REGEXREPLACE($A328,   "",?(\d),?"",  ""$1""&amp;""-""&amp;$H328))"),"")</f>
        <v/>
      </c>
      <c r="U328" s="51" t="str">
        <f>IFERROR(__xludf.DUMMYFUNCTION("iferror(split(A328,"","",TRUE,TRUE),"""")"),"")</f>
        <v/>
      </c>
      <c r="V328" s="51"/>
      <c r="W328" s="51"/>
      <c r="X328" s="51"/>
      <c r="Y328" s="50" t="str">
        <f>IFERROR(__xludf.DUMMYFUNCTION("if(or(U328="""",U328=""f""),"""",U328&amp;"": ""&amp;vlookup(to_text(U328),'1.Learning-Goals'!$A$3:$B$100,2,FALSE))"),"")</f>
        <v/>
      </c>
      <c r="Z328" s="50" t="str">
        <f>IFERROR(__xludf.DUMMYFUNCTION("if(or(V328="""",V328=""f""),"""",V328&amp;"": ""&amp;vlookup(to_text(V328),'1.Learning-Goals'!$A$3:$B$100,2,FALSE))"),"")</f>
        <v/>
      </c>
      <c r="AA328" s="50" t="str">
        <f>IFERROR(__xludf.DUMMYFUNCTION("if(or(W328="""",W328=""f""),"""",W328&amp;"": ""&amp;vlookup(to_text(W328),'1.Learning-Goals'!$A$3:$B$100,2,FALSE))"),"")</f>
        <v/>
      </c>
      <c r="AB328" s="50" t="str">
        <f>IFERROR(__xludf.DUMMYFUNCTION("if(or(X328="""",X328=""f""),"""",X328&amp;"": ""&amp;vlookup(to_text(X328),'1.Learning-Goals'!$A$3:$B$100,2,FALSE))"),"")</f>
        <v/>
      </c>
      <c r="AC328" s="52"/>
      <c r="AD328" s="52"/>
      <c r="AE328" s="52"/>
      <c r="AF328" s="52"/>
      <c r="AG328" s="52"/>
      <c r="AH328" s="52"/>
      <c r="AI328" s="52"/>
      <c r="AJ328" s="52"/>
    </row>
    <row r="329" ht="15.75" customHeight="1">
      <c r="A329" s="53"/>
      <c r="B329" s="39" t="str">
        <f t="shared" si="1"/>
        <v/>
      </c>
      <c r="C329" s="40" t="s">
        <v>1009</v>
      </c>
      <c r="D329" s="41" t="s">
        <v>979</v>
      </c>
      <c r="E329" s="41" t="s">
        <v>79</v>
      </c>
      <c r="F329" s="40" t="s">
        <v>102</v>
      </c>
      <c r="G329" s="41">
        <v>2.0</v>
      </c>
      <c r="H329" s="57" t="s">
        <v>6</v>
      </c>
      <c r="I329" s="41" t="s">
        <v>103</v>
      </c>
      <c r="J329" s="56"/>
      <c r="K329" s="44"/>
      <c r="L329" s="45"/>
      <c r="M329" s="46" t="s">
        <v>885</v>
      </c>
      <c r="N329" s="40" t="s">
        <v>886</v>
      </c>
      <c r="O329" s="47" t="s">
        <v>1010</v>
      </c>
      <c r="P329" s="48"/>
      <c r="Q329" s="48"/>
      <c r="R329" s="48"/>
      <c r="S329" s="49"/>
      <c r="T329" s="50" t="str">
        <f>IFERROR(__xludf.DUMMYFUNCTION("if(isblank($A329),"""",REGEXREPLACE($A329,   "",?(\d),?"",  ""$1""&amp;""-""&amp;$H329))"),"")</f>
        <v/>
      </c>
      <c r="U329" s="51" t="str">
        <f>IFERROR(__xludf.DUMMYFUNCTION("iferror(split(A329,"","",TRUE,TRUE),"""")"),"")</f>
        <v/>
      </c>
      <c r="V329" s="51"/>
      <c r="W329" s="51"/>
      <c r="X329" s="51"/>
      <c r="Y329" s="50" t="str">
        <f>IFERROR(__xludf.DUMMYFUNCTION("if(or(U329="""",U329=""f""),"""",U329&amp;"": ""&amp;vlookup(to_text(U329),'1.Learning-Goals'!$A$3:$B$100,2,FALSE))"),"")</f>
        <v/>
      </c>
      <c r="Z329" s="50" t="str">
        <f>IFERROR(__xludf.DUMMYFUNCTION("if(or(V329="""",V329=""f""),"""",V329&amp;"": ""&amp;vlookup(to_text(V329),'1.Learning-Goals'!$A$3:$B$100,2,FALSE))"),"")</f>
        <v/>
      </c>
      <c r="AA329" s="50" t="str">
        <f>IFERROR(__xludf.DUMMYFUNCTION("if(or(W329="""",W329=""f""),"""",W329&amp;"": ""&amp;vlookup(to_text(W329),'1.Learning-Goals'!$A$3:$B$100,2,FALSE))"),"")</f>
        <v/>
      </c>
      <c r="AB329" s="50" t="str">
        <f>IFERROR(__xludf.DUMMYFUNCTION("if(or(X329="""",X329=""f""),"""",X329&amp;"": ""&amp;vlookup(to_text(X329),'1.Learning-Goals'!$A$3:$B$100,2,FALSE))"),"")</f>
        <v/>
      </c>
      <c r="AC329" s="52"/>
      <c r="AD329" s="52"/>
      <c r="AE329" s="52"/>
      <c r="AF329" s="52"/>
      <c r="AG329" s="52"/>
      <c r="AH329" s="52"/>
      <c r="AI329" s="52"/>
      <c r="AJ329" s="52"/>
    </row>
    <row r="330" ht="15.75" customHeight="1">
      <c r="A330" s="53"/>
      <c r="B330" s="39" t="str">
        <f t="shared" si="1"/>
        <v/>
      </c>
      <c r="C330" s="40" t="s">
        <v>1011</v>
      </c>
      <c r="D330" s="41" t="s">
        <v>982</v>
      </c>
      <c r="E330" s="41" t="s">
        <v>79</v>
      </c>
      <c r="F330" s="40" t="s">
        <v>102</v>
      </c>
      <c r="G330" s="41">
        <v>2.0</v>
      </c>
      <c r="H330" s="57" t="s">
        <v>6</v>
      </c>
      <c r="I330" s="41" t="s">
        <v>103</v>
      </c>
      <c r="J330" s="56"/>
      <c r="K330" s="44"/>
      <c r="L330" s="45"/>
      <c r="M330" s="46" t="s">
        <v>885</v>
      </c>
      <c r="N330" s="40" t="s">
        <v>886</v>
      </c>
      <c r="O330" s="47" t="s">
        <v>1012</v>
      </c>
      <c r="P330" s="48"/>
      <c r="Q330" s="48"/>
      <c r="R330" s="48"/>
      <c r="S330" s="49"/>
      <c r="T330" s="50" t="str">
        <f>IFERROR(__xludf.DUMMYFUNCTION("if(isblank($A330),"""",REGEXREPLACE($A330,   "",?(\d),?"",  ""$1""&amp;""-""&amp;$H330))"),"")</f>
        <v/>
      </c>
      <c r="U330" s="51" t="str">
        <f>IFERROR(__xludf.DUMMYFUNCTION("iferror(split(A330,"","",TRUE,TRUE),"""")"),"")</f>
        <v/>
      </c>
      <c r="V330" s="51"/>
      <c r="W330" s="51"/>
      <c r="X330" s="51"/>
      <c r="Y330" s="50" t="str">
        <f>IFERROR(__xludf.DUMMYFUNCTION("if(or(U330="""",U330=""f""),"""",U330&amp;"": ""&amp;vlookup(to_text(U330),'1.Learning-Goals'!$A$3:$B$100,2,FALSE))"),"")</f>
        <v/>
      </c>
      <c r="Z330" s="50" t="str">
        <f>IFERROR(__xludf.DUMMYFUNCTION("if(or(V330="""",V330=""f""),"""",V330&amp;"": ""&amp;vlookup(to_text(V330),'1.Learning-Goals'!$A$3:$B$100,2,FALSE))"),"")</f>
        <v/>
      </c>
      <c r="AA330" s="50" t="str">
        <f>IFERROR(__xludf.DUMMYFUNCTION("if(or(W330="""",W330=""f""),"""",W330&amp;"": ""&amp;vlookup(to_text(W330),'1.Learning-Goals'!$A$3:$B$100,2,FALSE))"),"")</f>
        <v/>
      </c>
      <c r="AB330" s="50" t="str">
        <f>IFERROR(__xludf.DUMMYFUNCTION("if(or(X330="""",X330=""f""),"""",X330&amp;"": ""&amp;vlookup(to_text(X330),'1.Learning-Goals'!$A$3:$B$100,2,FALSE))"),"")</f>
        <v/>
      </c>
      <c r="AC330" s="52"/>
      <c r="AD330" s="52"/>
      <c r="AE330" s="52"/>
      <c r="AF330" s="52"/>
      <c r="AG330" s="52"/>
      <c r="AH330" s="52"/>
      <c r="AI330" s="52"/>
      <c r="AJ330" s="52"/>
    </row>
    <row r="331" ht="15.75" customHeight="1">
      <c r="A331" s="53"/>
      <c r="B331" s="39" t="str">
        <f t="shared" si="1"/>
        <v/>
      </c>
      <c r="C331" s="40" t="s">
        <v>1013</v>
      </c>
      <c r="D331" s="41" t="s">
        <v>985</v>
      </c>
      <c r="E331" s="41" t="s">
        <v>79</v>
      </c>
      <c r="F331" s="40" t="s">
        <v>102</v>
      </c>
      <c r="G331" s="41">
        <v>2.0</v>
      </c>
      <c r="H331" s="57" t="s">
        <v>6</v>
      </c>
      <c r="I331" s="41" t="s">
        <v>103</v>
      </c>
      <c r="J331" s="56"/>
      <c r="K331" s="44"/>
      <c r="L331" s="45"/>
      <c r="M331" s="46" t="s">
        <v>885</v>
      </c>
      <c r="N331" s="40" t="s">
        <v>886</v>
      </c>
      <c r="O331" s="47" t="s">
        <v>1014</v>
      </c>
      <c r="P331" s="48"/>
      <c r="Q331" s="48"/>
      <c r="R331" s="48"/>
      <c r="S331" s="49"/>
      <c r="T331" s="50" t="str">
        <f>IFERROR(__xludf.DUMMYFUNCTION("if(isblank($A331),"""",REGEXREPLACE($A331,   "",?(\d),?"",  ""$1""&amp;""-""&amp;$H331))"),"")</f>
        <v/>
      </c>
      <c r="U331" s="51" t="str">
        <f>IFERROR(__xludf.DUMMYFUNCTION("iferror(split(A331,"","",TRUE,TRUE),"""")"),"")</f>
        <v/>
      </c>
      <c r="V331" s="51"/>
      <c r="W331" s="51"/>
      <c r="X331" s="51"/>
      <c r="Y331" s="50" t="str">
        <f>IFERROR(__xludf.DUMMYFUNCTION("if(or(U331="""",U331=""f""),"""",U331&amp;"": ""&amp;vlookup(to_text(U331),'1.Learning-Goals'!$A$3:$B$100,2,FALSE))"),"")</f>
        <v/>
      </c>
      <c r="Z331" s="50" t="str">
        <f>IFERROR(__xludf.DUMMYFUNCTION("if(or(V331="""",V331=""f""),"""",V331&amp;"": ""&amp;vlookup(to_text(V331),'1.Learning-Goals'!$A$3:$B$100,2,FALSE))"),"")</f>
        <v/>
      </c>
      <c r="AA331" s="50" t="str">
        <f>IFERROR(__xludf.DUMMYFUNCTION("if(or(W331="""",W331=""f""),"""",W331&amp;"": ""&amp;vlookup(to_text(W331),'1.Learning-Goals'!$A$3:$B$100,2,FALSE))"),"")</f>
        <v/>
      </c>
      <c r="AB331" s="50" t="str">
        <f>IFERROR(__xludf.DUMMYFUNCTION("if(or(X331="""",X331=""f""),"""",X331&amp;"": ""&amp;vlookup(to_text(X331),'1.Learning-Goals'!$A$3:$B$100,2,FALSE))"),"")</f>
        <v/>
      </c>
      <c r="AC331" s="52"/>
      <c r="AD331" s="52"/>
      <c r="AE331" s="52"/>
      <c r="AF331" s="52"/>
      <c r="AG331" s="52"/>
      <c r="AH331" s="52"/>
      <c r="AI331" s="52"/>
      <c r="AJ331" s="52"/>
    </row>
    <row r="332" ht="15.75" customHeight="1">
      <c r="A332" s="53"/>
      <c r="B332" s="39" t="str">
        <f t="shared" si="1"/>
        <v/>
      </c>
      <c r="C332" s="40" t="s">
        <v>1015</v>
      </c>
      <c r="D332" s="41" t="s">
        <v>988</v>
      </c>
      <c r="E332" s="41" t="s">
        <v>79</v>
      </c>
      <c r="F332" s="40" t="s">
        <v>102</v>
      </c>
      <c r="G332" s="41">
        <v>2.0</v>
      </c>
      <c r="H332" s="57" t="s">
        <v>6</v>
      </c>
      <c r="I332" s="41" t="s">
        <v>103</v>
      </c>
      <c r="J332" s="56"/>
      <c r="K332" s="44"/>
      <c r="L332" s="45"/>
      <c r="M332" s="46" t="s">
        <v>885</v>
      </c>
      <c r="N332" s="40" t="s">
        <v>886</v>
      </c>
      <c r="O332" s="47" t="s">
        <v>1016</v>
      </c>
      <c r="P332" s="48"/>
      <c r="Q332" s="48"/>
      <c r="R332" s="48"/>
      <c r="S332" s="49"/>
      <c r="T332" s="50" t="str">
        <f>IFERROR(__xludf.DUMMYFUNCTION("if(isblank($A332),"""",REGEXREPLACE($A332,   "",?(\d),?"",  ""$1""&amp;""-""&amp;$H332))"),"")</f>
        <v/>
      </c>
      <c r="U332" s="51" t="str">
        <f>IFERROR(__xludf.DUMMYFUNCTION("iferror(split(A332,"","",TRUE,TRUE),"""")"),"")</f>
        <v/>
      </c>
      <c r="V332" s="51"/>
      <c r="W332" s="51"/>
      <c r="X332" s="51"/>
      <c r="Y332" s="50" t="str">
        <f>IFERROR(__xludf.DUMMYFUNCTION("if(or(U332="""",U332=""f""),"""",U332&amp;"": ""&amp;vlookup(to_text(U332),'1.Learning-Goals'!$A$3:$B$100,2,FALSE))"),"")</f>
        <v/>
      </c>
      <c r="Z332" s="50" t="str">
        <f>IFERROR(__xludf.DUMMYFUNCTION("if(or(V332="""",V332=""f""),"""",V332&amp;"": ""&amp;vlookup(to_text(V332),'1.Learning-Goals'!$A$3:$B$100,2,FALSE))"),"")</f>
        <v/>
      </c>
      <c r="AA332" s="50" t="str">
        <f>IFERROR(__xludf.DUMMYFUNCTION("if(or(W332="""",W332=""f""),"""",W332&amp;"": ""&amp;vlookup(to_text(W332),'1.Learning-Goals'!$A$3:$B$100,2,FALSE))"),"")</f>
        <v/>
      </c>
      <c r="AB332" s="50" t="str">
        <f>IFERROR(__xludf.DUMMYFUNCTION("if(or(X332="""",X332=""f""),"""",X332&amp;"": ""&amp;vlookup(to_text(X332),'1.Learning-Goals'!$A$3:$B$100,2,FALSE))"),"")</f>
        <v/>
      </c>
      <c r="AC332" s="52"/>
      <c r="AD332" s="52"/>
      <c r="AE332" s="52"/>
      <c r="AF332" s="52"/>
      <c r="AG332" s="52"/>
      <c r="AH332" s="52"/>
      <c r="AI332" s="52"/>
      <c r="AJ332" s="52"/>
    </row>
    <row r="333" ht="15.75" customHeight="1">
      <c r="A333" s="53"/>
      <c r="B333" s="39" t="str">
        <f t="shared" si="1"/>
        <v/>
      </c>
      <c r="C333" s="40" t="s">
        <v>1017</v>
      </c>
      <c r="D333" s="41" t="s">
        <v>919</v>
      </c>
      <c r="E333" s="41" t="s">
        <v>79</v>
      </c>
      <c r="F333" s="40" t="s">
        <v>102</v>
      </c>
      <c r="G333" s="41">
        <v>3.0</v>
      </c>
      <c r="H333" s="57" t="s">
        <v>6</v>
      </c>
      <c r="I333" s="41" t="s">
        <v>103</v>
      </c>
      <c r="J333" s="56"/>
      <c r="K333" s="44"/>
      <c r="L333" s="45"/>
      <c r="M333" s="46" t="s">
        <v>885</v>
      </c>
      <c r="N333" s="40" t="s">
        <v>886</v>
      </c>
      <c r="O333" s="47" t="s">
        <v>1018</v>
      </c>
      <c r="P333" s="48"/>
      <c r="Q333" s="48"/>
      <c r="R333" s="48"/>
      <c r="S333" s="49"/>
      <c r="T333" s="50" t="str">
        <f>IFERROR(__xludf.DUMMYFUNCTION("if(isblank($A333),"""",REGEXREPLACE($A333,   "",?(\d),?"",  ""$1""&amp;""-""&amp;$H333))"),"")</f>
        <v/>
      </c>
      <c r="U333" s="51" t="str">
        <f>IFERROR(__xludf.DUMMYFUNCTION("iferror(split(A333,"","",TRUE,TRUE),"""")"),"")</f>
        <v/>
      </c>
      <c r="V333" s="51"/>
      <c r="W333" s="51"/>
      <c r="X333" s="51"/>
      <c r="Y333" s="50" t="str">
        <f>IFERROR(__xludf.DUMMYFUNCTION("if(or(U333="""",U333=""f""),"""",U333&amp;"": ""&amp;vlookup(to_text(U333),'1.Learning-Goals'!$A$3:$B$100,2,FALSE))"),"")</f>
        <v/>
      </c>
      <c r="Z333" s="50" t="str">
        <f>IFERROR(__xludf.DUMMYFUNCTION("if(or(V333="""",V333=""f""),"""",V333&amp;"": ""&amp;vlookup(to_text(V333),'1.Learning-Goals'!$A$3:$B$100,2,FALSE))"),"")</f>
        <v/>
      </c>
      <c r="AA333" s="50" t="str">
        <f>IFERROR(__xludf.DUMMYFUNCTION("if(or(W333="""",W333=""f""),"""",W333&amp;"": ""&amp;vlookup(to_text(W333),'1.Learning-Goals'!$A$3:$B$100,2,FALSE))"),"")</f>
        <v/>
      </c>
      <c r="AB333" s="50" t="str">
        <f>IFERROR(__xludf.DUMMYFUNCTION("if(or(X333="""",X333=""f""),"""",X333&amp;"": ""&amp;vlookup(to_text(X333),'1.Learning-Goals'!$A$3:$B$100,2,FALSE))"),"")</f>
        <v/>
      </c>
      <c r="AC333" s="52"/>
      <c r="AD333" s="52"/>
      <c r="AE333" s="52"/>
      <c r="AF333" s="52"/>
      <c r="AG333" s="52"/>
      <c r="AH333" s="52"/>
      <c r="AI333" s="52"/>
      <c r="AJ333" s="52"/>
    </row>
    <row r="334" ht="15.75" customHeight="1">
      <c r="A334" s="53"/>
      <c r="B334" s="39" t="str">
        <f t="shared" si="1"/>
        <v/>
      </c>
      <c r="C334" s="40" t="s">
        <v>1019</v>
      </c>
      <c r="D334" s="41" t="s">
        <v>1020</v>
      </c>
      <c r="E334" s="41" t="s">
        <v>79</v>
      </c>
      <c r="F334" s="40" t="s">
        <v>102</v>
      </c>
      <c r="G334" s="41">
        <v>3.0</v>
      </c>
      <c r="H334" s="57" t="s">
        <v>6</v>
      </c>
      <c r="I334" s="41" t="s">
        <v>103</v>
      </c>
      <c r="J334" s="56"/>
      <c r="K334" s="44"/>
      <c r="L334" s="45"/>
      <c r="M334" s="46" t="s">
        <v>885</v>
      </c>
      <c r="N334" s="40" t="s">
        <v>886</v>
      </c>
      <c r="O334" s="47" t="s">
        <v>1021</v>
      </c>
      <c r="P334" s="48"/>
      <c r="Q334" s="48"/>
      <c r="R334" s="48"/>
      <c r="S334" s="49"/>
      <c r="T334" s="50" t="str">
        <f>IFERROR(__xludf.DUMMYFUNCTION("if(isblank($A334),"""",REGEXREPLACE($A334,   "",?(\d),?"",  ""$1""&amp;""-""&amp;$H334))"),"")</f>
        <v/>
      </c>
      <c r="U334" s="51" t="str">
        <f>IFERROR(__xludf.DUMMYFUNCTION("iferror(split(A334,"","",TRUE,TRUE),"""")"),"")</f>
        <v/>
      </c>
      <c r="V334" s="51"/>
      <c r="W334" s="51"/>
      <c r="X334" s="51"/>
      <c r="Y334" s="50" t="str">
        <f>IFERROR(__xludf.DUMMYFUNCTION("if(or(U334="""",U334=""f""),"""",U334&amp;"": ""&amp;vlookup(to_text(U334),'1.Learning-Goals'!$A$3:$B$100,2,FALSE))"),"")</f>
        <v/>
      </c>
      <c r="Z334" s="50" t="str">
        <f>IFERROR(__xludf.DUMMYFUNCTION("if(or(V334="""",V334=""f""),"""",V334&amp;"": ""&amp;vlookup(to_text(V334),'1.Learning-Goals'!$A$3:$B$100,2,FALSE))"),"")</f>
        <v/>
      </c>
      <c r="AA334" s="50" t="str">
        <f>IFERROR(__xludf.DUMMYFUNCTION("if(or(W334="""",W334=""f""),"""",W334&amp;"": ""&amp;vlookup(to_text(W334),'1.Learning-Goals'!$A$3:$B$100,2,FALSE))"),"")</f>
        <v/>
      </c>
      <c r="AB334" s="50" t="str">
        <f>IFERROR(__xludf.DUMMYFUNCTION("if(or(X334="""",X334=""f""),"""",X334&amp;"": ""&amp;vlookup(to_text(X334),'1.Learning-Goals'!$A$3:$B$100,2,FALSE))"),"")</f>
        <v/>
      </c>
      <c r="AC334" s="52"/>
      <c r="AD334" s="52"/>
      <c r="AE334" s="52"/>
      <c r="AF334" s="52"/>
      <c r="AG334" s="52"/>
      <c r="AH334" s="52"/>
      <c r="AI334" s="52"/>
      <c r="AJ334" s="52"/>
    </row>
    <row r="335" ht="15.75" customHeight="1">
      <c r="A335" s="53"/>
      <c r="B335" s="39" t="str">
        <f t="shared" si="1"/>
        <v/>
      </c>
      <c r="C335" s="40" t="s">
        <v>1022</v>
      </c>
      <c r="D335" s="41" t="s">
        <v>1023</v>
      </c>
      <c r="E335" s="41" t="s">
        <v>79</v>
      </c>
      <c r="F335" s="40" t="s">
        <v>102</v>
      </c>
      <c r="G335" s="41">
        <v>3.0</v>
      </c>
      <c r="H335" s="57" t="s">
        <v>6</v>
      </c>
      <c r="I335" s="41" t="s">
        <v>103</v>
      </c>
      <c r="J335" s="56"/>
      <c r="K335" s="44"/>
      <c r="L335" s="45"/>
      <c r="M335" s="46" t="s">
        <v>885</v>
      </c>
      <c r="N335" s="40" t="s">
        <v>886</v>
      </c>
      <c r="O335" s="47" t="s">
        <v>1024</v>
      </c>
      <c r="P335" s="48"/>
      <c r="Q335" s="48"/>
      <c r="R335" s="48"/>
      <c r="S335" s="49"/>
      <c r="T335" s="50" t="str">
        <f>IFERROR(__xludf.DUMMYFUNCTION("if(isblank($A335),"""",REGEXREPLACE($A335,   "",?(\d),?"",  ""$1""&amp;""-""&amp;$H335))"),"")</f>
        <v/>
      </c>
      <c r="U335" s="51" t="str">
        <f>IFERROR(__xludf.DUMMYFUNCTION("iferror(split(A335,"","",TRUE,TRUE),"""")"),"")</f>
        <v/>
      </c>
      <c r="V335" s="51"/>
      <c r="W335" s="51"/>
      <c r="X335" s="51"/>
      <c r="Y335" s="50" t="str">
        <f>IFERROR(__xludf.DUMMYFUNCTION("if(or(U335="""",U335=""f""),"""",U335&amp;"": ""&amp;vlookup(to_text(U335),'1.Learning-Goals'!$A$3:$B$100,2,FALSE))"),"")</f>
        <v/>
      </c>
      <c r="Z335" s="50" t="str">
        <f>IFERROR(__xludf.DUMMYFUNCTION("if(or(V335="""",V335=""f""),"""",V335&amp;"": ""&amp;vlookup(to_text(V335),'1.Learning-Goals'!$A$3:$B$100,2,FALSE))"),"")</f>
        <v/>
      </c>
      <c r="AA335" s="50" t="str">
        <f>IFERROR(__xludf.DUMMYFUNCTION("if(or(W335="""",W335=""f""),"""",W335&amp;"": ""&amp;vlookup(to_text(W335),'1.Learning-Goals'!$A$3:$B$100,2,FALSE))"),"")</f>
        <v/>
      </c>
      <c r="AB335" s="50" t="str">
        <f>IFERROR(__xludf.DUMMYFUNCTION("if(or(X335="""",X335=""f""),"""",X335&amp;"": ""&amp;vlookup(to_text(X335),'1.Learning-Goals'!$A$3:$B$100,2,FALSE))"),"")</f>
        <v/>
      </c>
      <c r="AC335" s="52"/>
      <c r="AD335" s="52"/>
      <c r="AE335" s="52"/>
      <c r="AF335" s="52"/>
      <c r="AG335" s="52"/>
      <c r="AH335" s="52"/>
      <c r="AI335" s="52"/>
      <c r="AJ335" s="52"/>
    </row>
    <row r="336" ht="15.75" customHeight="1">
      <c r="A336" s="53"/>
      <c r="B336" s="39" t="str">
        <f t="shared" si="1"/>
        <v/>
      </c>
      <c r="C336" s="40" t="s">
        <v>1025</v>
      </c>
      <c r="D336" s="41" t="s">
        <v>1026</v>
      </c>
      <c r="E336" s="41" t="s">
        <v>79</v>
      </c>
      <c r="F336" s="40" t="s">
        <v>102</v>
      </c>
      <c r="G336" s="41">
        <v>3.0</v>
      </c>
      <c r="H336" s="57" t="s">
        <v>6</v>
      </c>
      <c r="I336" s="41" t="s">
        <v>103</v>
      </c>
      <c r="J336" s="56"/>
      <c r="K336" s="44"/>
      <c r="L336" s="45"/>
      <c r="M336" s="46" t="s">
        <v>885</v>
      </c>
      <c r="N336" s="40" t="s">
        <v>886</v>
      </c>
      <c r="O336" s="47" t="s">
        <v>1027</v>
      </c>
      <c r="P336" s="48"/>
      <c r="Q336" s="48"/>
      <c r="R336" s="48"/>
      <c r="S336" s="49"/>
      <c r="T336" s="50" t="str">
        <f>IFERROR(__xludf.DUMMYFUNCTION("if(isblank($A336),"""",REGEXREPLACE($A336,   "",?(\d),?"",  ""$1""&amp;""-""&amp;$H336))"),"")</f>
        <v/>
      </c>
      <c r="U336" s="51" t="str">
        <f>IFERROR(__xludf.DUMMYFUNCTION("iferror(split(A336,"","",TRUE,TRUE),"""")"),"")</f>
        <v/>
      </c>
      <c r="V336" s="51"/>
      <c r="W336" s="51"/>
      <c r="X336" s="51"/>
      <c r="Y336" s="50" t="str">
        <f>IFERROR(__xludf.DUMMYFUNCTION("if(or(U336="""",U336=""f""),"""",U336&amp;"": ""&amp;vlookup(to_text(U336),'1.Learning-Goals'!$A$3:$B$100,2,FALSE))"),"")</f>
        <v/>
      </c>
      <c r="Z336" s="50" t="str">
        <f>IFERROR(__xludf.DUMMYFUNCTION("if(or(V336="""",V336=""f""),"""",V336&amp;"": ""&amp;vlookup(to_text(V336),'1.Learning-Goals'!$A$3:$B$100,2,FALSE))"),"")</f>
        <v/>
      </c>
      <c r="AA336" s="50" t="str">
        <f>IFERROR(__xludf.DUMMYFUNCTION("if(or(W336="""",W336=""f""),"""",W336&amp;"": ""&amp;vlookup(to_text(W336),'1.Learning-Goals'!$A$3:$B$100,2,FALSE))"),"")</f>
        <v/>
      </c>
      <c r="AB336" s="50" t="str">
        <f>IFERROR(__xludf.DUMMYFUNCTION("if(or(X336="""",X336=""f""),"""",X336&amp;"": ""&amp;vlookup(to_text(X336),'1.Learning-Goals'!$A$3:$B$100,2,FALSE))"),"")</f>
        <v/>
      </c>
      <c r="AC336" s="52"/>
      <c r="AD336" s="52"/>
      <c r="AE336" s="52"/>
      <c r="AF336" s="52"/>
      <c r="AG336" s="52"/>
      <c r="AH336" s="52"/>
      <c r="AI336" s="52"/>
      <c r="AJ336" s="52"/>
    </row>
    <row r="337" ht="15.75" customHeight="1">
      <c r="A337" s="53"/>
      <c r="B337" s="39" t="str">
        <f t="shared" si="1"/>
        <v/>
      </c>
      <c r="C337" s="40" t="s">
        <v>1028</v>
      </c>
      <c r="D337" s="41" t="s">
        <v>1029</v>
      </c>
      <c r="E337" s="41" t="s">
        <v>79</v>
      </c>
      <c r="F337" s="40" t="s">
        <v>102</v>
      </c>
      <c r="G337" s="41">
        <v>3.0</v>
      </c>
      <c r="H337" s="57" t="s">
        <v>6</v>
      </c>
      <c r="I337" s="41" t="s">
        <v>103</v>
      </c>
      <c r="J337" s="56"/>
      <c r="K337" s="44"/>
      <c r="L337" s="45"/>
      <c r="M337" s="46" t="s">
        <v>885</v>
      </c>
      <c r="N337" s="40" t="s">
        <v>886</v>
      </c>
      <c r="O337" s="47" t="s">
        <v>1030</v>
      </c>
      <c r="P337" s="48"/>
      <c r="Q337" s="48"/>
      <c r="R337" s="48"/>
      <c r="S337" s="49"/>
      <c r="T337" s="50" t="str">
        <f>IFERROR(__xludf.DUMMYFUNCTION("if(isblank($A337),"""",REGEXREPLACE($A337,   "",?(\d),?"",  ""$1""&amp;""-""&amp;$H337))"),"")</f>
        <v/>
      </c>
      <c r="U337" s="51" t="str">
        <f>IFERROR(__xludf.DUMMYFUNCTION("iferror(split(A337,"","",TRUE,TRUE),"""")"),"")</f>
        <v/>
      </c>
      <c r="V337" s="51"/>
      <c r="W337" s="51"/>
      <c r="X337" s="51"/>
      <c r="Y337" s="50" t="str">
        <f>IFERROR(__xludf.DUMMYFUNCTION("if(or(U337="""",U337=""f""),"""",U337&amp;"": ""&amp;vlookup(to_text(U337),'1.Learning-Goals'!$A$3:$B$100,2,FALSE))"),"")</f>
        <v/>
      </c>
      <c r="Z337" s="50" t="str">
        <f>IFERROR(__xludf.DUMMYFUNCTION("if(or(V337="""",V337=""f""),"""",V337&amp;"": ""&amp;vlookup(to_text(V337),'1.Learning-Goals'!$A$3:$B$100,2,FALSE))"),"")</f>
        <v/>
      </c>
      <c r="AA337" s="50" t="str">
        <f>IFERROR(__xludf.DUMMYFUNCTION("if(or(W337="""",W337=""f""),"""",W337&amp;"": ""&amp;vlookup(to_text(W337),'1.Learning-Goals'!$A$3:$B$100,2,FALSE))"),"")</f>
        <v/>
      </c>
      <c r="AB337" s="50" t="str">
        <f>IFERROR(__xludf.DUMMYFUNCTION("if(or(X337="""",X337=""f""),"""",X337&amp;"": ""&amp;vlookup(to_text(X337),'1.Learning-Goals'!$A$3:$B$100,2,FALSE))"),"")</f>
        <v/>
      </c>
      <c r="AC337" s="52"/>
      <c r="AD337" s="52"/>
      <c r="AE337" s="52"/>
      <c r="AF337" s="52"/>
      <c r="AG337" s="52"/>
      <c r="AH337" s="52"/>
      <c r="AI337" s="52"/>
      <c r="AJ337" s="52"/>
    </row>
    <row r="338" ht="15.75" customHeight="1">
      <c r="A338" s="53"/>
      <c r="B338" s="39" t="str">
        <f t="shared" si="1"/>
        <v/>
      </c>
      <c r="C338" s="40" t="s">
        <v>1031</v>
      </c>
      <c r="D338" s="41" t="s">
        <v>979</v>
      </c>
      <c r="E338" s="41" t="s">
        <v>79</v>
      </c>
      <c r="F338" s="40" t="s">
        <v>102</v>
      </c>
      <c r="G338" s="41">
        <v>3.0</v>
      </c>
      <c r="H338" s="57" t="s">
        <v>6</v>
      </c>
      <c r="I338" s="41" t="s">
        <v>103</v>
      </c>
      <c r="J338" s="56"/>
      <c r="K338" s="44"/>
      <c r="L338" s="45"/>
      <c r="M338" s="46" t="s">
        <v>885</v>
      </c>
      <c r="N338" s="40" t="s">
        <v>886</v>
      </c>
      <c r="O338" s="47" t="s">
        <v>1032</v>
      </c>
      <c r="P338" s="48"/>
      <c r="Q338" s="48"/>
      <c r="R338" s="48"/>
      <c r="S338" s="49"/>
      <c r="T338" s="50" t="str">
        <f>IFERROR(__xludf.DUMMYFUNCTION("if(isblank($A338),"""",REGEXREPLACE($A338,   "",?(\d),?"",  ""$1""&amp;""-""&amp;$H338))"),"")</f>
        <v/>
      </c>
      <c r="U338" s="51" t="str">
        <f>IFERROR(__xludf.DUMMYFUNCTION("iferror(split(A338,"","",TRUE,TRUE),"""")"),"")</f>
        <v/>
      </c>
      <c r="V338" s="51"/>
      <c r="W338" s="51"/>
      <c r="X338" s="51"/>
      <c r="Y338" s="50" t="str">
        <f>IFERROR(__xludf.DUMMYFUNCTION("if(or(U338="""",U338=""f""),"""",U338&amp;"": ""&amp;vlookup(to_text(U338),'1.Learning-Goals'!$A$3:$B$100,2,FALSE))"),"")</f>
        <v/>
      </c>
      <c r="Z338" s="50" t="str">
        <f>IFERROR(__xludf.DUMMYFUNCTION("if(or(V338="""",V338=""f""),"""",V338&amp;"": ""&amp;vlookup(to_text(V338),'1.Learning-Goals'!$A$3:$B$100,2,FALSE))"),"")</f>
        <v/>
      </c>
      <c r="AA338" s="50" t="str">
        <f>IFERROR(__xludf.DUMMYFUNCTION("if(or(W338="""",W338=""f""),"""",W338&amp;"": ""&amp;vlookup(to_text(W338),'1.Learning-Goals'!$A$3:$B$100,2,FALSE))"),"")</f>
        <v/>
      </c>
      <c r="AB338" s="50" t="str">
        <f>IFERROR(__xludf.DUMMYFUNCTION("if(or(X338="""",X338=""f""),"""",X338&amp;"": ""&amp;vlookup(to_text(X338),'1.Learning-Goals'!$A$3:$B$100,2,FALSE))"),"")</f>
        <v/>
      </c>
      <c r="AC338" s="52"/>
      <c r="AD338" s="52"/>
      <c r="AE338" s="52"/>
      <c r="AF338" s="52"/>
      <c r="AG338" s="52"/>
      <c r="AH338" s="52"/>
      <c r="AI338" s="52"/>
      <c r="AJ338" s="52"/>
    </row>
    <row r="339" ht="15.75" customHeight="1">
      <c r="A339" s="53"/>
      <c r="B339" s="39" t="str">
        <f t="shared" si="1"/>
        <v/>
      </c>
      <c r="C339" s="40" t="s">
        <v>1033</v>
      </c>
      <c r="D339" s="41" t="s">
        <v>982</v>
      </c>
      <c r="E339" s="41" t="s">
        <v>79</v>
      </c>
      <c r="F339" s="40" t="s">
        <v>102</v>
      </c>
      <c r="G339" s="41">
        <v>3.0</v>
      </c>
      <c r="H339" s="57" t="s">
        <v>6</v>
      </c>
      <c r="I339" s="41" t="s">
        <v>103</v>
      </c>
      <c r="J339" s="56"/>
      <c r="K339" s="44"/>
      <c r="L339" s="45"/>
      <c r="M339" s="46" t="s">
        <v>885</v>
      </c>
      <c r="N339" s="40" t="s">
        <v>886</v>
      </c>
      <c r="O339" s="47" t="s">
        <v>1034</v>
      </c>
      <c r="P339" s="48"/>
      <c r="Q339" s="48"/>
      <c r="R339" s="48"/>
      <c r="S339" s="49"/>
      <c r="T339" s="50" t="str">
        <f>IFERROR(__xludf.DUMMYFUNCTION("if(isblank($A339),"""",REGEXREPLACE($A339,   "",?(\d),?"",  ""$1""&amp;""-""&amp;$H339))"),"")</f>
        <v/>
      </c>
      <c r="U339" s="51" t="str">
        <f>IFERROR(__xludf.DUMMYFUNCTION("iferror(split(A339,"","",TRUE,TRUE),"""")"),"")</f>
        <v/>
      </c>
      <c r="V339" s="51"/>
      <c r="W339" s="51"/>
      <c r="X339" s="51"/>
      <c r="Y339" s="50" t="str">
        <f>IFERROR(__xludf.DUMMYFUNCTION("if(or(U339="""",U339=""f""),"""",U339&amp;"": ""&amp;vlookup(to_text(U339),'1.Learning-Goals'!$A$3:$B$100,2,FALSE))"),"")</f>
        <v/>
      </c>
      <c r="Z339" s="50" t="str">
        <f>IFERROR(__xludf.DUMMYFUNCTION("if(or(V339="""",V339=""f""),"""",V339&amp;"": ""&amp;vlookup(to_text(V339),'1.Learning-Goals'!$A$3:$B$100,2,FALSE))"),"")</f>
        <v/>
      </c>
      <c r="AA339" s="50" t="str">
        <f>IFERROR(__xludf.DUMMYFUNCTION("if(or(W339="""",W339=""f""),"""",W339&amp;"": ""&amp;vlookup(to_text(W339),'1.Learning-Goals'!$A$3:$B$100,2,FALSE))"),"")</f>
        <v/>
      </c>
      <c r="AB339" s="50" t="str">
        <f>IFERROR(__xludf.DUMMYFUNCTION("if(or(X339="""",X339=""f""),"""",X339&amp;"": ""&amp;vlookup(to_text(X339),'1.Learning-Goals'!$A$3:$B$100,2,FALSE))"),"")</f>
        <v/>
      </c>
      <c r="AC339" s="52"/>
      <c r="AD339" s="52"/>
      <c r="AE339" s="52"/>
      <c r="AF339" s="52"/>
      <c r="AG339" s="52"/>
      <c r="AH339" s="52"/>
      <c r="AI339" s="52"/>
      <c r="AJ339" s="52"/>
    </row>
    <row r="340" ht="15.75" customHeight="1">
      <c r="A340" s="53"/>
      <c r="B340" s="39" t="str">
        <f t="shared" si="1"/>
        <v/>
      </c>
      <c r="C340" s="40" t="s">
        <v>1035</v>
      </c>
      <c r="D340" s="41" t="s">
        <v>1036</v>
      </c>
      <c r="E340" s="41" t="s">
        <v>79</v>
      </c>
      <c r="F340" s="40" t="s">
        <v>102</v>
      </c>
      <c r="G340" s="41">
        <v>3.0</v>
      </c>
      <c r="H340" s="57" t="s">
        <v>6</v>
      </c>
      <c r="I340" s="41" t="s">
        <v>103</v>
      </c>
      <c r="J340" s="56"/>
      <c r="K340" s="44"/>
      <c r="L340" s="45"/>
      <c r="M340" s="46" t="s">
        <v>885</v>
      </c>
      <c r="N340" s="40" t="s">
        <v>886</v>
      </c>
      <c r="O340" s="47" t="s">
        <v>1037</v>
      </c>
      <c r="P340" s="48"/>
      <c r="Q340" s="48"/>
      <c r="R340" s="48"/>
      <c r="S340" s="49"/>
      <c r="T340" s="50" t="str">
        <f>IFERROR(__xludf.DUMMYFUNCTION("if(isblank($A340),"""",REGEXREPLACE($A340,   "",?(\d),?"",  ""$1""&amp;""-""&amp;$H340))"),"")</f>
        <v/>
      </c>
      <c r="U340" s="51" t="str">
        <f>IFERROR(__xludf.DUMMYFUNCTION("iferror(split(A340,"","",TRUE,TRUE),"""")"),"")</f>
        <v/>
      </c>
      <c r="V340" s="51"/>
      <c r="W340" s="51"/>
      <c r="X340" s="51"/>
      <c r="Y340" s="50" t="str">
        <f>IFERROR(__xludf.DUMMYFUNCTION("if(or(U340="""",U340=""f""),"""",U340&amp;"": ""&amp;vlookup(to_text(U340),'1.Learning-Goals'!$A$3:$B$100,2,FALSE))"),"")</f>
        <v/>
      </c>
      <c r="Z340" s="50" t="str">
        <f>IFERROR(__xludf.DUMMYFUNCTION("if(or(V340="""",V340=""f""),"""",V340&amp;"": ""&amp;vlookup(to_text(V340),'1.Learning-Goals'!$A$3:$B$100,2,FALSE))"),"")</f>
        <v/>
      </c>
      <c r="AA340" s="50" t="str">
        <f>IFERROR(__xludf.DUMMYFUNCTION("if(or(W340="""",W340=""f""),"""",W340&amp;"": ""&amp;vlookup(to_text(W340),'1.Learning-Goals'!$A$3:$B$100,2,FALSE))"),"")</f>
        <v/>
      </c>
      <c r="AB340" s="50" t="str">
        <f>IFERROR(__xludf.DUMMYFUNCTION("if(or(X340="""",X340=""f""),"""",X340&amp;"": ""&amp;vlookup(to_text(X340),'1.Learning-Goals'!$A$3:$B$100,2,FALSE))"),"")</f>
        <v/>
      </c>
      <c r="AC340" s="52"/>
      <c r="AD340" s="52"/>
      <c r="AE340" s="52"/>
      <c r="AF340" s="52"/>
      <c r="AG340" s="52"/>
      <c r="AH340" s="52"/>
      <c r="AI340" s="52"/>
      <c r="AJ340" s="52"/>
    </row>
    <row r="341" ht="15.75" customHeight="1">
      <c r="A341" s="53"/>
      <c r="B341" s="39" t="str">
        <f t="shared" si="1"/>
        <v/>
      </c>
      <c r="C341" s="40" t="s">
        <v>1038</v>
      </c>
      <c r="D341" s="41" t="s">
        <v>988</v>
      </c>
      <c r="E341" s="41" t="s">
        <v>79</v>
      </c>
      <c r="F341" s="40" t="s">
        <v>102</v>
      </c>
      <c r="G341" s="41">
        <v>3.0</v>
      </c>
      <c r="H341" s="57" t="s">
        <v>6</v>
      </c>
      <c r="I341" s="41" t="s">
        <v>103</v>
      </c>
      <c r="J341" s="56"/>
      <c r="K341" s="44"/>
      <c r="L341" s="45"/>
      <c r="M341" s="46" t="s">
        <v>885</v>
      </c>
      <c r="N341" s="40" t="s">
        <v>886</v>
      </c>
      <c r="O341" s="47" t="s">
        <v>1039</v>
      </c>
      <c r="P341" s="48"/>
      <c r="Q341" s="48"/>
      <c r="R341" s="48"/>
      <c r="S341" s="49"/>
      <c r="T341" s="50" t="str">
        <f>IFERROR(__xludf.DUMMYFUNCTION("if(isblank($A341),"""",REGEXREPLACE($A341,   "",?(\d),?"",  ""$1""&amp;""-""&amp;$H341))"),"")</f>
        <v/>
      </c>
      <c r="U341" s="51" t="str">
        <f>IFERROR(__xludf.DUMMYFUNCTION("iferror(split(A341,"","",TRUE,TRUE),"""")"),"")</f>
        <v/>
      </c>
      <c r="V341" s="51"/>
      <c r="W341" s="51"/>
      <c r="X341" s="51"/>
      <c r="Y341" s="50" t="str">
        <f>IFERROR(__xludf.DUMMYFUNCTION("if(or(U341="""",U341=""f""),"""",U341&amp;"": ""&amp;vlookup(to_text(U341),'1.Learning-Goals'!$A$3:$B$100,2,FALSE))"),"")</f>
        <v/>
      </c>
      <c r="Z341" s="50" t="str">
        <f>IFERROR(__xludf.DUMMYFUNCTION("if(or(V341="""",V341=""f""),"""",V341&amp;"": ""&amp;vlookup(to_text(V341),'1.Learning-Goals'!$A$3:$B$100,2,FALSE))"),"")</f>
        <v/>
      </c>
      <c r="AA341" s="50" t="str">
        <f>IFERROR(__xludf.DUMMYFUNCTION("if(or(W341="""",W341=""f""),"""",W341&amp;"": ""&amp;vlookup(to_text(W341),'1.Learning-Goals'!$A$3:$B$100,2,FALSE))"),"")</f>
        <v/>
      </c>
      <c r="AB341" s="50" t="str">
        <f>IFERROR(__xludf.DUMMYFUNCTION("if(or(X341="""",X341=""f""),"""",X341&amp;"": ""&amp;vlookup(to_text(X341),'1.Learning-Goals'!$A$3:$B$100,2,FALSE))"),"")</f>
        <v/>
      </c>
      <c r="AC341" s="52"/>
      <c r="AD341" s="52"/>
      <c r="AE341" s="52"/>
      <c r="AF341" s="52"/>
      <c r="AG341" s="52"/>
      <c r="AH341" s="52"/>
      <c r="AI341" s="52"/>
      <c r="AJ341" s="52"/>
    </row>
    <row r="342" ht="15.75" customHeight="1">
      <c r="A342" s="53"/>
      <c r="B342" s="39" t="str">
        <f t="shared" si="1"/>
        <v/>
      </c>
      <c r="C342" s="40" t="s">
        <v>1040</v>
      </c>
      <c r="D342" s="41" t="s">
        <v>919</v>
      </c>
      <c r="E342" s="41" t="s">
        <v>79</v>
      </c>
      <c r="F342" s="40" t="s">
        <v>102</v>
      </c>
      <c r="G342" s="41">
        <v>4.0</v>
      </c>
      <c r="H342" s="57" t="s">
        <v>6</v>
      </c>
      <c r="I342" s="41" t="s">
        <v>103</v>
      </c>
      <c r="J342" s="56"/>
      <c r="K342" s="44"/>
      <c r="L342" s="45"/>
      <c r="M342" s="46" t="s">
        <v>885</v>
      </c>
      <c r="N342" s="40" t="s">
        <v>886</v>
      </c>
      <c r="O342" s="47" t="s">
        <v>1041</v>
      </c>
      <c r="P342" s="48"/>
      <c r="Q342" s="48"/>
      <c r="R342" s="48"/>
      <c r="S342" s="49"/>
      <c r="T342" s="50" t="str">
        <f>IFERROR(__xludf.DUMMYFUNCTION("if(isblank($A342),"""",REGEXREPLACE($A342,   "",?(\d),?"",  ""$1""&amp;""-""&amp;$H342))"),"")</f>
        <v/>
      </c>
      <c r="U342" s="51" t="str">
        <f>IFERROR(__xludf.DUMMYFUNCTION("iferror(split(A342,"","",TRUE,TRUE),"""")"),"")</f>
        <v/>
      </c>
      <c r="V342" s="51"/>
      <c r="W342" s="51"/>
      <c r="X342" s="51"/>
      <c r="Y342" s="50" t="str">
        <f>IFERROR(__xludf.DUMMYFUNCTION("if(or(U342="""",U342=""f""),"""",U342&amp;"": ""&amp;vlookup(to_text(U342),'1.Learning-Goals'!$A$3:$B$100,2,FALSE))"),"")</f>
        <v/>
      </c>
      <c r="Z342" s="50" t="str">
        <f>IFERROR(__xludf.DUMMYFUNCTION("if(or(V342="""",V342=""f""),"""",V342&amp;"": ""&amp;vlookup(to_text(V342),'1.Learning-Goals'!$A$3:$B$100,2,FALSE))"),"")</f>
        <v/>
      </c>
      <c r="AA342" s="50" t="str">
        <f>IFERROR(__xludf.DUMMYFUNCTION("if(or(W342="""",W342=""f""),"""",W342&amp;"": ""&amp;vlookup(to_text(W342),'1.Learning-Goals'!$A$3:$B$100,2,FALSE))"),"")</f>
        <v/>
      </c>
      <c r="AB342" s="50" t="str">
        <f>IFERROR(__xludf.DUMMYFUNCTION("if(or(X342="""",X342=""f""),"""",X342&amp;"": ""&amp;vlookup(to_text(X342),'1.Learning-Goals'!$A$3:$B$100,2,FALSE))"),"")</f>
        <v/>
      </c>
      <c r="AC342" s="52"/>
      <c r="AD342" s="52"/>
      <c r="AE342" s="52"/>
      <c r="AF342" s="52"/>
      <c r="AG342" s="52"/>
      <c r="AH342" s="52"/>
      <c r="AI342" s="52"/>
      <c r="AJ342" s="52"/>
    </row>
    <row r="343" ht="15.75" customHeight="1">
      <c r="A343" s="53"/>
      <c r="B343" s="39" t="str">
        <f t="shared" si="1"/>
        <v/>
      </c>
      <c r="C343" s="40" t="s">
        <v>1042</v>
      </c>
      <c r="D343" s="41" t="s">
        <v>1043</v>
      </c>
      <c r="E343" s="41" t="s">
        <v>79</v>
      </c>
      <c r="F343" s="40" t="s">
        <v>102</v>
      </c>
      <c r="G343" s="41">
        <v>4.0</v>
      </c>
      <c r="H343" s="57" t="s">
        <v>6</v>
      </c>
      <c r="I343" s="41" t="s">
        <v>103</v>
      </c>
      <c r="J343" s="56"/>
      <c r="K343" s="44"/>
      <c r="L343" s="45"/>
      <c r="M343" s="46" t="s">
        <v>885</v>
      </c>
      <c r="N343" s="40" t="s">
        <v>886</v>
      </c>
      <c r="O343" s="47" t="s">
        <v>1044</v>
      </c>
      <c r="P343" s="48"/>
      <c r="Q343" s="48"/>
      <c r="R343" s="48"/>
      <c r="S343" s="49"/>
      <c r="T343" s="50" t="str">
        <f>IFERROR(__xludf.DUMMYFUNCTION("if(isblank($A343),"""",REGEXREPLACE($A343,   "",?(\d),?"",  ""$1""&amp;""-""&amp;$H343))"),"")</f>
        <v/>
      </c>
      <c r="U343" s="51" t="str">
        <f>IFERROR(__xludf.DUMMYFUNCTION("iferror(split(A343,"","",TRUE,TRUE),"""")"),"")</f>
        <v/>
      </c>
      <c r="V343" s="51"/>
      <c r="W343" s="51"/>
      <c r="X343" s="51"/>
      <c r="Y343" s="50" t="str">
        <f>IFERROR(__xludf.DUMMYFUNCTION("if(or(U343="""",U343=""f""),"""",U343&amp;"": ""&amp;vlookup(to_text(U343),'1.Learning-Goals'!$A$3:$B$100,2,FALSE))"),"")</f>
        <v/>
      </c>
      <c r="Z343" s="50" t="str">
        <f>IFERROR(__xludf.DUMMYFUNCTION("if(or(V343="""",V343=""f""),"""",V343&amp;"": ""&amp;vlookup(to_text(V343),'1.Learning-Goals'!$A$3:$B$100,2,FALSE))"),"")</f>
        <v/>
      </c>
      <c r="AA343" s="50" t="str">
        <f>IFERROR(__xludf.DUMMYFUNCTION("if(or(W343="""",W343=""f""),"""",W343&amp;"": ""&amp;vlookup(to_text(W343),'1.Learning-Goals'!$A$3:$B$100,2,FALSE))"),"")</f>
        <v/>
      </c>
      <c r="AB343" s="50" t="str">
        <f>IFERROR(__xludf.DUMMYFUNCTION("if(or(X343="""",X343=""f""),"""",X343&amp;"": ""&amp;vlookup(to_text(X343),'1.Learning-Goals'!$A$3:$B$100,2,FALSE))"),"")</f>
        <v/>
      </c>
      <c r="AC343" s="52"/>
      <c r="AD343" s="52"/>
      <c r="AE343" s="52"/>
      <c r="AF343" s="52"/>
      <c r="AG343" s="52"/>
      <c r="AH343" s="52"/>
      <c r="AI343" s="52"/>
      <c r="AJ343" s="52"/>
    </row>
    <row r="344" ht="15.75" customHeight="1">
      <c r="A344" s="53"/>
      <c r="B344" s="39" t="str">
        <f t="shared" si="1"/>
        <v/>
      </c>
      <c r="C344" s="40" t="s">
        <v>1045</v>
      </c>
      <c r="D344" s="41" t="s">
        <v>979</v>
      </c>
      <c r="E344" s="41" t="s">
        <v>79</v>
      </c>
      <c r="F344" s="40" t="s">
        <v>102</v>
      </c>
      <c r="G344" s="41">
        <v>4.0</v>
      </c>
      <c r="H344" s="57" t="s">
        <v>6</v>
      </c>
      <c r="I344" s="41" t="s">
        <v>103</v>
      </c>
      <c r="J344" s="56"/>
      <c r="K344" s="44"/>
      <c r="L344" s="45"/>
      <c r="M344" s="46" t="s">
        <v>885</v>
      </c>
      <c r="N344" s="40" t="s">
        <v>886</v>
      </c>
      <c r="O344" s="47" t="s">
        <v>1046</v>
      </c>
      <c r="P344" s="48"/>
      <c r="Q344" s="48"/>
      <c r="R344" s="48"/>
      <c r="S344" s="49"/>
      <c r="T344" s="50" t="str">
        <f>IFERROR(__xludf.DUMMYFUNCTION("if(isblank($A344),"""",REGEXREPLACE($A344,   "",?(\d),?"",  ""$1""&amp;""-""&amp;$H344))"),"")</f>
        <v/>
      </c>
      <c r="U344" s="51" t="str">
        <f>IFERROR(__xludf.DUMMYFUNCTION("iferror(split(A344,"","",TRUE,TRUE),"""")"),"")</f>
        <v/>
      </c>
      <c r="V344" s="51"/>
      <c r="W344" s="51"/>
      <c r="X344" s="51"/>
      <c r="Y344" s="50" t="str">
        <f>IFERROR(__xludf.DUMMYFUNCTION("if(or(U344="""",U344=""f""),"""",U344&amp;"": ""&amp;vlookup(to_text(U344),'1.Learning-Goals'!$A$3:$B$100,2,FALSE))"),"")</f>
        <v/>
      </c>
      <c r="Z344" s="50" t="str">
        <f>IFERROR(__xludf.DUMMYFUNCTION("if(or(V344="""",V344=""f""),"""",V344&amp;"": ""&amp;vlookup(to_text(V344),'1.Learning-Goals'!$A$3:$B$100,2,FALSE))"),"")</f>
        <v/>
      </c>
      <c r="AA344" s="50" t="str">
        <f>IFERROR(__xludf.DUMMYFUNCTION("if(or(W344="""",W344=""f""),"""",W344&amp;"": ""&amp;vlookup(to_text(W344),'1.Learning-Goals'!$A$3:$B$100,2,FALSE))"),"")</f>
        <v/>
      </c>
      <c r="AB344" s="50" t="str">
        <f>IFERROR(__xludf.DUMMYFUNCTION("if(or(X344="""",X344=""f""),"""",X344&amp;"": ""&amp;vlookup(to_text(X344),'1.Learning-Goals'!$A$3:$B$100,2,FALSE))"),"")</f>
        <v/>
      </c>
      <c r="AC344" s="52"/>
      <c r="AD344" s="52"/>
      <c r="AE344" s="52"/>
      <c r="AF344" s="52"/>
      <c r="AG344" s="52"/>
      <c r="AH344" s="52"/>
      <c r="AI344" s="52"/>
      <c r="AJ344" s="52"/>
    </row>
    <row r="345" ht="15.75" customHeight="1">
      <c r="A345" s="53"/>
      <c r="B345" s="39" t="str">
        <f t="shared" si="1"/>
        <v/>
      </c>
      <c r="C345" s="40" t="s">
        <v>1047</v>
      </c>
      <c r="D345" s="41" t="s">
        <v>982</v>
      </c>
      <c r="E345" s="41" t="s">
        <v>79</v>
      </c>
      <c r="F345" s="40" t="s">
        <v>102</v>
      </c>
      <c r="G345" s="41">
        <v>4.0</v>
      </c>
      <c r="H345" s="57" t="s">
        <v>6</v>
      </c>
      <c r="I345" s="41" t="s">
        <v>103</v>
      </c>
      <c r="J345" s="56"/>
      <c r="K345" s="44"/>
      <c r="L345" s="45"/>
      <c r="M345" s="46" t="s">
        <v>885</v>
      </c>
      <c r="N345" s="40" t="s">
        <v>886</v>
      </c>
      <c r="O345" s="47" t="s">
        <v>1048</v>
      </c>
      <c r="P345" s="48"/>
      <c r="Q345" s="48"/>
      <c r="R345" s="48"/>
      <c r="S345" s="49"/>
      <c r="T345" s="50" t="str">
        <f>IFERROR(__xludf.DUMMYFUNCTION("if(isblank($A345),"""",REGEXREPLACE($A345,   "",?(\d),?"",  ""$1""&amp;""-""&amp;$H345))"),"")</f>
        <v/>
      </c>
      <c r="U345" s="51" t="str">
        <f>IFERROR(__xludf.DUMMYFUNCTION("iferror(split(A345,"","",TRUE,TRUE),"""")"),"")</f>
        <v/>
      </c>
      <c r="V345" s="51"/>
      <c r="W345" s="51"/>
      <c r="X345" s="51"/>
      <c r="Y345" s="50" t="str">
        <f>IFERROR(__xludf.DUMMYFUNCTION("if(or(U345="""",U345=""f""),"""",U345&amp;"": ""&amp;vlookup(to_text(U345),'1.Learning-Goals'!$A$3:$B$100,2,FALSE))"),"")</f>
        <v/>
      </c>
      <c r="Z345" s="50" t="str">
        <f>IFERROR(__xludf.DUMMYFUNCTION("if(or(V345="""",V345=""f""),"""",V345&amp;"": ""&amp;vlookup(to_text(V345),'1.Learning-Goals'!$A$3:$B$100,2,FALSE))"),"")</f>
        <v/>
      </c>
      <c r="AA345" s="50" t="str">
        <f>IFERROR(__xludf.DUMMYFUNCTION("if(or(W345="""",W345=""f""),"""",W345&amp;"": ""&amp;vlookup(to_text(W345),'1.Learning-Goals'!$A$3:$B$100,2,FALSE))"),"")</f>
        <v/>
      </c>
      <c r="AB345" s="50" t="str">
        <f>IFERROR(__xludf.DUMMYFUNCTION("if(or(X345="""",X345=""f""),"""",X345&amp;"": ""&amp;vlookup(to_text(X345),'1.Learning-Goals'!$A$3:$B$100,2,FALSE))"),"")</f>
        <v/>
      </c>
      <c r="AC345" s="52"/>
      <c r="AD345" s="52"/>
      <c r="AE345" s="52"/>
      <c r="AF345" s="52"/>
      <c r="AG345" s="52"/>
      <c r="AH345" s="52"/>
      <c r="AI345" s="52"/>
      <c r="AJ345" s="52"/>
    </row>
    <row r="346" ht="15.75" customHeight="1">
      <c r="A346" s="53"/>
      <c r="B346" s="39" t="str">
        <f t="shared" si="1"/>
        <v/>
      </c>
      <c r="C346" s="40" t="s">
        <v>1049</v>
      </c>
      <c r="D346" s="41" t="s">
        <v>1036</v>
      </c>
      <c r="E346" s="41" t="s">
        <v>79</v>
      </c>
      <c r="F346" s="40" t="s">
        <v>102</v>
      </c>
      <c r="G346" s="41">
        <v>4.0</v>
      </c>
      <c r="H346" s="57" t="s">
        <v>6</v>
      </c>
      <c r="I346" s="41" t="s">
        <v>103</v>
      </c>
      <c r="J346" s="56"/>
      <c r="K346" s="44"/>
      <c r="L346" s="45"/>
      <c r="M346" s="46" t="s">
        <v>885</v>
      </c>
      <c r="N346" s="40" t="s">
        <v>886</v>
      </c>
      <c r="O346" s="47" t="s">
        <v>1050</v>
      </c>
      <c r="P346" s="48"/>
      <c r="Q346" s="48"/>
      <c r="R346" s="48"/>
      <c r="S346" s="49"/>
      <c r="T346" s="50" t="str">
        <f>IFERROR(__xludf.DUMMYFUNCTION("if(isblank($A346),"""",REGEXREPLACE($A346,   "",?(\d),?"",  ""$1""&amp;""-""&amp;$H346))"),"")</f>
        <v/>
      </c>
      <c r="U346" s="51" t="str">
        <f>IFERROR(__xludf.DUMMYFUNCTION("iferror(split(A346,"","",TRUE,TRUE),"""")"),"")</f>
        <v/>
      </c>
      <c r="V346" s="51"/>
      <c r="W346" s="51"/>
      <c r="X346" s="51"/>
      <c r="Y346" s="50" t="str">
        <f>IFERROR(__xludf.DUMMYFUNCTION("if(or(U346="""",U346=""f""),"""",U346&amp;"": ""&amp;vlookup(to_text(U346),'1.Learning-Goals'!$A$3:$B$100,2,FALSE))"),"")</f>
        <v/>
      </c>
      <c r="Z346" s="50" t="str">
        <f>IFERROR(__xludf.DUMMYFUNCTION("if(or(V346="""",V346=""f""),"""",V346&amp;"": ""&amp;vlookup(to_text(V346),'1.Learning-Goals'!$A$3:$B$100,2,FALSE))"),"")</f>
        <v/>
      </c>
      <c r="AA346" s="50" t="str">
        <f>IFERROR(__xludf.DUMMYFUNCTION("if(or(W346="""",W346=""f""),"""",W346&amp;"": ""&amp;vlookup(to_text(W346),'1.Learning-Goals'!$A$3:$B$100,2,FALSE))"),"")</f>
        <v/>
      </c>
      <c r="AB346" s="50" t="str">
        <f>IFERROR(__xludf.DUMMYFUNCTION("if(or(X346="""",X346=""f""),"""",X346&amp;"": ""&amp;vlookup(to_text(X346),'1.Learning-Goals'!$A$3:$B$100,2,FALSE))"),"")</f>
        <v/>
      </c>
      <c r="AC346" s="52"/>
      <c r="AD346" s="52"/>
      <c r="AE346" s="52"/>
      <c r="AF346" s="52"/>
      <c r="AG346" s="52"/>
      <c r="AH346" s="52"/>
      <c r="AI346" s="52"/>
      <c r="AJ346" s="52"/>
    </row>
    <row r="347" ht="15.75" customHeight="1">
      <c r="A347" s="53"/>
      <c r="B347" s="39" t="str">
        <f t="shared" si="1"/>
        <v/>
      </c>
      <c r="C347" s="40" t="s">
        <v>1051</v>
      </c>
      <c r="D347" s="41" t="s">
        <v>988</v>
      </c>
      <c r="E347" s="41" t="s">
        <v>79</v>
      </c>
      <c r="F347" s="40" t="s">
        <v>102</v>
      </c>
      <c r="G347" s="41">
        <v>4.0</v>
      </c>
      <c r="H347" s="57" t="s">
        <v>6</v>
      </c>
      <c r="I347" s="41" t="s">
        <v>103</v>
      </c>
      <c r="J347" s="56"/>
      <c r="K347" s="44"/>
      <c r="L347" s="45"/>
      <c r="M347" s="46" t="s">
        <v>885</v>
      </c>
      <c r="N347" s="40" t="s">
        <v>886</v>
      </c>
      <c r="O347" s="47" t="s">
        <v>1052</v>
      </c>
      <c r="P347" s="48"/>
      <c r="Q347" s="48"/>
      <c r="R347" s="48"/>
      <c r="S347" s="49"/>
      <c r="T347" s="50" t="str">
        <f>IFERROR(__xludf.DUMMYFUNCTION("if(isblank($A347),"""",REGEXREPLACE($A347,   "",?(\d),?"",  ""$1""&amp;""-""&amp;$H347))"),"")</f>
        <v/>
      </c>
      <c r="U347" s="51" t="str">
        <f>IFERROR(__xludf.DUMMYFUNCTION("iferror(split(A347,"","",TRUE,TRUE),"""")"),"")</f>
        <v/>
      </c>
      <c r="V347" s="51"/>
      <c r="W347" s="51"/>
      <c r="X347" s="51"/>
      <c r="Y347" s="50" t="str">
        <f>IFERROR(__xludf.DUMMYFUNCTION("if(or(U347="""",U347=""f""),"""",U347&amp;"": ""&amp;vlookup(to_text(U347),'1.Learning-Goals'!$A$3:$B$100,2,FALSE))"),"")</f>
        <v/>
      </c>
      <c r="Z347" s="50" t="str">
        <f>IFERROR(__xludf.DUMMYFUNCTION("if(or(V347="""",V347=""f""),"""",V347&amp;"": ""&amp;vlookup(to_text(V347),'1.Learning-Goals'!$A$3:$B$100,2,FALSE))"),"")</f>
        <v/>
      </c>
      <c r="AA347" s="50" t="str">
        <f>IFERROR(__xludf.DUMMYFUNCTION("if(or(W347="""",W347=""f""),"""",W347&amp;"": ""&amp;vlookup(to_text(W347),'1.Learning-Goals'!$A$3:$B$100,2,FALSE))"),"")</f>
        <v/>
      </c>
      <c r="AB347" s="50" t="str">
        <f>IFERROR(__xludf.DUMMYFUNCTION("if(or(X347="""",X347=""f""),"""",X347&amp;"": ""&amp;vlookup(to_text(X347),'1.Learning-Goals'!$A$3:$B$100,2,FALSE))"),"")</f>
        <v/>
      </c>
      <c r="AC347" s="52"/>
      <c r="AD347" s="52"/>
      <c r="AE347" s="52"/>
      <c r="AF347" s="52"/>
      <c r="AG347" s="52"/>
      <c r="AH347" s="52"/>
      <c r="AI347" s="52"/>
      <c r="AJ347" s="52"/>
    </row>
    <row r="348" ht="15.75" customHeight="1">
      <c r="A348" s="53"/>
      <c r="B348" s="39" t="str">
        <f t="shared" si="1"/>
        <v/>
      </c>
      <c r="C348" s="40" t="s">
        <v>1053</v>
      </c>
      <c r="D348" s="41" t="s">
        <v>919</v>
      </c>
      <c r="E348" s="41" t="s">
        <v>79</v>
      </c>
      <c r="F348" s="40" t="s">
        <v>102</v>
      </c>
      <c r="G348" s="41">
        <v>5.0</v>
      </c>
      <c r="H348" s="57" t="s">
        <v>6</v>
      </c>
      <c r="I348" s="41" t="s">
        <v>103</v>
      </c>
      <c r="J348" s="56"/>
      <c r="K348" s="44"/>
      <c r="L348" s="45"/>
      <c r="M348" s="46" t="s">
        <v>885</v>
      </c>
      <c r="N348" s="40" t="s">
        <v>886</v>
      </c>
      <c r="O348" s="47" t="s">
        <v>1054</v>
      </c>
      <c r="P348" s="48"/>
      <c r="Q348" s="48"/>
      <c r="R348" s="48"/>
      <c r="S348" s="49"/>
      <c r="T348" s="50" t="str">
        <f>IFERROR(__xludf.DUMMYFUNCTION("if(isblank($A348),"""",REGEXREPLACE($A348,   "",?(\d),?"",  ""$1""&amp;""-""&amp;$H348))"),"")</f>
        <v/>
      </c>
      <c r="U348" s="51" t="str">
        <f>IFERROR(__xludf.DUMMYFUNCTION("iferror(split(A348,"","",TRUE,TRUE),"""")"),"")</f>
        <v/>
      </c>
      <c r="V348" s="51"/>
      <c r="W348" s="51"/>
      <c r="X348" s="51"/>
      <c r="Y348" s="50" t="str">
        <f>IFERROR(__xludf.DUMMYFUNCTION("if(or(U348="""",U348=""f""),"""",U348&amp;"": ""&amp;vlookup(to_text(U348),'1.Learning-Goals'!$A$3:$B$100,2,FALSE))"),"")</f>
        <v/>
      </c>
      <c r="Z348" s="50" t="str">
        <f>IFERROR(__xludf.DUMMYFUNCTION("if(or(V348="""",V348=""f""),"""",V348&amp;"": ""&amp;vlookup(to_text(V348),'1.Learning-Goals'!$A$3:$B$100,2,FALSE))"),"")</f>
        <v/>
      </c>
      <c r="AA348" s="50" t="str">
        <f>IFERROR(__xludf.DUMMYFUNCTION("if(or(W348="""",W348=""f""),"""",W348&amp;"": ""&amp;vlookup(to_text(W348),'1.Learning-Goals'!$A$3:$B$100,2,FALSE))"),"")</f>
        <v/>
      </c>
      <c r="AB348" s="50" t="str">
        <f>IFERROR(__xludf.DUMMYFUNCTION("if(or(X348="""",X348=""f""),"""",X348&amp;"": ""&amp;vlookup(to_text(X348),'1.Learning-Goals'!$A$3:$B$100,2,FALSE))"),"")</f>
        <v/>
      </c>
      <c r="AC348" s="52"/>
      <c r="AD348" s="52"/>
      <c r="AE348" s="52"/>
      <c r="AF348" s="52"/>
      <c r="AG348" s="52"/>
      <c r="AH348" s="52"/>
      <c r="AI348" s="52"/>
      <c r="AJ348" s="52"/>
    </row>
    <row r="349" ht="15.75" customHeight="1">
      <c r="A349" s="53"/>
      <c r="B349" s="39" t="str">
        <f t="shared" si="1"/>
        <v/>
      </c>
      <c r="C349" s="40" t="s">
        <v>1055</v>
      </c>
      <c r="D349" s="41" t="s">
        <v>1043</v>
      </c>
      <c r="E349" s="41" t="s">
        <v>79</v>
      </c>
      <c r="F349" s="40" t="s">
        <v>102</v>
      </c>
      <c r="G349" s="41">
        <v>5.0</v>
      </c>
      <c r="H349" s="57" t="s">
        <v>6</v>
      </c>
      <c r="I349" s="41" t="s">
        <v>103</v>
      </c>
      <c r="J349" s="56"/>
      <c r="K349" s="44"/>
      <c r="L349" s="45"/>
      <c r="M349" s="46" t="s">
        <v>885</v>
      </c>
      <c r="N349" s="40" t="s">
        <v>886</v>
      </c>
      <c r="O349" s="47" t="s">
        <v>1056</v>
      </c>
      <c r="P349" s="48"/>
      <c r="Q349" s="48"/>
      <c r="R349" s="48"/>
      <c r="S349" s="49"/>
      <c r="T349" s="50" t="str">
        <f>IFERROR(__xludf.DUMMYFUNCTION("if(isblank($A349),"""",REGEXREPLACE($A349,   "",?(\d),?"",  ""$1""&amp;""-""&amp;$H349))"),"")</f>
        <v/>
      </c>
      <c r="U349" s="51" t="str">
        <f>IFERROR(__xludf.DUMMYFUNCTION("iferror(split(A349,"","",TRUE,TRUE),"""")"),"")</f>
        <v/>
      </c>
      <c r="V349" s="51"/>
      <c r="W349" s="51"/>
      <c r="X349" s="51"/>
      <c r="Y349" s="50" t="str">
        <f>IFERROR(__xludf.DUMMYFUNCTION("if(or(U349="""",U349=""f""),"""",U349&amp;"": ""&amp;vlookup(to_text(U349),'1.Learning-Goals'!$A$3:$B$100,2,FALSE))"),"")</f>
        <v/>
      </c>
      <c r="Z349" s="50" t="str">
        <f>IFERROR(__xludf.DUMMYFUNCTION("if(or(V349="""",V349=""f""),"""",V349&amp;"": ""&amp;vlookup(to_text(V349),'1.Learning-Goals'!$A$3:$B$100,2,FALSE))"),"")</f>
        <v/>
      </c>
      <c r="AA349" s="50" t="str">
        <f>IFERROR(__xludf.DUMMYFUNCTION("if(or(W349="""",W349=""f""),"""",W349&amp;"": ""&amp;vlookup(to_text(W349),'1.Learning-Goals'!$A$3:$B$100,2,FALSE))"),"")</f>
        <v/>
      </c>
      <c r="AB349" s="50" t="str">
        <f>IFERROR(__xludf.DUMMYFUNCTION("if(or(X349="""",X349=""f""),"""",X349&amp;"": ""&amp;vlookup(to_text(X349),'1.Learning-Goals'!$A$3:$B$100,2,FALSE))"),"")</f>
        <v/>
      </c>
      <c r="AC349" s="52"/>
      <c r="AD349" s="52"/>
      <c r="AE349" s="52"/>
      <c r="AF349" s="52"/>
      <c r="AG349" s="52"/>
      <c r="AH349" s="52"/>
      <c r="AI349" s="52"/>
      <c r="AJ349" s="52"/>
    </row>
    <row r="350" ht="15.75" customHeight="1">
      <c r="A350" s="53"/>
      <c r="B350" s="39" t="str">
        <f t="shared" si="1"/>
        <v/>
      </c>
      <c r="C350" s="40" t="s">
        <v>1057</v>
      </c>
      <c r="D350" s="41" t="s">
        <v>979</v>
      </c>
      <c r="E350" s="41" t="s">
        <v>79</v>
      </c>
      <c r="F350" s="40" t="s">
        <v>102</v>
      </c>
      <c r="G350" s="41">
        <v>5.0</v>
      </c>
      <c r="H350" s="57" t="s">
        <v>6</v>
      </c>
      <c r="I350" s="41" t="s">
        <v>103</v>
      </c>
      <c r="J350" s="56"/>
      <c r="K350" s="44"/>
      <c r="L350" s="45"/>
      <c r="M350" s="46" t="s">
        <v>885</v>
      </c>
      <c r="N350" s="40" t="s">
        <v>886</v>
      </c>
      <c r="O350" s="47" t="s">
        <v>1058</v>
      </c>
      <c r="P350" s="48"/>
      <c r="Q350" s="48"/>
      <c r="R350" s="48"/>
      <c r="S350" s="49"/>
      <c r="T350" s="50" t="str">
        <f>IFERROR(__xludf.DUMMYFUNCTION("if(isblank($A350),"""",REGEXREPLACE($A350,   "",?(\d),?"",  ""$1""&amp;""-""&amp;$H350))"),"")</f>
        <v/>
      </c>
      <c r="U350" s="51" t="str">
        <f>IFERROR(__xludf.DUMMYFUNCTION("iferror(split(A350,"","",TRUE,TRUE),"""")"),"")</f>
        <v/>
      </c>
      <c r="V350" s="51"/>
      <c r="W350" s="51"/>
      <c r="X350" s="51"/>
      <c r="Y350" s="50" t="str">
        <f>IFERROR(__xludf.DUMMYFUNCTION("if(or(U350="""",U350=""f""),"""",U350&amp;"": ""&amp;vlookup(to_text(U350),'1.Learning-Goals'!$A$3:$B$100,2,FALSE))"),"")</f>
        <v/>
      </c>
      <c r="Z350" s="50" t="str">
        <f>IFERROR(__xludf.DUMMYFUNCTION("if(or(V350="""",V350=""f""),"""",V350&amp;"": ""&amp;vlookup(to_text(V350),'1.Learning-Goals'!$A$3:$B$100,2,FALSE))"),"")</f>
        <v/>
      </c>
      <c r="AA350" s="50" t="str">
        <f>IFERROR(__xludf.DUMMYFUNCTION("if(or(W350="""",W350=""f""),"""",W350&amp;"": ""&amp;vlookup(to_text(W350),'1.Learning-Goals'!$A$3:$B$100,2,FALSE))"),"")</f>
        <v/>
      </c>
      <c r="AB350" s="50" t="str">
        <f>IFERROR(__xludf.DUMMYFUNCTION("if(or(X350="""",X350=""f""),"""",X350&amp;"": ""&amp;vlookup(to_text(X350),'1.Learning-Goals'!$A$3:$B$100,2,FALSE))"),"")</f>
        <v/>
      </c>
      <c r="AC350" s="52"/>
      <c r="AD350" s="52"/>
      <c r="AE350" s="52"/>
      <c r="AF350" s="52"/>
      <c r="AG350" s="52"/>
      <c r="AH350" s="52"/>
      <c r="AI350" s="52"/>
      <c r="AJ350" s="52"/>
    </row>
    <row r="351" ht="15.75" customHeight="1">
      <c r="A351" s="53"/>
      <c r="B351" s="39" t="str">
        <f t="shared" si="1"/>
        <v/>
      </c>
      <c r="C351" s="40" t="s">
        <v>1059</v>
      </c>
      <c r="D351" s="41" t="s">
        <v>982</v>
      </c>
      <c r="E351" s="41" t="s">
        <v>79</v>
      </c>
      <c r="F351" s="40" t="s">
        <v>102</v>
      </c>
      <c r="G351" s="41">
        <v>5.0</v>
      </c>
      <c r="H351" s="57" t="s">
        <v>6</v>
      </c>
      <c r="I351" s="41" t="s">
        <v>103</v>
      </c>
      <c r="J351" s="56"/>
      <c r="K351" s="44"/>
      <c r="L351" s="45"/>
      <c r="M351" s="46" t="s">
        <v>885</v>
      </c>
      <c r="N351" s="40" t="s">
        <v>886</v>
      </c>
      <c r="O351" s="47" t="s">
        <v>1060</v>
      </c>
      <c r="P351" s="48"/>
      <c r="Q351" s="48"/>
      <c r="R351" s="48"/>
      <c r="S351" s="49"/>
      <c r="T351" s="50" t="str">
        <f>IFERROR(__xludf.DUMMYFUNCTION("if(isblank($A351),"""",REGEXREPLACE($A351,   "",?(\d),?"",  ""$1""&amp;""-""&amp;$H351))"),"")</f>
        <v/>
      </c>
      <c r="U351" s="51" t="str">
        <f>IFERROR(__xludf.DUMMYFUNCTION("iferror(split(A351,"","",TRUE,TRUE),"""")"),"")</f>
        <v/>
      </c>
      <c r="V351" s="51"/>
      <c r="W351" s="51"/>
      <c r="X351" s="51"/>
      <c r="Y351" s="50" t="str">
        <f>IFERROR(__xludf.DUMMYFUNCTION("if(or(U351="""",U351=""f""),"""",U351&amp;"": ""&amp;vlookup(to_text(U351),'1.Learning-Goals'!$A$3:$B$100,2,FALSE))"),"")</f>
        <v/>
      </c>
      <c r="Z351" s="50" t="str">
        <f>IFERROR(__xludf.DUMMYFUNCTION("if(or(V351="""",V351=""f""),"""",V351&amp;"": ""&amp;vlookup(to_text(V351),'1.Learning-Goals'!$A$3:$B$100,2,FALSE))"),"")</f>
        <v/>
      </c>
      <c r="AA351" s="50" t="str">
        <f>IFERROR(__xludf.DUMMYFUNCTION("if(or(W351="""",W351=""f""),"""",W351&amp;"": ""&amp;vlookup(to_text(W351),'1.Learning-Goals'!$A$3:$B$100,2,FALSE))"),"")</f>
        <v/>
      </c>
      <c r="AB351" s="50" t="str">
        <f>IFERROR(__xludf.DUMMYFUNCTION("if(or(X351="""",X351=""f""),"""",X351&amp;"": ""&amp;vlookup(to_text(X351),'1.Learning-Goals'!$A$3:$B$100,2,FALSE))"),"")</f>
        <v/>
      </c>
      <c r="AC351" s="52"/>
      <c r="AD351" s="52"/>
      <c r="AE351" s="52"/>
      <c r="AF351" s="52"/>
      <c r="AG351" s="52"/>
      <c r="AH351" s="52"/>
      <c r="AI351" s="52"/>
      <c r="AJ351" s="52"/>
    </row>
    <row r="352" ht="15.75" customHeight="1">
      <c r="A352" s="53"/>
      <c r="B352" s="39" t="str">
        <f t="shared" si="1"/>
        <v/>
      </c>
      <c r="C352" s="40" t="s">
        <v>1061</v>
      </c>
      <c r="D352" s="41" t="s">
        <v>1036</v>
      </c>
      <c r="E352" s="41" t="s">
        <v>79</v>
      </c>
      <c r="F352" s="40" t="s">
        <v>102</v>
      </c>
      <c r="G352" s="41">
        <v>5.0</v>
      </c>
      <c r="H352" s="57" t="s">
        <v>6</v>
      </c>
      <c r="I352" s="41" t="s">
        <v>103</v>
      </c>
      <c r="J352" s="56"/>
      <c r="K352" s="44"/>
      <c r="L352" s="45"/>
      <c r="M352" s="46" t="s">
        <v>885</v>
      </c>
      <c r="N352" s="40" t="s">
        <v>886</v>
      </c>
      <c r="O352" s="47" t="s">
        <v>1062</v>
      </c>
      <c r="P352" s="48"/>
      <c r="Q352" s="48"/>
      <c r="R352" s="48"/>
      <c r="S352" s="49"/>
      <c r="T352" s="50" t="str">
        <f>IFERROR(__xludf.DUMMYFUNCTION("if(isblank($A352),"""",REGEXREPLACE($A352,   "",?(\d),?"",  ""$1""&amp;""-""&amp;$H352))"),"")</f>
        <v/>
      </c>
      <c r="U352" s="51" t="str">
        <f>IFERROR(__xludf.DUMMYFUNCTION("iferror(split(A352,"","",TRUE,TRUE),"""")"),"")</f>
        <v/>
      </c>
      <c r="V352" s="51"/>
      <c r="W352" s="51"/>
      <c r="X352" s="51"/>
      <c r="Y352" s="50" t="str">
        <f>IFERROR(__xludf.DUMMYFUNCTION("if(or(U352="""",U352=""f""),"""",U352&amp;"": ""&amp;vlookup(to_text(U352),'1.Learning-Goals'!$A$3:$B$100,2,FALSE))"),"")</f>
        <v/>
      </c>
      <c r="Z352" s="50" t="str">
        <f>IFERROR(__xludf.DUMMYFUNCTION("if(or(V352="""",V352=""f""),"""",V352&amp;"": ""&amp;vlookup(to_text(V352),'1.Learning-Goals'!$A$3:$B$100,2,FALSE))"),"")</f>
        <v/>
      </c>
      <c r="AA352" s="50" t="str">
        <f>IFERROR(__xludf.DUMMYFUNCTION("if(or(W352="""",W352=""f""),"""",W352&amp;"": ""&amp;vlookup(to_text(W352),'1.Learning-Goals'!$A$3:$B$100,2,FALSE))"),"")</f>
        <v/>
      </c>
      <c r="AB352" s="50" t="str">
        <f>IFERROR(__xludf.DUMMYFUNCTION("if(or(X352="""",X352=""f""),"""",X352&amp;"": ""&amp;vlookup(to_text(X352),'1.Learning-Goals'!$A$3:$B$100,2,FALSE))"),"")</f>
        <v/>
      </c>
      <c r="AC352" s="52"/>
      <c r="AD352" s="52"/>
      <c r="AE352" s="52"/>
      <c r="AF352" s="52"/>
      <c r="AG352" s="52"/>
      <c r="AH352" s="52"/>
      <c r="AI352" s="52"/>
      <c r="AJ352" s="52"/>
    </row>
    <row r="353" ht="15.75" customHeight="1">
      <c r="A353" s="53"/>
      <c r="B353" s="39" t="str">
        <f t="shared" si="1"/>
        <v/>
      </c>
      <c r="C353" s="40" t="s">
        <v>1063</v>
      </c>
      <c r="D353" s="41" t="s">
        <v>988</v>
      </c>
      <c r="E353" s="41" t="s">
        <v>79</v>
      </c>
      <c r="F353" s="40" t="s">
        <v>102</v>
      </c>
      <c r="G353" s="41">
        <v>5.0</v>
      </c>
      <c r="H353" s="57" t="s">
        <v>6</v>
      </c>
      <c r="I353" s="41" t="s">
        <v>103</v>
      </c>
      <c r="J353" s="56"/>
      <c r="K353" s="44"/>
      <c r="L353" s="45"/>
      <c r="M353" s="46" t="s">
        <v>885</v>
      </c>
      <c r="N353" s="40" t="s">
        <v>886</v>
      </c>
      <c r="O353" s="47" t="s">
        <v>1064</v>
      </c>
      <c r="P353" s="48"/>
      <c r="Q353" s="48"/>
      <c r="R353" s="48"/>
      <c r="S353" s="49"/>
      <c r="T353" s="50" t="str">
        <f>IFERROR(__xludf.DUMMYFUNCTION("if(isblank($A353),"""",REGEXREPLACE($A353,   "",?(\d),?"",  ""$1""&amp;""-""&amp;$H353))"),"")</f>
        <v/>
      </c>
      <c r="U353" s="51" t="str">
        <f>IFERROR(__xludf.DUMMYFUNCTION("iferror(split(A353,"","",TRUE,TRUE),"""")"),"")</f>
        <v/>
      </c>
      <c r="V353" s="51"/>
      <c r="W353" s="51"/>
      <c r="X353" s="51"/>
      <c r="Y353" s="50" t="str">
        <f>IFERROR(__xludf.DUMMYFUNCTION("if(or(U353="""",U353=""f""),"""",U353&amp;"": ""&amp;vlookup(to_text(U353),'1.Learning-Goals'!$A$3:$B$100,2,FALSE))"),"")</f>
        <v/>
      </c>
      <c r="Z353" s="50" t="str">
        <f>IFERROR(__xludf.DUMMYFUNCTION("if(or(V353="""",V353=""f""),"""",V353&amp;"": ""&amp;vlookup(to_text(V353),'1.Learning-Goals'!$A$3:$B$100,2,FALSE))"),"")</f>
        <v/>
      </c>
      <c r="AA353" s="50" t="str">
        <f>IFERROR(__xludf.DUMMYFUNCTION("if(or(W353="""",W353=""f""),"""",W353&amp;"": ""&amp;vlookup(to_text(W353),'1.Learning-Goals'!$A$3:$B$100,2,FALSE))"),"")</f>
        <v/>
      </c>
      <c r="AB353" s="50" t="str">
        <f>IFERROR(__xludf.DUMMYFUNCTION("if(or(X353="""",X353=""f""),"""",X353&amp;"": ""&amp;vlookup(to_text(X353),'1.Learning-Goals'!$A$3:$B$100,2,FALSE))"),"")</f>
        <v/>
      </c>
      <c r="AC353" s="52"/>
      <c r="AD353" s="52"/>
      <c r="AE353" s="52"/>
      <c r="AF353" s="52"/>
      <c r="AG353" s="52"/>
      <c r="AH353" s="52"/>
      <c r="AI353" s="52"/>
      <c r="AJ353" s="52"/>
    </row>
    <row r="354" ht="15.75" customHeight="1">
      <c r="A354" s="53"/>
      <c r="B354" s="39" t="str">
        <f t="shared" si="1"/>
        <v/>
      </c>
      <c r="C354" s="40" t="s">
        <v>1065</v>
      </c>
      <c r="D354" s="41" t="s">
        <v>1066</v>
      </c>
      <c r="E354" s="41" t="s">
        <v>79</v>
      </c>
      <c r="F354" s="40" t="s">
        <v>102</v>
      </c>
      <c r="G354" s="41" t="s">
        <v>1067</v>
      </c>
      <c r="H354" s="57" t="s">
        <v>6</v>
      </c>
      <c r="I354" s="41" t="s">
        <v>103</v>
      </c>
      <c r="J354" s="56"/>
      <c r="K354" s="44"/>
      <c r="L354" s="45"/>
      <c r="M354" s="46" t="s">
        <v>1068</v>
      </c>
      <c r="N354" s="40" t="s">
        <v>1069</v>
      </c>
      <c r="O354" s="47" t="s">
        <v>1070</v>
      </c>
      <c r="P354" s="48"/>
      <c r="Q354" s="48"/>
      <c r="R354" s="48"/>
      <c r="S354" s="49"/>
      <c r="T354" s="50" t="str">
        <f>IFERROR(__xludf.DUMMYFUNCTION("if(isblank($A354),"""",REGEXREPLACE($A354,   "",?(\d),?"",  ""$1""&amp;""-""&amp;$H354))"),"")</f>
        <v/>
      </c>
      <c r="U354" s="51" t="str">
        <f>IFERROR(__xludf.DUMMYFUNCTION("iferror(split(A354,"","",TRUE,TRUE),"""")"),"")</f>
        <v/>
      </c>
      <c r="V354" s="51"/>
      <c r="W354" s="51"/>
      <c r="X354" s="51"/>
      <c r="Y354" s="50" t="str">
        <f>IFERROR(__xludf.DUMMYFUNCTION("if(or(U354="""",U354=""f""),"""",U354&amp;"": ""&amp;vlookup(to_text(U354),'1.Learning-Goals'!$A$3:$B$100,2,FALSE))"),"")</f>
        <v/>
      </c>
      <c r="Z354" s="50" t="str">
        <f>IFERROR(__xludf.DUMMYFUNCTION("if(or(V354="""",V354=""f""),"""",V354&amp;"": ""&amp;vlookup(to_text(V354),'1.Learning-Goals'!$A$3:$B$100,2,FALSE))"),"")</f>
        <v/>
      </c>
      <c r="AA354" s="50" t="str">
        <f>IFERROR(__xludf.DUMMYFUNCTION("if(or(W354="""",W354=""f""),"""",W354&amp;"": ""&amp;vlookup(to_text(W354),'1.Learning-Goals'!$A$3:$B$100,2,FALSE))"),"")</f>
        <v/>
      </c>
      <c r="AB354" s="50" t="str">
        <f>IFERROR(__xludf.DUMMYFUNCTION("if(or(X354="""",X354=""f""),"""",X354&amp;"": ""&amp;vlookup(to_text(X354),'1.Learning-Goals'!$A$3:$B$100,2,FALSE))"),"")</f>
        <v/>
      </c>
      <c r="AC354" s="52"/>
      <c r="AD354" s="52"/>
      <c r="AE354" s="52"/>
      <c r="AF354" s="52"/>
      <c r="AG354" s="52"/>
      <c r="AH354" s="52"/>
      <c r="AI354" s="52"/>
      <c r="AJ354" s="52"/>
    </row>
    <row r="355" ht="15.75" customHeight="1">
      <c r="A355" s="53"/>
      <c r="B355" s="39" t="str">
        <f t="shared" si="1"/>
        <v/>
      </c>
      <c r="C355" s="40" t="s">
        <v>1071</v>
      </c>
      <c r="D355" s="41" t="s">
        <v>1072</v>
      </c>
      <c r="E355" s="41" t="s">
        <v>79</v>
      </c>
      <c r="F355" s="40" t="s">
        <v>102</v>
      </c>
      <c r="G355" s="41" t="s">
        <v>1067</v>
      </c>
      <c r="H355" s="57" t="s">
        <v>6</v>
      </c>
      <c r="I355" s="41" t="s">
        <v>103</v>
      </c>
      <c r="J355" s="56"/>
      <c r="K355" s="44"/>
      <c r="L355" s="45"/>
      <c r="M355" s="46" t="s">
        <v>1068</v>
      </c>
      <c r="N355" s="40" t="s">
        <v>1069</v>
      </c>
      <c r="O355" s="47" t="s">
        <v>1073</v>
      </c>
      <c r="P355" s="48"/>
      <c r="Q355" s="48"/>
      <c r="R355" s="48"/>
      <c r="S355" s="49"/>
      <c r="T355" s="50" t="str">
        <f>IFERROR(__xludf.DUMMYFUNCTION("if(isblank($A355),"""",REGEXREPLACE($A355,   "",?(\d),?"",  ""$1""&amp;""-""&amp;$H355))"),"")</f>
        <v/>
      </c>
      <c r="U355" s="51" t="str">
        <f>IFERROR(__xludf.DUMMYFUNCTION("iferror(split(A355,"","",TRUE,TRUE),"""")"),"")</f>
        <v/>
      </c>
      <c r="V355" s="51"/>
      <c r="W355" s="51"/>
      <c r="X355" s="51"/>
      <c r="Y355" s="50" t="str">
        <f>IFERROR(__xludf.DUMMYFUNCTION("if(or(U355="""",U355=""f""),"""",U355&amp;"": ""&amp;vlookup(to_text(U355),'1.Learning-Goals'!$A$3:$B$100,2,FALSE))"),"")</f>
        <v/>
      </c>
      <c r="Z355" s="50" t="str">
        <f>IFERROR(__xludf.DUMMYFUNCTION("if(or(V355="""",V355=""f""),"""",V355&amp;"": ""&amp;vlookup(to_text(V355),'1.Learning-Goals'!$A$3:$B$100,2,FALSE))"),"")</f>
        <v/>
      </c>
      <c r="AA355" s="50" t="str">
        <f>IFERROR(__xludf.DUMMYFUNCTION("if(or(W355="""",W355=""f""),"""",W355&amp;"": ""&amp;vlookup(to_text(W355),'1.Learning-Goals'!$A$3:$B$100,2,FALSE))"),"")</f>
        <v/>
      </c>
      <c r="AB355" s="50" t="str">
        <f>IFERROR(__xludf.DUMMYFUNCTION("if(or(X355="""",X355=""f""),"""",X355&amp;"": ""&amp;vlookup(to_text(X355),'1.Learning-Goals'!$A$3:$B$100,2,FALSE))"),"")</f>
        <v/>
      </c>
      <c r="AC355" s="52"/>
      <c r="AD355" s="52"/>
      <c r="AE355" s="52"/>
      <c r="AF355" s="52"/>
      <c r="AG355" s="52"/>
      <c r="AH355" s="52"/>
      <c r="AI355" s="52"/>
      <c r="AJ355" s="52"/>
    </row>
    <row r="356" ht="15.75" customHeight="1">
      <c r="A356" s="53"/>
      <c r="B356" s="39" t="str">
        <f t="shared" si="1"/>
        <v/>
      </c>
      <c r="C356" s="40" t="s">
        <v>1074</v>
      </c>
      <c r="D356" s="41" t="s">
        <v>1075</v>
      </c>
      <c r="E356" s="41" t="s">
        <v>79</v>
      </c>
      <c r="F356" s="40" t="s">
        <v>102</v>
      </c>
      <c r="G356" s="41" t="s">
        <v>1067</v>
      </c>
      <c r="H356" s="57" t="s">
        <v>6</v>
      </c>
      <c r="I356" s="41" t="s">
        <v>103</v>
      </c>
      <c r="J356" s="56"/>
      <c r="K356" s="44"/>
      <c r="L356" s="45"/>
      <c r="M356" s="46" t="s">
        <v>1068</v>
      </c>
      <c r="N356" s="40" t="s">
        <v>1069</v>
      </c>
      <c r="O356" s="47" t="s">
        <v>1076</v>
      </c>
      <c r="P356" s="48"/>
      <c r="Q356" s="48"/>
      <c r="R356" s="48"/>
      <c r="S356" s="49"/>
      <c r="T356" s="50" t="str">
        <f>IFERROR(__xludf.DUMMYFUNCTION("if(isblank($A356),"""",REGEXREPLACE($A356,   "",?(\d),?"",  ""$1""&amp;""-""&amp;$H356))"),"")</f>
        <v/>
      </c>
      <c r="U356" s="51" t="str">
        <f>IFERROR(__xludf.DUMMYFUNCTION("iferror(split(A356,"","",TRUE,TRUE),"""")"),"")</f>
        <v/>
      </c>
      <c r="V356" s="51"/>
      <c r="W356" s="51"/>
      <c r="X356" s="51"/>
      <c r="Y356" s="50" t="str">
        <f>IFERROR(__xludf.DUMMYFUNCTION("if(or(U356="""",U356=""f""),"""",U356&amp;"": ""&amp;vlookup(to_text(U356),'1.Learning-Goals'!$A$3:$B$100,2,FALSE))"),"")</f>
        <v/>
      </c>
      <c r="Z356" s="50" t="str">
        <f>IFERROR(__xludf.DUMMYFUNCTION("if(or(V356="""",V356=""f""),"""",V356&amp;"": ""&amp;vlookup(to_text(V356),'1.Learning-Goals'!$A$3:$B$100,2,FALSE))"),"")</f>
        <v/>
      </c>
      <c r="AA356" s="50" t="str">
        <f>IFERROR(__xludf.DUMMYFUNCTION("if(or(W356="""",W356=""f""),"""",W356&amp;"": ""&amp;vlookup(to_text(W356),'1.Learning-Goals'!$A$3:$B$100,2,FALSE))"),"")</f>
        <v/>
      </c>
      <c r="AB356" s="50" t="str">
        <f>IFERROR(__xludf.DUMMYFUNCTION("if(or(X356="""",X356=""f""),"""",X356&amp;"": ""&amp;vlookup(to_text(X356),'1.Learning-Goals'!$A$3:$B$100,2,FALSE))"),"")</f>
        <v/>
      </c>
      <c r="AC356" s="52"/>
      <c r="AD356" s="52"/>
      <c r="AE356" s="52"/>
      <c r="AF356" s="52"/>
      <c r="AG356" s="52"/>
      <c r="AH356" s="52"/>
      <c r="AI356" s="52"/>
      <c r="AJ356" s="52"/>
    </row>
    <row r="357" ht="15.75" customHeight="1">
      <c r="A357" s="53"/>
      <c r="B357" s="39" t="str">
        <f t="shared" si="1"/>
        <v/>
      </c>
      <c r="C357" s="40" t="s">
        <v>1077</v>
      </c>
      <c r="D357" s="41" t="s">
        <v>1078</v>
      </c>
      <c r="E357" s="41" t="s">
        <v>79</v>
      </c>
      <c r="F357" s="40" t="s">
        <v>102</v>
      </c>
      <c r="G357" s="41" t="s">
        <v>1067</v>
      </c>
      <c r="H357" s="57" t="s">
        <v>6</v>
      </c>
      <c r="I357" s="41" t="s">
        <v>103</v>
      </c>
      <c r="J357" s="56"/>
      <c r="K357" s="44"/>
      <c r="L357" s="45"/>
      <c r="M357" s="46" t="s">
        <v>1068</v>
      </c>
      <c r="N357" s="40" t="s">
        <v>1069</v>
      </c>
      <c r="O357" s="47" t="s">
        <v>1079</v>
      </c>
      <c r="P357" s="48"/>
      <c r="Q357" s="48"/>
      <c r="R357" s="48"/>
      <c r="S357" s="49"/>
      <c r="T357" s="50" t="str">
        <f>IFERROR(__xludf.DUMMYFUNCTION("if(isblank($A357),"""",REGEXREPLACE($A357,   "",?(\d),?"",  ""$1""&amp;""-""&amp;$H357))"),"")</f>
        <v/>
      </c>
      <c r="U357" s="51" t="str">
        <f>IFERROR(__xludf.DUMMYFUNCTION("iferror(split(A357,"","",TRUE,TRUE),"""")"),"")</f>
        <v/>
      </c>
      <c r="V357" s="51"/>
      <c r="W357" s="51"/>
      <c r="X357" s="51"/>
      <c r="Y357" s="50" t="str">
        <f>IFERROR(__xludf.DUMMYFUNCTION("if(or(U357="""",U357=""f""),"""",U357&amp;"": ""&amp;vlookup(to_text(U357),'1.Learning-Goals'!$A$3:$B$100,2,FALSE))"),"")</f>
        <v/>
      </c>
      <c r="Z357" s="50" t="str">
        <f>IFERROR(__xludf.DUMMYFUNCTION("if(or(V357="""",V357=""f""),"""",V357&amp;"": ""&amp;vlookup(to_text(V357),'1.Learning-Goals'!$A$3:$B$100,2,FALSE))"),"")</f>
        <v/>
      </c>
      <c r="AA357" s="50" t="str">
        <f>IFERROR(__xludf.DUMMYFUNCTION("if(or(W357="""",W357=""f""),"""",W357&amp;"": ""&amp;vlookup(to_text(W357),'1.Learning-Goals'!$A$3:$B$100,2,FALSE))"),"")</f>
        <v/>
      </c>
      <c r="AB357" s="50" t="str">
        <f>IFERROR(__xludf.DUMMYFUNCTION("if(or(X357="""",X357=""f""),"""",X357&amp;"": ""&amp;vlookup(to_text(X357),'1.Learning-Goals'!$A$3:$B$100,2,FALSE))"),"")</f>
        <v/>
      </c>
      <c r="AC357" s="52"/>
      <c r="AD357" s="52"/>
      <c r="AE357" s="52"/>
      <c r="AF357" s="52"/>
      <c r="AG357" s="52"/>
      <c r="AH357" s="52"/>
      <c r="AI357" s="52"/>
      <c r="AJ357" s="52"/>
    </row>
    <row r="358" ht="15.75" customHeight="1">
      <c r="A358" s="53"/>
      <c r="B358" s="39" t="str">
        <f t="shared" si="1"/>
        <v/>
      </c>
      <c r="C358" s="40" t="s">
        <v>1080</v>
      </c>
      <c r="D358" s="41" t="s">
        <v>1081</v>
      </c>
      <c r="E358" s="41" t="s">
        <v>79</v>
      </c>
      <c r="F358" s="40" t="s">
        <v>102</v>
      </c>
      <c r="G358" s="41" t="s">
        <v>1067</v>
      </c>
      <c r="H358" s="57" t="s">
        <v>6</v>
      </c>
      <c r="I358" s="41" t="s">
        <v>103</v>
      </c>
      <c r="J358" s="56"/>
      <c r="K358" s="44"/>
      <c r="L358" s="45"/>
      <c r="M358" s="46" t="s">
        <v>1068</v>
      </c>
      <c r="N358" s="40" t="s">
        <v>1069</v>
      </c>
      <c r="O358" s="47" t="s">
        <v>1082</v>
      </c>
      <c r="P358" s="48"/>
      <c r="Q358" s="48"/>
      <c r="R358" s="48"/>
      <c r="S358" s="49"/>
      <c r="T358" s="50" t="str">
        <f>IFERROR(__xludf.DUMMYFUNCTION("if(isblank($A358),"""",REGEXREPLACE($A358,   "",?(\d),?"",  ""$1""&amp;""-""&amp;$H358))"),"")</f>
        <v/>
      </c>
      <c r="U358" s="51" t="str">
        <f>IFERROR(__xludf.DUMMYFUNCTION("iferror(split(A358,"","",TRUE,TRUE),"""")"),"")</f>
        <v/>
      </c>
      <c r="V358" s="51"/>
      <c r="W358" s="51"/>
      <c r="X358" s="51"/>
      <c r="Y358" s="50" t="str">
        <f>IFERROR(__xludf.DUMMYFUNCTION("if(or(U358="""",U358=""f""),"""",U358&amp;"": ""&amp;vlookup(to_text(U358),'1.Learning-Goals'!$A$3:$B$100,2,FALSE))"),"")</f>
        <v/>
      </c>
      <c r="Z358" s="50" t="str">
        <f>IFERROR(__xludf.DUMMYFUNCTION("if(or(V358="""",V358=""f""),"""",V358&amp;"": ""&amp;vlookup(to_text(V358),'1.Learning-Goals'!$A$3:$B$100,2,FALSE))"),"")</f>
        <v/>
      </c>
      <c r="AA358" s="50" t="str">
        <f>IFERROR(__xludf.DUMMYFUNCTION("if(or(W358="""",W358=""f""),"""",W358&amp;"": ""&amp;vlookup(to_text(W358),'1.Learning-Goals'!$A$3:$B$100,2,FALSE))"),"")</f>
        <v/>
      </c>
      <c r="AB358" s="50" t="str">
        <f>IFERROR(__xludf.DUMMYFUNCTION("if(or(X358="""",X358=""f""),"""",X358&amp;"": ""&amp;vlookup(to_text(X358),'1.Learning-Goals'!$A$3:$B$100,2,FALSE))"),"")</f>
        <v/>
      </c>
      <c r="AC358" s="52"/>
      <c r="AD358" s="52"/>
      <c r="AE358" s="52"/>
      <c r="AF358" s="52"/>
      <c r="AG358" s="52"/>
      <c r="AH358" s="52"/>
      <c r="AI358" s="52"/>
      <c r="AJ358" s="52"/>
    </row>
    <row r="359" ht="15.75" customHeight="1">
      <c r="A359" s="53"/>
      <c r="B359" s="39" t="str">
        <f t="shared" si="1"/>
        <v/>
      </c>
      <c r="C359" s="40" t="s">
        <v>1083</v>
      </c>
      <c r="D359" s="41" t="s">
        <v>1084</v>
      </c>
      <c r="E359" s="41" t="s">
        <v>79</v>
      </c>
      <c r="F359" s="40" t="s">
        <v>102</v>
      </c>
      <c r="G359" s="41" t="s">
        <v>1067</v>
      </c>
      <c r="H359" s="57" t="s">
        <v>6</v>
      </c>
      <c r="I359" s="41" t="s">
        <v>103</v>
      </c>
      <c r="J359" s="56"/>
      <c r="K359" s="44"/>
      <c r="L359" s="45"/>
      <c r="M359" s="46" t="s">
        <v>1068</v>
      </c>
      <c r="N359" s="40" t="s">
        <v>1069</v>
      </c>
      <c r="O359" s="47" t="s">
        <v>1085</v>
      </c>
      <c r="P359" s="48"/>
      <c r="Q359" s="48"/>
      <c r="R359" s="48"/>
      <c r="S359" s="49"/>
      <c r="T359" s="50" t="str">
        <f>IFERROR(__xludf.DUMMYFUNCTION("if(isblank($A359),"""",REGEXREPLACE($A359,   "",?(\d),?"",  ""$1""&amp;""-""&amp;$H359))"),"")</f>
        <v/>
      </c>
      <c r="U359" s="51" t="str">
        <f>IFERROR(__xludf.DUMMYFUNCTION("iferror(split(A359,"","",TRUE,TRUE),"""")"),"")</f>
        <v/>
      </c>
      <c r="V359" s="51"/>
      <c r="W359" s="51"/>
      <c r="X359" s="51"/>
      <c r="Y359" s="50" t="str">
        <f>IFERROR(__xludf.DUMMYFUNCTION("if(or(U359="""",U359=""f""),"""",U359&amp;"": ""&amp;vlookup(to_text(U359),'1.Learning-Goals'!$A$3:$B$100,2,FALSE))"),"")</f>
        <v/>
      </c>
      <c r="Z359" s="50" t="str">
        <f>IFERROR(__xludf.DUMMYFUNCTION("if(or(V359="""",V359=""f""),"""",V359&amp;"": ""&amp;vlookup(to_text(V359),'1.Learning-Goals'!$A$3:$B$100,2,FALSE))"),"")</f>
        <v/>
      </c>
      <c r="AA359" s="50" t="str">
        <f>IFERROR(__xludf.DUMMYFUNCTION("if(or(W359="""",W359=""f""),"""",W359&amp;"": ""&amp;vlookup(to_text(W359),'1.Learning-Goals'!$A$3:$B$100,2,FALSE))"),"")</f>
        <v/>
      </c>
      <c r="AB359" s="50" t="str">
        <f>IFERROR(__xludf.DUMMYFUNCTION("if(or(X359="""",X359=""f""),"""",X359&amp;"": ""&amp;vlookup(to_text(X359),'1.Learning-Goals'!$A$3:$B$100,2,FALSE))"),"")</f>
        <v/>
      </c>
      <c r="AC359" s="52"/>
      <c r="AD359" s="52"/>
      <c r="AE359" s="52"/>
      <c r="AF359" s="52"/>
      <c r="AG359" s="52"/>
      <c r="AH359" s="52"/>
      <c r="AI359" s="52"/>
      <c r="AJ359" s="52"/>
    </row>
    <row r="360" ht="15.75" customHeight="1">
      <c r="A360" s="53"/>
      <c r="B360" s="39" t="str">
        <f t="shared" si="1"/>
        <v/>
      </c>
      <c r="C360" s="40" t="s">
        <v>1086</v>
      </c>
      <c r="D360" s="41" t="s">
        <v>1087</v>
      </c>
      <c r="E360" s="41" t="s">
        <v>79</v>
      </c>
      <c r="F360" s="40" t="s">
        <v>102</v>
      </c>
      <c r="G360" s="41" t="s">
        <v>1067</v>
      </c>
      <c r="H360" s="57" t="s">
        <v>6</v>
      </c>
      <c r="I360" s="41" t="s">
        <v>103</v>
      </c>
      <c r="J360" s="56"/>
      <c r="K360" s="44"/>
      <c r="L360" s="45"/>
      <c r="M360" s="46" t="s">
        <v>1068</v>
      </c>
      <c r="N360" s="40" t="s">
        <v>1069</v>
      </c>
      <c r="O360" s="47" t="s">
        <v>1088</v>
      </c>
      <c r="P360" s="48"/>
      <c r="Q360" s="48"/>
      <c r="R360" s="48"/>
      <c r="S360" s="49"/>
      <c r="T360" s="50" t="str">
        <f>IFERROR(__xludf.DUMMYFUNCTION("if(isblank($A360),"""",REGEXREPLACE($A360,   "",?(\d),?"",  ""$1""&amp;""-""&amp;$H360))"),"")</f>
        <v/>
      </c>
      <c r="U360" s="51" t="str">
        <f>IFERROR(__xludf.DUMMYFUNCTION("iferror(split(A360,"","",TRUE,TRUE),"""")"),"")</f>
        <v/>
      </c>
      <c r="V360" s="51"/>
      <c r="W360" s="51"/>
      <c r="X360" s="51"/>
      <c r="Y360" s="50" t="str">
        <f>IFERROR(__xludf.DUMMYFUNCTION("if(or(U360="""",U360=""f""),"""",U360&amp;"": ""&amp;vlookup(to_text(U360),'1.Learning-Goals'!$A$3:$B$100,2,FALSE))"),"")</f>
        <v/>
      </c>
      <c r="Z360" s="50" t="str">
        <f>IFERROR(__xludf.DUMMYFUNCTION("if(or(V360="""",V360=""f""),"""",V360&amp;"": ""&amp;vlookup(to_text(V360),'1.Learning-Goals'!$A$3:$B$100,2,FALSE))"),"")</f>
        <v/>
      </c>
      <c r="AA360" s="50" t="str">
        <f>IFERROR(__xludf.DUMMYFUNCTION("if(or(W360="""",W360=""f""),"""",W360&amp;"": ""&amp;vlookup(to_text(W360),'1.Learning-Goals'!$A$3:$B$100,2,FALSE))"),"")</f>
        <v/>
      </c>
      <c r="AB360" s="50" t="str">
        <f>IFERROR(__xludf.DUMMYFUNCTION("if(or(X360="""",X360=""f""),"""",X360&amp;"": ""&amp;vlookup(to_text(X360),'1.Learning-Goals'!$A$3:$B$100,2,FALSE))"),"")</f>
        <v/>
      </c>
      <c r="AC360" s="52"/>
      <c r="AD360" s="52"/>
      <c r="AE360" s="52"/>
      <c r="AF360" s="52"/>
      <c r="AG360" s="52"/>
      <c r="AH360" s="52"/>
      <c r="AI360" s="52"/>
      <c r="AJ360" s="52"/>
    </row>
    <row r="361" ht="15.75" customHeight="1">
      <c r="A361" s="53"/>
      <c r="B361" s="39" t="str">
        <f t="shared" si="1"/>
        <v/>
      </c>
      <c r="C361" s="40" t="s">
        <v>1089</v>
      </c>
      <c r="D361" s="41" t="s">
        <v>1090</v>
      </c>
      <c r="E361" s="41" t="s">
        <v>79</v>
      </c>
      <c r="F361" s="40" t="s">
        <v>102</v>
      </c>
      <c r="G361" s="41" t="s">
        <v>1067</v>
      </c>
      <c r="H361" s="57" t="s">
        <v>6</v>
      </c>
      <c r="I361" s="41" t="s">
        <v>103</v>
      </c>
      <c r="J361" s="56"/>
      <c r="K361" s="44"/>
      <c r="L361" s="45"/>
      <c r="M361" s="46" t="s">
        <v>1068</v>
      </c>
      <c r="N361" s="40" t="s">
        <v>1069</v>
      </c>
      <c r="O361" s="47" t="s">
        <v>1091</v>
      </c>
      <c r="P361" s="48"/>
      <c r="Q361" s="48"/>
      <c r="R361" s="48"/>
      <c r="S361" s="49"/>
      <c r="T361" s="50" t="str">
        <f>IFERROR(__xludf.DUMMYFUNCTION("if(isblank($A361),"""",REGEXREPLACE($A361,   "",?(\d),?"",  ""$1""&amp;""-""&amp;$H361))"),"")</f>
        <v/>
      </c>
      <c r="U361" s="51" t="str">
        <f>IFERROR(__xludf.DUMMYFUNCTION("iferror(split(A361,"","",TRUE,TRUE),"""")"),"")</f>
        <v/>
      </c>
      <c r="V361" s="51"/>
      <c r="W361" s="51"/>
      <c r="X361" s="51"/>
      <c r="Y361" s="50" t="str">
        <f>IFERROR(__xludf.DUMMYFUNCTION("if(or(U361="""",U361=""f""),"""",U361&amp;"": ""&amp;vlookup(to_text(U361),'1.Learning-Goals'!$A$3:$B$100,2,FALSE))"),"")</f>
        <v/>
      </c>
      <c r="Z361" s="50" t="str">
        <f>IFERROR(__xludf.DUMMYFUNCTION("if(or(V361="""",V361=""f""),"""",V361&amp;"": ""&amp;vlookup(to_text(V361),'1.Learning-Goals'!$A$3:$B$100,2,FALSE))"),"")</f>
        <v/>
      </c>
      <c r="AA361" s="50" t="str">
        <f>IFERROR(__xludf.DUMMYFUNCTION("if(or(W361="""",W361=""f""),"""",W361&amp;"": ""&amp;vlookup(to_text(W361),'1.Learning-Goals'!$A$3:$B$100,2,FALSE))"),"")</f>
        <v/>
      </c>
      <c r="AB361" s="50" t="str">
        <f>IFERROR(__xludf.DUMMYFUNCTION("if(or(X361="""",X361=""f""),"""",X361&amp;"": ""&amp;vlookup(to_text(X361),'1.Learning-Goals'!$A$3:$B$100,2,FALSE))"),"")</f>
        <v/>
      </c>
      <c r="AC361" s="52"/>
      <c r="AD361" s="52"/>
      <c r="AE361" s="52"/>
      <c r="AF361" s="52"/>
      <c r="AG361" s="52"/>
      <c r="AH361" s="52"/>
      <c r="AI361" s="52"/>
      <c r="AJ361" s="52"/>
    </row>
    <row r="362" ht="15.75" customHeight="1">
      <c r="A362" s="53"/>
      <c r="B362" s="39" t="str">
        <f t="shared" si="1"/>
        <v/>
      </c>
      <c r="C362" s="40" t="s">
        <v>1092</v>
      </c>
      <c r="D362" s="41" t="s">
        <v>1093</v>
      </c>
      <c r="E362" s="41" t="s">
        <v>79</v>
      </c>
      <c r="F362" s="40" t="s">
        <v>102</v>
      </c>
      <c r="G362" s="41" t="s">
        <v>1067</v>
      </c>
      <c r="H362" s="57" t="s">
        <v>6</v>
      </c>
      <c r="I362" s="41" t="s">
        <v>103</v>
      </c>
      <c r="J362" s="56"/>
      <c r="K362" s="44"/>
      <c r="L362" s="45"/>
      <c r="M362" s="46" t="s">
        <v>1068</v>
      </c>
      <c r="N362" s="40" t="s">
        <v>1069</v>
      </c>
      <c r="O362" s="47" t="s">
        <v>1094</v>
      </c>
      <c r="P362" s="48"/>
      <c r="Q362" s="48"/>
      <c r="R362" s="48"/>
      <c r="S362" s="49"/>
      <c r="T362" s="50" t="str">
        <f>IFERROR(__xludf.DUMMYFUNCTION("if(isblank($A362),"""",REGEXREPLACE($A362,   "",?(\d),?"",  ""$1""&amp;""-""&amp;$H362))"),"")</f>
        <v/>
      </c>
      <c r="U362" s="51" t="str">
        <f>IFERROR(__xludf.DUMMYFUNCTION("iferror(split(A362,"","",TRUE,TRUE),"""")"),"")</f>
        <v/>
      </c>
      <c r="V362" s="51"/>
      <c r="W362" s="51"/>
      <c r="X362" s="51"/>
      <c r="Y362" s="50" t="str">
        <f>IFERROR(__xludf.DUMMYFUNCTION("if(or(U362="""",U362=""f""),"""",U362&amp;"": ""&amp;vlookup(to_text(U362),'1.Learning-Goals'!$A$3:$B$100,2,FALSE))"),"")</f>
        <v/>
      </c>
      <c r="Z362" s="50" t="str">
        <f>IFERROR(__xludf.DUMMYFUNCTION("if(or(V362="""",V362=""f""),"""",V362&amp;"": ""&amp;vlookup(to_text(V362),'1.Learning-Goals'!$A$3:$B$100,2,FALSE))"),"")</f>
        <v/>
      </c>
      <c r="AA362" s="50" t="str">
        <f>IFERROR(__xludf.DUMMYFUNCTION("if(or(W362="""",W362=""f""),"""",W362&amp;"": ""&amp;vlookup(to_text(W362),'1.Learning-Goals'!$A$3:$B$100,2,FALSE))"),"")</f>
        <v/>
      </c>
      <c r="AB362" s="50" t="str">
        <f>IFERROR(__xludf.DUMMYFUNCTION("if(or(X362="""",X362=""f""),"""",X362&amp;"": ""&amp;vlookup(to_text(X362),'1.Learning-Goals'!$A$3:$B$100,2,FALSE))"),"")</f>
        <v/>
      </c>
      <c r="AC362" s="52"/>
      <c r="AD362" s="52"/>
      <c r="AE362" s="52"/>
      <c r="AF362" s="52"/>
      <c r="AG362" s="52"/>
      <c r="AH362" s="52"/>
      <c r="AI362" s="52"/>
      <c r="AJ362" s="52"/>
    </row>
    <row r="363" ht="15.75" customHeight="1">
      <c r="A363" s="53"/>
      <c r="B363" s="39" t="str">
        <f t="shared" si="1"/>
        <v/>
      </c>
      <c r="C363" s="40" t="s">
        <v>1095</v>
      </c>
      <c r="D363" s="41" t="s">
        <v>1096</v>
      </c>
      <c r="E363" s="41" t="s">
        <v>79</v>
      </c>
      <c r="F363" s="40" t="s">
        <v>102</v>
      </c>
      <c r="G363" s="41" t="s">
        <v>1067</v>
      </c>
      <c r="H363" s="57" t="s">
        <v>6</v>
      </c>
      <c r="I363" s="41" t="s">
        <v>103</v>
      </c>
      <c r="J363" s="56"/>
      <c r="K363" s="44"/>
      <c r="L363" s="45"/>
      <c r="M363" s="46" t="s">
        <v>1068</v>
      </c>
      <c r="N363" s="40" t="s">
        <v>1069</v>
      </c>
      <c r="O363" s="47" t="s">
        <v>1097</v>
      </c>
      <c r="P363" s="48"/>
      <c r="Q363" s="48"/>
      <c r="R363" s="48"/>
      <c r="S363" s="49"/>
      <c r="T363" s="50" t="str">
        <f>IFERROR(__xludf.DUMMYFUNCTION("if(isblank($A363),"""",REGEXREPLACE($A363,   "",?(\d),?"",  ""$1""&amp;""-""&amp;$H363))"),"")</f>
        <v/>
      </c>
      <c r="U363" s="51" t="str">
        <f>IFERROR(__xludf.DUMMYFUNCTION("iferror(split(A363,"","",TRUE,TRUE),"""")"),"")</f>
        <v/>
      </c>
      <c r="V363" s="51"/>
      <c r="W363" s="51"/>
      <c r="X363" s="51"/>
      <c r="Y363" s="50" t="str">
        <f>IFERROR(__xludf.DUMMYFUNCTION("if(or(U363="""",U363=""f""),"""",U363&amp;"": ""&amp;vlookup(to_text(U363),'1.Learning-Goals'!$A$3:$B$100,2,FALSE))"),"")</f>
        <v/>
      </c>
      <c r="Z363" s="50" t="str">
        <f>IFERROR(__xludf.DUMMYFUNCTION("if(or(V363="""",V363=""f""),"""",V363&amp;"": ""&amp;vlookup(to_text(V363),'1.Learning-Goals'!$A$3:$B$100,2,FALSE))"),"")</f>
        <v/>
      </c>
      <c r="AA363" s="50" t="str">
        <f>IFERROR(__xludf.DUMMYFUNCTION("if(or(W363="""",W363=""f""),"""",W363&amp;"": ""&amp;vlookup(to_text(W363),'1.Learning-Goals'!$A$3:$B$100,2,FALSE))"),"")</f>
        <v/>
      </c>
      <c r="AB363" s="50" t="str">
        <f>IFERROR(__xludf.DUMMYFUNCTION("if(or(X363="""",X363=""f""),"""",X363&amp;"": ""&amp;vlookup(to_text(X363),'1.Learning-Goals'!$A$3:$B$100,2,FALSE))"),"")</f>
        <v/>
      </c>
      <c r="AC363" s="52"/>
      <c r="AD363" s="52"/>
      <c r="AE363" s="52"/>
      <c r="AF363" s="52"/>
      <c r="AG363" s="52"/>
      <c r="AH363" s="52"/>
      <c r="AI363" s="52"/>
      <c r="AJ363" s="52"/>
    </row>
    <row r="364" ht="15.75" customHeight="1">
      <c r="A364" s="53"/>
      <c r="B364" s="39" t="str">
        <f t="shared" si="1"/>
        <v/>
      </c>
      <c r="C364" s="40" t="s">
        <v>1098</v>
      </c>
      <c r="D364" s="41" t="s">
        <v>1099</v>
      </c>
      <c r="E364" s="41" t="s">
        <v>79</v>
      </c>
      <c r="F364" s="40" t="s">
        <v>102</v>
      </c>
      <c r="G364" s="41" t="s">
        <v>792</v>
      </c>
      <c r="H364" s="57" t="s">
        <v>6</v>
      </c>
      <c r="I364" s="41" t="s">
        <v>103</v>
      </c>
      <c r="J364" s="43"/>
      <c r="K364" s="44"/>
      <c r="L364" s="45"/>
      <c r="M364" s="46" t="s">
        <v>1068</v>
      </c>
      <c r="N364" s="40" t="s">
        <v>1069</v>
      </c>
      <c r="O364" s="47" t="s">
        <v>1100</v>
      </c>
      <c r="P364" s="48"/>
      <c r="Q364" s="48"/>
      <c r="R364" s="48"/>
      <c r="S364" s="49"/>
      <c r="T364" s="50" t="str">
        <f>IFERROR(__xludf.DUMMYFUNCTION("if(isblank($A364),"""",REGEXREPLACE($A364,   "",?(\d),?"",  ""$1""&amp;""-""&amp;$H364))"),"")</f>
        <v/>
      </c>
      <c r="U364" s="51" t="str">
        <f>IFERROR(__xludf.DUMMYFUNCTION("iferror(split(A364,"","",TRUE,TRUE),"""")"),"")</f>
        <v/>
      </c>
      <c r="V364" s="51"/>
      <c r="W364" s="51"/>
      <c r="X364" s="51"/>
      <c r="Y364" s="50" t="str">
        <f>IFERROR(__xludf.DUMMYFUNCTION("if(or(U364="""",U364=""f""),"""",U364&amp;"": ""&amp;vlookup(to_text(U364),'1.Learning-Goals'!$A$3:$B$100,2,FALSE))"),"")</f>
        <v/>
      </c>
      <c r="Z364" s="50" t="str">
        <f>IFERROR(__xludf.DUMMYFUNCTION("if(or(V364="""",V364=""f""),"""",V364&amp;"": ""&amp;vlookup(to_text(V364),'1.Learning-Goals'!$A$3:$B$100,2,FALSE))"),"")</f>
        <v/>
      </c>
      <c r="AA364" s="50" t="str">
        <f>IFERROR(__xludf.DUMMYFUNCTION("if(or(W364="""",W364=""f""),"""",W364&amp;"": ""&amp;vlookup(to_text(W364),'1.Learning-Goals'!$A$3:$B$100,2,FALSE))"),"")</f>
        <v/>
      </c>
      <c r="AB364" s="50" t="str">
        <f>IFERROR(__xludf.DUMMYFUNCTION("if(or(X364="""",X364=""f""),"""",X364&amp;"": ""&amp;vlookup(to_text(X364),'1.Learning-Goals'!$A$3:$B$100,2,FALSE))"),"")</f>
        <v/>
      </c>
      <c r="AC364" s="52"/>
      <c r="AD364" s="52"/>
      <c r="AE364" s="52"/>
      <c r="AF364" s="52"/>
      <c r="AG364" s="52"/>
      <c r="AH364" s="52"/>
      <c r="AI364" s="52"/>
      <c r="AJ364" s="52"/>
    </row>
    <row r="365" ht="15.75" customHeight="1">
      <c r="A365" s="53"/>
      <c r="B365" s="39" t="str">
        <f t="shared" si="1"/>
        <v/>
      </c>
      <c r="C365" s="40" t="s">
        <v>1101</v>
      </c>
      <c r="D365" s="41" t="s">
        <v>1102</v>
      </c>
      <c r="E365" s="41" t="s">
        <v>79</v>
      </c>
      <c r="F365" s="40" t="s">
        <v>102</v>
      </c>
      <c r="G365" s="41" t="s">
        <v>792</v>
      </c>
      <c r="H365" s="57" t="s">
        <v>6</v>
      </c>
      <c r="I365" s="41" t="s">
        <v>103</v>
      </c>
      <c r="J365" s="43"/>
      <c r="K365" s="44"/>
      <c r="L365" s="45"/>
      <c r="M365" s="46" t="s">
        <v>1068</v>
      </c>
      <c r="N365" s="40" t="s">
        <v>1069</v>
      </c>
      <c r="O365" s="47" t="s">
        <v>1103</v>
      </c>
      <c r="P365" s="48"/>
      <c r="Q365" s="48"/>
      <c r="R365" s="48"/>
      <c r="S365" s="49"/>
      <c r="T365" s="50" t="str">
        <f>IFERROR(__xludf.DUMMYFUNCTION("if(isblank($A365),"""",REGEXREPLACE($A365,   "",?(\d),?"",  ""$1""&amp;""-""&amp;$H365))"),"")</f>
        <v/>
      </c>
      <c r="U365" s="51" t="str">
        <f>IFERROR(__xludf.DUMMYFUNCTION("iferror(split(A365,"","",TRUE,TRUE),"""")"),"")</f>
        <v/>
      </c>
      <c r="V365" s="51"/>
      <c r="W365" s="51"/>
      <c r="X365" s="51"/>
      <c r="Y365" s="50" t="str">
        <f>IFERROR(__xludf.DUMMYFUNCTION("if(or(U365="""",U365=""f""),"""",U365&amp;"": ""&amp;vlookup(to_text(U365),'1.Learning-Goals'!$A$3:$B$100,2,FALSE))"),"")</f>
        <v/>
      </c>
      <c r="Z365" s="50" t="str">
        <f>IFERROR(__xludf.DUMMYFUNCTION("if(or(V365="""",V365=""f""),"""",V365&amp;"": ""&amp;vlookup(to_text(V365),'1.Learning-Goals'!$A$3:$B$100,2,FALSE))"),"")</f>
        <v/>
      </c>
      <c r="AA365" s="50" t="str">
        <f>IFERROR(__xludf.DUMMYFUNCTION("if(or(W365="""",W365=""f""),"""",W365&amp;"": ""&amp;vlookup(to_text(W365),'1.Learning-Goals'!$A$3:$B$100,2,FALSE))"),"")</f>
        <v/>
      </c>
      <c r="AB365" s="50" t="str">
        <f>IFERROR(__xludf.DUMMYFUNCTION("if(or(X365="""",X365=""f""),"""",X365&amp;"": ""&amp;vlookup(to_text(X365),'1.Learning-Goals'!$A$3:$B$100,2,FALSE))"),"")</f>
        <v/>
      </c>
      <c r="AC365" s="52"/>
      <c r="AD365" s="52"/>
      <c r="AE365" s="52"/>
      <c r="AF365" s="52"/>
      <c r="AG365" s="52"/>
      <c r="AH365" s="52"/>
      <c r="AI365" s="52"/>
      <c r="AJ365" s="52"/>
    </row>
    <row r="366" ht="15.75" customHeight="1">
      <c r="A366" s="53"/>
      <c r="B366" s="39" t="str">
        <f t="shared" si="1"/>
        <v/>
      </c>
      <c r="C366" s="40" t="s">
        <v>1104</v>
      </c>
      <c r="D366" s="41" t="s">
        <v>1105</v>
      </c>
      <c r="E366" s="41" t="s">
        <v>79</v>
      </c>
      <c r="F366" s="40" t="s">
        <v>102</v>
      </c>
      <c r="G366" s="41" t="s">
        <v>792</v>
      </c>
      <c r="H366" s="57" t="s">
        <v>6</v>
      </c>
      <c r="I366" s="41" t="s">
        <v>103</v>
      </c>
      <c r="J366" s="43"/>
      <c r="K366" s="44"/>
      <c r="L366" s="45"/>
      <c r="M366" s="46" t="s">
        <v>1068</v>
      </c>
      <c r="N366" s="40" t="s">
        <v>1069</v>
      </c>
      <c r="O366" s="47" t="s">
        <v>1106</v>
      </c>
      <c r="P366" s="48"/>
      <c r="Q366" s="48"/>
      <c r="R366" s="48"/>
      <c r="S366" s="49"/>
      <c r="T366" s="50" t="str">
        <f>IFERROR(__xludf.DUMMYFUNCTION("if(isblank($A366),"""",REGEXREPLACE($A366,   "",?(\d),?"",  ""$1""&amp;""-""&amp;$H366))"),"")</f>
        <v/>
      </c>
      <c r="U366" s="51" t="str">
        <f>IFERROR(__xludf.DUMMYFUNCTION("iferror(split(A366,"","",TRUE,TRUE),"""")"),"")</f>
        <v/>
      </c>
      <c r="V366" s="51"/>
      <c r="W366" s="51"/>
      <c r="X366" s="51"/>
      <c r="Y366" s="50" t="str">
        <f>IFERROR(__xludf.DUMMYFUNCTION("if(or(U366="""",U366=""f""),"""",U366&amp;"": ""&amp;vlookup(to_text(U366),'1.Learning-Goals'!$A$3:$B$100,2,FALSE))"),"")</f>
        <v/>
      </c>
      <c r="Z366" s="50" t="str">
        <f>IFERROR(__xludf.DUMMYFUNCTION("if(or(V366="""",V366=""f""),"""",V366&amp;"": ""&amp;vlookup(to_text(V366),'1.Learning-Goals'!$A$3:$B$100,2,FALSE))"),"")</f>
        <v/>
      </c>
      <c r="AA366" s="50" t="str">
        <f>IFERROR(__xludf.DUMMYFUNCTION("if(or(W366="""",W366=""f""),"""",W366&amp;"": ""&amp;vlookup(to_text(W366),'1.Learning-Goals'!$A$3:$B$100,2,FALSE))"),"")</f>
        <v/>
      </c>
      <c r="AB366" s="50" t="str">
        <f>IFERROR(__xludf.DUMMYFUNCTION("if(or(X366="""",X366=""f""),"""",X366&amp;"": ""&amp;vlookup(to_text(X366),'1.Learning-Goals'!$A$3:$B$100,2,FALSE))"),"")</f>
        <v/>
      </c>
      <c r="AC366" s="52"/>
      <c r="AD366" s="52"/>
      <c r="AE366" s="52"/>
      <c r="AF366" s="52"/>
      <c r="AG366" s="52"/>
      <c r="AH366" s="52"/>
      <c r="AI366" s="52"/>
      <c r="AJ366" s="52"/>
    </row>
    <row r="367" ht="15.75" customHeight="1">
      <c r="A367" s="53"/>
      <c r="B367" s="39" t="str">
        <f t="shared" si="1"/>
        <v/>
      </c>
      <c r="C367" s="40" t="s">
        <v>1107</v>
      </c>
      <c r="D367" s="41" t="s">
        <v>1108</v>
      </c>
      <c r="E367" s="41" t="s">
        <v>79</v>
      </c>
      <c r="F367" s="40" t="s">
        <v>102</v>
      </c>
      <c r="G367" s="41" t="s">
        <v>792</v>
      </c>
      <c r="H367" s="57" t="s">
        <v>6</v>
      </c>
      <c r="I367" s="41" t="s">
        <v>103</v>
      </c>
      <c r="J367" s="43"/>
      <c r="K367" s="44"/>
      <c r="L367" s="45"/>
      <c r="M367" s="46" t="s">
        <v>1068</v>
      </c>
      <c r="N367" s="40" t="s">
        <v>1069</v>
      </c>
      <c r="O367" s="47" t="s">
        <v>1109</v>
      </c>
      <c r="P367" s="48"/>
      <c r="Q367" s="48"/>
      <c r="R367" s="48"/>
      <c r="S367" s="49"/>
      <c r="T367" s="50" t="str">
        <f>IFERROR(__xludf.DUMMYFUNCTION("if(isblank($A367),"""",REGEXREPLACE($A367,   "",?(\d),?"",  ""$1""&amp;""-""&amp;$H367))"),"")</f>
        <v/>
      </c>
      <c r="U367" s="51" t="str">
        <f>IFERROR(__xludf.DUMMYFUNCTION("iferror(split(A367,"","",TRUE,TRUE),"""")"),"")</f>
        <v/>
      </c>
      <c r="V367" s="51"/>
      <c r="W367" s="51"/>
      <c r="X367" s="51"/>
      <c r="Y367" s="50" t="str">
        <f>IFERROR(__xludf.DUMMYFUNCTION("if(or(U367="""",U367=""f""),"""",U367&amp;"": ""&amp;vlookup(to_text(U367),'1.Learning-Goals'!$A$3:$B$100,2,FALSE))"),"")</f>
        <v/>
      </c>
      <c r="Z367" s="50" t="str">
        <f>IFERROR(__xludf.DUMMYFUNCTION("if(or(V367="""",V367=""f""),"""",V367&amp;"": ""&amp;vlookup(to_text(V367),'1.Learning-Goals'!$A$3:$B$100,2,FALSE))"),"")</f>
        <v/>
      </c>
      <c r="AA367" s="50" t="str">
        <f>IFERROR(__xludf.DUMMYFUNCTION("if(or(W367="""",W367=""f""),"""",W367&amp;"": ""&amp;vlookup(to_text(W367),'1.Learning-Goals'!$A$3:$B$100,2,FALSE))"),"")</f>
        <v/>
      </c>
      <c r="AB367" s="50" t="str">
        <f>IFERROR(__xludf.DUMMYFUNCTION("if(or(X367="""",X367=""f""),"""",X367&amp;"": ""&amp;vlookup(to_text(X367),'1.Learning-Goals'!$A$3:$B$100,2,FALSE))"),"")</f>
        <v/>
      </c>
      <c r="AC367" s="52"/>
      <c r="AD367" s="52"/>
      <c r="AE367" s="52"/>
      <c r="AF367" s="52"/>
      <c r="AG367" s="52"/>
      <c r="AH367" s="52"/>
      <c r="AI367" s="52"/>
      <c r="AJ367" s="52"/>
    </row>
    <row r="368" ht="15.75" customHeight="1">
      <c r="A368" s="53"/>
      <c r="B368" s="39" t="str">
        <f t="shared" si="1"/>
        <v/>
      </c>
      <c r="C368" s="40" t="s">
        <v>1110</v>
      </c>
      <c r="D368" s="41" t="s">
        <v>1111</v>
      </c>
      <c r="E368" s="41" t="s">
        <v>79</v>
      </c>
      <c r="F368" s="40" t="s">
        <v>102</v>
      </c>
      <c r="G368" s="41" t="s">
        <v>792</v>
      </c>
      <c r="H368" s="57" t="s">
        <v>6</v>
      </c>
      <c r="I368" s="41" t="s">
        <v>103</v>
      </c>
      <c r="J368" s="43"/>
      <c r="K368" s="44"/>
      <c r="L368" s="45"/>
      <c r="M368" s="46" t="s">
        <v>1068</v>
      </c>
      <c r="N368" s="40" t="s">
        <v>1069</v>
      </c>
      <c r="O368" s="47" t="s">
        <v>1112</v>
      </c>
      <c r="P368" s="48"/>
      <c r="Q368" s="48"/>
      <c r="R368" s="48"/>
      <c r="S368" s="49"/>
      <c r="T368" s="50" t="str">
        <f>IFERROR(__xludf.DUMMYFUNCTION("if(isblank($A368),"""",REGEXREPLACE($A368,   "",?(\d),?"",  ""$1""&amp;""-""&amp;$H368))"),"")</f>
        <v/>
      </c>
      <c r="U368" s="51" t="str">
        <f>IFERROR(__xludf.DUMMYFUNCTION("iferror(split(A368,"","",TRUE,TRUE),"""")"),"")</f>
        <v/>
      </c>
      <c r="V368" s="51"/>
      <c r="W368" s="51"/>
      <c r="X368" s="51"/>
      <c r="Y368" s="50" t="str">
        <f>IFERROR(__xludf.DUMMYFUNCTION("if(or(U368="""",U368=""f""),"""",U368&amp;"": ""&amp;vlookup(to_text(U368),'1.Learning-Goals'!$A$3:$B$100,2,FALSE))"),"")</f>
        <v/>
      </c>
      <c r="Z368" s="50" t="str">
        <f>IFERROR(__xludf.DUMMYFUNCTION("if(or(V368="""",V368=""f""),"""",V368&amp;"": ""&amp;vlookup(to_text(V368),'1.Learning-Goals'!$A$3:$B$100,2,FALSE))"),"")</f>
        <v/>
      </c>
      <c r="AA368" s="50" t="str">
        <f>IFERROR(__xludf.DUMMYFUNCTION("if(or(W368="""",W368=""f""),"""",W368&amp;"": ""&amp;vlookup(to_text(W368),'1.Learning-Goals'!$A$3:$B$100,2,FALSE))"),"")</f>
        <v/>
      </c>
      <c r="AB368" s="50" t="str">
        <f>IFERROR(__xludf.DUMMYFUNCTION("if(or(X368="""",X368=""f""),"""",X368&amp;"": ""&amp;vlookup(to_text(X368),'1.Learning-Goals'!$A$3:$B$100,2,FALSE))"),"")</f>
        <v/>
      </c>
      <c r="AC368" s="52"/>
      <c r="AD368" s="52"/>
      <c r="AE368" s="52"/>
      <c r="AF368" s="52"/>
      <c r="AG368" s="52"/>
      <c r="AH368" s="52"/>
      <c r="AI368" s="52"/>
      <c r="AJ368" s="52"/>
    </row>
    <row r="369" ht="15.75" customHeight="1">
      <c r="A369" s="53"/>
      <c r="B369" s="39" t="str">
        <f t="shared" si="1"/>
        <v/>
      </c>
      <c r="C369" s="40" t="s">
        <v>1113</v>
      </c>
      <c r="D369" s="41" t="s">
        <v>1114</v>
      </c>
      <c r="E369" s="41" t="s">
        <v>79</v>
      </c>
      <c r="F369" s="40" t="s">
        <v>102</v>
      </c>
      <c r="G369" s="41" t="s">
        <v>792</v>
      </c>
      <c r="H369" s="57" t="s">
        <v>6</v>
      </c>
      <c r="I369" s="41" t="s">
        <v>103</v>
      </c>
      <c r="J369" s="43"/>
      <c r="K369" s="44"/>
      <c r="L369" s="45"/>
      <c r="M369" s="46" t="s">
        <v>1068</v>
      </c>
      <c r="N369" s="40" t="s">
        <v>1069</v>
      </c>
      <c r="O369" s="47" t="s">
        <v>1115</v>
      </c>
      <c r="P369" s="48"/>
      <c r="Q369" s="48"/>
      <c r="R369" s="48"/>
      <c r="S369" s="49"/>
      <c r="T369" s="50" t="str">
        <f>IFERROR(__xludf.DUMMYFUNCTION("if(isblank($A369),"""",REGEXREPLACE($A369,   "",?(\d),?"",  ""$1""&amp;""-""&amp;$H369))"),"")</f>
        <v/>
      </c>
      <c r="U369" s="51" t="str">
        <f>IFERROR(__xludf.DUMMYFUNCTION("iferror(split(A369,"","",TRUE,TRUE),"""")"),"")</f>
        <v/>
      </c>
      <c r="V369" s="51"/>
      <c r="W369" s="51"/>
      <c r="X369" s="51"/>
      <c r="Y369" s="50" t="str">
        <f>IFERROR(__xludf.DUMMYFUNCTION("if(or(U369="""",U369=""f""),"""",U369&amp;"": ""&amp;vlookup(to_text(U369),'1.Learning-Goals'!$A$3:$B$100,2,FALSE))"),"")</f>
        <v/>
      </c>
      <c r="Z369" s="50" t="str">
        <f>IFERROR(__xludf.DUMMYFUNCTION("if(or(V369="""",V369=""f""),"""",V369&amp;"": ""&amp;vlookup(to_text(V369),'1.Learning-Goals'!$A$3:$B$100,2,FALSE))"),"")</f>
        <v/>
      </c>
      <c r="AA369" s="50" t="str">
        <f>IFERROR(__xludf.DUMMYFUNCTION("if(or(W369="""",W369=""f""),"""",W369&amp;"": ""&amp;vlookup(to_text(W369),'1.Learning-Goals'!$A$3:$B$100,2,FALSE))"),"")</f>
        <v/>
      </c>
      <c r="AB369" s="50" t="str">
        <f>IFERROR(__xludf.DUMMYFUNCTION("if(or(X369="""",X369=""f""),"""",X369&amp;"": ""&amp;vlookup(to_text(X369),'1.Learning-Goals'!$A$3:$B$100,2,FALSE))"),"")</f>
        <v/>
      </c>
      <c r="AC369" s="52"/>
      <c r="AD369" s="52"/>
      <c r="AE369" s="52"/>
      <c r="AF369" s="52"/>
      <c r="AG369" s="52"/>
      <c r="AH369" s="52"/>
      <c r="AI369" s="52"/>
      <c r="AJ369" s="52"/>
    </row>
    <row r="370" ht="15.75" customHeight="1">
      <c r="A370" s="53"/>
      <c r="B370" s="39" t="str">
        <f t="shared" si="1"/>
        <v/>
      </c>
      <c r="C370" s="40" t="s">
        <v>1116</v>
      </c>
      <c r="D370" s="41" t="s">
        <v>1117</v>
      </c>
      <c r="E370" s="41" t="s">
        <v>79</v>
      </c>
      <c r="F370" s="40" t="s">
        <v>102</v>
      </c>
      <c r="G370" s="41" t="s">
        <v>792</v>
      </c>
      <c r="H370" s="57" t="s">
        <v>6</v>
      </c>
      <c r="I370" s="41" t="s">
        <v>103</v>
      </c>
      <c r="J370" s="43"/>
      <c r="K370" s="44"/>
      <c r="L370" s="45"/>
      <c r="M370" s="46" t="s">
        <v>1068</v>
      </c>
      <c r="N370" s="40" t="s">
        <v>1069</v>
      </c>
      <c r="O370" s="47" t="s">
        <v>1118</v>
      </c>
      <c r="P370" s="48"/>
      <c r="Q370" s="48"/>
      <c r="R370" s="48"/>
      <c r="S370" s="49"/>
      <c r="T370" s="50" t="str">
        <f>IFERROR(__xludf.DUMMYFUNCTION("if(isblank($A370),"""",REGEXREPLACE($A370,   "",?(\d),?"",  ""$1""&amp;""-""&amp;$H370))"),"")</f>
        <v/>
      </c>
      <c r="U370" s="51" t="str">
        <f>IFERROR(__xludf.DUMMYFUNCTION("iferror(split(A370,"","",TRUE,TRUE),"""")"),"")</f>
        <v/>
      </c>
      <c r="V370" s="51"/>
      <c r="W370" s="51"/>
      <c r="X370" s="51"/>
      <c r="Y370" s="50" t="str">
        <f>IFERROR(__xludf.DUMMYFUNCTION("if(or(U370="""",U370=""f""),"""",U370&amp;"": ""&amp;vlookup(to_text(U370),'1.Learning-Goals'!$A$3:$B$100,2,FALSE))"),"")</f>
        <v/>
      </c>
      <c r="Z370" s="50" t="str">
        <f>IFERROR(__xludf.DUMMYFUNCTION("if(or(V370="""",V370=""f""),"""",V370&amp;"": ""&amp;vlookup(to_text(V370),'1.Learning-Goals'!$A$3:$B$100,2,FALSE))"),"")</f>
        <v/>
      </c>
      <c r="AA370" s="50" t="str">
        <f>IFERROR(__xludf.DUMMYFUNCTION("if(or(W370="""",W370=""f""),"""",W370&amp;"": ""&amp;vlookup(to_text(W370),'1.Learning-Goals'!$A$3:$B$100,2,FALSE))"),"")</f>
        <v/>
      </c>
      <c r="AB370" s="50" t="str">
        <f>IFERROR(__xludf.DUMMYFUNCTION("if(or(X370="""",X370=""f""),"""",X370&amp;"": ""&amp;vlookup(to_text(X370),'1.Learning-Goals'!$A$3:$B$100,2,FALSE))"),"")</f>
        <v/>
      </c>
      <c r="AC370" s="52"/>
      <c r="AD370" s="52"/>
      <c r="AE370" s="52"/>
      <c r="AF370" s="52"/>
      <c r="AG370" s="52"/>
      <c r="AH370" s="52"/>
      <c r="AI370" s="52"/>
      <c r="AJ370" s="52"/>
    </row>
    <row r="371" ht="15.75" customHeight="1">
      <c r="A371" s="53"/>
      <c r="B371" s="39" t="str">
        <f t="shared" si="1"/>
        <v/>
      </c>
      <c r="C371" s="40" t="s">
        <v>1119</v>
      </c>
      <c r="D371" s="41" t="s">
        <v>1120</v>
      </c>
      <c r="E371" s="41" t="s">
        <v>79</v>
      </c>
      <c r="F371" s="40" t="s">
        <v>102</v>
      </c>
      <c r="G371" s="41" t="s">
        <v>792</v>
      </c>
      <c r="H371" s="57" t="s">
        <v>6</v>
      </c>
      <c r="I371" s="41" t="s">
        <v>103</v>
      </c>
      <c r="J371" s="43"/>
      <c r="K371" s="44"/>
      <c r="L371" s="45"/>
      <c r="M371" s="46" t="s">
        <v>1068</v>
      </c>
      <c r="N371" s="40" t="s">
        <v>1069</v>
      </c>
      <c r="O371" s="47" t="s">
        <v>1121</v>
      </c>
      <c r="P371" s="48"/>
      <c r="Q371" s="48"/>
      <c r="R371" s="48"/>
      <c r="S371" s="49"/>
      <c r="T371" s="50" t="str">
        <f>IFERROR(__xludf.DUMMYFUNCTION("if(isblank($A371),"""",REGEXREPLACE($A371,   "",?(\d),?"",  ""$1""&amp;""-""&amp;$H371))"),"")</f>
        <v/>
      </c>
      <c r="U371" s="51" t="str">
        <f>IFERROR(__xludf.DUMMYFUNCTION("iferror(split(A371,"","",TRUE,TRUE),"""")"),"")</f>
        <v/>
      </c>
      <c r="V371" s="51"/>
      <c r="W371" s="51"/>
      <c r="X371" s="51"/>
      <c r="Y371" s="50" t="str">
        <f>IFERROR(__xludf.DUMMYFUNCTION("if(or(U371="""",U371=""f""),"""",U371&amp;"": ""&amp;vlookup(to_text(U371),'1.Learning-Goals'!$A$3:$B$100,2,FALSE))"),"")</f>
        <v/>
      </c>
      <c r="Z371" s="50" t="str">
        <f>IFERROR(__xludf.DUMMYFUNCTION("if(or(V371="""",V371=""f""),"""",V371&amp;"": ""&amp;vlookup(to_text(V371),'1.Learning-Goals'!$A$3:$B$100,2,FALSE))"),"")</f>
        <v/>
      </c>
      <c r="AA371" s="50" t="str">
        <f>IFERROR(__xludf.DUMMYFUNCTION("if(or(W371="""",W371=""f""),"""",W371&amp;"": ""&amp;vlookup(to_text(W371),'1.Learning-Goals'!$A$3:$B$100,2,FALSE))"),"")</f>
        <v/>
      </c>
      <c r="AB371" s="50" t="str">
        <f>IFERROR(__xludf.DUMMYFUNCTION("if(or(X371="""",X371=""f""),"""",X371&amp;"": ""&amp;vlookup(to_text(X371),'1.Learning-Goals'!$A$3:$B$100,2,FALSE))"),"")</f>
        <v/>
      </c>
      <c r="AC371" s="52"/>
      <c r="AD371" s="52"/>
      <c r="AE371" s="52"/>
      <c r="AF371" s="52"/>
      <c r="AG371" s="52"/>
      <c r="AH371" s="52"/>
      <c r="AI371" s="52"/>
      <c r="AJ371" s="52"/>
    </row>
    <row r="372" ht="15.75" customHeight="1">
      <c r="A372" s="53"/>
      <c r="B372" s="39" t="str">
        <f t="shared" si="1"/>
        <v/>
      </c>
      <c r="C372" s="40" t="s">
        <v>1122</v>
      </c>
      <c r="D372" s="41" t="s">
        <v>1123</v>
      </c>
      <c r="E372" s="41" t="s">
        <v>79</v>
      </c>
      <c r="F372" s="40" t="s">
        <v>102</v>
      </c>
      <c r="G372" s="41" t="s">
        <v>792</v>
      </c>
      <c r="H372" s="57" t="s">
        <v>6</v>
      </c>
      <c r="I372" s="41" t="s">
        <v>103</v>
      </c>
      <c r="J372" s="43"/>
      <c r="K372" s="44"/>
      <c r="L372" s="45"/>
      <c r="M372" s="46" t="s">
        <v>1068</v>
      </c>
      <c r="N372" s="40" t="s">
        <v>1069</v>
      </c>
      <c r="O372" s="47" t="s">
        <v>1124</v>
      </c>
      <c r="P372" s="48"/>
      <c r="Q372" s="48"/>
      <c r="R372" s="48"/>
      <c r="S372" s="49"/>
      <c r="T372" s="50" t="str">
        <f>IFERROR(__xludf.DUMMYFUNCTION("if(isblank($A372),"""",REGEXREPLACE($A372,   "",?(\d),?"",  ""$1""&amp;""-""&amp;$H372))"),"")</f>
        <v/>
      </c>
      <c r="U372" s="51" t="str">
        <f>IFERROR(__xludf.DUMMYFUNCTION("iferror(split(A372,"","",TRUE,TRUE),"""")"),"")</f>
        <v/>
      </c>
      <c r="V372" s="51"/>
      <c r="W372" s="51"/>
      <c r="X372" s="51"/>
      <c r="Y372" s="50" t="str">
        <f>IFERROR(__xludf.DUMMYFUNCTION("if(or(U372="""",U372=""f""),"""",U372&amp;"": ""&amp;vlookup(to_text(U372),'1.Learning-Goals'!$A$3:$B$100,2,FALSE))"),"")</f>
        <v/>
      </c>
      <c r="Z372" s="50" t="str">
        <f>IFERROR(__xludf.DUMMYFUNCTION("if(or(V372="""",V372=""f""),"""",V372&amp;"": ""&amp;vlookup(to_text(V372),'1.Learning-Goals'!$A$3:$B$100,2,FALSE))"),"")</f>
        <v/>
      </c>
      <c r="AA372" s="50" t="str">
        <f>IFERROR(__xludf.DUMMYFUNCTION("if(or(W372="""",W372=""f""),"""",W372&amp;"": ""&amp;vlookup(to_text(W372),'1.Learning-Goals'!$A$3:$B$100,2,FALSE))"),"")</f>
        <v/>
      </c>
      <c r="AB372" s="50" t="str">
        <f>IFERROR(__xludf.DUMMYFUNCTION("if(or(X372="""",X372=""f""),"""",X372&amp;"": ""&amp;vlookup(to_text(X372),'1.Learning-Goals'!$A$3:$B$100,2,FALSE))"),"")</f>
        <v/>
      </c>
      <c r="AC372" s="52"/>
      <c r="AD372" s="52"/>
      <c r="AE372" s="52"/>
      <c r="AF372" s="52"/>
      <c r="AG372" s="52"/>
      <c r="AH372" s="52"/>
      <c r="AI372" s="52"/>
      <c r="AJ372" s="52"/>
    </row>
    <row r="373" ht="15.75" customHeight="1">
      <c r="A373" s="53"/>
      <c r="B373" s="39" t="str">
        <f t="shared" si="1"/>
        <v/>
      </c>
      <c r="C373" s="40" t="s">
        <v>1125</v>
      </c>
      <c r="D373" s="41" t="s">
        <v>1126</v>
      </c>
      <c r="E373" s="41" t="s">
        <v>79</v>
      </c>
      <c r="F373" s="40" t="s">
        <v>102</v>
      </c>
      <c r="G373" s="41" t="s">
        <v>792</v>
      </c>
      <c r="H373" s="57" t="s">
        <v>6</v>
      </c>
      <c r="I373" s="41" t="s">
        <v>103</v>
      </c>
      <c r="J373" s="43"/>
      <c r="K373" s="44"/>
      <c r="L373" s="45"/>
      <c r="M373" s="46" t="s">
        <v>1068</v>
      </c>
      <c r="N373" s="40" t="s">
        <v>1069</v>
      </c>
      <c r="O373" s="47" t="s">
        <v>1127</v>
      </c>
      <c r="P373" s="48"/>
      <c r="Q373" s="48"/>
      <c r="R373" s="48"/>
      <c r="S373" s="49"/>
      <c r="T373" s="50" t="str">
        <f>IFERROR(__xludf.DUMMYFUNCTION("if(isblank($A373),"""",REGEXREPLACE($A373,   "",?(\d),?"",  ""$1""&amp;""-""&amp;$H373))"),"")</f>
        <v/>
      </c>
      <c r="U373" s="51" t="str">
        <f>IFERROR(__xludf.DUMMYFUNCTION("iferror(split(A373,"","",TRUE,TRUE),"""")"),"")</f>
        <v/>
      </c>
      <c r="V373" s="51"/>
      <c r="W373" s="51"/>
      <c r="X373" s="51"/>
      <c r="Y373" s="50" t="str">
        <f>IFERROR(__xludf.DUMMYFUNCTION("if(or(U373="""",U373=""f""),"""",U373&amp;"": ""&amp;vlookup(to_text(U373),'1.Learning-Goals'!$A$3:$B$100,2,FALSE))"),"")</f>
        <v/>
      </c>
      <c r="Z373" s="50" t="str">
        <f>IFERROR(__xludf.DUMMYFUNCTION("if(or(V373="""",V373=""f""),"""",V373&amp;"": ""&amp;vlookup(to_text(V373),'1.Learning-Goals'!$A$3:$B$100,2,FALSE))"),"")</f>
        <v/>
      </c>
      <c r="AA373" s="50" t="str">
        <f>IFERROR(__xludf.DUMMYFUNCTION("if(or(W373="""",W373=""f""),"""",W373&amp;"": ""&amp;vlookup(to_text(W373),'1.Learning-Goals'!$A$3:$B$100,2,FALSE))"),"")</f>
        <v/>
      </c>
      <c r="AB373" s="50" t="str">
        <f>IFERROR(__xludf.DUMMYFUNCTION("if(or(X373="""",X373=""f""),"""",X373&amp;"": ""&amp;vlookup(to_text(X373),'1.Learning-Goals'!$A$3:$B$100,2,FALSE))"),"")</f>
        <v/>
      </c>
      <c r="AC373" s="52"/>
      <c r="AD373" s="52"/>
      <c r="AE373" s="52"/>
      <c r="AF373" s="52"/>
      <c r="AG373" s="52"/>
      <c r="AH373" s="52"/>
      <c r="AI373" s="52"/>
      <c r="AJ373" s="52"/>
    </row>
    <row r="374" ht="15.75" customHeight="1">
      <c r="A374" s="53"/>
      <c r="B374" s="39" t="str">
        <f t="shared" si="1"/>
        <v/>
      </c>
      <c r="C374" s="40" t="s">
        <v>1128</v>
      </c>
      <c r="D374" s="41" t="s">
        <v>1129</v>
      </c>
      <c r="E374" s="41" t="s">
        <v>79</v>
      </c>
      <c r="F374" s="40" t="s">
        <v>102</v>
      </c>
      <c r="G374" s="41" t="s">
        <v>841</v>
      </c>
      <c r="H374" s="57" t="s">
        <v>6</v>
      </c>
      <c r="I374" s="41" t="s">
        <v>103</v>
      </c>
      <c r="J374" s="56"/>
      <c r="K374" s="44"/>
      <c r="L374" s="45"/>
      <c r="M374" s="46" t="s">
        <v>1068</v>
      </c>
      <c r="N374" s="40" t="s">
        <v>1069</v>
      </c>
      <c r="O374" s="47" t="s">
        <v>1130</v>
      </c>
      <c r="P374" s="48"/>
      <c r="Q374" s="48"/>
      <c r="R374" s="48"/>
      <c r="S374" s="49"/>
      <c r="T374" s="50" t="str">
        <f>IFERROR(__xludf.DUMMYFUNCTION("if(isblank($A374),"""",REGEXREPLACE($A374,   "",?(\d),?"",  ""$1""&amp;""-""&amp;$H374))"),"")</f>
        <v/>
      </c>
      <c r="U374" s="51" t="str">
        <f>IFERROR(__xludf.DUMMYFUNCTION("iferror(split(A374,"","",TRUE,TRUE),"""")"),"")</f>
        <v/>
      </c>
      <c r="V374" s="51"/>
      <c r="W374" s="51"/>
      <c r="X374" s="51"/>
      <c r="Y374" s="50" t="str">
        <f>IFERROR(__xludf.DUMMYFUNCTION("if(or(U374="""",U374=""f""),"""",U374&amp;"": ""&amp;vlookup(to_text(U374),'1.Learning-Goals'!$A$3:$B$100,2,FALSE))"),"")</f>
        <v/>
      </c>
      <c r="Z374" s="50" t="str">
        <f>IFERROR(__xludf.DUMMYFUNCTION("if(or(V374="""",V374=""f""),"""",V374&amp;"": ""&amp;vlookup(to_text(V374),'1.Learning-Goals'!$A$3:$B$100,2,FALSE))"),"")</f>
        <v/>
      </c>
      <c r="AA374" s="50" t="str">
        <f>IFERROR(__xludf.DUMMYFUNCTION("if(or(W374="""",W374=""f""),"""",W374&amp;"": ""&amp;vlookup(to_text(W374),'1.Learning-Goals'!$A$3:$B$100,2,FALSE))"),"")</f>
        <v/>
      </c>
      <c r="AB374" s="50" t="str">
        <f>IFERROR(__xludf.DUMMYFUNCTION("if(or(X374="""",X374=""f""),"""",X374&amp;"": ""&amp;vlookup(to_text(X374),'1.Learning-Goals'!$A$3:$B$100,2,FALSE))"),"")</f>
        <v/>
      </c>
      <c r="AC374" s="52"/>
      <c r="AD374" s="52"/>
      <c r="AE374" s="52"/>
      <c r="AF374" s="52"/>
      <c r="AG374" s="52"/>
      <c r="AH374" s="52"/>
      <c r="AI374" s="52"/>
      <c r="AJ374" s="52"/>
    </row>
    <row r="375" ht="15.75" customHeight="1">
      <c r="A375" s="53"/>
      <c r="B375" s="39" t="str">
        <f t="shared" si="1"/>
        <v/>
      </c>
      <c r="C375" s="40" t="s">
        <v>1131</v>
      </c>
      <c r="D375" s="41" t="s">
        <v>1132</v>
      </c>
      <c r="E375" s="41" t="s">
        <v>79</v>
      </c>
      <c r="F375" s="40" t="s">
        <v>102</v>
      </c>
      <c r="G375" s="41" t="s">
        <v>841</v>
      </c>
      <c r="H375" s="57" t="s">
        <v>6</v>
      </c>
      <c r="I375" s="41" t="s">
        <v>103</v>
      </c>
      <c r="J375" s="56"/>
      <c r="K375" s="44"/>
      <c r="L375" s="45"/>
      <c r="M375" s="46" t="s">
        <v>1068</v>
      </c>
      <c r="N375" s="40" t="s">
        <v>1069</v>
      </c>
      <c r="O375" s="47" t="s">
        <v>1133</v>
      </c>
      <c r="P375" s="48"/>
      <c r="Q375" s="48"/>
      <c r="R375" s="48"/>
      <c r="S375" s="49"/>
      <c r="T375" s="50" t="str">
        <f>IFERROR(__xludf.DUMMYFUNCTION("if(isblank($A375),"""",REGEXREPLACE($A375,   "",?(\d),?"",  ""$1""&amp;""-""&amp;$H375))"),"")</f>
        <v/>
      </c>
      <c r="U375" s="51" t="str">
        <f>IFERROR(__xludf.DUMMYFUNCTION("iferror(split(A375,"","",TRUE,TRUE),"""")"),"")</f>
        <v/>
      </c>
      <c r="V375" s="51"/>
      <c r="W375" s="51"/>
      <c r="X375" s="51"/>
      <c r="Y375" s="50" t="str">
        <f>IFERROR(__xludf.DUMMYFUNCTION("if(or(U375="""",U375=""f""),"""",U375&amp;"": ""&amp;vlookup(to_text(U375),'1.Learning-Goals'!$A$3:$B$100,2,FALSE))"),"")</f>
        <v/>
      </c>
      <c r="Z375" s="50" t="str">
        <f>IFERROR(__xludf.DUMMYFUNCTION("if(or(V375="""",V375=""f""),"""",V375&amp;"": ""&amp;vlookup(to_text(V375),'1.Learning-Goals'!$A$3:$B$100,2,FALSE))"),"")</f>
        <v/>
      </c>
      <c r="AA375" s="50" t="str">
        <f>IFERROR(__xludf.DUMMYFUNCTION("if(or(W375="""",W375=""f""),"""",W375&amp;"": ""&amp;vlookup(to_text(W375),'1.Learning-Goals'!$A$3:$B$100,2,FALSE))"),"")</f>
        <v/>
      </c>
      <c r="AB375" s="50" t="str">
        <f>IFERROR(__xludf.DUMMYFUNCTION("if(or(X375="""",X375=""f""),"""",X375&amp;"": ""&amp;vlookup(to_text(X375),'1.Learning-Goals'!$A$3:$B$100,2,FALSE))"),"")</f>
        <v/>
      </c>
      <c r="AC375" s="52"/>
      <c r="AD375" s="52"/>
      <c r="AE375" s="52"/>
      <c r="AF375" s="52"/>
      <c r="AG375" s="52"/>
      <c r="AH375" s="52"/>
      <c r="AI375" s="52"/>
      <c r="AJ375" s="52"/>
    </row>
    <row r="376" ht="15.75" customHeight="1">
      <c r="A376" s="53"/>
      <c r="B376" s="39" t="str">
        <f t="shared" si="1"/>
        <v/>
      </c>
      <c r="C376" s="40" t="s">
        <v>1134</v>
      </c>
      <c r="D376" s="41" t="s">
        <v>1135</v>
      </c>
      <c r="E376" s="41" t="s">
        <v>79</v>
      </c>
      <c r="F376" s="40" t="s">
        <v>102</v>
      </c>
      <c r="G376" s="41" t="s">
        <v>841</v>
      </c>
      <c r="H376" s="57" t="s">
        <v>6</v>
      </c>
      <c r="I376" s="41" t="s">
        <v>103</v>
      </c>
      <c r="J376" s="56"/>
      <c r="K376" s="44"/>
      <c r="L376" s="45"/>
      <c r="M376" s="46" t="s">
        <v>1068</v>
      </c>
      <c r="N376" s="40" t="s">
        <v>1069</v>
      </c>
      <c r="O376" s="47" t="s">
        <v>1136</v>
      </c>
      <c r="P376" s="48"/>
      <c r="Q376" s="48"/>
      <c r="R376" s="48"/>
      <c r="S376" s="49"/>
      <c r="T376" s="50" t="str">
        <f>IFERROR(__xludf.DUMMYFUNCTION("if(isblank($A376),"""",REGEXREPLACE($A376,   "",?(\d),?"",  ""$1""&amp;""-""&amp;$H376))"),"")</f>
        <v/>
      </c>
      <c r="U376" s="51" t="str">
        <f>IFERROR(__xludf.DUMMYFUNCTION("iferror(split(A376,"","",TRUE,TRUE),"""")"),"")</f>
        <v/>
      </c>
      <c r="V376" s="51"/>
      <c r="W376" s="51"/>
      <c r="X376" s="51"/>
      <c r="Y376" s="50" t="str">
        <f>IFERROR(__xludf.DUMMYFUNCTION("if(or(U376="""",U376=""f""),"""",U376&amp;"": ""&amp;vlookup(to_text(U376),'1.Learning-Goals'!$A$3:$B$100,2,FALSE))"),"")</f>
        <v/>
      </c>
      <c r="Z376" s="50" t="str">
        <f>IFERROR(__xludf.DUMMYFUNCTION("if(or(V376="""",V376=""f""),"""",V376&amp;"": ""&amp;vlookup(to_text(V376),'1.Learning-Goals'!$A$3:$B$100,2,FALSE))"),"")</f>
        <v/>
      </c>
      <c r="AA376" s="50" t="str">
        <f>IFERROR(__xludf.DUMMYFUNCTION("if(or(W376="""",W376=""f""),"""",W376&amp;"": ""&amp;vlookup(to_text(W376),'1.Learning-Goals'!$A$3:$B$100,2,FALSE))"),"")</f>
        <v/>
      </c>
      <c r="AB376" s="50" t="str">
        <f>IFERROR(__xludf.DUMMYFUNCTION("if(or(X376="""",X376=""f""),"""",X376&amp;"": ""&amp;vlookup(to_text(X376),'1.Learning-Goals'!$A$3:$B$100,2,FALSE))"),"")</f>
        <v/>
      </c>
      <c r="AC376" s="52"/>
      <c r="AD376" s="52"/>
      <c r="AE376" s="52"/>
      <c r="AF376" s="52"/>
      <c r="AG376" s="52"/>
      <c r="AH376" s="52"/>
      <c r="AI376" s="52"/>
      <c r="AJ376" s="52"/>
    </row>
    <row r="377" ht="15.75" customHeight="1">
      <c r="A377" s="53"/>
      <c r="B377" s="39" t="str">
        <f t="shared" si="1"/>
        <v/>
      </c>
      <c r="C377" s="40" t="s">
        <v>1137</v>
      </c>
      <c r="D377" s="41" t="s">
        <v>1138</v>
      </c>
      <c r="E377" s="41" t="s">
        <v>79</v>
      </c>
      <c r="F377" s="40" t="s">
        <v>102</v>
      </c>
      <c r="G377" s="41" t="s">
        <v>841</v>
      </c>
      <c r="H377" s="57" t="s">
        <v>6</v>
      </c>
      <c r="I377" s="41" t="s">
        <v>103</v>
      </c>
      <c r="J377" s="56"/>
      <c r="K377" s="44"/>
      <c r="L377" s="45"/>
      <c r="M377" s="46" t="s">
        <v>1068</v>
      </c>
      <c r="N377" s="40" t="s">
        <v>1069</v>
      </c>
      <c r="O377" s="47" t="s">
        <v>1139</v>
      </c>
      <c r="P377" s="48"/>
      <c r="Q377" s="48"/>
      <c r="R377" s="48"/>
      <c r="S377" s="49"/>
      <c r="T377" s="50" t="str">
        <f>IFERROR(__xludf.DUMMYFUNCTION("if(isblank($A377),"""",REGEXREPLACE($A377,   "",?(\d),?"",  ""$1""&amp;""-""&amp;$H377))"),"")</f>
        <v/>
      </c>
      <c r="U377" s="51" t="str">
        <f>IFERROR(__xludf.DUMMYFUNCTION("iferror(split(A377,"","",TRUE,TRUE),"""")"),"")</f>
        <v/>
      </c>
      <c r="V377" s="51"/>
      <c r="W377" s="51"/>
      <c r="X377" s="51"/>
      <c r="Y377" s="50" t="str">
        <f>IFERROR(__xludf.DUMMYFUNCTION("if(or(U377="""",U377=""f""),"""",U377&amp;"": ""&amp;vlookup(to_text(U377),'1.Learning-Goals'!$A$3:$B$100,2,FALSE))"),"")</f>
        <v/>
      </c>
      <c r="Z377" s="50" t="str">
        <f>IFERROR(__xludf.DUMMYFUNCTION("if(or(V377="""",V377=""f""),"""",V377&amp;"": ""&amp;vlookup(to_text(V377),'1.Learning-Goals'!$A$3:$B$100,2,FALSE))"),"")</f>
        <v/>
      </c>
      <c r="AA377" s="50" t="str">
        <f>IFERROR(__xludf.DUMMYFUNCTION("if(or(W377="""",W377=""f""),"""",W377&amp;"": ""&amp;vlookup(to_text(W377),'1.Learning-Goals'!$A$3:$B$100,2,FALSE))"),"")</f>
        <v/>
      </c>
      <c r="AB377" s="50" t="str">
        <f>IFERROR(__xludf.DUMMYFUNCTION("if(or(X377="""",X377=""f""),"""",X377&amp;"": ""&amp;vlookup(to_text(X377),'1.Learning-Goals'!$A$3:$B$100,2,FALSE))"),"")</f>
        <v/>
      </c>
      <c r="AC377" s="52"/>
      <c r="AD377" s="52"/>
      <c r="AE377" s="52"/>
      <c r="AF377" s="52"/>
      <c r="AG377" s="52"/>
      <c r="AH377" s="52"/>
      <c r="AI377" s="52"/>
      <c r="AJ377" s="52"/>
    </row>
    <row r="378" ht="15.75" customHeight="1">
      <c r="A378" s="53"/>
      <c r="B378" s="39" t="str">
        <f t="shared" si="1"/>
        <v/>
      </c>
      <c r="C378" s="40" t="s">
        <v>1140</v>
      </c>
      <c r="D378" s="41" t="s">
        <v>1141</v>
      </c>
      <c r="E378" s="41" t="s">
        <v>79</v>
      </c>
      <c r="F378" s="40" t="s">
        <v>102</v>
      </c>
      <c r="G378" s="41" t="s">
        <v>841</v>
      </c>
      <c r="H378" s="57" t="s">
        <v>6</v>
      </c>
      <c r="I378" s="41" t="s">
        <v>103</v>
      </c>
      <c r="J378" s="56"/>
      <c r="K378" s="44"/>
      <c r="L378" s="45"/>
      <c r="M378" s="46" t="s">
        <v>1068</v>
      </c>
      <c r="N378" s="40" t="s">
        <v>1069</v>
      </c>
      <c r="O378" s="47" t="s">
        <v>1142</v>
      </c>
      <c r="P378" s="48"/>
      <c r="Q378" s="48"/>
      <c r="R378" s="48"/>
      <c r="S378" s="49"/>
      <c r="T378" s="50" t="str">
        <f>IFERROR(__xludf.DUMMYFUNCTION("if(isblank($A378),"""",REGEXREPLACE($A378,   "",?(\d),?"",  ""$1""&amp;""-""&amp;$H378))"),"")</f>
        <v/>
      </c>
      <c r="U378" s="51" t="str">
        <f>IFERROR(__xludf.DUMMYFUNCTION("iferror(split(A378,"","",TRUE,TRUE),"""")"),"")</f>
        <v/>
      </c>
      <c r="V378" s="51"/>
      <c r="W378" s="51"/>
      <c r="X378" s="51"/>
      <c r="Y378" s="50" t="str">
        <f>IFERROR(__xludf.DUMMYFUNCTION("if(or(U378="""",U378=""f""),"""",U378&amp;"": ""&amp;vlookup(to_text(U378),'1.Learning-Goals'!$A$3:$B$100,2,FALSE))"),"")</f>
        <v/>
      </c>
      <c r="Z378" s="50" t="str">
        <f>IFERROR(__xludf.DUMMYFUNCTION("if(or(V378="""",V378=""f""),"""",V378&amp;"": ""&amp;vlookup(to_text(V378),'1.Learning-Goals'!$A$3:$B$100,2,FALSE))"),"")</f>
        <v/>
      </c>
      <c r="AA378" s="50" t="str">
        <f>IFERROR(__xludf.DUMMYFUNCTION("if(or(W378="""",W378=""f""),"""",W378&amp;"": ""&amp;vlookup(to_text(W378),'1.Learning-Goals'!$A$3:$B$100,2,FALSE))"),"")</f>
        <v/>
      </c>
      <c r="AB378" s="50" t="str">
        <f>IFERROR(__xludf.DUMMYFUNCTION("if(or(X378="""",X378=""f""),"""",X378&amp;"": ""&amp;vlookup(to_text(X378),'1.Learning-Goals'!$A$3:$B$100,2,FALSE))"),"")</f>
        <v/>
      </c>
      <c r="AC378" s="52"/>
      <c r="AD378" s="52"/>
      <c r="AE378" s="52"/>
      <c r="AF378" s="52"/>
      <c r="AG378" s="52"/>
      <c r="AH378" s="52"/>
      <c r="AI378" s="52"/>
      <c r="AJ378" s="52"/>
    </row>
    <row r="379" ht="15.75" customHeight="1">
      <c r="A379" s="53"/>
      <c r="B379" s="39" t="str">
        <f t="shared" si="1"/>
        <v/>
      </c>
      <c r="C379" s="40" t="s">
        <v>1143</v>
      </c>
      <c r="D379" s="41" t="s">
        <v>1144</v>
      </c>
      <c r="E379" s="41" t="s">
        <v>79</v>
      </c>
      <c r="F379" s="40" t="s">
        <v>102</v>
      </c>
      <c r="G379" s="41" t="s">
        <v>841</v>
      </c>
      <c r="H379" s="57" t="s">
        <v>6</v>
      </c>
      <c r="I379" s="41" t="s">
        <v>103</v>
      </c>
      <c r="J379" s="56"/>
      <c r="K379" s="44"/>
      <c r="L379" s="45"/>
      <c r="M379" s="46" t="s">
        <v>1068</v>
      </c>
      <c r="N379" s="40" t="s">
        <v>1069</v>
      </c>
      <c r="O379" s="47" t="s">
        <v>1145</v>
      </c>
      <c r="P379" s="48"/>
      <c r="Q379" s="48"/>
      <c r="R379" s="48"/>
      <c r="S379" s="49"/>
      <c r="T379" s="50" t="str">
        <f>IFERROR(__xludf.DUMMYFUNCTION("if(isblank($A379),"""",REGEXREPLACE($A379,   "",?(\d),?"",  ""$1""&amp;""-""&amp;$H379))"),"")</f>
        <v/>
      </c>
      <c r="U379" s="51" t="str">
        <f>IFERROR(__xludf.DUMMYFUNCTION("iferror(split(A379,"","",TRUE,TRUE),"""")"),"")</f>
        <v/>
      </c>
      <c r="V379" s="51"/>
      <c r="W379" s="51"/>
      <c r="X379" s="51"/>
      <c r="Y379" s="50" t="str">
        <f>IFERROR(__xludf.DUMMYFUNCTION("if(or(U379="""",U379=""f""),"""",U379&amp;"": ""&amp;vlookup(to_text(U379),'1.Learning-Goals'!$A$3:$B$100,2,FALSE))"),"")</f>
        <v/>
      </c>
      <c r="Z379" s="50" t="str">
        <f>IFERROR(__xludf.DUMMYFUNCTION("if(or(V379="""",V379=""f""),"""",V379&amp;"": ""&amp;vlookup(to_text(V379),'1.Learning-Goals'!$A$3:$B$100,2,FALSE))"),"")</f>
        <v/>
      </c>
      <c r="AA379" s="50" t="str">
        <f>IFERROR(__xludf.DUMMYFUNCTION("if(or(W379="""",W379=""f""),"""",W379&amp;"": ""&amp;vlookup(to_text(W379),'1.Learning-Goals'!$A$3:$B$100,2,FALSE))"),"")</f>
        <v/>
      </c>
      <c r="AB379" s="50" t="str">
        <f>IFERROR(__xludf.DUMMYFUNCTION("if(or(X379="""",X379=""f""),"""",X379&amp;"": ""&amp;vlookup(to_text(X379),'1.Learning-Goals'!$A$3:$B$100,2,FALSE))"),"")</f>
        <v/>
      </c>
      <c r="AC379" s="52"/>
      <c r="AD379" s="52"/>
      <c r="AE379" s="52"/>
      <c r="AF379" s="52"/>
      <c r="AG379" s="52"/>
      <c r="AH379" s="52"/>
      <c r="AI379" s="52"/>
      <c r="AJ379" s="52"/>
    </row>
    <row r="380" ht="15.75" customHeight="1">
      <c r="A380" s="53"/>
      <c r="B380" s="39" t="str">
        <f t="shared" si="1"/>
        <v/>
      </c>
      <c r="C380" s="40" t="s">
        <v>1146</v>
      </c>
      <c r="D380" s="41" t="s">
        <v>1147</v>
      </c>
      <c r="E380" s="41" t="s">
        <v>79</v>
      </c>
      <c r="F380" s="40" t="s">
        <v>102</v>
      </c>
      <c r="G380" s="41" t="s">
        <v>841</v>
      </c>
      <c r="H380" s="57" t="s">
        <v>6</v>
      </c>
      <c r="I380" s="41" t="s">
        <v>103</v>
      </c>
      <c r="J380" s="56"/>
      <c r="K380" s="44"/>
      <c r="L380" s="45"/>
      <c r="M380" s="46" t="s">
        <v>1068</v>
      </c>
      <c r="N380" s="40" t="s">
        <v>1069</v>
      </c>
      <c r="O380" s="47" t="s">
        <v>1148</v>
      </c>
      <c r="P380" s="48"/>
      <c r="Q380" s="48"/>
      <c r="R380" s="48"/>
      <c r="S380" s="49"/>
      <c r="T380" s="50" t="str">
        <f>IFERROR(__xludf.DUMMYFUNCTION("if(isblank($A380),"""",REGEXREPLACE($A380,   "",?(\d),?"",  ""$1""&amp;""-""&amp;$H380))"),"")</f>
        <v/>
      </c>
      <c r="U380" s="51" t="str">
        <f>IFERROR(__xludf.DUMMYFUNCTION("iferror(split(A380,"","",TRUE,TRUE),"""")"),"")</f>
        <v/>
      </c>
      <c r="V380" s="51"/>
      <c r="W380" s="51"/>
      <c r="X380" s="51"/>
      <c r="Y380" s="50" t="str">
        <f>IFERROR(__xludf.DUMMYFUNCTION("if(or(U380="""",U380=""f""),"""",U380&amp;"": ""&amp;vlookup(to_text(U380),'1.Learning-Goals'!$A$3:$B$100,2,FALSE))"),"")</f>
        <v/>
      </c>
      <c r="Z380" s="50" t="str">
        <f>IFERROR(__xludf.DUMMYFUNCTION("if(or(V380="""",V380=""f""),"""",V380&amp;"": ""&amp;vlookup(to_text(V380),'1.Learning-Goals'!$A$3:$B$100,2,FALSE))"),"")</f>
        <v/>
      </c>
      <c r="AA380" s="50" t="str">
        <f>IFERROR(__xludf.DUMMYFUNCTION("if(or(W380="""",W380=""f""),"""",W380&amp;"": ""&amp;vlookup(to_text(W380),'1.Learning-Goals'!$A$3:$B$100,2,FALSE))"),"")</f>
        <v/>
      </c>
      <c r="AB380" s="50" t="str">
        <f>IFERROR(__xludf.DUMMYFUNCTION("if(or(X380="""",X380=""f""),"""",X380&amp;"": ""&amp;vlookup(to_text(X380),'1.Learning-Goals'!$A$3:$B$100,2,FALSE))"),"")</f>
        <v/>
      </c>
      <c r="AC380" s="52"/>
      <c r="AD380" s="52"/>
      <c r="AE380" s="52"/>
      <c r="AF380" s="52"/>
      <c r="AG380" s="52"/>
      <c r="AH380" s="52"/>
      <c r="AI380" s="52"/>
      <c r="AJ380" s="52"/>
    </row>
    <row r="381" ht="15.75" customHeight="1">
      <c r="A381" s="53"/>
      <c r="B381" s="39" t="str">
        <f t="shared" si="1"/>
        <v/>
      </c>
      <c r="C381" s="40" t="s">
        <v>1149</v>
      </c>
      <c r="D381" s="41" t="s">
        <v>1150</v>
      </c>
      <c r="E381" s="41" t="s">
        <v>79</v>
      </c>
      <c r="F381" s="40" t="s">
        <v>102</v>
      </c>
      <c r="G381" s="41" t="s">
        <v>841</v>
      </c>
      <c r="H381" s="57" t="s">
        <v>6</v>
      </c>
      <c r="I381" s="41" t="s">
        <v>103</v>
      </c>
      <c r="J381" s="56"/>
      <c r="K381" s="44"/>
      <c r="L381" s="45"/>
      <c r="M381" s="46" t="s">
        <v>1068</v>
      </c>
      <c r="N381" s="40" t="s">
        <v>1069</v>
      </c>
      <c r="O381" s="47" t="s">
        <v>1151</v>
      </c>
      <c r="P381" s="48"/>
      <c r="Q381" s="48"/>
      <c r="R381" s="48"/>
      <c r="S381" s="49"/>
      <c r="T381" s="50" t="str">
        <f>IFERROR(__xludf.DUMMYFUNCTION("if(isblank($A381),"""",REGEXREPLACE($A381,   "",?(\d),?"",  ""$1""&amp;""-""&amp;$H381))"),"")</f>
        <v/>
      </c>
      <c r="U381" s="51" t="str">
        <f>IFERROR(__xludf.DUMMYFUNCTION("iferror(split(A381,"","",TRUE,TRUE),"""")"),"")</f>
        <v/>
      </c>
      <c r="V381" s="51"/>
      <c r="W381" s="51"/>
      <c r="X381" s="51"/>
      <c r="Y381" s="50" t="str">
        <f>IFERROR(__xludf.DUMMYFUNCTION("if(or(U381="""",U381=""f""),"""",U381&amp;"": ""&amp;vlookup(to_text(U381),'1.Learning-Goals'!$A$3:$B$100,2,FALSE))"),"")</f>
        <v/>
      </c>
      <c r="Z381" s="50" t="str">
        <f>IFERROR(__xludf.DUMMYFUNCTION("if(or(V381="""",V381=""f""),"""",V381&amp;"": ""&amp;vlookup(to_text(V381),'1.Learning-Goals'!$A$3:$B$100,2,FALSE))"),"")</f>
        <v/>
      </c>
      <c r="AA381" s="50" t="str">
        <f>IFERROR(__xludf.DUMMYFUNCTION("if(or(W381="""",W381=""f""),"""",W381&amp;"": ""&amp;vlookup(to_text(W381),'1.Learning-Goals'!$A$3:$B$100,2,FALSE))"),"")</f>
        <v/>
      </c>
      <c r="AB381" s="50" t="str">
        <f>IFERROR(__xludf.DUMMYFUNCTION("if(or(X381="""",X381=""f""),"""",X381&amp;"": ""&amp;vlookup(to_text(X381),'1.Learning-Goals'!$A$3:$B$100,2,FALSE))"),"")</f>
        <v/>
      </c>
      <c r="AC381" s="52"/>
      <c r="AD381" s="52"/>
      <c r="AE381" s="52"/>
      <c r="AF381" s="52"/>
      <c r="AG381" s="52"/>
      <c r="AH381" s="52"/>
      <c r="AI381" s="52"/>
      <c r="AJ381" s="52"/>
    </row>
    <row r="382" ht="15.75" customHeight="1">
      <c r="A382" s="53"/>
      <c r="B382" s="39" t="str">
        <f t="shared" si="1"/>
        <v/>
      </c>
      <c r="C382" s="40" t="s">
        <v>1152</v>
      </c>
      <c r="D382" s="41" t="s">
        <v>1153</v>
      </c>
      <c r="E382" s="41" t="s">
        <v>79</v>
      </c>
      <c r="F382" s="40" t="s">
        <v>102</v>
      </c>
      <c r="G382" s="41" t="s">
        <v>841</v>
      </c>
      <c r="H382" s="57" t="s">
        <v>6</v>
      </c>
      <c r="I382" s="41" t="s">
        <v>103</v>
      </c>
      <c r="J382" s="56"/>
      <c r="K382" s="44"/>
      <c r="L382" s="45"/>
      <c r="M382" s="46" t="s">
        <v>1068</v>
      </c>
      <c r="N382" s="40" t="s">
        <v>1069</v>
      </c>
      <c r="O382" s="47" t="s">
        <v>1154</v>
      </c>
      <c r="P382" s="48"/>
      <c r="Q382" s="48"/>
      <c r="R382" s="48"/>
      <c r="S382" s="49"/>
      <c r="T382" s="50" t="str">
        <f>IFERROR(__xludf.DUMMYFUNCTION("if(isblank($A382),"""",REGEXREPLACE($A382,   "",?(\d),?"",  ""$1""&amp;""-""&amp;$H382))"),"")</f>
        <v/>
      </c>
      <c r="U382" s="51" t="str">
        <f>IFERROR(__xludf.DUMMYFUNCTION("iferror(split(A382,"","",TRUE,TRUE),"""")"),"")</f>
        <v/>
      </c>
      <c r="V382" s="51"/>
      <c r="W382" s="51"/>
      <c r="X382" s="51"/>
      <c r="Y382" s="50" t="str">
        <f>IFERROR(__xludf.DUMMYFUNCTION("if(or(U382="""",U382=""f""),"""",U382&amp;"": ""&amp;vlookup(to_text(U382),'1.Learning-Goals'!$A$3:$B$100,2,FALSE))"),"")</f>
        <v/>
      </c>
      <c r="Z382" s="50" t="str">
        <f>IFERROR(__xludf.DUMMYFUNCTION("if(or(V382="""",V382=""f""),"""",V382&amp;"": ""&amp;vlookup(to_text(V382),'1.Learning-Goals'!$A$3:$B$100,2,FALSE))"),"")</f>
        <v/>
      </c>
      <c r="AA382" s="50" t="str">
        <f>IFERROR(__xludf.DUMMYFUNCTION("if(or(W382="""",W382=""f""),"""",W382&amp;"": ""&amp;vlookup(to_text(W382),'1.Learning-Goals'!$A$3:$B$100,2,FALSE))"),"")</f>
        <v/>
      </c>
      <c r="AB382" s="50" t="str">
        <f>IFERROR(__xludf.DUMMYFUNCTION("if(or(X382="""",X382=""f""),"""",X382&amp;"": ""&amp;vlookup(to_text(X382),'1.Learning-Goals'!$A$3:$B$100,2,FALSE))"),"")</f>
        <v/>
      </c>
      <c r="AC382" s="52"/>
      <c r="AD382" s="52"/>
      <c r="AE382" s="52"/>
      <c r="AF382" s="52"/>
      <c r="AG382" s="52"/>
      <c r="AH382" s="52"/>
      <c r="AI382" s="52"/>
      <c r="AJ382" s="52"/>
    </row>
    <row r="383" ht="15.75" customHeight="1">
      <c r="A383" s="53"/>
      <c r="B383" s="39" t="str">
        <f t="shared" si="1"/>
        <v/>
      </c>
      <c r="C383" s="40" t="s">
        <v>1155</v>
      </c>
      <c r="D383" s="41" t="s">
        <v>1156</v>
      </c>
      <c r="E383" s="41" t="s">
        <v>79</v>
      </c>
      <c r="F383" s="40" t="s">
        <v>102</v>
      </c>
      <c r="G383" s="41" t="s">
        <v>841</v>
      </c>
      <c r="H383" s="57" t="s">
        <v>6</v>
      </c>
      <c r="I383" s="41" t="s">
        <v>103</v>
      </c>
      <c r="J383" s="56"/>
      <c r="K383" s="44"/>
      <c r="L383" s="45"/>
      <c r="M383" s="46" t="s">
        <v>1068</v>
      </c>
      <c r="N383" s="40" t="s">
        <v>1069</v>
      </c>
      <c r="O383" s="47" t="s">
        <v>1157</v>
      </c>
      <c r="P383" s="48"/>
      <c r="Q383" s="48"/>
      <c r="R383" s="48"/>
      <c r="S383" s="49"/>
      <c r="T383" s="50" t="str">
        <f>IFERROR(__xludf.DUMMYFUNCTION("if(isblank($A383),"""",REGEXREPLACE($A383,   "",?(\d),?"",  ""$1""&amp;""-""&amp;$H383))"),"")</f>
        <v/>
      </c>
      <c r="U383" s="51" t="str">
        <f>IFERROR(__xludf.DUMMYFUNCTION("iferror(split(A383,"","",TRUE,TRUE),"""")"),"")</f>
        <v/>
      </c>
      <c r="V383" s="51"/>
      <c r="W383" s="51"/>
      <c r="X383" s="51"/>
      <c r="Y383" s="50" t="str">
        <f>IFERROR(__xludf.DUMMYFUNCTION("if(or(U383="""",U383=""f""),"""",U383&amp;"": ""&amp;vlookup(to_text(U383),'1.Learning-Goals'!$A$3:$B$100,2,FALSE))"),"")</f>
        <v/>
      </c>
      <c r="Z383" s="50" t="str">
        <f>IFERROR(__xludf.DUMMYFUNCTION("if(or(V383="""",V383=""f""),"""",V383&amp;"": ""&amp;vlookup(to_text(V383),'1.Learning-Goals'!$A$3:$B$100,2,FALSE))"),"")</f>
        <v/>
      </c>
      <c r="AA383" s="50" t="str">
        <f>IFERROR(__xludf.DUMMYFUNCTION("if(or(W383="""",W383=""f""),"""",W383&amp;"": ""&amp;vlookup(to_text(W383),'1.Learning-Goals'!$A$3:$B$100,2,FALSE))"),"")</f>
        <v/>
      </c>
      <c r="AB383" s="50" t="str">
        <f>IFERROR(__xludf.DUMMYFUNCTION("if(or(X383="""",X383=""f""),"""",X383&amp;"": ""&amp;vlookup(to_text(X383),'1.Learning-Goals'!$A$3:$B$100,2,FALSE))"),"")</f>
        <v/>
      </c>
      <c r="AC383" s="52"/>
      <c r="AD383" s="52"/>
      <c r="AE383" s="52"/>
      <c r="AF383" s="52"/>
      <c r="AG383" s="52"/>
      <c r="AH383" s="52"/>
      <c r="AI383" s="52"/>
      <c r="AJ383" s="52"/>
    </row>
    <row r="384" ht="15.75" customHeight="1">
      <c r="A384" s="53"/>
      <c r="B384" s="39" t="str">
        <f t="shared" si="1"/>
        <v/>
      </c>
      <c r="C384" s="40" t="s">
        <v>1158</v>
      </c>
      <c r="D384" s="41" t="s">
        <v>1159</v>
      </c>
      <c r="E384" s="41" t="s">
        <v>79</v>
      </c>
      <c r="F384" s="40" t="s">
        <v>102</v>
      </c>
      <c r="G384" s="41" t="s">
        <v>186</v>
      </c>
      <c r="H384" s="57" t="s">
        <v>6</v>
      </c>
      <c r="I384" s="41" t="s">
        <v>103</v>
      </c>
      <c r="J384" s="56"/>
      <c r="K384" s="44"/>
      <c r="L384" s="45"/>
      <c r="M384" s="46" t="s">
        <v>1160</v>
      </c>
      <c r="N384" s="40" t="s">
        <v>1161</v>
      </c>
      <c r="O384" s="47" t="s">
        <v>1162</v>
      </c>
      <c r="P384" s="48"/>
      <c r="Q384" s="48"/>
      <c r="R384" s="48"/>
      <c r="S384" s="49"/>
      <c r="T384" s="50" t="str">
        <f>IFERROR(__xludf.DUMMYFUNCTION("if(isblank($A384),"""",REGEXREPLACE($A384,   "",?(\d),?"",  ""$1""&amp;""-""&amp;$H384))"),"")</f>
        <v/>
      </c>
      <c r="U384" s="51" t="str">
        <f>IFERROR(__xludf.DUMMYFUNCTION("iferror(split(A384,"","",TRUE,TRUE),"""")"),"")</f>
        <v/>
      </c>
      <c r="V384" s="51"/>
      <c r="W384" s="51"/>
      <c r="X384" s="51"/>
      <c r="Y384" s="50" t="str">
        <f>IFERROR(__xludf.DUMMYFUNCTION("if(or(U384="""",U384=""f""),"""",U384&amp;"": ""&amp;vlookup(to_text(U384),'1.Learning-Goals'!$A$3:$B$100,2,FALSE))"),"")</f>
        <v/>
      </c>
      <c r="Z384" s="50" t="str">
        <f>IFERROR(__xludf.DUMMYFUNCTION("if(or(V384="""",V384=""f""),"""",V384&amp;"": ""&amp;vlookup(to_text(V384),'1.Learning-Goals'!$A$3:$B$100,2,FALSE))"),"")</f>
        <v/>
      </c>
      <c r="AA384" s="50" t="str">
        <f>IFERROR(__xludf.DUMMYFUNCTION("if(or(W384="""",W384=""f""),"""",W384&amp;"": ""&amp;vlookup(to_text(W384),'1.Learning-Goals'!$A$3:$B$100,2,FALSE))"),"")</f>
        <v/>
      </c>
      <c r="AB384" s="50" t="str">
        <f>IFERROR(__xludf.DUMMYFUNCTION("if(or(X384="""",X384=""f""),"""",X384&amp;"": ""&amp;vlookup(to_text(X384),'1.Learning-Goals'!$A$3:$B$100,2,FALSE))"),"")</f>
        <v/>
      </c>
      <c r="AC384" s="52"/>
      <c r="AD384" s="52"/>
      <c r="AE384" s="52"/>
      <c r="AF384" s="52"/>
      <c r="AG384" s="52"/>
      <c r="AH384" s="52"/>
      <c r="AI384" s="52"/>
      <c r="AJ384" s="52"/>
    </row>
    <row r="385" ht="15.75" customHeight="1">
      <c r="A385" s="53"/>
      <c r="B385" s="39" t="str">
        <f t="shared" si="1"/>
        <v/>
      </c>
      <c r="C385" s="40" t="s">
        <v>1163</v>
      </c>
      <c r="D385" s="41" t="s">
        <v>1164</v>
      </c>
      <c r="E385" s="41" t="s">
        <v>79</v>
      </c>
      <c r="F385" s="40" t="s">
        <v>102</v>
      </c>
      <c r="G385" s="41" t="s">
        <v>186</v>
      </c>
      <c r="H385" s="57" t="s">
        <v>6</v>
      </c>
      <c r="I385" s="41" t="s">
        <v>103</v>
      </c>
      <c r="J385" s="56"/>
      <c r="K385" s="44"/>
      <c r="L385" s="45"/>
      <c r="M385" s="46" t="s">
        <v>1160</v>
      </c>
      <c r="N385" s="40" t="s">
        <v>1161</v>
      </c>
      <c r="O385" s="47" t="s">
        <v>1165</v>
      </c>
      <c r="P385" s="48"/>
      <c r="Q385" s="48"/>
      <c r="R385" s="48"/>
      <c r="S385" s="49"/>
      <c r="T385" s="50" t="str">
        <f>IFERROR(__xludf.DUMMYFUNCTION("if(isblank($A385),"""",REGEXREPLACE($A385,   "",?(\d),?"",  ""$1""&amp;""-""&amp;$H385))"),"")</f>
        <v/>
      </c>
      <c r="U385" s="51" t="str">
        <f>IFERROR(__xludf.DUMMYFUNCTION("iferror(split(A385,"","",TRUE,TRUE),"""")"),"")</f>
        <v/>
      </c>
      <c r="V385" s="51"/>
      <c r="W385" s="51"/>
      <c r="X385" s="51"/>
      <c r="Y385" s="50" t="str">
        <f>IFERROR(__xludf.DUMMYFUNCTION("if(or(U385="""",U385=""f""),"""",U385&amp;"": ""&amp;vlookup(to_text(U385),'1.Learning-Goals'!$A$3:$B$100,2,FALSE))"),"")</f>
        <v/>
      </c>
      <c r="Z385" s="50" t="str">
        <f>IFERROR(__xludf.DUMMYFUNCTION("if(or(V385="""",V385=""f""),"""",V385&amp;"": ""&amp;vlookup(to_text(V385),'1.Learning-Goals'!$A$3:$B$100,2,FALSE))"),"")</f>
        <v/>
      </c>
      <c r="AA385" s="50" t="str">
        <f>IFERROR(__xludf.DUMMYFUNCTION("if(or(W385="""",W385=""f""),"""",W385&amp;"": ""&amp;vlookup(to_text(W385),'1.Learning-Goals'!$A$3:$B$100,2,FALSE))"),"")</f>
        <v/>
      </c>
      <c r="AB385" s="50" t="str">
        <f>IFERROR(__xludf.DUMMYFUNCTION("if(or(X385="""",X385=""f""),"""",X385&amp;"": ""&amp;vlookup(to_text(X385),'1.Learning-Goals'!$A$3:$B$100,2,FALSE))"),"")</f>
        <v/>
      </c>
      <c r="AC385" s="52"/>
      <c r="AD385" s="52"/>
      <c r="AE385" s="52"/>
      <c r="AF385" s="52"/>
      <c r="AG385" s="52"/>
      <c r="AH385" s="52"/>
      <c r="AI385" s="52"/>
      <c r="AJ385" s="52"/>
    </row>
    <row r="386" ht="15.75" customHeight="1">
      <c r="A386" s="53"/>
      <c r="B386" s="39" t="str">
        <f t="shared" si="1"/>
        <v/>
      </c>
      <c r="C386" s="40" t="s">
        <v>1166</v>
      </c>
      <c r="D386" s="41" t="s">
        <v>1167</v>
      </c>
      <c r="E386" s="41" t="s">
        <v>79</v>
      </c>
      <c r="F386" s="40" t="s">
        <v>102</v>
      </c>
      <c r="G386" s="41" t="s">
        <v>186</v>
      </c>
      <c r="H386" s="57" t="s">
        <v>6</v>
      </c>
      <c r="I386" s="41" t="s">
        <v>103</v>
      </c>
      <c r="J386" s="56"/>
      <c r="K386" s="44"/>
      <c r="L386" s="45"/>
      <c r="M386" s="46" t="s">
        <v>1160</v>
      </c>
      <c r="N386" s="40" t="s">
        <v>1161</v>
      </c>
      <c r="O386" s="47" t="s">
        <v>1168</v>
      </c>
      <c r="P386" s="48"/>
      <c r="Q386" s="48"/>
      <c r="R386" s="48"/>
      <c r="S386" s="49"/>
      <c r="T386" s="50" t="str">
        <f>IFERROR(__xludf.DUMMYFUNCTION("if(isblank($A386),"""",REGEXREPLACE($A386,   "",?(\d),?"",  ""$1""&amp;""-""&amp;$H386))"),"")</f>
        <v/>
      </c>
      <c r="U386" s="51" t="str">
        <f>IFERROR(__xludf.DUMMYFUNCTION("iferror(split(A386,"","",TRUE,TRUE),"""")"),"")</f>
        <v/>
      </c>
      <c r="V386" s="51"/>
      <c r="W386" s="51"/>
      <c r="X386" s="51"/>
      <c r="Y386" s="50" t="str">
        <f>IFERROR(__xludf.DUMMYFUNCTION("if(or(U386="""",U386=""f""),"""",U386&amp;"": ""&amp;vlookup(to_text(U386),'1.Learning-Goals'!$A$3:$B$100,2,FALSE))"),"")</f>
        <v/>
      </c>
      <c r="Z386" s="50" t="str">
        <f>IFERROR(__xludf.DUMMYFUNCTION("if(or(V386="""",V386=""f""),"""",V386&amp;"": ""&amp;vlookup(to_text(V386),'1.Learning-Goals'!$A$3:$B$100,2,FALSE))"),"")</f>
        <v/>
      </c>
      <c r="AA386" s="50" t="str">
        <f>IFERROR(__xludf.DUMMYFUNCTION("if(or(W386="""",W386=""f""),"""",W386&amp;"": ""&amp;vlookup(to_text(W386),'1.Learning-Goals'!$A$3:$B$100,2,FALSE))"),"")</f>
        <v/>
      </c>
      <c r="AB386" s="50" t="str">
        <f>IFERROR(__xludf.DUMMYFUNCTION("if(or(X386="""",X386=""f""),"""",X386&amp;"": ""&amp;vlookup(to_text(X386),'1.Learning-Goals'!$A$3:$B$100,2,FALSE))"),"")</f>
        <v/>
      </c>
      <c r="AC386" s="52"/>
      <c r="AD386" s="52"/>
      <c r="AE386" s="52"/>
      <c r="AF386" s="52"/>
      <c r="AG386" s="52"/>
      <c r="AH386" s="52"/>
      <c r="AI386" s="52"/>
      <c r="AJ386" s="52"/>
    </row>
    <row r="387" ht="15.75" customHeight="1">
      <c r="A387" s="53"/>
      <c r="B387" s="39" t="str">
        <f t="shared" si="1"/>
        <v/>
      </c>
      <c r="C387" s="40" t="s">
        <v>1169</v>
      </c>
      <c r="D387" s="41" t="s">
        <v>1170</v>
      </c>
      <c r="E387" s="41" t="s">
        <v>79</v>
      </c>
      <c r="F387" s="40" t="s">
        <v>102</v>
      </c>
      <c r="G387" s="41" t="s">
        <v>186</v>
      </c>
      <c r="H387" s="57" t="s">
        <v>6</v>
      </c>
      <c r="I387" s="41" t="s">
        <v>103</v>
      </c>
      <c r="J387" s="56"/>
      <c r="K387" s="44"/>
      <c r="L387" s="45"/>
      <c r="M387" s="46" t="s">
        <v>1160</v>
      </c>
      <c r="N387" s="40" t="s">
        <v>1161</v>
      </c>
      <c r="O387" s="47" t="s">
        <v>1171</v>
      </c>
      <c r="P387" s="48"/>
      <c r="Q387" s="48"/>
      <c r="R387" s="48"/>
      <c r="S387" s="49"/>
      <c r="T387" s="50" t="str">
        <f>IFERROR(__xludf.DUMMYFUNCTION("if(isblank($A387),"""",REGEXREPLACE($A387,   "",?(\d),?"",  ""$1""&amp;""-""&amp;$H387))"),"")</f>
        <v/>
      </c>
      <c r="U387" s="51" t="str">
        <f>IFERROR(__xludf.DUMMYFUNCTION("iferror(split(A387,"","",TRUE,TRUE),"""")"),"")</f>
        <v/>
      </c>
      <c r="V387" s="51"/>
      <c r="W387" s="51"/>
      <c r="X387" s="51"/>
      <c r="Y387" s="50" t="str">
        <f>IFERROR(__xludf.DUMMYFUNCTION("if(or(U387="""",U387=""f""),"""",U387&amp;"": ""&amp;vlookup(to_text(U387),'1.Learning-Goals'!$A$3:$B$100,2,FALSE))"),"")</f>
        <v/>
      </c>
      <c r="Z387" s="50" t="str">
        <f>IFERROR(__xludf.DUMMYFUNCTION("if(or(V387="""",V387=""f""),"""",V387&amp;"": ""&amp;vlookup(to_text(V387),'1.Learning-Goals'!$A$3:$B$100,2,FALSE))"),"")</f>
        <v/>
      </c>
      <c r="AA387" s="50" t="str">
        <f>IFERROR(__xludf.DUMMYFUNCTION("if(or(W387="""",W387=""f""),"""",W387&amp;"": ""&amp;vlookup(to_text(W387),'1.Learning-Goals'!$A$3:$B$100,2,FALSE))"),"")</f>
        <v/>
      </c>
      <c r="AB387" s="50" t="str">
        <f>IFERROR(__xludf.DUMMYFUNCTION("if(or(X387="""",X387=""f""),"""",X387&amp;"": ""&amp;vlookup(to_text(X387),'1.Learning-Goals'!$A$3:$B$100,2,FALSE))"),"")</f>
        <v/>
      </c>
      <c r="AC387" s="52"/>
      <c r="AD387" s="52"/>
      <c r="AE387" s="52"/>
      <c r="AF387" s="52"/>
      <c r="AG387" s="52"/>
      <c r="AH387" s="52"/>
      <c r="AI387" s="52"/>
      <c r="AJ387" s="52"/>
    </row>
    <row r="388" ht="15.75" customHeight="1">
      <c r="A388" s="53"/>
      <c r="B388" s="39" t="str">
        <f t="shared" si="1"/>
        <v/>
      </c>
      <c r="C388" s="40" t="s">
        <v>1172</v>
      </c>
      <c r="D388" s="41" t="s">
        <v>1173</v>
      </c>
      <c r="E388" s="41" t="s">
        <v>79</v>
      </c>
      <c r="F388" s="40" t="s">
        <v>102</v>
      </c>
      <c r="G388" s="41" t="s">
        <v>186</v>
      </c>
      <c r="H388" s="57" t="s">
        <v>6</v>
      </c>
      <c r="I388" s="41" t="s">
        <v>103</v>
      </c>
      <c r="J388" s="56"/>
      <c r="K388" s="44"/>
      <c r="L388" s="45"/>
      <c r="M388" s="46" t="s">
        <v>1160</v>
      </c>
      <c r="N388" s="40" t="s">
        <v>1161</v>
      </c>
      <c r="O388" s="47" t="s">
        <v>1174</v>
      </c>
      <c r="P388" s="48"/>
      <c r="Q388" s="48"/>
      <c r="R388" s="48"/>
      <c r="S388" s="49"/>
      <c r="T388" s="50" t="str">
        <f>IFERROR(__xludf.DUMMYFUNCTION("if(isblank($A388),"""",REGEXREPLACE($A388,   "",?(\d),?"",  ""$1""&amp;""-""&amp;$H388))"),"")</f>
        <v/>
      </c>
      <c r="U388" s="51" t="str">
        <f>IFERROR(__xludf.DUMMYFUNCTION("iferror(split(A388,"","",TRUE,TRUE),"""")"),"")</f>
        <v/>
      </c>
      <c r="V388" s="51"/>
      <c r="W388" s="51"/>
      <c r="X388" s="51"/>
      <c r="Y388" s="50" t="str">
        <f>IFERROR(__xludf.DUMMYFUNCTION("if(or(U388="""",U388=""f""),"""",U388&amp;"": ""&amp;vlookup(to_text(U388),'1.Learning-Goals'!$A$3:$B$100,2,FALSE))"),"")</f>
        <v/>
      </c>
      <c r="Z388" s="50" t="str">
        <f>IFERROR(__xludf.DUMMYFUNCTION("if(or(V388="""",V388=""f""),"""",V388&amp;"": ""&amp;vlookup(to_text(V388),'1.Learning-Goals'!$A$3:$B$100,2,FALSE))"),"")</f>
        <v/>
      </c>
      <c r="AA388" s="50" t="str">
        <f>IFERROR(__xludf.DUMMYFUNCTION("if(or(W388="""",W388=""f""),"""",W388&amp;"": ""&amp;vlookup(to_text(W388),'1.Learning-Goals'!$A$3:$B$100,2,FALSE))"),"")</f>
        <v/>
      </c>
      <c r="AB388" s="50" t="str">
        <f>IFERROR(__xludf.DUMMYFUNCTION("if(or(X388="""",X388=""f""),"""",X388&amp;"": ""&amp;vlookup(to_text(X388),'1.Learning-Goals'!$A$3:$B$100,2,FALSE))"),"")</f>
        <v/>
      </c>
      <c r="AC388" s="52"/>
      <c r="AD388" s="52"/>
      <c r="AE388" s="52"/>
      <c r="AF388" s="52"/>
      <c r="AG388" s="52"/>
      <c r="AH388" s="52"/>
      <c r="AI388" s="52"/>
      <c r="AJ388" s="52"/>
    </row>
    <row r="389" ht="15.75" customHeight="1">
      <c r="A389" s="53"/>
      <c r="B389" s="39" t="str">
        <f t="shared" si="1"/>
        <v/>
      </c>
      <c r="C389" s="40" t="s">
        <v>1175</v>
      </c>
      <c r="D389" s="41" t="s">
        <v>1176</v>
      </c>
      <c r="E389" s="41" t="s">
        <v>79</v>
      </c>
      <c r="F389" s="40" t="s">
        <v>102</v>
      </c>
      <c r="G389" s="41" t="s">
        <v>186</v>
      </c>
      <c r="H389" s="57" t="s">
        <v>6</v>
      </c>
      <c r="I389" s="41" t="s">
        <v>103</v>
      </c>
      <c r="J389" s="56"/>
      <c r="K389" s="44"/>
      <c r="L389" s="45"/>
      <c r="M389" s="46" t="s">
        <v>1160</v>
      </c>
      <c r="N389" s="40" t="s">
        <v>1161</v>
      </c>
      <c r="O389" s="47" t="s">
        <v>1177</v>
      </c>
      <c r="P389" s="48"/>
      <c r="Q389" s="48"/>
      <c r="R389" s="48"/>
      <c r="S389" s="49"/>
      <c r="T389" s="50" t="str">
        <f>IFERROR(__xludf.DUMMYFUNCTION("if(isblank($A389),"""",REGEXREPLACE($A389,   "",?(\d),?"",  ""$1""&amp;""-""&amp;$H389))"),"")</f>
        <v/>
      </c>
      <c r="U389" s="51" t="str">
        <f>IFERROR(__xludf.DUMMYFUNCTION("iferror(split(A389,"","",TRUE,TRUE),"""")"),"")</f>
        <v/>
      </c>
      <c r="V389" s="51"/>
      <c r="W389" s="51"/>
      <c r="X389" s="51"/>
      <c r="Y389" s="50" t="str">
        <f>IFERROR(__xludf.DUMMYFUNCTION("if(or(U389="""",U389=""f""),"""",U389&amp;"": ""&amp;vlookup(to_text(U389),'1.Learning-Goals'!$A$3:$B$100,2,FALSE))"),"")</f>
        <v/>
      </c>
      <c r="Z389" s="50" t="str">
        <f>IFERROR(__xludf.DUMMYFUNCTION("if(or(V389="""",V389=""f""),"""",V389&amp;"": ""&amp;vlookup(to_text(V389),'1.Learning-Goals'!$A$3:$B$100,2,FALSE))"),"")</f>
        <v/>
      </c>
      <c r="AA389" s="50" t="str">
        <f>IFERROR(__xludf.DUMMYFUNCTION("if(or(W389="""",W389=""f""),"""",W389&amp;"": ""&amp;vlookup(to_text(W389),'1.Learning-Goals'!$A$3:$B$100,2,FALSE))"),"")</f>
        <v/>
      </c>
      <c r="AB389" s="50" t="str">
        <f>IFERROR(__xludf.DUMMYFUNCTION("if(or(X389="""",X389=""f""),"""",X389&amp;"": ""&amp;vlookup(to_text(X389),'1.Learning-Goals'!$A$3:$B$100,2,FALSE))"),"")</f>
        <v/>
      </c>
      <c r="AC389" s="52"/>
      <c r="AD389" s="52"/>
      <c r="AE389" s="52"/>
      <c r="AF389" s="52"/>
      <c r="AG389" s="52"/>
      <c r="AH389" s="52"/>
      <c r="AI389" s="52"/>
      <c r="AJ389" s="52"/>
    </row>
    <row r="390" ht="15.75" customHeight="1">
      <c r="A390" s="53"/>
      <c r="B390" s="39" t="str">
        <f t="shared" si="1"/>
        <v/>
      </c>
      <c r="C390" s="40" t="s">
        <v>1178</v>
      </c>
      <c r="D390" s="41" t="s">
        <v>1179</v>
      </c>
      <c r="E390" s="41" t="s">
        <v>79</v>
      </c>
      <c r="F390" s="40" t="s">
        <v>102</v>
      </c>
      <c r="G390" s="41" t="s">
        <v>186</v>
      </c>
      <c r="H390" s="57" t="s">
        <v>6</v>
      </c>
      <c r="I390" s="41" t="s">
        <v>103</v>
      </c>
      <c r="J390" s="56"/>
      <c r="K390" s="44"/>
      <c r="L390" s="45"/>
      <c r="M390" s="46" t="s">
        <v>1160</v>
      </c>
      <c r="N390" s="40" t="s">
        <v>1161</v>
      </c>
      <c r="O390" s="47" t="s">
        <v>1180</v>
      </c>
      <c r="P390" s="48"/>
      <c r="Q390" s="48"/>
      <c r="R390" s="48"/>
      <c r="S390" s="49"/>
      <c r="T390" s="50" t="str">
        <f>IFERROR(__xludf.DUMMYFUNCTION("if(isblank($A390),"""",REGEXREPLACE($A390,   "",?(\d),?"",  ""$1""&amp;""-""&amp;$H390))"),"")</f>
        <v/>
      </c>
      <c r="U390" s="51" t="str">
        <f>IFERROR(__xludf.DUMMYFUNCTION("iferror(split(A390,"","",TRUE,TRUE),"""")"),"")</f>
        <v/>
      </c>
      <c r="V390" s="51"/>
      <c r="W390" s="51"/>
      <c r="X390" s="51"/>
      <c r="Y390" s="50" t="str">
        <f>IFERROR(__xludf.DUMMYFUNCTION("if(or(U390="""",U390=""f""),"""",U390&amp;"": ""&amp;vlookup(to_text(U390),'1.Learning-Goals'!$A$3:$B$100,2,FALSE))"),"")</f>
        <v/>
      </c>
      <c r="Z390" s="50" t="str">
        <f>IFERROR(__xludf.DUMMYFUNCTION("if(or(V390="""",V390=""f""),"""",V390&amp;"": ""&amp;vlookup(to_text(V390),'1.Learning-Goals'!$A$3:$B$100,2,FALSE))"),"")</f>
        <v/>
      </c>
      <c r="AA390" s="50" t="str">
        <f>IFERROR(__xludf.DUMMYFUNCTION("if(or(W390="""",W390=""f""),"""",W390&amp;"": ""&amp;vlookup(to_text(W390),'1.Learning-Goals'!$A$3:$B$100,2,FALSE))"),"")</f>
        <v/>
      </c>
      <c r="AB390" s="50" t="str">
        <f>IFERROR(__xludf.DUMMYFUNCTION("if(or(X390="""",X390=""f""),"""",X390&amp;"": ""&amp;vlookup(to_text(X390),'1.Learning-Goals'!$A$3:$B$100,2,FALSE))"),"")</f>
        <v/>
      </c>
      <c r="AC390" s="52"/>
      <c r="AD390" s="52"/>
      <c r="AE390" s="52"/>
      <c r="AF390" s="52"/>
      <c r="AG390" s="52"/>
      <c r="AH390" s="52"/>
      <c r="AI390" s="52"/>
      <c r="AJ390" s="52"/>
    </row>
    <row r="391" ht="15.75" customHeight="1">
      <c r="A391" s="53"/>
      <c r="B391" s="39" t="str">
        <f t="shared" si="1"/>
        <v/>
      </c>
      <c r="C391" s="40" t="s">
        <v>1181</v>
      </c>
      <c r="D391" s="41" t="s">
        <v>1182</v>
      </c>
      <c r="E391" s="41" t="s">
        <v>79</v>
      </c>
      <c r="F391" s="40" t="s">
        <v>102</v>
      </c>
      <c r="G391" s="41" t="s">
        <v>186</v>
      </c>
      <c r="H391" s="57" t="s">
        <v>6</v>
      </c>
      <c r="I391" s="41" t="s">
        <v>103</v>
      </c>
      <c r="J391" s="56"/>
      <c r="K391" s="44"/>
      <c r="L391" s="45"/>
      <c r="M391" s="46" t="s">
        <v>1160</v>
      </c>
      <c r="N391" s="40" t="s">
        <v>1161</v>
      </c>
      <c r="O391" s="47" t="s">
        <v>1183</v>
      </c>
      <c r="P391" s="48"/>
      <c r="Q391" s="48"/>
      <c r="R391" s="48"/>
      <c r="S391" s="49"/>
      <c r="T391" s="50" t="str">
        <f>IFERROR(__xludf.DUMMYFUNCTION("if(isblank($A391),"""",REGEXREPLACE($A391,   "",?(\d),?"",  ""$1""&amp;""-""&amp;$H391))"),"")</f>
        <v/>
      </c>
      <c r="U391" s="51" t="str">
        <f>IFERROR(__xludf.DUMMYFUNCTION("iferror(split(A391,"","",TRUE,TRUE),"""")"),"")</f>
        <v/>
      </c>
      <c r="V391" s="51"/>
      <c r="W391" s="51"/>
      <c r="X391" s="51"/>
      <c r="Y391" s="50" t="str">
        <f>IFERROR(__xludf.DUMMYFUNCTION("if(or(U391="""",U391=""f""),"""",U391&amp;"": ""&amp;vlookup(to_text(U391),'1.Learning-Goals'!$A$3:$B$100,2,FALSE))"),"")</f>
        <v/>
      </c>
      <c r="Z391" s="50" t="str">
        <f>IFERROR(__xludf.DUMMYFUNCTION("if(or(V391="""",V391=""f""),"""",V391&amp;"": ""&amp;vlookup(to_text(V391),'1.Learning-Goals'!$A$3:$B$100,2,FALSE))"),"")</f>
        <v/>
      </c>
      <c r="AA391" s="50" t="str">
        <f>IFERROR(__xludf.DUMMYFUNCTION("if(or(W391="""",W391=""f""),"""",W391&amp;"": ""&amp;vlookup(to_text(W391),'1.Learning-Goals'!$A$3:$B$100,2,FALSE))"),"")</f>
        <v/>
      </c>
      <c r="AB391" s="50" t="str">
        <f>IFERROR(__xludf.DUMMYFUNCTION("if(or(X391="""",X391=""f""),"""",X391&amp;"": ""&amp;vlookup(to_text(X391),'1.Learning-Goals'!$A$3:$B$100,2,FALSE))"),"")</f>
        <v/>
      </c>
      <c r="AC391" s="52"/>
      <c r="AD391" s="52"/>
      <c r="AE391" s="52"/>
      <c r="AF391" s="52"/>
      <c r="AG391" s="52"/>
      <c r="AH391" s="52"/>
      <c r="AI391" s="52"/>
      <c r="AJ391" s="52"/>
    </row>
    <row r="392" ht="15.75" customHeight="1">
      <c r="A392" s="53"/>
      <c r="B392" s="39" t="str">
        <f t="shared" si="1"/>
        <v/>
      </c>
      <c r="C392" s="40" t="s">
        <v>1184</v>
      </c>
      <c r="D392" s="41" t="s">
        <v>1185</v>
      </c>
      <c r="E392" s="41" t="s">
        <v>79</v>
      </c>
      <c r="F392" s="40" t="s">
        <v>102</v>
      </c>
      <c r="G392" s="41" t="s">
        <v>186</v>
      </c>
      <c r="H392" s="57" t="s">
        <v>6</v>
      </c>
      <c r="I392" s="41" t="s">
        <v>103</v>
      </c>
      <c r="J392" s="56"/>
      <c r="K392" s="44"/>
      <c r="L392" s="45"/>
      <c r="M392" s="46" t="s">
        <v>1160</v>
      </c>
      <c r="N392" s="40" t="s">
        <v>1161</v>
      </c>
      <c r="O392" s="47" t="s">
        <v>1186</v>
      </c>
      <c r="P392" s="48"/>
      <c r="Q392" s="48"/>
      <c r="R392" s="48"/>
      <c r="S392" s="49"/>
      <c r="T392" s="50" t="str">
        <f>IFERROR(__xludf.DUMMYFUNCTION("if(isblank($A392),"""",REGEXREPLACE($A392,   "",?(\d),?"",  ""$1""&amp;""-""&amp;$H392))"),"")</f>
        <v/>
      </c>
      <c r="U392" s="51" t="str">
        <f>IFERROR(__xludf.DUMMYFUNCTION("iferror(split(A392,"","",TRUE,TRUE),"""")"),"")</f>
        <v/>
      </c>
      <c r="V392" s="51"/>
      <c r="W392" s="51"/>
      <c r="X392" s="51"/>
      <c r="Y392" s="50" t="str">
        <f>IFERROR(__xludf.DUMMYFUNCTION("if(or(U392="""",U392=""f""),"""",U392&amp;"": ""&amp;vlookup(to_text(U392),'1.Learning-Goals'!$A$3:$B$100,2,FALSE))"),"")</f>
        <v/>
      </c>
      <c r="Z392" s="50" t="str">
        <f>IFERROR(__xludf.DUMMYFUNCTION("if(or(V392="""",V392=""f""),"""",V392&amp;"": ""&amp;vlookup(to_text(V392),'1.Learning-Goals'!$A$3:$B$100,2,FALSE))"),"")</f>
        <v/>
      </c>
      <c r="AA392" s="50" t="str">
        <f>IFERROR(__xludf.DUMMYFUNCTION("if(or(W392="""",W392=""f""),"""",W392&amp;"": ""&amp;vlookup(to_text(W392),'1.Learning-Goals'!$A$3:$B$100,2,FALSE))"),"")</f>
        <v/>
      </c>
      <c r="AB392" s="50" t="str">
        <f>IFERROR(__xludf.DUMMYFUNCTION("if(or(X392="""",X392=""f""),"""",X392&amp;"": ""&amp;vlookup(to_text(X392),'1.Learning-Goals'!$A$3:$B$100,2,FALSE))"),"")</f>
        <v/>
      </c>
      <c r="AC392" s="52"/>
      <c r="AD392" s="52"/>
      <c r="AE392" s="52"/>
      <c r="AF392" s="52"/>
      <c r="AG392" s="52"/>
      <c r="AH392" s="52"/>
      <c r="AI392" s="52"/>
      <c r="AJ392" s="52"/>
    </row>
    <row r="393" ht="15.75" customHeight="1">
      <c r="A393" s="53"/>
      <c r="B393" s="39" t="str">
        <f t="shared" si="1"/>
        <v/>
      </c>
      <c r="C393" s="40" t="s">
        <v>1187</v>
      </c>
      <c r="D393" s="41" t="s">
        <v>1188</v>
      </c>
      <c r="E393" s="41" t="s">
        <v>79</v>
      </c>
      <c r="F393" s="40" t="s">
        <v>102</v>
      </c>
      <c r="G393" s="41" t="s">
        <v>186</v>
      </c>
      <c r="H393" s="57" t="s">
        <v>6</v>
      </c>
      <c r="I393" s="41" t="s">
        <v>103</v>
      </c>
      <c r="J393" s="56"/>
      <c r="K393" s="44"/>
      <c r="L393" s="45"/>
      <c r="M393" s="46" t="s">
        <v>1160</v>
      </c>
      <c r="N393" s="40" t="s">
        <v>1161</v>
      </c>
      <c r="O393" s="47" t="s">
        <v>1189</v>
      </c>
      <c r="P393" s="48"/>
      <c r="Q393" s="48"/>
      <c r="R393" s="48"/>
      <c r="S393" s="49"/>
      <c r="T393" s="50" t="str">
        <f>IFERROR(__xludf.DUMMYFUNCTION("if(isblank($A393),"""",REGEXREPLACE($A393,   "",?(\d),?"",  ""$1""&amp;""-""&amp;$H393))"),"")</f>
        <v/>
      </c>
      <c r="U393" s="51" t="str">
        <f>IFERROR(__xludf.DUMMYFUNCTION("iferror(split(A393,"","",TRUE,TRUE),"""")"),"")</f>
        <v/>
      </c>
      <c r="V393" s="51"/>
      <c r="W393" s="51"/>
      <c r="X393" s="51"/>
      <c r="Y393" s="50" t="str">
        <f>IFERROR(__xludf.DUMMYFUNCTION("if(or(U393="""",U393=""f""),"""",U393&amp;"": ""&amp;vlookup(to_text(U393),'1.Learning-Goals'!$A$3:$B$100,2,FALSE))"),"")</f>
        <v/>
      </c>
      <c r="Z393" s="50" t="str">
        <f>IFERROR(__xludf.DUMMYFUNCTION("if(or(V393="""",V393=""f""),"""",V393&amp;"": ""&amp;vlookup(to_text(V393),'1.Learning-Goals'!$A$3:$B$100,2,FALSE))"),"")</f>
        <v/>
      </c>
      <c r="AA393" s="50" t="str">
        <f>IFERROR(__xludf.DUMMYFUNCTION("if(or(W393="""",W393=""f""),"""",W393&amp;"": ""&amp;vlookup(to_text(W393),'1.Learning-Goals'!$A$3:$B$100,2,FALSE))"),"")</f>
        <v/>
      </c>
      <c r="AB393" s="50" t="str">
        <f>IFERROR(__xludf.DUMMYFUNCTION("if(or(X393="""",X393=""f""),"""",X393&amp;"": ""&amp;vlookup(to_text(X393),'1.Learning-Goals'!$A$3:$B$100,2,FALSE))"),"")</f>
        <v/>
      </c>
      <c r="AC393" s="52"/>
      <c r="AD393" s="52"/>
      <c r="AE393" s="52"/>
      <c r="AF393" s="52"/>
      <c r="AG393" s="52"/>
      <c r="AH393" s="52"/>
      <c r="AI393" s="52"/>
      <c r="AJ393" s="52"/>
    </row>
    <row r="394" ht="15.75" customHeight="1">
      <c r="A394" s="53"/>
      <c r="B394" s="39" t="str">
        <f t="shared" si="1"/>
        <v/>
      </c>
      <c r="C394" s="40" t="s">
        <v>1190</v>
      </c>
      <c r="D394" s="41" t="s">
        <v>1191</v>
      </c>
      <c r="E394" s="41" t="s">
        <v>79</v>
      </c>
      <c r="F394" s="40" t="s">
        <v>102</v>
      </c>
      <c r="G394" s="41">
        <v>1.0</v>
      </c>
      <c r="H394" s="57" t="s">
        <v>6</v>
      </c>
      <c r="I394" s="41" t="s">
        <v>103</v>
      </c>
      <c r="J394" s="56"/>
      <c r="K394" s="44"/>
      <c r="L394" s="45"/>
      <c r="M394" s="46" t="s">
        <v>1160</v>
      </c>
      <c r="N394" s="40" t="s">
        <v>1161</v>
      </c>
      <c r="O394" s="47" t="s">
        <v>1192</v>
      </c>
      <c r="P394" s="48"/>
      <c r="Q394" s="48"/>
      <c r="R394" s="48"/>
      <c r="S394" s="49"/>
      <c r="T394" s="50" t="str">
        <f>IFERROR(__xludf.DUMMYFUNCTION("if(isblank($A394),"""",REGEXREPLACE($A394,   "",?(\d),?"",  ""$1""&amp;""-""&amp;$H394))"),"")</f>
        <v/>
      </c>
      <c r="U394" s="51" t="str">
        <f>IFERROR(__xludf.DUMMYFUNCTION("iferror(split(A394,"","",TRUE,TRUE),"""")"),"")</f>
        <v/>
      </c>
      <c r="V394" s="51"/>
      <c r="W394" s="51"/>
      <c r="X394" s="51"/>
      <c r="Y394" s="50" t="str">
        <f>IFERROR(__xludf.DUMMYFUNCTION("if(or(U394="""",U394=""f""),"""",U394&amp;"": ""&amp;vlookup(to_text(U394),'1.Learning-Goals'!$A$3:$B$100,2,FALSE))"),"")</f>
        <v/>
      </c>
      <c r="Z394" s="50" t="str">
        <f>IFERROR(__xludf.DUMMYFUNCTION("if(or(V394="""",V394=""f""),"""",V394&amp;"": ""&amp;vlookup(to_text(V394),'1.Learning-Goals'!$A$3:$B$100,2,FALSE))"),"")</f>
        <v/>
      </c>
      <c r="AA394" s="50" t="str">
        <f>IFERROR(__xludf.DUMMYFUNCTION("if(or(W394="""",W394=""f""),"""",W394&amp;"": ""&amp;vlookup(to_text(W394),'1.Learning-Goals'!$A$3:$B$100,2,FALSE))"),"")</f>
        <v/>
      </c>
      <c r="AB394" s="50" t="str">
        <f>IFERROR(__xludf.DUMMYFUNCTION("if(or(X394="""",X394=""f""),"""",X394&amp;"": ""&amp;vlookup(to_text(X394),'1.Learning-Goals'!$A$3:$B$100,2,FALSE))"),"")</f>
        <v/>
      </c>
      <c r="AC394" s="52"/>
      <c r="AD394" s="52"/>
      <c r="AE394" s="52"/>
      <c r="AF394" s="52"/>
      <c r="AG394" s="52"/>
      <c r="AH394" s="52"/>
      <c r="AI394" s="52"/>
      <c r="AJ394" s="52"/>
    </row>
    <row r="395" ht="15.75" customHeight="1">
      <c r="A395" s="53"/>
      <c r="B395" s="39" t="str">
        <f t="shared" si="1"/>
        <v/>
      </c>
      <c r="C395" s="40" t="s">
        <v>1193</v>
      </c>
      <c r="D395" s="41" t="s">
        <v>1194</v>
      </c>
      <c r="E395" s="41" t="s">
        <v>79</v>
      </c>
      <c r="F395" s="40" t="s">
        <v>102</v>
      </c>
      <c r="G395" s="41">
        <v>1.0</v>
      </c>
      <c r="H395" s="57" t="s">
        <v>6</v>
      </c>
      <c r="I395" s="41" t="s">
        <v>103</v>
      </c>
      <c r="J395" s="56"/>
      <c r="K395" s="44"/>
      <c r="L395" s="45"/>
      <c r="M395" s="46" t="s">
        <v>1160</v>
      </c>
      <c r="N395" s="40" t="s">
        <v>1161</v>
      </c>
      <c r="O395" s="47" t="s">
        <v>1195</v>
      </c>
      <c r="P395" s="48"/>
      <c r="Q395" s="48"/>
      <c r="R395" s="48"/>
      <c r="S395" s="49"/>
      <c r="T395" s="50" t="str">
        <f>IFERROR(__xludf.DUMMYFUNCTION("if(isblank($A395),"""",REGEXREPLACE($A395,   "",?(\d),?"",  ""$1""&amp;""-""&amp;$H395))"),"")</f>
        <v/>
      </c>
      <c r="U395" s="51" t="str">
        <f>IFERROR(__xludf.DUMMYFUNCTION("iferror(split(A395,"","",TRUE,TRUE),"""")"),"")</f>
        <v/>
      </c>
      <c r="V395" s="51"/>
      <c r="W395" s="51"/>
      <c r="X395" s="51"/>
      <c r="Y395" s="50" t="str">
        <f>IFERROR(__xludf.DUMMYFUNCTION("if(or(U395="""",U395=""f""),"""",U395&amp;"": ""&amp;vlookup(to_text(U395),'1.Learning-Goals'!$A$3:$B$100,2,FALSE))"),"")</f>
        <v/>
      </c>
      <c r="Z395" s="50" t="str">
        <f>IFERROR(__xludf.DUMMYFUNCTION("if(or(V395="""",V395=""f""),"""",V395&amp;"": ""&amp;vlookup(to_text(V395),'1.Learning-Goals'!$A$3:$B$100,2,FALSE))"),"")</f>
        <v/>
      </c>
      <c r="AA395" s="50" t="str">
        <f>IFERROR(__xludf.DUMMYFUNCTION("if(or(W395="""",W395=""f""),"""",W395&amp;"": ""&amp;vlookup(to_text(W395),'1.Learning-Goals'!$A$3:$B$100,2,FALSE))"),"")</f>
        <v/>
      </c>
      <c r="AB395" s="50" t="str">
        <f>IFERROR(__xludf.DUMMYFUNCTION("if(or(X395="""",X395=""f""),"""",X395&amp;"": ""&amp;vlookup(to_text(X395),'1.Learning-Goals'!$A$3:$B$100,2,FALSE))"),"")</f>
        <v/>
      </c>
      <c r="AC395" s="52"/>
      <c r="AD395" s="52"/>
      <c r="AE395" s="52"/>
      <c r="AF395" s="52"/>
      <c r="AG395" s="52"/>
      <c r="AH395" s="52"/>
      <c r="AI395" s="52"/>
      <c r="AJ395" s="52"/>
    </row>
    <row r="396" ht="15.75" customHeight="1">
      <c r="A396" s="53"/>
      <c r="B396" s="39" t="str">
        <f t="shared" si="1"/>
        <v/>
      </c>
      <c r="C396" s="40" t="s">
        <v>1196</v>
      </c>
      <c r="D396" s="41" t="s">
        <v>1197</v>
      </c>
      <c r="E396" s="41" t="s">
        <v>79</v>
      </c>
      <c r="F396" s="40" t="s">
        <v>102</v>
      </c>
      <c r="G396" s="41">
        <v>1.0</v>
      </c>
      <c r="H396" s="57" t="s">
        <v>6</v>
      </c>
      <c r="I396" s="41" t="s">
        <v>103</v>
      </c>
      <c r="J396" s="56"/>
      <c r="K396" s="44"/>
      <c r="L396" s="45"/>
      <c r="M396" s="46" t="s">
        <v>1160</v>
      </c>
      <c r="N396" s="40" t="s">
        <v>1161</v>
      </c>
      <c r="O396" s="47" t="s">
        <v>1198</v>
      </c>
      <c r="P396" s="48"/>
      <c r="Q396" s="48"/>
      <c r="R396" s="48"/>
      <c r="S396" s="49"/>
      <c r="T396" s="50" t="str">
        <f>IFERROR(__xludf.DUMMYFUNCTION("if(isblank($A396),"""",REGEXREPLACE($A396,   "",?(\d),?"",  ""$1""&amp;""-""&amp;$H396))"),"")</f>
        <v/>
      </c>
      <c r="U396" s="51" t="str">
        <f>IFERROR(__xludf.DUMMYFUNCTION("iferror(split(A396,"","",TRUE,TRUE),"""")"),"")</f>
        <v/>
      </c>
      <c r="V396" s="51"/>
      <c r="W396" s="51"/>
      <c r="X396" s="51"/>
      <c r="Y396" s="50" t="str">
        <f>IFERROR(__xludf.DUMMYFUNCTION("if(or(U396="""",U396=""f""),"""",U396&amp;"": ""&amp;vlookup(to_text(U396),'1.Learning-Goals'!$A$3:$B$100,2,FALSE))"),"")</f>
        <v/>
      </c>
      <c r="Z396" s="50" t="str">
        <f>IFERROR(__xludf.DUMMYFUNCTION("if(or(V396="""",V396=""f""),"""",V396&amp;"": ""&amp;vlookup(to_text(V396),'1.Learning-Goals'!$A$3:$B$100,2,FALSE))"),"")</f>
        <v/>
      </c>
      <c r="AA396" s="50" t="str">
        <f>IFERROR(__xludf.DUMMYFUNCTION("if(or(W396="""",W396=""f""),"""",W396&amp;"": ""&amp;vlookup(to_text(W396),'1.Learning-Goals'!$A$3:$B$100,2,FALSE))"),"")</f>
        <v/>
      </c>
      <c r="AB396" s="50" t="str">
        <f>IFERROR(__xludf.DUMMYFUNCTION("if(or(X396="""",X396=""f""),"""",X396&amp;"": ""&amp;vlookup(to_text(X396),'1.Learning-Goals'!$A$3:$B$100,2,FALSE))"),"")</f>
        <v/>
      </c>
      <c r="AC396" s="52"/>
      <c r="AD396" s="52"/>
      <c r="AE396" s="52"/>
      <c r="AF396" s="52"/>
      <c r="AG396" s="52"/>
      <c r="AH396" s="52"/>
      <c r="AI396" s="52"/>
      <c r="AJ396" s="52"/>
    </row>
    <row r="397" ht="15.75" customHeight="1">
      <c r="A397" s="53"/>
      <c r="B397" s="39" t="str">
        <f t="shared" si="1"/>
        <v/>
      </c>
      <c r="C397" s="40" t="s">
        <v>1199</v>
      </c>
      <c r="D397" s="41" t="s">
        <v>1200</v>
      </c>
      <c r="E397" s="41" t="s">
        <v>79</v>
      </c>
      <c r="F397" s="40" t="s">
        <v>102</v>
      </c>
      <c r="G397" s="41">
        <v>1.0</v>
      </c>
      <c r="H397" s="57" t="s">
        <v>6</v>
      </c>
      <c r="I397" s="41" t="s">
        <v>103</v>
      </c>
      <c r="J397" s="56"/>
      <c r="K397" s="44"/>
      <c r="L397" s="45"/>
      <c r="M397" s="46" t="s">
        <v>1160</v>
      </c>
      <c r="N397" s="40" t="s">
        <v>1161</v>
      </c>
      <c r="O397" s="47" t="s">
        <v>1201</v>
      </c>
      <c r="P397" s="48"/>
      <c r="Q397" s="48"/>
      <c r="R397" s="48"/>
      <c r="S397" s="49"/>
      <c r="T397" s="50" t="str">
        <f>IFERROR(__xludf.DUMMYFUNCTION("if(isblank($A397),"""",REGEXREPLACE($A397,   "",?(\d),?"",  ""$1""&amp;""-""&amp;$H397))"),"")</f>
        <v/>
      </c>
      <c r="U397" s="51" t="str">
        <f>IFERROR(__xludf.DUMMYFUNCTION("iferror(split(A397,"","",TRUE,TRUE),"""")"),"")</f>
        <v/>
      </c>
      <c r="V397" s="51"/>
      <c r="W397" s="51"/>
      <c r="X397" s="51"/>
      <c r="Y397" s="50" t="str">
        <f>IFERROR(__xludf.DUMMYFUNCTION("if(or(U397="""",U397=""f""),"""",U397&amp;"": ""&amp;vlookup(to_text(U397),'1.Learning-Goals'!$A$3:$B$100,2,FALSE))"),"")</f>
        <v/>
      </c>
      <c r="Z397" s="50" t="str">
        <f>IFERROR(__xludf.DUMMYFUNCTION("if(or(V397="""",V397=""f""),"""",V397&amp;"": ""&amp;vlookup(to_text(V397),'1.Learning-Goals'!$A$3:$B$100,2,FALSE))"),"")</f>
        <v/>
      </c>
      <c r="AA397" s="50" t="str">
        <f>IFERROR(__xludf.DUMMYFUNCTION("if(or(W397="""",W397=""f""),"""",W397&amp;"": ""&amp;vlookup(to_text(W397),'1.Learning-Goals'!$A$3:$B$100,2,FALSE))"),"")</f>
        <v/>
      </c>
      <c r="AB397" s="50" t="str">
        <f>IFERROR(__xludf.DUMMYFUNCTION("if(or(X397="""",X397=""f""),"""",X397&amp;"": ""&amp;vlookup(to_text(X397),'1.Learning-Goals'!$A$3:$B$100,2,FALSE))"),"")</f>
        <v/>
      </c>
      <c r="AC397" s="52"/>
      <c r="AD397" s="52"/>
      <c r="AE397" s="52"/>
      <c r="AF397" s="52"/>
      <c r="AG397" s="52"/>
      <c r="AH397" s="52"/>
      <c r="AI397" s="52"/>
      <c r="AJ397" s="52"/>
    </row>
    <row r="398" ht="15.75" customHeight="1">
      <c r="A398" s="53"/>
      <c r="B398" s="39" t="str">
        <f t="shared" si="1"/>
        <v/>
      </c>
      <c r="C398" s="40" t="s">
        <v>1202</v>
      </c>
      <c r="D398" s="41" t="s">
        <v>1203</v>
      </c>
      <c r="E398" s="41" t="s">
        <v>79</v>
      </c>
      <c r="F398" s="40" t="s">
        <v>102</v>
      </c>
      <c r="G398" s="41">
        <v>1.0</v>
      </c>
      <c r="H398" s="57" t="s">
        <v>6</v>
      </c>
      <c r="I398" s="41" t="s">
        <v>103</v>
      </c>
      <c r="J398" s="56"/>
      <c r="K398" s="44"/>
      <c r="L398" s="45"/>
      <c r="M398" s="46" t="s">
        <v>1160</v>
      </c>
      <c r="N398" s="40" t="s">
        <v>1161</v>
      </c>
      <c r="O398" s="47" t="s">
        <v>1204</v>
      </c>
      <c r="P398" s="48"/>
      <c r="Q398" s="48"/>
      <c r="R398" s="48"/>
      <c r="S398" s="49"/>
      <c r="T398" s="50" t="str">
        <f>IFERROR(__xludf.DUMMYFUNCTION("if(isblank($A398),"""",REGEXREPLACE($A398,   "",?(\d),?"",  ""$1""&amp;""-""&amp;$H398))"),"")</f>
        <v/>
      </c>
      <c r="U398" s="51" t="str">
        <f>IFERROR(__xludf.DUMMYFUNCTION("iferror(split(A398,"","",TRUE,TRUE),"""")"),"")</f>
        <v/>
      </c>
      <c r="V398" s="51"/>
      <c r="W398" s="51"/>
      <c r="X398" s="51"/>
      <c r="Y398" s="50" t="str">
        <f>IFERROR(__xludf.DUMMYFUNCTION("if(or(U398="""",U398=""f""),"""",U398&amp;"": ""&amp;vlookup(to_text(U398),'1.Learning-Goals'!$A$3:$B$100,2,FALSE))"),"")</f>
        <v/>
      </c>
      <c r="Z398" s="50" t="str">
        <f>IFERROR(__xludf.DUMMYFUNCTION("if(or(V398="""",V398=""f""),"""",V398&amp;"": ""&amp;vlookup(to_text(V398),'1.Learning-Goals'!$A$3:$B$100,2,FALSE))"),"")</f>
        <v/>
      </c>
      <c r="AA398" s="50" t="str">
        <f>IFERROR(__xludf.DUMMYFUNCTION("if(or(W398="""",W398=""f""),"""",W398&amp;"": ""&amp;vlookup(to_text(W398),'1.Learning-Goals'!$A$3:$B$100,2,FALSE))"),"")</f>
        <v/>
      </c>
      <c r="AB398" s="50" t="str">
        <f>IFERROR(__xludf.DUMMYFUNCTION("if(or(X398="""",X398=""f""),"""",X398&amp;"": ""&amp;vlookup(to_text(X398),'1.Learning-Goals'!$A$3:$B$100,2,FALSE))"),"")</f>
        <v/>
      </c>
      <c r="AC398" s="52"/>
      <c r="AD398" s="52"/>
      <c r="AE398" s="52"/>
      <c r="AF398" s="52"/>
      <c r="AG398" s="52"/>
      <c r="AH398" s="52"/>
      <c r="AI398" s="52"/>
      <c r="AJ398" s="52"/>
    </row>
    <row r="399" ht="15.75" customHeight="1">
      <c r="A399" s="53"/>
      <c r="B399" s="39" t="str">
        <f t="shared" si="1"/>
        <v/>
      </c>
      <c r="C399" s="40" t="s">
        <v>1205</v>
      </c>
      <c r="D399" s="41" t="s">
        <v>1206</v>
      </c>
      <c r="E399" s="41" t="s">
        <v>79</v>
      </c>
      <c r="F399" s="40" t="s">
        <v>102</v>
      </c>
      <c r="G399" s="41">
        <v>1.0</v>
      </c>
      <c r="H399" s="57" t="s">
        <v>6</v>
      </c>
      <c r="I399" s="41" t="s">
        <v>103</v>
      </c>
      <c r="J399" s="56"/>
      <c r="K399" s="44"/>
      <c r="L399" s="45"/>
      <c r="M399" s="46" t="s">
        <v>1160</v>
      </c>
      <c r="N399" s="40" t="s">
        <v>1161</v>
      </c>
      <c r="O399" s="47" t="s">
        <v>1207</v>
      </c>
      <c r="P399" s="48"/>
      <c r="Q399" s="48"/>
      <c r="R399" s="48"/>
      <c r="S399" s="49"/>
      <c r="T399" s="50" t="str">
        <f>IFERROR(__xludf.DUMMYFUNCTION("if(isblank($A399),"""",REGEXREPLACE($A399,   "",?(\d),?"",  ""$1""&amp;""-""&amp;$H399))"),"")</f>
        <v/>
      </c>
      <c r="U399" s="51" t="str">
        <f>IFERROR(__xludf.DUMMYFUNCTION("iferror(split(A399,"","",TRUE,TRUE),"""")"),"")</f>
        <v/>
      </c>
      <c r="V399" s="51"/>
      <c r="W399" s="51"/>
      <c r="X399" s="51"/>
      <c r="Y399" s="50" t="str">
        <f>IFERROR(__xludf.DUMMYFUNCTION("if(or(U399="""",U399=""f""),"""",U399&amp;"": ""&amp;vlookup(to_text(U399),'1.Learning-Goals'!$A$3:$B$100,2,FALSE))"),"")</f>
        <v/>
      </c>
      <c r="Z399" s="50" t="str">
        <f>IFERROR(__xludf.DUMMYFUNCTION("if(or(V399="""",V399=""f""),"""",V399&amp;"": ""&amp;vlookup(to_text(V399),'1.Learning-Goals'!$A$3:$B$100,2,FALSE))"),"")</f>
        <v/>
      </c>
      <c r="AA399" s="50" t="str">
        <f>IFERROR(__xludf.DUMMYFUNCTION("if(or(W399="""",W399=""f""),"""",W399&amp;"": ""&amp;vlookup(to_text(W399),'1.Learning-Goals'!$A$3:$B$100,2,FALSE))"),"")</f>
        <v/>
      </c>
      <c r="AB399" s="50" t="str">
        <f>IFERROR(__xludf.DUMMYFUNCTION("if(or(X399="""",X399=""f""),"""",X399&amp;"": ""&amp;vlookup(to_text(X399),'1.Learning-Goals'!$A$3:$B$100,2,FALSE))"),"")</f>
        <v/>
      </c>
      <c r="AC399" s="52"/>
      <c r="AD399" s="52"/>
      <c r="AE399" s="52"/>
      <c r="AF399" s="52"/>
      <c r="AG399" s="52"/>
      <c r="AH399" s="52"/>
      <c r="AI399" s="52"/>
      <c r="AJ399" s="52"/>
    </row>
    <row r="400" ht="15.75" customHeight="1">
      <c r="A400" s="53"/>
      <c r="B400" s="39" t="str">
        <f t="shared" si="1"/>
        <v/>
      </c>
      <c r="C400" s="40" t="s">
        <v>1208</v>
      </c>
      <c r="D400" s="41" t="s">
        <v>1209</v>
      </c>
      <c r="E400" s="41" t="s">
        <v>79</v>
      </c>
      <c r="F400" s="40" t="s">
        <v>102</v>
      </c>
      <c r="G400" s="41">
        <v>1.0</v>
      </c>
      <c r="H400" s="57" t="s">
        <v>6</v>
      </c>
      <c r="I400" s="41" t="s">
        <v>103</v>
      </c>
      <c r="J400" s="56"/>
      <c r="K400" s="44"/>
      <c r="L400" s="45"/>
      <c r="M400" s="46" t="s">
        <v>1160</v>
      </c>
      <c r="N400" s="40" t="s">
        <v>1161</v>
      </c>
      <c r="O400" s="47" t="s">
        <v>1210</v>
      </c>
      <c r="P400" s="48"/>
      <c r="Q400" s="48"/>
      <c r="R400" s="48"/>
      <c r="S400" s="49"/>
      <c r="T400" s="50" t="str">
        <f>IFERROR(__xludf.DUMMYFUNCTION("if(isblank($A400),"""",REGEXREPLACE($A400,   "",?(\d),?"",  ""$1""&amp;""-""&amp;$H400))"),"")</f>
        <v/>
      </c>
      <c r="U400" s="51" t="str">
        <f>IFERROR(__xludf.DUMMYFUNCTION("iferror(split(A400,"","",TRUE,TRUE),"""")"),"")</f>
        <v/>
      </c>
      <c r="V400" s="51"/>
      <c r="W400" s="51"/>
      <c r="X400" s="51"/>
      <c r="Y400" s="50" t="str">
        <f>IFERROR(__xludf.DUMMYFUNCTION("if(or(U400="""",U400=""f""),"""",U400&amp;"": ""&amp;vlookup(to_text(U400),'1.Learning-Goals'!$A$3:$B$100,2,FALSE))"),"")</f>
        <v/>
      </c>
      <c r="Z400" s="50" t="str">
        <f>IFERROR(__xludf.DUMMYFUNCTION("if(or(V400="""",V400=""f""),"""",V400&amp;"": ""&amp;vlookup(to_text(V400),'1.Learning-Goals'!$A$3:$B$100,2,FALSE))"),"")</f>
        <v/>
      </c>
      <c r="AA400" s="50" t="str">
        <f>IFERROR(__xludf.DUMMYFUNCTION("if(or(W400="""",W400=""f""),"""",W400&amp;"": ""&amp;vlookup(to_text(W400),'1.Learning-Goals'!$A$3:$B$100,2,FALSE))"),"")</f>
        <v/>
      </c>
      <c r="AB400" s="50" t="str">
        <f>IFERROR(__xludf.DUMMYFUNCTION("if(or(X400="""",X400=""f""),"""",X400&amp;"": ""&amp;vlookup(to_text(X400),'1.Learning-Goals'!$A$3:$B$100,2,FALSE))"),"")</f>
        <v/>
      </c>
      <c r="AC400" s="52"/>
      <c r="AD400" s="52"/>
      <c r="AE400" s="52"/>
      <c r="AF400" s="52"/>
      <c r="AG400" s="52"/>
      <c r="AH400" s="52"/>
      <c r="AI400" s="52"/>
      <c r="AJ400" s="52"/>
    </row>
    <row r="401" ht="15.75" customHeight="1">
      <c r="A401" s="53"/>
      <c r="B401" s="39" t="str">
        <f t="shared" si="1"/>
        <v/>
      </c>
      <c r="C401" s="40" t="s">
        <v>1211</v>
      </c>
      <c r="D401" s="41" t="s">
        <v>1212</v>
      </c>
      <c r="E401" s="41" t="s">
        <v>79</v>
      </c>
      <c r="F401" s="40" t="s">
        <v>102</v>
      </c>
      <c r="G401" s="41">
        <v>1.0</v>
      </c>
      <c r="H401" s="57" t="s">
        <v>6</v>
      </c>
      <c r="I401" s="41" t="s">
        <v>103</v>
      </c>
      <c r="J401" s="56"/>
      <c r="K401" s="44"/>
      <c r="L401" s="45"/>
      <c r="M401" s="46" t="s">
        <v>1160</v>
      </c>
      <c r="N401" s="40" t="s">
        <v>1161</v>
      </c>
      <c r="O401" s="47" t="s">
        <v>1213</v>
      </c>
      <c r="P401" s="48"/>
      <c r="Q401" s="48"/>
      <c r="R401" s="48"/>
      <c r="S401" s="49"/>
      <c r="T401" s="50" t="str">
        <f>IFERROR(__xludf.DUMMYFUNCTION("if(isblank($A401),"""",REGEXREPLACE($A401,   "",?(\d),?"",  ""$1""&amp;""-""&amp;$H401))"),"")</f>
        <v/>
      </c>
      <c r="U401" s="51" t="str">
        <f>IFERROR(__xludf.DUMMYFUNCTION("iferror(split(A401,"","",TRUE,TRUE),"""")"),"")</f>
        <v/>
      </c>
      <c r="V401" s="51"/>
      <c r="W401" s="51"/>
      <c r="X401" s="51"/>
      <c r="Y401" s="50" t="str">
        <f>IFERROR(__xludf.DUMMYFUNCTION("if(or(U401="""",U401=""f""),"""",U401&amp;"": ""&amp;vlookup(to_text(U401),'1.Learning-Goals'!$A$3:$B$100,2,FALSE))"),"")</f>
        <v/>
      </c>
      <c r="Z401" s="50" t="str">
        <f>IFERROR(__xludf.DUMMYFUNCTION("if(or(V401="""",V401=""f""),"""",V401&amp;"": ""&amp;vlookup(to_text(V401),'1.Learning-Goals'!$A$3:$B$100,2,FALSE))"),"")</f>
        <v/>
      </c>
      <c r="AA401" s="50" t="str">
        <f>IFERROR(__xludf.DUMMYFUNCTION("if(or(W401="""",W401=""f""),"""",W401&amp;"": ""&amp;vlookup(to_text(W401),'1.Learning-Goals'!$A$3:$B$100,2,FALSE))"),"")</f>
        <v/>
      </c>
      <c r="AB401" s="50" t="str">
        <f>IFERROR(__xludf.DUMMYFUNCTION("if(or(X401="""",X401=""f""),"""",X401&amp;"": ""&amp;vlookup(to_text(X401),'1.Learning-Goals'!$A$3:$B$100,2,FALSE))"),"")</f>
        <v/>
      </c>
      <c r="AC401" s="52"/>
      <c r="AD401" s="52"/>
      <c r="AE401" s="52"/>
      <c r="AF401" s="52"/>
      <c r="AG401" s="52"/>
      <c r="AH401" s="52"/>
      <c r="AI401" s="52"/>
      <c r="AJ401" s="52"/>
    </row>
    <row r="402" ht="15.75" customHeight="1">
      <c r="A402" s="53"/>
      <c r="B402" s="39" t="str">
        <f t="shared" si="1"/>
        <v/>
      </c>
      <c r="C402" s="40" t="s">
        <v>1214</v>
      </c>
      <c r="D402" s="41" t="s">
        <v>1215</v>
      </c>
      <c r="E402" s="41" t="s">
        <v>79</v>
      </c>
      <c r="F402" s="40" t="s">
        <v>102</v>
      </c>
      <c r="G402" s="41">
        <v>1.0</v>
      </c>
      <c r="H402" s="57" t="s">
        <v>6</v>
      </c>
      <c r="I402" s="41" t="s">
        <v>103</v>
      </c>
      <c r="J402" s="56"/>
      <c r="K402" s="44"/>
      <c r="L402" s="45"/>
      <c r="M402" s="46" t="s">
        <v>1160</v>
      </c>
      <c r="N402" s="40" t="s">
        <v>1161</v>
      </c>
      <c r="O402" s="47" t="s">
        <v>1216</v>
      </c>
      <c r="P402" s="48"/>
      <c r="Q402" s="48"/>
      <c r="R402" s="48"/>
      <c r="S402" s="49"/>
      <c r="T402" s="50" t="str">
        <f>IFERROR(__xludf.DUMMYFUNCTION("if(isblank($A402),"""",REGEXREPLACE($A402,   "",?(\d),?"",  ""$1""&amp;""-""&amp;$H402))"),"")</f>
        <v/>
      </c>
      <c r="U402" s="51" t="str">
        <f>IFERROR(__xludf.DUMMYFUNCTION("iferror(split(A402,"","",TRUE,TRUE),"""")"),"")</f>
        <v/>
      </c>
      <c r="V402" s="51"/>
      <c r="W402" s="51"/>
      <c r="X402" s="51"/>
      <c r="Y402" s="50" t="str">
        <f>IFERROR(__xludf.DUMMYFUNCTION("if(or(U402="""",U402=""f""),"""",U402&amp;"": ""&amp;vlookup(to_text(U402),'1.Learning-Goals'!$A$3:$B$100,2,FALSE))"),"")</f>
        <v/>
      </c>
      <c r="Z402" s="50" t="str">
        <f>IFERROR(__xludf.DUMMYFUNCTION("if(or(V402="""",V402=""f""),"""",V402&amp;"": ""&amp;vlookup(to_text(V402),'1.Learning-Goals'!$A$3:$B$100,2,FALSE))"),"")</f>
        <v/>
      </c>
      <c r="AA402" s="50" t="str">
        <f>IFERROR(__xludf.DUMMYFUNCTION("if(or(W402="""",W402=""f""),"""",W402&amp;"": ""&amp;vlookup(to_text(W402),'1.Learning-Goals'!$A$3:$B$100,2,FALSE))"),"")</f>
        <v/>
      </c>
      <c r="AB402" s="50" t="str">
        <f>IFERROR(__xludf.DUMMYFUNCTION("if(or(X402="""",X402=""f""),"""",X402&amp;"": ""&amp;vlookup(to_text(X402),'1.Learning-Goals'!$A$3:$B$100,2,FALSE))"),"")</f>
        <v/>
      </c>
      <c r="AC402" s="52"/>
      <c r="AD402" s="52"/>
      <c r="AE402" s="52"/>
      <c r="AF402" s="52"/>
      <c r="AG402" s="52"/>
      <c r="AH402" s="52"/>
      <c r="AI402" s="52"/>
      <c r="AJ402" s="52"/>
    </row>
    <row r="403" ht="15.75" customHeight="1">
      <c r="A403" s="53"/>
      <c r="B403" s="39" t="str">
        <f t="shared" si="1"/>
        <v/>
      </c>
      <c r="C403" s="40" t="s">
        <v>1217</v>
      </c>
      <c r="D403" s="41" t="s">
        <v>1218</v>
      </c>
      <c r="E403" s="41" t="s">
        <v>79</v>
      </c>
      <c r="F403" s="40" t="s">
        <v>102</v>
      </c>
      <c r="G403" s="41">
        <v>1.0</v>
      </c>
      <c r="H403" s="57" t="s">
        <v>6</v>
      </c>
      <c r="I403" s="41" t="s">
        <v>103</v>
      </c>
      <c r="J403" s="56"/>
      <c r="K403" s="44"/>
      <c r="L403" s="45"/>
      <c r="M403" s="46" t="s">
        <v>1160</v>
      </c>
      <c r="N403" s="40" t="s">
        <v>1161</v>
      </c>
      <c r="O403" s="47" t="s">
        <v>1219</v>
      </c>
      <c r="P403" s="48"/>
      <c r="Q403" s="48"/>
      <c r="R403" s="48"/>
      <c r="S403" s="49"/>
      <c r="T403" s="50" t="str">
        <f>IFERROR(__xludf.DUMMYFUNCTION("if(isblank($A403),"""",REGEXREPLACE($A403,   "",?(\d),?"",  ""$1""&amp;""-""&amp;$H403))"),"")</f>
        <v/>
      </c>
      <c r="U403" s="51" t="str">
        <f>IFERROR(__xludf.DUMMYFUNCTION("iferror(split(A403,"","",TRUE,TRUE),"""")"),"")</f>
        <v/>
      </c>
      <c r="V403" s="51"/>
      <c r="W403" s="51"/>
      <c r="X403" s="51"/>
      <c r="Y403" s="50" t="str">
        <f>IFERROR(__xludf.DUMMYFUNCTION("if(or(U403="""",U403=""f""),"""",U403&amp;"": ""&amp;vlookup(to_text(U403),'1.Learning-Goals'!$A$3:$B$100,2,FALSE))"),"")</f>
        <v/>
      </c>
      <c r="Z403" s="50" t="str">
        <f>IFERROR(__xludf.DUMMYFUNCTION("if(or(V403="""",V403=""f""),"""",V403&amp;"": ""&amp;vlookup(to_text(V403),'1.Learning-Goals'!$A$3:$B$100,2,FALSE))"),"")</f>
        <v/>
      </c>
      <c r="AA403" s="50" t="str">
        <f>IFERROR(__xludf.DUMMYFUNCTION("if(or(W403="""",W403=""f""),"""",W403&amp;"": ""&amp;vlookup(to_text(W403),'1.Learning-Goals'!$A$3:$B$100,2,FALSE))"),"")</f>
        <v/>
      </c>
      <c r="AB403" s="50" t="str">
        <f>IFERROR(__xludf.DUMMYFUNCTION("if(or(X403="""",X403=""f""),"""",X403&amp;"": ""&amp;vlookup(to_text(X403),'1.Learning-Goals'!$A$3:$B$100,2,FALSE))"),"")</f>
        <v/>
      </c>
      <c r="AC403" s="52"/>
      <c r="AD403" s="52"/>
      <c r="AE403" s="52"/>
      <c r="AF403" s="52"/>
      <c r="AG403" s="52"/>
      <c r="AH403" s="52"/>
      <c r="AI403" s="52"/>
      <c r="AJ403" s="52"/>
    </row>
    <row r="404" ht="15.75" customHeight="1">
      <c r="A404" s="53"/>
      <c r="B404" s="39" t="str">
        <f t="shared" si="1"/>
        <v/>
      </c>
      <c r="C404" s="40" t="s">
        <v>1220</v>
      </c>
      <c r="D404" s="41" t="s">
        <v>1221</v>
      </c>
      <c r="E404" s="41" t="s">
        <v>79</v>
      </c>
      <c r="F404" s="40" t="s">
        <v>102</v>
      </c>
      <c r="G404" s="41">
        <v>2.0</v>
      </c>
      <c r="H404" s="57" t="s">
        <v>6</v>
      </c>
      <c r="I404" s="41" t="s">
        <v>103</v>
      </c>
      <c r="J404" s="56"/>
      <c r="K404" s="44"/>
      <c r="L404" s="45"/>
      <c r="M404" s="46" t="s">
        <v>1160</v>
      </c>
      <c r="N404" s="40" t="s">
        <v>1161</v>
      </c>
      <c r="O404" s="47" t="s">
        <v>1222</v>
      </c>
      <c r="P404" s="48"/>
      <c r="Q404" s="48"/>
      <c r="R404" s="48"/>
      <c r="S404" s="49"/>
      <c r="T404" s="50" t="str">
        <f>IFERROR(__xludf.DUMMYFUNCTION("if(isblank($A404),"""",REGEXREPLACE($A404,   "",?(\d),?"",  ""$1""&amp;""-""&amp;$H404))"),"")</f>
        <v/>
      </c>
      <c r="U404" s="51" t="str">
        <f>IFERROR(__xludf.DUMMYFUNCTION("iferror(split(A404,"","",TRUE,TRUE),"""")"),"")</f>
        <v/>
      </c>
      <c r="V404" s="51"/>
      <c r="W404" s="51"/>
      <c r="X404" s="51"/>
      <c r="Y404" s="50" t="str">
        <f>IFERROR(__xludf.DUMMYFUNCTION("if(or(U404="""",U404=""f""),"""",U404&amp;"": ""&amp;vlookup(to_text(U404),'1.Learning-Goals'!$A$3:$B$100,2,FALSE))"),"")</f>
        <v/>
      </c>
      <c r="Z404" s="50" t="str">
        <f>IFERROR(__xludf.DUMMYFUNCTION("if(or(V404="""",V404=""f""),"""",V404&amp;"": ""&amp;vlookup(to_text(V404),'1.Learning-Goals'!$A$3:$B$100,2,FALSE))"),"")</f>
        <v/>
      </c>
      <c r="AA404" s="50" t="str">
        <f>IFERROR(__xludf.DUMMYFUNCTION("if(or(W404="""",W404=""f""),"""",W404&amp;"": ""&amp;vlookup(to_text(W404),'1.Learning-Goals'!$A$3:$B$100,2,FALSE))"),"")</f>
        <v/>
      </c>
      <c r="AB404" s="50" t="str">
        <f>IFERROR(__xludf.DUMMYFUNCTION("if(or(X404="""",X404=""f""),"""",X404&amp;"": ""&amp;vlookup(to_text(X404),'1.Learning-Goals'!$A$3:$B$100,2,FALSE))"),"")</f>
        <v/>
      </c>
      <c r="AC404" s="52"/>
      <c r="AD404" s="52"/>
      <c r="AE404" s="52"/>
      <c r="AF404" s="52"/>
      <c r="AG404" s="52"/>
      <c r="AH404" s="52"/>
      <c r="AI404" s="52"/>
      <c r="AJ404" s="52"/>
    </row>
    <row r="405" ht="15.75" customHeight="1">
      <c r="A405" s="53"/>
      <c r="B405" s="39" t="str">
        <f t="shared" si="1"/>
        <v/>
      </c>
      <c r="C405" s="40" t="s">
        <v>1223</v>
      </c>
      <c r="D405" s="41" t="s">
        <v>1224</v>
      </c>
      <c r="E405" s="41" t="s">
        <v>79</v>
      </c>
      <c r="F405" s="40" t="s">
        <v>102</v>
      </c>
      <c r="G405" s="41">
        <v>2.0</v>
      </c>
      <c r="H405" s="57" t="s">
        <v>6</v>
      </c>
      <c r="I405" s="41" t="s">
        <v>103</v>
      </c>
      <c r="J405" s="56"/>
      <c r="K405" s="44"/>
      <c r="L405" s="45"/>
      <c r="M405" s="46" t="s">
        <v>1160</v>
      </c>
      <c r="N405" s="40" t="s">
        <v>1161</v>
      </c>
      <c r="O405" s="47" t="s">
        <v>1225</v>
      </c>
      <c r="P405" s="48"/>
      <c r="Q405" s="48"/>
      <c r="R405" s="48"/>
      <c r="S405" s="49"/>
      <c r="T405" s="50" t="str">
        <f>IFERROR(__xludf.DUMMYFUNCTION("if(isblank($A405),"""",REGEXREPLACE($A405,   "",?(\d),?"",  ""$1""&amp;""-""&amp;$H405))"),"")</f>
        <v/>
      </c>
      <c r="U405" s="51" t="str">
        <f>IFERROR(__xludf.DUMMYFUNCTION("iferror(split(A405,"","",TRUE,TRUE),"""")"),"")</f>
        <v/>
      </c>
      <c r="V405" s="51"/>
      <c r="W405" s="51"/>
      <c r="X405" s="51"/>
      <c r="Y405" s="50" t="str">
        <f>IFERROR(__xludf.DUMMYFUNCTION("if(or(U405="""",U405=""f""),"""",U405&amp;"": ""&amp;vlookup(to_text(U405),'1.Learning-Goals'!$A$3:$B$100,2,FALSE))"),"")</f>
        <v/>
      </c>
      <c r="Z405" s="50" t="str">
        <f>IFERROR(__xludf.DUMMYFUNCTION("if(or(V405="""",V405=""f""),"""",V405&amp;"": ""&amp;vlookup(to_text(V405),'1.Learning-Goals'!$A$3:$B$100,2,FALSE))"),"")</f>
        <v/>
      </c>
      <c r="AA405" s="50" t="str">
        <f>IFERROR(__xludf.DUMMYFUNCTION("if(or(W405="""",W405=""f""),"""",W405&amp;"": ""&amp;vlookup(to_text(W405),'1.Learning-Goals'!$A$3:$B$100,2,FALSE))"),"")</f>
        <v/>
      </c>
      <c r="AB405" s="50" t="str">
        <f>IFERROR(__xludf.DUMMYFUNCTION("if(or(X405="""",X405=""f""),"""",X405&amp;"": ""&amp;vlookup(to_text(X405),'1.Learning-Goals'!$A$3:$B$100,2,FALSE))"),"")</f>
        <v/>
      </c>
      <c r="AC405" s="52"/>
      <c r="AD405" s="52"/>
      <c r="AE405" s="52"/>
      <c r="AF405" s="52"/>
      <c r="AG405" s="52"/>
      <c r="AH405" s="52"/>
      <c r="AI405" s="52"/>
      <c r="AJ405" s="52"/>
    </row>
    <row r="406" ht="15.75" customHeight="1">
      <c r="A406" s="53"/>
      <c r="B406" s="39" t="str">
        <f t="shared" si="1"/>
        <v/>
      </c>
      <c r="C406" s="40" t="s">
        <v>1226</v>
      </c>
      <c r="D406" s="41" t="s">
        <v>1227</v>
      </c>
      <c r="E406" s="41" t="s">
        <v>79</v>
      </c>
      <c r="F406" s="40" t="s">
        <v>102</v>
      </c>
      <c r="G406" s="41">
        <v>2.0</v>
      </c>
      <c r="H406" s="57" t="s">
        <v>6</v>
      </c>
      <c r="I406" s="41" t="s">
        <v>103</v>
      </c>
      <c r="J406" s="56"/>
      <c r="K406" s="44"/>
      <c r="L406" s="45"/>
      <c r="M406" s="46" t="s">
        <v>1160</v>
      </c>
      <c r="N406" s="40" t="s">
        <v>1161</v>
      </c>
      <c r="O406" s="47" t="s">
        <v>1228</v>
      </c>
      <c r="P406" s="48"/>
      <c r="Q406" s="48"/>
      <c r="R406" s="48"/>
      <c r="S406" s="49"/>
      <c r="T406" s="50" t="str">
        <f>IFERROR(__xludf.DUMMYFUNCTION("if(isblank($A406),"""",REGEXREPLACE($A406,   "",?(\d),?"",  ""$1""&amp;""-""&amp;$H406))"),"")</f>
        <v/>
      </c>
      <c r="U406" s="51" t="str">
        <f>IFERROR(__xludf.DUMMYFUNCTION("iferror(split(A406,"","",TRUE,TRUE),"""")"),"")</f>
        <v/>
      </c>
      <c r="V406" s="51"/>
      <c r="W406" s="51"/>
      <c r="X406" s="51"/>
      <c r="Y406" s="50" t="str">
        <f>IFERROR(__xludf.DUMMYFUNCTION("if(or(U406="""",U406=""f""),"""",U406&amp;"": ""&amp;vlookup(to_text(U406),'1.Learning-Goals'!$A$3:$B$100,2,FALSE))"),"")</f>
        <v/>
      </c>
      <c r="Z406" s="50" t="str">
        <f>IFERROR(__xludf.DUMMYFUNCTION("if(or(V406="""",V406=""f""),"""",V406&amp;"": ""&amp;vlookup(to_text(V406),'1.Learning-Goals'!$A$3:$B$100,2,FALSE))"),"")</f>
        <v/>
      </c>
      <c r="AA406" s="50" t="str">
        <f>IFERROR(__xludf.DUMMYFUNCTION("if(or(W406="""",W406=""f""),"""",W406&amp;"": ""&amp;vlookup(to_text(W406),'1.Learning-Goals'!$A$3:$B$100,2,FALSE))"),"")</f>
        <v/>
      </c>
      <c r="AB406" s="50" t="str">
        <f>IFERROR(__xludf.DUMMYFUNCTION("if(or(X406="""",X406=""f""),"""",X406&amp;"": ""&amp;vlookup(to_text(X406),'1.Learning-Goals'!$A$3:$B$100,2,FALSE))"),"")</f>
        <v/>
      </c>
      <c r="AC406" s="52"/>
      <c r="AD406" s="52"/>
      <c r="AE406" s="52"/>
      <c r="AF406" s="52"/>
      <c r="AG406" s="52"/>
      <c r="AH406" s="52"/>
      <c r="AI406" s="52"/>
      <c r="AJ406" s="52"/>
    </row>
    <row r="407" ht="15.75" customHeight="1">
      <c r="A407" s="53"/>
      <c r="B407" s="39" t="str">
        <f t="shared" si="1"/>
        <v/>
      </c>
      <c r="C407" s="40" t="s">
        <v>1229</v>
      </c>
      <c r="D407" s="41" t="s">
        <v>1230</v>
      </c>
      <c r="E407" s="41" t="s">
        <v>79</v>
      </c>
      <c r="F407" s="40" t="s">
        <v>102</v>
      </c>
      <c r="G407" s="41">
        <v>2.0</v>
      </c>
      <c r="H407" s="57" t="s">
        <v>6</v>
      </c>
      <c r="I407" s="41" t="s">
        <v>103</v>
      </c>
      <c r="J407" s="56"/>
      <c r="K407" s="44"/>
      <c r="L407" s="45"/>
      <c r="M407" s="46" t="s">
        <v>1160</v>
      </c>
      <c r="N407" s="40" t="s">
        <v>1161</v>
      </c>
      <c r="O407" s="47" t="s">
        <v>1231</v>
      </c>
      <c r="P407" s="48"/>
      <c r="Q407" s="48"/>
      <c r="R407" s="48"/>
      <c r="S407" s="49"/>
      <c r="T407" s="50" t="str">
        <f>IFERROR(__xludf.DUMMYFUNCTION("if(isblank($A407),"""",REGEXREPLACE($A407,   "",?(\d),?"",  ""$1""&amp;""-""&amp;$H407))"),"")</f>
        <v/>
      </c>
      <c r="U407" s="51" t="str">
        <f>IFERROR(__xludf.DUMMYFUNCTION("iferror(split(A407,"","",TRUE,TRUE),"""")"),"")</f>
        <v/>
      </c>
      <c r="V407" s="51"/>
      <c r="W407" s="51"/>
      <c r="X407" s="51"/>
      <c r="Y407" s="50" t="str">
        <f>IFERROR(__xludf.DUMMYFUNCTION("if(or(U407="""",U407=""f""),"""",U407&amp;"": ""&amp;vlookup(to_text(U407),'1.Learning-Goals'!$A$3:$B$100,2,FALSE))"),"")</f>
        <v/>
      </c>
      <c r="Z407" s="50" t="str">
        <f>IFERROR(__xludf.DUMMYFUNCTION("if(or(V407="""",V407=""f""),"""",V407&amp;"": ""&amp;vlookup(to_text(V407),'1.Learning-Goals'!$A$3:$B$100,2,FALSE))"),"")</f>
        <v/>
      </c>
      <c r="AA407" s="50" t="str">
        <f>IFERROR(__xludf.DUMMYFUNCTION("if(or(W407="""",W407=""f""),"""",W407&amp;"": ""&amp;vlookup(to_text(W407),'1.Learning-Goals'!$A$3:$B$100,2,FALSE))"),"")</f>
        <v/>
      </c>
      <c r="AB407" s="50" t="str">
        <f>IFERROR(__xludf.DUMMYFUNCTION("if(or(X407="""",X407=""f""),"""",X407&amp;"": ""&amp;vlookup(to_text(X407),'1.Learning-Goals'!$A$3:$B$100,2,FALSE))"),"")</f>
        <v/>
      </c>
      <c r="AC407" s="52"/>
      <c r="AD407" s="52"/>
      <c r="AE407" s="52"/>
      <c r="AF407" s="52"/>
      <c r="AG407" s="52"/>
      <c r="AH407" s="52"/>
      <c r="AI407" s="52"/>
      <c r="AJ407" s="52"/>
    </row>
    <row r="408" ht="15.75" customHeight="1">
      <c r="A408" s="53"/>
      <c r="B408" s="39" t="str">
        <f t="shared" si="1"/>
        <v/>
      </c>
      <c r="C408" s="40" t="s">
        <v>1232</v>
      </c>
      <c r="D408" s="41" t="s">
        <v>1233</v>
      </c>
      <c r="E408" s="41" t="s">
        <v>79</v>
      </c>
      <c r="F408" s="40" t="s">
        <v>102</v>
      </c>
      <c r="G408" s="41">
        <v>2.0</v>
      </c>
      <c r="H408" s="57" t="s">
        <v>6</v>
      </c>
      <c r="I408" s="41" t="s">
        <v>103</v>
      </c>
      <c r="J408" s="56"/>
      <c r="K408" s="44"/>
      <c r="L408" s="45"/>
      <c r="M408" s="46" t="s">
        <v>1160</v>
      </c>
      <c r="N408" s="40" t="s">
        <v>1161</v>
      </c>
      <c r="O408" s="47" t="s">
        <v>1234</v>
      </c>
      <c r="P408" s="48"/>
      <c r="Q408" s="48"/>
      <c r="R408" s="48"/>
      <c r="S408" s="49"/>
      <c r="T408" s="50" t="str">
        <f>IFERROR(__xludf.DUMMYFUNCTION("if(isblank($A408),"""",REGEXREPLACE($A408,   "",?(\d),?"",  ""$1""&amp;""-""&amp;$H408))"),"")</f>
        <v/>
      </c>
      <c r="U408" s="51" t="str">
        <f>IFERROR(__xludf.DUMMYFUNCTION("iferror(split(A408,"","",TRUE,TRUE),"""")"),"")</f>
        <v/>
      </c>
      <c r="V408" s="51"/>
      <c r="W408" s="51"/>
      <c r="X408" s="51"/>
      <c r="Y408" s="50" t="str">
        <f>IFERROR(__xludf.DUMMYFUNCTION("if(or(U408="""",U408=""f""),"""",U408&amp;"": ""&amp;vlookup(to_text(U408),'1.Learning-Goals'!$A$3:$B$100,2,FALSE))"),"")</f>
        <v/>
      </c>
      <c r="Z408" s="50" t="str">
        <f>IFERROR(__xludf.DUMMYFUNCTION("if(or(V408="""",V408=""f""),"""",V408&amp;"": ""&amp;vlookup(to_text(V408),'1.Learning-Goals'!$A$3:$B$100,2,FALSE))"),"")</f>
        <v/>
      </c>
      <c r="AA408" s="50" t="str">
        <f>IFERROR(__xludf.DUMMYFUNCTION("if(or(W408="""",W408=""f""),"""",W408&amp;"": ""&amp;vlookup(to_text(W408),'1.Learning-Goals'!$A$3:$B$100,2,FALSE))"),"")</f>
        <v/>
      </c>
      <c r="AB408" s="50" t="str">
        <f>IFERROR(__xludf.DUMMYFUNCTION("if(or(X408="""",X408=""f""),"""",X408&amp;"": ""&amp;vlookup(to_text(X408),'1.Learning-Goals'!$A$3:$B$100,2,FALSE))"),"")</f>
        <v/>
      </c>
      <c r="AC408" s="52"/>
      <c r="AD408" s="52"/>
      <c r="AE408" s="52"/>
      <c r="AF408" s="52"/>
      <c r="AG408" s="52"/>
      <c r="AH408" s="52"/>
      <c r="AI408" s="52"/>
      <c r="AJ408" s="52"/>
    </row>
    <row r="409" ht="15.75" customHeight="1">
      <c r="A409" s="53"/>
      <c r="B409" s="39" t="str">
        <f t="shared" si="1"/>
        <v/>
      </c>
      <c r="C409" s="40" t="s">
        <v>1235</v>
      </c>
      <c r="D409" s="41" t="s">
        <v>1236</v>
      </c>
      <c r="E409" s="41" t="s">
        <v>79</v>
      </c>
      <c r="F409" s="40" t="s">
        <v>102</v>
      </c>
      <c r="G409" s="41">
        <v>2.0</v>
      </c>
      <c r="H409" s="57" t="s">
        <v>6</v>
      </c>
      <c r="I409" s="41" t="s">
        <v>103</v>
      </c>
      <c r="J409" s="56"/>
      <c r="K409" s="44"/>
      <c r="L409" s="45"/>
      <c r="M409" s="46" t="s">
        <v>1160</v>
      </c>
      <c r="N409" s="40" t="s">
        <v>1161</v>
      </c>
      <c r="O409" s="47" t="s">
        <v>1237</v>
      </c>
      <c r="P409" s="48"/>
      <c r="Q409" s="48"/>
      <c r="R409" s="48"/>
      <c r="S409" s="49"/>
      <c r="T409" s="50" t="str">
        <f>IFERROR(__xludf.DUMMYFUNCTION("if(isblank($A409),"""",REGEXREPLACE($A409,   "",?(\d),?"",  ""$1""&amp;""-""&amp;$H409))"),"")</f>
        <v/>
      </c>
      <c r="U409" s="51" t="str">
        <f>IFERROR(__xludf.DUMMYFUNCTION("iferror(split(A409,"","",TRUE,TRUE),"""")"),"")</f>
        <v/>
      </c>
      <c r="V409" s="51"/>
      <c r="W409" s="51"/>
      <c r="X409" s="51"/>
      <c r="Y409" s="50" t="str">
        <f>IFERROR(__xludf.DUMMYFUNCTION("if(or(U409="""",U409=""f""),"""",U409&amp;"": ""&amp;vlookup(to_text(U409),'1.Learning-Goals'!$A$3:$B$100,2,FALSE))"),"")</f>
        <v/>
      </c>
      <c r="Z409" s="50" t="str">
        <f>IFERROR(__xludf.DUMMYFUNCTION("if(or(V409="""",V409=""f""),"""",V409&amp;"": ""&amp;vlookup(to_text(V409),'1.Learning-Goals'!$A$3:$B$100,2,FALSE))"),"")</f>
        <v/>
      </c>
      <c r="AA409" s="50" t="str">
        <f>IFERROR(__xludf.DUMMYFUNCTION("if(or(W409="""",W409=""f""),"""",W409&amp;"": ""&amp;vlookup(to_text(W409),'1.Learning-Goals'!$A$3:$B$100,2,FALSE))"),"")</f>
        <v/>
      </c>
      <c r="AB409" s="50" t="str">
        <f>IFERROR(__xludf.DUMMYFUNCTION("if(or(X409="""",X409=""f""),"""",X409&amp;"": ""&amp;vlookup(to_text(X409),'1.Learning-Goals'!$A$3:$B$100,2,FALSE))"),"")</f>
        <v/>
      </c>
      <c r="AC409" s="52"/>
      <c r="AD409" s="52"/>
      <c r="AE409" s="52"/>
      <c r="AF409" s="52"/>
      <c r="AG409" s="52"/>
      <c r="AH409" s="52"/>
      <c r="AI409" s="52"/>
      <c r="AJ409" s="52"/>
    </row>
    <row r="410" ht="15.75" customHeight="1">
      <c r="A410" s="53"/>
      <c r="B410" s="39" t="str">
        <f t="shared" si="1"/>
        <v/>
      </c>
      <c r="C410" s="40" t="s">
        <v>1238</v>
      </c>
      <c r="D410" s="41" t="s">
        <v>1239</v>
      </c>
      <c r="E410" s="41" t="s">
        <v>79</v>
      </c>
      <c r="F410" s="40" t="s">
        <v>102</v>
      </c>
      <c r="G410" s="41">
        <v>3.0</v>
      </c>
      <c r="H410" s="57" t="s">
        <v>6</v>
      </c>
      <c r="I410" s="41" t="s">
        <v>103</v>
      </c>
      <c r="J410" s="56"/>
      <c r="K410" s="44"/>
      <c r="L410" s="45"/>
      <c r="M410" s="46" t="s">
        <v>1160</v>
      </c>
      <c r="N410" s="40" t="s">
        <v>1161</v>
      </c>
      <c r="O410" s="47" t="s">
        <v>1240</v>
      </c>
      <c r="P410" s="48"/>
      <c r="Q410" s="48"/>
      <c r="R410" s="48"/>
      <c r="S410" s="49"/>
      <c r="T410" s="50" t="str">
        <f>IFERROR(__xludf.DUMMYFUNCTION("if(isblank($A410),"""",REGEXREPLACE($A410,   "",?(\d),?"",  ""$1""&amp;""-""&amp;$H410))"),"")</f>
        <v/>
      </c>
      <c r="U410" s="51" t="str">
        <f>IFERROR(__xludf.DUMMYFUNCTION("iferror(split(A410,"","",TRUE,TRUE),"""")"),"")</f>
        <v/>
      </c>
      <c r="V410" s="51"/>
      <c r="W410" s="51"/>
      <c r="X410" s="51"/>
      <c r="Y410" s="50" t="str">
        <f>IFERROR(__xludf.DUMMYFUNCTION("if(or(U410="""",U410=""f""),"""",U410&amp;"": ""&amp;vlookup(to_text(U410),'1.Learning-Goals'!$A$3:$B$100,2,FALSE))"),"")</f>
        <v/>
      </c>
      <c r="Z410" s="50" t="str">
        <f>IFERROR(__xludf.DUMMYFUNCTION("if(or(V410="""",V410=""f""),"""",V410&amp;"": ""&amp;vlookup(to_text(V410),'1.Learning-Goals'!$A$3:$B$100,2,FALSE))"),"")</f>
        <v/>
      </c>
      <c r="AA410" s="50" t="str">
        <f>IFERROR(__xludf.DUMMYFUNCTION("if(or(W410="""",W410=""f""),"""",W410&amp;"": ""&amp;vlookup(to_text(W410),'1.Learning-Goals'!$A$3:$B$100,2,FALSE))"),"")</f>
        <v/>
      </c>
      <c r="AB410" s="50" t="str">
        <f>IFERROR(__xludf.DUMMYFUNCTION("if(or(X410="""",X410=""f""),"""",X410&amp;"": ""&amp;vlookup(to_text(X410),'1.Learning-Goals'!$A$3:$B$100,2,FALSE))"),"")</f>
        <v/>
      </c>
      <c r="AC410" s="52"/>
      <c r="AD410" s="52"/>
      <c r="AE410" s="52"/>
      <c r="AF410" s="52"/>
      <c r="AG410" s="52"/>
      <c r="AH410" s="52"/>
      <c r="AI410" s="52"/>
      <c r="AJ410" s="52"/>
    </row>
    <row r="411" ht="15.75" customHeight="1">
      <c r="A411" s="53"/>
      <c r="B411" s="39" t="str">
        <f t="shared" si="1"/>
        <v/>
      </c>
      <c r="C411" s="40" t="s">
        <v>1241</v>
      </c>
      <c r="D411" s="41" t="s">
        <v>1242</v>
      </c>
      <c r="E411" s="41" t="s">
        <v>79</v>
      </c>
      <c r="F411" s="40" t="s">
        <v>102</v>
      </c>
      <c r="G411" s="41">
        <v>4.0</v>
      </c>
      <c r="H411" s="57" t="s">
        <v>6</v>
      </c>
      <c r="I411" s="41" t="s">
        <v>103</v>
      </c>
      <c r="J411" s="56"/>
      <c r="K411" s="44"/>
      <c r="L411" s="45"/>
      <c r="M411" s="46" t="s">
        <v>1160</v>
      </c>
      <c r="N411" s="40" t="s">
        <v>1161</v>
      </c>
      <c r="O411" s="47" t="s">
        <v>1243</v>
      </c>
      <c r="P411" s="48"/>
      <c r="Q411" s="48"/>
      <c r="R411" s="48"/>
      <c r="S411" s="49"/>
      <c r="T411" s="50" t="str">
        <f>IFERROR(__xludf.DUMMYFUNCTION("if(isblank($A411),"""",REGEXREPLACE($A411,   "",?(\d),?"",  ""$1""&amp;""-""&amp;$H411))"),"")</f>
        <v/>
      </c>
      <c r="U411" s="51" t="str">
        <f>IFERROR(__xludf.DUMMYFUNCTION("iferror(split(A411,"","",TRUE,TRUE),"""")"),"")</f>
        <v/>
      </c>
      <c r="V411" s="51"/>
      <c r="W411" s="51"/>
      <c r="X411" s="51"/>
      <c r="Y411" s="50" t="str">
        <f>IFERROR(__xludf.DUMMYFUNCTION("if(or(U411="""",U411=""f""),"""",U411&amp;"": ""&amp;vlookup(to_text(U411),'1.Learning-Goals'!$A$3:$B$100,2,FALSE))"),"")</f>
        <v/>
      </c>
      <c r="Z411" s="50" t="str">
        <f>IFERROR(__xludf.DUMMYFUNCTION("if(or(V411="""",V411=""f""),"""",V411&amp;"": ""&amp;vlookup(to_text(V411),'1.Learning-Goals'!$A$3:$B$100,2,FALSE))"),"")</f>
        <v/>
      </c>
      <c r="AA411" s="50" t="str">
        <f>IFERROR(__xludf.DUMMYFUNCTION("if(or(W411="""",W411=""f""),"""",W411&amp;"": ""&amp;vlookup(to_text(W411),'1.Learning-Goals'!$A$3:$B$100,2,FALSE))"),"")</f>
        <v/>
      </c>
      <c r="AB411" s="50" t="str">
        <f>IFERROR(__xludf.DUMMYFUNCTION("if(or(X411="""",X411=""f""),"""",X411&amp;"": ""&amp;vlookup(to_text(X411),'1.Learning-Goals'!$A$3:$B$100,2,FALSE))"),"")</f>
        <v/>
      </c>
      <c r="AC411" s="52"/>
      <c r="AD411" s="52"/>
      <c r="AE411" s="52"/>
      <c r="AF411" s="52"/>
      <c r="AG411" s="52"/>
      <c r="AH411" s="52"/>
      <c r="AI411" s="52"/>
      <c r="AJ411" s="52"/>
    </row>
    <row r="412" ht="15.75" customHeight="1">
      <c r="A412" s="53"/>
      <c r="B412" s="39" t="str">
        <f t="shared" si="1"/>
        <v/>
      </c>
      <c r="C412" s="40" t="s">
        <v>1244</v>
      </c>
      <c r="D412" s="41" t="s">
        <v>1245</v>
      </c>
      <c r="E412" s="41" t="s">
        <v>79</v>
      </c>
      <c r="F412" s="40" t="s">
        <v>102</v>
      </c>
      <c r="G412" s="41">
        <v>5.0</v>
      </c>
      <c r="H412" s="57" t="s">
        <v>6</v>
      </c>
      <c r="I412" s="41" t="s">
        <v>103</v>
      </c>
      <c r="J412" s="56"/>
      <c r="K412" s="44"/>
      <c r="L412" s="45"/>
      <c r="M412" s="46" t="s">
        <v>1160</v>
      </c>
      <c r="N412" s="40" t="s">
        <v>1161</v>
      </c>
      <c r="O412" s="47" t="s">
        <v>1246</v>
      </c>
      <c r="P412" s="48"/>
      <c r="Q412" s="48"/>
      <c r="R412" s="48"/>
      <c r="S412" s="49"/>
      <c r="T412" s="50" t="str">
        <f>IFERROR(__xludf.DUMMYFUNCTION("if(isblank($A412),"""",REGEXREPLACE($A412,   "",?(\d),?"",  ""$1""&amp;""-""&amp;$H412))"),"")</f>
        <v/>
      </c>
      <c r="U412" s="51" t="str">
        <f>IFERROR(__xludf.DUMMYFUNCTION("iferror(split(A412,"","",TRUE,TRUE),"""")"),"")</f>
        <v/>
      </c>
      <c r="V412" s="51"/>
      <c r="W412" s="51"/>
      <c r="X412" s="51"/>
      <c r="Y412" s="50" t="str">
        <f>IFERROR(__xludf.DUMMYFUNCTION("if(or(U412="""",U412=""f""),"""",U412&amp;"": ""&amp;vlookup(to_text(U412),'1.Learning-Goals'!$A$3:$B$100,2,FALSE))"),"")</f>
        <v/>
      </c>
      <c r="Z412" s="50" t="str">
        <f>IFERROR(__xludf.DUMMYFUNCTION("if(or(V412="""",V412=""f""),"""",V412&amp;"": ""&amp;vlookup(to_text(V412),'1.Learning-Goals'!$A$3:$B$100,2,FALSE))"),"")</f>
        <v/>
      </c>
      <c r="AA412" s="50" t="str">
        <f>IFERROR(__xludf.DUMMYFUNCTION("if(or(W412="""",W412=""f""),"""",W412&amp;"": ""&amp;vlookup(to_text(W412),'1.Learning-Goals'!$A$3:$B$100,2,FALSE))"),"")</f>
        <v/>
      </c>
      <c r="AB412" s="50" t="str">
        <f>IFERROR(__xludf.DUMMYFUNCTION("if(or(X412="""",X412=""f""),"""",X412&amp;"": ""&amp;vlookup(to_text(X412),'1.Learning-Goals'!$A$3:$B$100,2,FALSE))"),"")</f>
        <v/>
      </c>
      <c r="AC412" s="52"/>
      <c r="AD412" s="52"/>
      <c r="AE412" s="52"/>
      <c r="AF412" s="52"/>
      <c r="AG412" s="52"/>
      <c r="AH412" s="52"/>
      <c r="AI412" s="52"/>
      <c r="AJ412" s="52"/>
    </row>
    <row r="413" ht="15.75" customHeight="1">
      <c r="A413" s="53"/>
      <c r="B413" s="39" t="str">
        <f t="shared" si="1"/>
        <v/>
      </c>
      <c r="C413" s="40" t="s">
        <v>1247</v>
      </c>
      <c r="D413" s="41" t="s">
        <v>1248</v>
      </c>
      <c r="E413" s="41" t="s">
        <v>79</v>
      </c>
      <c r="F413" s="40" t="s">
        <v>102</v>
      </c>
      <c r="G413" s="41">
        <v>5.0</v>
      </c>
      <c r="H413" s="57" t="s">
        <v>6</v>
      </c>
      <c r="I413" s="41" t="s">
        <v>103</v>
      </c>
      <c r="J413" s="56"/>
      <c r="K413" s="44"/>
      <c r="L413" s="45"/>
      <c r="M413" s="46" t="s">
        <v>1160</v>
      </c>
      <c r="N413" s="40" t="s">
        <v>1161</v>
      </c>
      <c r="O413" s="47" t="s">
        <v>1249</v>
      </c>
      <c r="P413" s="48"/>
      <c r="Q413" s="48"/>
      <c r="R413" s="48"/>
      <c r="S413" s="49"/>
      <c r="T413" s="50" t="str">
        <f>IFERROR(__xludf.DUMMYFUNCTION("if(isblank($A413),"""",REGEXREPLACE($A413,   "",?(\d),?"",  ""$1""&amp;""-""&amp;$H413))"),"")</f>
        <v/>
      </c>
      <c r="U413" s="51" t="str">
        <f>IFERROR(__xludf.DUMMYFUNCTION("iferror(split(A413,"","",TRUE,TRUE),"""")"),"")</f>
        <v/>
      </c>
      <c r="V413" s="51"/>
      <c r="W413" s="51"/>
      <c r="X413" s="51"/>
      <c r="Y413" s="50" t="str">
        <f>IFERROR(__xludf.DUMMYFUNCTION("if(or(U413="""",U413=""f""),"""",U413&amp;"": ""&amp;vlookup(to_text(U413),'1.Learning-Goals'!$A$3:$B$100,2,FALSE))"),"")</f>
        <v/>
      </c>
      <c r="Z413" s="50" t="str">
        <f>IFERROR(__xludf.DUMMYFUNCTION("if(or(V413="""",V413=""f""),"""",V413&amp;"": ""&amp;vlookup(to_text(V413),'1.Learning-Goals'!$A$3:$B$100,2,FALSE))"),"")</f>
        <v/>
      </c>
      <c r="AA413" s="50" t="str">
        <f>IFERROR(__xludf.DUMMYFUNCTION("if(or(W413="""",W413=""f""),"""",W413&amp;"": ""&amp;vlookup(to_text(W413),'1.Learning-Goals'!$A$3:$B$100,2,FALSE))"),"")</f>
        <v/>
      </c>
      <c r="AB413" s="50" t="str">
        <f>IFERROR(__xludf.DUMMYFUNCTION("if(or(X413="""",X413=""f""),"""",X413&amp;"": ""&amp;vlookup(to_text(X413),'1.Learning-Goals'!$A$3:$B$100,2,FALSE))"),"")</f>
        <v/>
      </c>
      <c r="AC413" s="52"/>
      <c r="AD413" s="52"/>
      <c r="AE413" s="52"/>
      <c r="AF413" s="52"/>
      <c r="AG413" s="52"/>
      <c r="AH413" s="52"/>
      <c r="AI413" s="52"/>
      <c r="AJ413" s="52"/>
    </row>
    <row r="414" ht="15.75" customHeight="1">
      <c r="A414" s="53"/>
      <c r="B414" s="39" t="str">
        <f t="shared" si="1"/>
        <v/>
      </c>
      <c r="C414" s="40" t="s">
        <v>1250</v>
      </c>
      <c r="D414" s="41" t="s">
        <v>1251</v>
      </c>
      <c r="E414" s="41" t="s">
        <v>79</v>
      </c>
      <c r="F414" s="40" t="s">
        <v>102</v>
      </c>
      <c r="G414" s="41">
        <v>6.0</v>
      </c>
      <c r="H414" s="57" t="s">
        <v>6</v>
      </c>
      <c r="I414" s="41" t="s">
        <v>103</v>
      </c>
      <c r="J414" s="56"/>
      <c r="K414" s="44"/>
      <c r="L414" s="45"/>
      <c r="M414" s="46" t="s">
        <v>1160</v>
      </c>
      <c r="N414" s="40" t="s">
        <v>1161</v>
      </c>
      <c r="O414" s="47" t="s">
        <v>1252</v>
      </c>
      <c r="P414" s="48"/>
      <c r="Q414" s="48"/>
      <c r="R414" s="48"/>
      <c r="S414" s="49"/>
      <c r="T414" s="50" t="str">
        <f>IFERROR(__xludf.DUMMYFUNCTION("if(isblank($A414),"""",REGEXREPLACE($A414,   "",?(\d),?"",  ""$1""&amp;""-""&amp;$H414))"),"")</f>
        <v/>
      </c>
      <c r="U414" s="51" t="str">
        <f>IFERROR(__xludf.DUMMYFUNCTION("iferror(split(A414,"","",TRUE,TRUE),"""")"),"")</f>
        <v/>
      </c>
      <c r="V414" s="51"/>
      <c r="W414" s="51"/>
      <c r="X414" s="51"/>
      <c r="Y414" s="50" t="str">
        <f>IFERROR(__xludf.DUMMYFUNCTION("if(or(U414="""",U414=""f""),"""",U414&amp;"": ""&amp;vlookup(to_text(U414),'1.Learning-Goals'!$A$3:$B$100,2,FALSE))"),"")</f>
        <v/>
      </c>
      <c r="Z414" s="50" t="str">
        <f>IFERROR(__xludf.DUMMYFUNCTION("if(or(V414="""",V414=""f""),"""",V414&amp;"": ""&amp;vlookup(to_text(V414),'1.Learning-Goals'!$A$3:$B$100,2,FALSE))"),"")</f>
        <v/>
      </c>
      <c r="AA414" s="50" t="str">
        <f>IFERROR(__xludf.DUMMYFUNCTION("if(or(W414="""",W414=""f""),"""",W414&amp;"": ""&amp;vlookup(to_text(W414),'1.Learning-Goals'!$A$3:$B$100,2,FALSE))"),"")</f>
        <v/>
      </c>
      <c r="AB414" s="50" t="str">
        <f>IFERROR(__xludf.DUMMYFUNCTION("if(or(X414="""",X414=""f""),"""",X414&amp;"": ""&amp;vlookup(to_text(X414),'1.Learning-Goals'!$A$3:$B$100,2,FALSE))"),"")</f>
        <v/>
      </c>
      <c r="AC414" s="52"/>
      <c r="AD414" s="52"/>
      <c r="AE414" s="52"/>
      <c r="AF414" s="52"/>
      <c r="AG414" s="52"/>
      <c r="AH414" s="52"/>
      <c r="AI414" s="52"/>
      <c r="AJ414" s="52"/>
    </row>
    <row r="415" ht="15.75" customHeight="1">
      <c r="A415" s="53"/>
      <c r="B415" s="39" t="str">
        <f t="shared" si="1"/>
        <v/>
      </c>
      <c r="C415" s="40" t="s">
        <v>1253</v>
      </c>
      <c r="D415" s="41" t="s">
        <v>1254</v>
      </c>
      <c r="E415" s="41" t="s">
        <v>79</v>
      </c>
      <c r="F415" s="40" t="s">
        <v>102</v>
      </c>
      <c r="G415" s="41">
        <v>6.0</v>
      </c>
      <c r="H415" s="57" t="s">
        <v>6</v>
      </c>
      <c r="I415" s="41" t="s">
        <v>103</v>
      </c>
      <c r="J415" s="56"/>
      <c r="K415" s="44"/>
      <c r="L415" s="45"/>
      <c r="M415" s="46" t="s">
        <v>1160</v>
      </c>
      <c r="N415" s="40" t="s">
        <v>1161</v>
      </c>
      <c r="O415" s="47" t="s">
        <v>1255</v>
      </c>
      <c r="P415" s="48"/>
      <c r="Q415" s="48"/>
      <c r="R415" s="48"/>
      <c r="S415" s="49"/>
      <c r="T415" s="50" t="str">
        <f>IFERROR(__xludf.DUMMYFUNCTION("if(isblank($A415),"""",REGEXREPLACE($A415,   "",?(\d),?"",  ""$1""&amp;""-""&amp;$H415))"),"")</f>
        <v/>
      </c>
      <c r="U415" s="51" t="str">
        <f>IFERROR(__xludf.DUMMYFUNCTION("iferror(split(A415,"","",TRUE,TRUE),"""")"),"")</f>
        <v/>
      </c>
      <c r="V415" s="51"/>
      <c r="W415" s="51"/>
      <c r="X415" s="51"/>
      <c r="Y415" s="50" t="str">
        <f>IFERROR(__xludf.DUMMYFUNCTION("if(or(U415="""",U415=""f""),"""",U415&amp;"": ""&amp;vlookup(to_text(U415),'1.Learning-Goals'!$A$3:$B$100,2,FALSE))"),"")</f>
        <v/>
      </c>
      <c r="Z415" s="50" t="str">
        <f>IFERROR(__xludf.DUMMYFUNCTION("if(or(V415="""",V415=""f""),"""",V415&amp;"": ""&amp;vlookup(to_text(V415),'1.Learning-Goals'!$A$3:$B$100,2,FALSE))"),"")</f>
        <v/>
      </c>
      <c r="AA415" s="50" t="str">
        <f>IFERROR(__xludf.DUMMYFUNCTION("if(or(W415="""",W415=""f""),"""",W415&amp;"": ""&amp;vlookup(to_text(W415),'1.Learning-Goals'!$A$3:$B$100,2,FALSE))"),"")</f>
        <v/>
      </c>
      <c r="AB415" s="50" t="str">
        <f>IFERROR(__xludf.DUMMYFUNCTION("if(or(X415="""",X415=""f""),"""",X415&amp;"": ""&amp;vlookup(to_text(X415),'1.Learning-Goals'!$A$3:$B$100,2,FALSE))"),"")</f>
        <v/>
      </c>
      <c r="AC415" s="52"/>
      <c r="AD415" s="52"/>
      <c r="AE415" s="52"/>
      <c r="AF415" s="52"/>
      <c r="AG415" s="52"/>
      <c r="AH415" s="52"/>
      <c r="AI415" s="52"/>
      <c r="AJ415" s="52"/>
    </row>
    <row r="416" ht="15.75" customHeight="1">
      <c r="A416" s="53"/>
      <c r="B416" s="39" t="str">
        <f t="shared" si="1"/>
        <v/>
      </c>
      <c r="C416" s="40" t="s">
        <v>1256</v>
      </c>
      <c r="D416" s="41" t="s">
        <v>1257</v>
      </c>
      <c r="E416" s="41" t="s">
        <v>79</v>
      </c>
      <c r="F416" s="40" t="s">
        <v>102</v>
      </c>
      <c r="G416" s="41">
        <v>6.0</v>
      </c>
      <c r="H416" s="57" t="s">
        <v>6</v>
      </c>
      <c r="I416" s="41" t="s">
        <v>103</v>
      </c>
      <c r="J416" s="56"/>
      <c r="K416" s="44"/>
      <c r="L416" s="45"/>
      <c r="M416" s="46" t="s">
        <v>1160</v>
      </c>
      <c r="N416" s="40" t="s">
        <v>1161</v>
      </c>
      <c r="O416" s="47" t="s">
        <v>1258</v>
      </c>
      <c r="P416" s="48"/>
      <c r="Q416" s="48"/>
      <c r="R416" s="48"/>
      <c r="S416" s="49"/>
      <c r="T416" s="50" t="str">
        <f>IFERROR(__xludf.DUMMYFUNCTION("if(isblank($A416),"""",REGEXREPLACE($A416,   "",?(\d),?"",  ""$1""&amp;""-""&amp;$H416))"),"")</f>
        <v/>
      </c>
      <c r="U416" s="51" t="str">
        <f>IFERROR(__xludf.DUMMYFUNCTION("iferror(split(A416,"","",TRUE,TRUE),"""")"),"")</f>
        <v/>
      </c>
      <c r="V416" s="51"/>
      <c r="W416" s="51"/>
      <c r="X416" s="51"/>
      <c r="Y416" s="50" t="str">
        <f>IFERROR(__xludf.DUMMYFUNCTION("if(or(U416="""",U416=""f""),"""",U416&amp;"": ""&amp;vlookup(to_text(U416),'1.Learning-Goals'!$A$3:$B$100,2,FALSE))"),"")</f>
        <v/>
      </c>
      <c r="Z416" s="50" t="str">
        <f>IFERROR(__xludf.DUMMYFUNCTION("if(or(V416="""",V416=""f""),"""",V416&amp;"": ""&amp;vlookup(to_text(V416),'1.Learning-Goals'!$A$3:$B$100,2,FALSE))"),"")</f>
        <v/>
      </c>
      <c r="AA416" s="50" t="str">
        <f>IFERROR(__xludf.DUMMYFUNCTION("if(or(W416="""",W416=""f""),"""",W416&amp;"": ""&amp;vlookup(to_text(W416),'1.Learning-Goals'!$A$3:$B$100,2,FALSE))"),"")</f>
        <v/>
      </c>
      <c r="AB416" s="50" t="str">
        <f>IFERROR(__xludf.DUMMYFUNCTION("if(or(X416="""",X416=""f""),"""",X416&amp;"": ""&amp;vlookup(to_text(X416),'1.Learning-Goals'!$A$3:$B$100,2,FALSE))"),"")</f>
        <v/>
      </c>
      <c r="AC416" s="52"/>
      <c r="AD416" s="52"/>
      <c r="AE416" s="52"/>
      <c r="AF416" s="52"/>
      <c r="AG416" s="52"/>
      <c r="AH416" s="52"/>
      <c r="AI416" s="52"/>
      <c r="AJ416" s="52"/>
    </row>
    <row r="417" ht="15.75" customHeight="1">
      <c r="A417" s="53"/>
      <c r="B417" s="39" t="str">
        <f t="shared" si="1"/>
        <v/>
      </c>
      <c r="C417" s="40" t="s">
        <v>1259</v>
      </c>
      <c r="D417" s="41" t="s">
        <v>1260</v>
      </c>
      <c r="E417" s="41" t="s">
        <v>79</v>
      </c>
      <c r="F417" s="40" t="s">
        <v>102</v>
      </c>
      <c r="G417" s="41">
        <v>6.0</v>
      </c>
      <c r="H417" s="57" t="s">
        <v>6</v>
      </c>
      <c r="I417" s="41" t="s">
        <v>103</v>
      </c>
      <c r="J417" s="56"/>
      <c r="K417" s="44"/>
      <c r="L417" s="45"/>
      <c r="M417" s="46" t="s">
        <v>1160</v>
      </c>
      <c r="N417" s="40" t="s">
        <v>1161</v>
      </c>
      <c r="O417" s="47" t="s">
        <v>1261</v>
      </c>
      <c r="P417" s="48"/>
      <c r="Q417" s="48"/>
      <c r="R417" s="48"/>
      <c r="S417" s="49"/>
      <c r="T417" s="50" t="str">
        <f>IFERROR(__xludf.DUMMYFUNCTION("if(isblank($A417),"""",REGEXREPLACE($A417,   "",?(\d),?"",  ""$1""&amp;""-""&amp;$H417))"),"")</f>
        <v/>
      </c>
      <c r="U417" s="51" t="str">
        <f>IFERROR(__xludf.DUMMYFUNCTION("iferror(split(A417,"","",TRUE,TRUE),"""")"),"")</f>
        <v/>
      </c>
      <c r="V417" s="51"/>
      <c r="W417" s="51"/>
      <c r="X417" s="51"/>
      <c r="Y417" s="50" t="str">
        <f>IFERROR(__xludf.DUMMYFUNCTION("if(or(U417="""",U417=""f""),"""",U417&amp;"": ""&amp;vlookup(to_text(U417),'1.Learning-Goals'!$A$3:$B$100,2,FALSE))"),"")</f>
        <v/>
      </c>
      <c r="Z417" s="50" t="str">
        <f>IFERROR(__xludf.DUMMYFUNCTION("if(or(V417="""",V417=""f""),"""",V417&amp;"": ""&amp;vlookup(to_text(V417),'1.Learning-Goals'!$A$3:$B$100,2,FALSE))"),"")</f>
        <v/>
      </c>
      <c r="AA417" s="50" t="str">
        <f>IFERROR(__xludf.DUMMYFUNCTION("if(or(W417="""",W417=""f""),"""",W417&amp;"": ""&amp;vlookup(to_text(W417),'1.Learning-Goals'!$A$3:$B$100,2,FALSE))"),"")</f>
        <v/>
      </c>
      <c r="AB417" s="50" t="str">
        <f>IFERROR(__xludf.DUMMYFUNCTION("if(or(X417="""",X417=""f""),"""",X417&amp;"": ""&amp;vlookup(to_text(X417),'1.Learning-Goals'!$A$3:$B$100,2,FALSE))"),"")</f>
        <v/>
      </c>
      <c r="AC417" s="52"/>
      <c r="AD417" s="52"/>
      <c r="AE417" s="52"/>
      <c r="AF417" s="52"/>
      <c r="AG417" s="52"/>
      <c r="AH417" s="52"/>
      <c r="AI417" s="52"/>
      <c r="AJ417" s="52"/>
    </row>
    <row r="418" ht="15.75" customHeight="1">
      <c r="A418" s="53"/>
      <c r="B418" s="39" t="str">
        <f t="shared" si="1"/>
        <v/>
      </c>
      <c r="C418" s="40" t="s">
        <v>1262</v>
      </c>
      <c r="D418" s="41" t="s">
        <v>1263</v>
      </c>
      <c r="E418" s="41" t="s">
        <v>79</v>
      </c>
      <c r="F418" s="40" t="s">
        <v>102</v>
      </c>
      <c r="G418" s="41">
        <v>6.0</v>
      </c>
      <c r="H418" s="57" t="s">
        <v>6</v>
      </c>
      <c r="I418" s="41" t="s">
        <v>103</v>
      </c>
      <c r="J418" s="56"/>
      <c r="K418" s="44"/>
      <c r="L418" s="45"/>
      <c r="M418" s="46" t="s">
        <v>1160</v>
      </c>
      <c r="N418" s="40" t="s">
        <v>1161</v>
      </c>
      <c r="O418" s="47" t="s">
        <v>1264</v>
      </c>
      <c r="P418" s="48"/>
      <c r="Q418" s="48"/>
      <c r="R418" s="48"/>
      <c r="S418" s="49"/>
      <c r="T418" s="50" t="str">
        <f>IFERROR(__xludf.DUMMYFUNCTION("if(isblank($A418),"""",REGEXREPLACE($A418,   "",?(\d),?"",  ""$1""&amp;""-""&amp;$H418))"),"")</f>
        <v/>
      </c>
      <c r="U418" s="51" t="str">
        <f>IFERROR(__xludf.DUMMYFUNCTION("iferror(split(A418,"","",TRUE,TRUE),"""")"),"")</f>
        <v/>
      </c>
      <c r="V418" s="51"/>
      <c r="W418" s="51"/>
      <c r="X418" s="51"/>
      <c r="Y418" s="50" t="str">
        <f>IFERROR(__xludf.DUMMYFUNCTION("if(or(U418="""",U418=""f""),"""",U418&amp;"": ""&amp;vlookup(to_text(U418),'1.Learning-Goals'!$A$3:$B$100,2,FALSE))"),"")</f>
        <v/>
      </c>
      <c r="Z418" s="50" t="str">
        <f>IFERROR(__xludf.DUMMYFUNCTION("if(or(V418="""",V418=""f""),"""",V418&amp;"": ""&amp;vlookup(to_text(V418),'1.Learning-Goals'!$A$3:$B$100,2,FALSE))"),"")</f>
        <v/>
      </c>
      <c r="AA418" s="50" t="str">
        <f>IFERROR(__xludf.DUMMYFUNCTION("if(or(W418="""",W418=""f""),"""",W418&amp;"": ""&amp;vlookup(to_text(W418),'1.Learning-Goals'!$A$3:$B$100,2,FALSE))"),"")</f>
        <v/>
      </c>
      <c r="AB418" s="50" t="str">
        <f>IFERROR(__xludf.DUMMYFUNCTION("if(or(X418="""",X418=""f""),"""",X418&amp;"": ""&amp;vlookup(to_text(X418),'1.Learning-Goals'!$A$3:$B$100,2,FALSE))"),"")</f>
        <v/>
      </c>
      <c r="AC418" s="52"/>
      <c r="AD418" s="52"/>
      <c r="AE418" s="52"/>
      <c r="AF418" s="52"/>
      <c r="AG418" s="52"/>
      <c r="AH418" s="52"/>
      <c r="AI418" s="52"/>
      <c r="AJ418" s="52"/>
    </row>
    <row r="419" ht="15.75" customHeight="1">
      <c r="A419" s="53"/>
      <c r="B419" s="39" t="str">
        <f t="shared" si="1"/>
        <v/>
      </c>
      <c r="C419" s="40" t="s">
        <v>1265</v>
      </c>
      <c r="D419" s="41" t="s">
        <v>1266</v>
      </c>
      <c r="E419" s="41" t="s">
        <v>79</v>
      </c>
      <c r="F419" s="40" t="s">
        <v>102</v>
      </c>
      <c r="G419" s="41">
        <v>6.0</v>
      </c>
      <c r="H419" s="57" t="s">
        <v>6</v>
      </c>
      <c r="I419" s="41" t="s">
        <v>103</v>
      </c>
      <c r="J419" s="56"/>
      <c r="K419" s="44"/>
      <c r="L419" s="45"/>
      <c r="M419" s="46" t="s">
        <v>1160</v>
      </c>
      <c r="N419" s="40" t="s">
        <v>1161</v>
      </c>
      <c r="O419" s="47" t="s">
        <v>1267</v>
      </c>
      <c r="P419" s="48"/>
      <c r="Q419" s="48"/>
      <c r="R419" s="48"/>
      <c r="S419" s="49"/>
      <c r="T419" s="50" t="str">
        <f>IFERROR(__xludf.DUMMYFUNCTION("if(isblank($A419),"""",REGEXREPLACE($A419,   "",?(\d),?"",  ""$1""&amp;""-""&amp;$H419))"),"")</f>
        <v/>
      </c>
      <c r="U419" s="51" t="str">
        <f>IFERROR(__xludf.DUMMYFUNCTION("iferror(split(A419,"","",TRUE,TRUE),"""")"),"")</f>
        <v/>
      </c>
      <c r="V419" s="51"/>
      <c r="W419" s="51"/>
      <c r="X419" s="51"/>
      <c r="Y419" s="50" t="str">
        <f>IFERROR(__xludf.DUMMYFUNCTION("if(or(U419="""",U419=""f""),"""",U419&amp;"": ""&amp;vlookup(to_text(U419),'1.Learning-Goals'!$A$3:$B$100,2,FALSE))"),"")</f>
        <v/>
      </c>
      <c r="Z419" s="50" t="str">
        <f>IFERROR(__xludf.DUMMYFUNCTION("if(or(V419="""",V419=""f""),"""",V419&amp;"": ""&amp;vlookup(to_text(V419),'1.Learning-Goals'!$A$3:$B$100,2,FALSE))"),"")</f>
        <v/>
      </c>
      <c r="AA419" s="50" t="str">
        <f>IFERROR(__xludf.DUMMYFUNCTION("if(or(W419="""",W419=""f""),"""",W419&amp;"": ""&amp;vlookup(to_text(W419),'1.Learning-Goals'!$A$3:$B$100,2,FALSE))"),"")</f>
        <v/>
      </c>
      <c r="AB419" s="50" t="str">
        <f>IFERROR(__xludf.DUMMYFUNCTION("if(or(X419="""",X419=""f""),"""",X419&amp;"": ""&amp;vlookup(to_text(X419),'1.Learning-Goals'!$A$3:$B$100,2,FALSE))"),"")</f>
        <v/>
      </c>
      <c r="AC419" s="52"/>
      <c r="AD419" s="52"/>
      <c r="AE419" s="52"/>
      <c r="AF419" s="52"/>
      <c r="AG419" s="52"/>
      <c r="AH419" s="52"/>
      <c r="AI419" s="52"/>
      <c r="AJ419" s="52"/>
    </row>
    <row r="420" ht="15.75" customHeight="1">
      <c r="A420" s="53"/>
      <c r="B420" s="39" t="str">
        <f t="shared" si="1"/>
        <v/>
      </c>
      <c r="C420" s="40" t="s">
        <v>1268</v>
      </c>
      <c r="D420" s="41" t="s">
        <v>1269</v>
      </c>
      <c r="E420" s="41" t="s">
        <v>79</v>
      </c>
      <c r="F420" s="40" t="s">
        <v>102</v>
      </c>
      <c r="G420" s="41">
        <v>6.0</v>
      </c>
      <c r="H420" s="57" t="s">
        <v>6</v>
      </c>
      <c r="I420" s="41" t="s">
        <v>103</v>
      </c>
      <c r="J420" s="56"/>
      <c r="K420" s="44"/>
      <c r="L420" s="45"/>
      <c r="M420" s="46" t="s">
        <v>1160</v>
      </c>
      <c r="N420" s="40" t="s">
        <v>1161</v>
      </c>
      <c r="O420" s="47" t="s">
        <v>1270</v>
      </c>
      <c r="P420" s="48"/>
      <c r="Q420" s="48"/>
      <c r="R420" s="48"/>
      <c r="S420" s="49"/>
      <c r="T420" s="50" t="str">
        <f>IFERROR(__xludf.DUMMYFUNCTION("if(isblank($A420),"""",REGEXREPLACE($A420,   "",?(\d),?"",  ""$1""&amp;""-""&amp;$H420))"),"")</f>
        <v/>
      </c>
      <c r="U420" s="51" t="str">
        <f>IFERROR(__xludf.DUMMYFUNCTION("iferror(split(A420,"","",TRUE,TRUE),"""")"),"")</f>
        <v/>
      </c>
      <c r="V420" s="51"/>
      <c r="W420" s="51"/>
      <c r="X420" s="51"/>
      <c r="Y420" s="50" t="str">
        <f>IFERROR(__xludf.DUMMYFUNCTION("if(or(U420="""",U420=""f""),"""",U420&amp;"": ""&amp;vlookup(to_text(U420),'1.Learning-Goals'!$A$3:$B$100,2,FALSE))"),"")</f>
        <v/>
      </c>
      <c r="Z420" s="50" t="str">
        <f>IFERROR(__xludf.DUMMYFUNCTION("if(or(V420="""",V420=""f""),"""",V420&amp;"": ""&amp;vlookup(to_text(V420),'1.Learning-Goals'!$A$3:$B$100,2,FALSE))"),"")</f>
        <v/>
      </c>
      <c r="AA420" s="50" t="str">
        <f>IFERROR(__xludf.DUMMYFUNCTION("if(or(W420="""",W420=""f""),"""",W420&amp;"": ""&amp;vlookup(to_text(W420),'1.Learning-Goals'!$A$3:$B$100,2,FALSE))"),"")</f>
        <v/>
      </c>
      <c r="AB420" s="50" t="str">
        <f>IFERROR(__xludf.DUMMYFUNCTION("if(or(X420="""",X420=""f""),"""",X420&amp;"": ""&amp;vlookup(to_text(X420),'1.Learning-Goals'!$A$3:$B$100,2,FALSE))"),"")</f>
        <v/>
      </c>
      <c r="AC420" s="52"/>
      <c r="AD420" s="52"/>
      <c r="AE420" s="52"/>
      <c r="AF420" s="52"/>
      <c r="AG420" s="52"/>
      <c r="AH420" s="52"/>
      <c r="AI420" s="52"/>
      <c r="AJ420" s="52"/>
    </row>
    <row r="421" ht="15.75" customHeight="1">
      <c r="A421" s="53"/>
      <c r="B421" s="39" t="str">
        <f t="shared" si="1"/>
        <v/>
      </c>
      <c r="C421" s="40" t="s">
        <v>1271</v>
      </c>
      <c r="D421" s="41" t="s">
        <v>1272</v>
      </c>
      <c r="E421" s="41" t="s">
        <v>79</v>
      </c>
      <c r="F421" s="40" t="s">
        <v>102</v>
      </c>
      <c r="G421" s="41">
        <v>6.0</v>
      </c>
      <c r="H421" s="57" t="s">
        <v>6</v>
      </c>
      <c r="I421" s="41" t="s">
        <v>103</v>
      </c>
      <c r="J421" s="56"/>
      <c r="K421" s="44"/>
      <c r="L421" s="45"/>
      <c r="M421" s="46" t="s">
        <v>1160</v>
      </c>
      <c r="N421" s="40" t="s">
        <v>1161</v>
      </c>
      <c r="O421" s="47" t="s">
        <v>1273</v>
      </c>
      <c r="P421" s="48"/>
      <c r="Q421" s="48"/>
      <c r="R421" s="48"/>
      <c r="S421" s="49"/>
      <c r="T421" s="50" t="str">
        <f>IFERROR(__xludf.DUMMYFUNCTION("if(isblank($A421),"""",REGEXREPLACE($A421,   "",?(\d),?"",  ""$1""&amp;""-""&amp;$H421))"),"")</f>
        <v/>
      </c>
      <c r="U421" s="51" t="str">
        <f>IFERROR(__xludf.DUMMYFUNCTION("iferror(split(A421,"","",TRUE,TRUE),"""")"),"")</f>
        <v/>
      </c>
      <c r="V421" s="51"/>
      <c r="W421" s="51"/>
      <c r="X421" s="51"/>
      <c r="Y421" s="50" t="str">
        <f>IFERROR(__xludf.DUMMYFUNCTION("if(or(U421="""",U421=""f""),"""",U421&amp;"": ""&amp;vlookup(to_text(U421),'1.Learning-Goals'!$A$3:$B$100,2,FALSE))"),"")</f>
        <v/>
      </c>
      <c r="Z421" s="50" t="str">
        <f>IFERROR(__xludf.DUMMYFUNCTION("if(or(V421="""",V421=""f""),"""",V421&amp;"": ""&amp;vlookup(to_text(V421),'1.Learning-Goals'!$A$3:$B$100,2,FALSE))"),"")</f>
        <v/>
      </c>
      <c r="AA421" s="50" t="str">
        <f>IFERROR(__xludf.DUMMYFUNCTION("if(or(W421="""",W421=""f""),"""",W421&amp;"": ""&amp;vlookup(to_text(W421),'1.Learning-Goals'!$A$3:$B$100,2,FALSE))"),"")</f>
        <v/>
      </c>
      <c r="AB421" s="50" t="str">
        <f>IFERROR(__xludf.DUMMYFUNCTION("if(or(X421="""",X421=""f""),"""",X421&amp;"": ""&amp;vlookup(to_text(X421),'1.Learning-Goals'!$A$3:$B$100,2,FALSE))"),"")</f>
        <v/>
      </c>
      <c r="AC421" s="52"/>
      <c r="AD421" s="52"/>
      <c r="AE421" s="52"/>
      <c r="AF421" s="52"/>
      <c r="AG421" s="52"/>
      <c r="AH421" s="52"/>
      <c r="AI421" s="52"/>
      <c r="AJ421" s="52"/>
    </row>
    <row r="422" ht="15.75" customHeight="1">
      <c r="A422" s="53"/>
      <c r="B422" s="39" t="str">
        <f t="shared" si="1"/>
        <v/>
      </c>
      <c r="C422" s="40" t="s">
        <v>1274</v>
      </c>
      <c r="D422" s="41" t="s">
        <v>1275</v>
      </c>
      <c r="E422" s="41" t="s">
        <v>79</v>
      </c>
      <c r="F422" s="40" t="s">
        <v>102</v>
      </c>
      <c r="G422" s="41">
        <v>6.0</v>
      </c>
      <c r="H422" s="57" t="s">
        <v>6</v>
      </c>
      <c r="I422" s="41" t="s">
        <v>103</v>
      </c>
      <c r="J422" s="56"/>
      <c r="K422" s="44"/>
      <c r="L422" s="45"/>
      <c r="M422" s="46" t="s">
        <v>1160</v>
      </c>
      <c r="N422" s="40" t="s">
        <v>1161</v>
      </c>
      <c r="O422" s="47" t="s">
        <v>1276</v>
      </c>
      <c r="P422" s="48"/>
      <c r="Q422" s="48"/>
      <c r="R422" s="48"/>
      <c r="S422" s="49"/>
      <c r="T422" s="50" t="str">
        <f>IFERROR(__xludf.DUMMYFUNCTION("if(isblank($A422),"""",REGEXREPLACE($A422,   "",?(\d),?"",  ""$1""&amp;""-""&amp;$H422))"),"")</f>
        <v/>
      </c>
      <c r="U422" s="51" t="str">
        <f>IFERROR(__xludf.DUMMYFUNCTION("iferror(split(A422,"","",TRUE,TRUE),"""")"),"")</f>
        <v/>
      </c>
      <c r="V422" s="51"/>
      <c r="W422" s="51"/>
      <c r="X422" s="51"/>
      <c r="Y422" s="50" t="str">
        <f>IFERROR(__xludf.DUMMYFUNCTION("if(or(U422="""",U422=""f""),"""",U422&amp;"": ""&amp;vlookup(to_text(U422),'1.Learning-Goals'!$A$3:$B$100,2,FALSE))"),"")</f>
        <v/>
      </c>
      <c r="Z422" s="50" t="str">
        <f>IFERROR(__xludf.DUMMYFUNCTION("if(or(V422="""",V422=""f""),"""",V422&amp;"": ""&amp;vlookup(to_text(V422),'1.Learning-Goals'!$A$3:$B$100,2,FALSE))"),"")</f>
        <v/>
      </c>
      <c r="AA422" s="50" t="str">
        <f>IFERROR(__xludf.DUMMYFUNCTION("if(or(W422="""",W422=""f""),"""",W422&amp;"": ""&amp;vlookup(to_text(W422),'1.Learning-Goals'!$A$3:$B$100,2,FALSE))"),"")</f>
        <v/>
      </c>
      <c r="AB422" s="50" t="str">
        <f>IFERROR(__xludf.DUMMYFUNCTION("if(or(X422="""",X422=""f""),"""",X422&amp;"": ""&amp;vlookup(to_text(X422),'1.Learning-Goals'!$A$3:$B$100,2,FALSE))"),"")</f>
        <v/>
      </c>
      <c r="AC422" s="52"/>
      <c r="AD422" s="52"/>
      <c r="AE422" s="52"/>
      <c r="AF422" s="52"/>
      <c r="AG422" s="52"/>
      <c r="AH422" s="52"/>
      <c r="AI422" s="52"/>
      <c r="AJ422" s="52"/>
    </row>
    <row r="423" ht="15.75" customHeight="1">
      <c r="A423" s="53"/>
      <c r="B423" s="39" t="str">
        <f t="shared" si="1"/>
        <v/>
      </c>
      <c r="C423" s="40" t="s">
        <v>1277</v>
      </c>
      <c r="D423" s="41" t="s">
        <v>1278</v>
      </c>
      <c r="E423" s="41" t="s">
        <v>79</v>
      </c>
      <c r="F423" s="40" t="s">
        <v>102</v>
      </c>
      <c r="G423" s="41">
        <v>6.0</v>
      </c>
      <c r="H423" s="57" t="s">
        <v>6</v>
      </c>
      <c r="I423" s="41" t="s">
        <v>103</v>
      </c>
      <c r="J423" s="56"/>
      <c r="K423" s="44"/>
      <c r="L423" s="45"/>
      <c r="M423" s="46" t="s">
        <v>1160</v>
      </c>
      <c r="N423" s="40" t="s">
        <v>1161</v>
      </c>
      <c r="O423" s="47" t="s">
        <v>1279</v>
      </c>
      <c r="P423" s="48"/>
      <c r="Q423" s="48"/>
      <c r="R423" s="48"/>
      <c r="S423" s="49"/>
      <c r="T423" s="50" t="str">
        <f>IFERROR(__xludf.DUMMYFUNCTION("if(isblank($A423),"""",REGEXREPLACE($A423,   "",?(\d),?"",  ""$1""&amp;""-""&amp;$H423))"),"")</f>
        <v/>
      </c>
      <c r="U423" s="51" t="str">
        <f>IFERROR(__xludf.DUMMYFUNCTION("iferror(split(A423,"","",TRUE,TRUE),"""")"),"")</f>
        <v/>
      </c>
      <c r="V423" s="51"/>
      <c r="W423" s="51"/>
      <c r="X423" s="51"/>
      <c r="Y423" s="50" t="str">
        <f>IFERROR(__xludf.DUMMYFUNCTION("if(or(U423="""",U423=""f""),"""",U423&amp;"": ""&amp;vlookup(to_text(U423),'1.Learning-Goals'!$A$3:$B$100,2,FALSE))"),"")</f>
        <v/>
      </c>
      <c r="Z423" s="50" t="str">
        <f>IFERROR(__xludf.DUMMYFUNCTION("if(or(V423="""",V423=""f""),"""",V423&amp;"": ""&amp;vlookup(to_text(V423),'1.Learning-Goals'!$A$3:$B$100,2,FALSE))"),"")</f>
        <v/>
      </c>
      <c r="AA423" s="50" t="str">
        <f>IFERROR(__xludf.DUMMYFUNCTION("if(or(W423="""",W423=""f""),"""",W423&amp;"": ""&amp;vlookup(to_text(W423),'1.Learning-Goals'!$A$3:$B$100,2,FALSE))"),"")</f>
        <v/>
      </c>
      <c r="AB423" s="50" t="str">
        <f>IFERROR(__xludf.DUMMYFUNCTION("if(or(X423="""",X423=""f""),"""",X423&amp;"": ""&amp;vlookup(to_text(X423),'1.Learning-Goals'!$A$3:$B$100,2,FALSE))"),"")</f>
        <v/>
      </c>
      <c r="AC423" s="52"/>
      <c r="AD423" s="52"/>
      <c r="AE423" s="52"/>
      <c r="AF423" s="52"/>
      <c r="AG423" s="52"/>
      <c r="AH423" s="52"/>
      <c r="AI423" s="52"/>
      <c r="AJ423" s="52"/>
    </row>
    <row r="424" ht="15.75" customHeight="1">
      <c r="A424" s="53"/>
      <c r="B424" s="39" t="str">
        <f t="shared" si="1"/>
        <v/>
      </c>
      <c r="C424" s="40" t="s">
        <v>1280</v>
      </c>
      <c r="D424" s="41" t="s">
        <v>1281</v>
      </c>
      <c r="E424" s="41" t="s">
        <v>79</v>
      </c>
      <c r="F424" s="40" t="s">
        <v>102</v>
      </c>
      <c r="G424" s="41">
        <v>7.0</v>
      </c>
      <c r="H424" s="57" t="s">
        <v>6</v>
      </c>
      <c r="I424" s="41" t="s">
        <v>103</v>
      </c>
      <c r="J424" s="56"/>
      <c r="K424" s="44"/>
      <c r="L424" s="45"/>
      <c r="M424" s="46" t="s">
        <v>1160</v>
      </c>
      <c r="N424" s="40" t="s">
        <v>1161</v>
      </c>
      <c r="O424" s="47" t="s">
        <v>1282</v>
      </c>
      <c r="P424" s="48"/>
      <c r="Q424" s="48"/>
      <c r="R424" s="48"/>
      <c r="S424" s="49"/>
      <c r="T424" s="50" t="str">
        <f>IFERROR(__xludf.DUMMYFUNCTION("if(isblank($A424),"""",REGEXREPLACE($A424,   "",?(\d),?"",  ""$1""&amp;""-""&amp;$H424))"),"")</f>
        <v/>
      </c>
      <c r="U424" s="51" t="str">
        <f>IFERROR(__xludf.DUMMYFUNCTION("iferror(split(A424,"","",TRUE,TRUE),"""")"),"")</f>
        <v/>
      </c>
      <c r="V424" s="51"/>
      <c r="W424" s="51"/>
      <c r="X424" s="51"/>
      <c r="Y424" s="50" t="str">
        <f>IFERROR(__xludf.DUMMYFUNCTION("if(or(U424="""",U424=""f""),"""",U424&amp;"": ""&amp;vlookup(to_text(U424),'1.Learning-Goals'!$A$3:$B$100,2,FALSE))"),"")</f>
        <v/>
      </c>
      <c r="Z424" s="50" t="str">
        <f>IFERROR(__xludf.DUMMYFUNCTION("if(or(V424="""",V424=""f""),"""",V424&amp;"": ""&amp;vlookup(to_text(V424),'1.Learning-Goals'!$A$3:$B$100,2,FALSE))"),"")</f>
        <v/>
      </c>
      <c r="AA424" s="50" t="str">
        <f>IFERROR(__xludf.DUMMYFUNCTION("if(or(W424="""",W424=""f""),"""",W424&amp;"": ""&amp;vlookup(to_text(W424),'1.Learning-Goals'!$A$3:$B$100,2,FALSE))"),"")</f>
        <v/>
      </c>
      <c r="AB424" s="50" t="str">
        <f>IFERROR(__xludf.DUMMYFUNCTION("if(or(X424="""",X424=""f""),"""",X424&amp;"": ""&amp;vlookup(to_text(X424),'1.Learning-Goals'!$A$3:$B$100,2,FALSE))"),"")</f>
        <v/>
      </c>
      <c r="AC424" s="52"/>
      <c r="AD424" s="52"/>
      <c r="AE424" s="52"/>
      <c r="AF424" s="52"/>
      <c r="AG424" s="52"/>
      <c r="AH424" s="52"/>
      <c r="AI424" s="52"/>
      <c r="AJ424" s="52"/>
    </row>
    <row r="425" ht="15.75" customHeight="1">
      <c r="A425" s="53"/>
      <c r="B425" s="39" t="str">
        <f t="shared" si="1"/>
        <v/>
      </c>
      <c r="C425" s="40" t="s">
        <v>1283</v>
      </c>
      <c r="D425" s="41" t="s">
        <v>1284</v>
      </c>
      <c r="E425" s="41" t="s">
        <v>79</v>
      </c>
      <c r="F425" s="40" t="s">
        <v>102</v>
      </c>
      <c r="G425" s="41">
        <v>7.0</v>
      </c>
      <c r="H425" s="57" t="s">
        <v>6</v>
      </c>
      <c r="I425" s="41" t="s">
        <v>103</v>
      </c>
      <c r="J425" s="56"/>
      <c r="K425" s="44"/>
      <c r="L425" s="45"/>
      <c r="M425" s="46" t="s">
        <v>1160</v>
      </c>
      <c r="N425" s="40" t="s">
        <v>1161</v>
      </c>
      <c r="O425" s="47" t="s">
        <v>1285</v>
      </c>
      <c r="P425" s="48"/>
      <c r="Q425" s="48"/>
      <c r="R425" s="48"/>
      <c r="S425" s="49"/>
      <c r="T425" s="50" t="str">
        <f>IFERROR(__xludf.DUMMYFUNCTION("if(isblank($A425),"""",REGEXREPLACE($A425,   "",?(\d),?"",  ""$1""&amp;""-""&amp;$H425))"),"")</f>
        <v/>
      </c>
      <c r="U425" s="51" t="str">
        <f>IFERROR(__xludf.DUMMYFUNCTION("iferror(split(A425,"","",TRUE,TRUE),"""")"),"")</f>
        <v/>
      </c>
      <c r="V425" s="51"/>
      <c r="W425" s="51"/>
      <c r="X425" s="51"/>
      <c r="Y425" s="50" t="str">
        <f>IFERROR(__xludf.DUMMYFUNCTION("if(or(U425="""",U425=""f""),"""",U425&amp;"": ""&amp;vlookup(to_text(U425),'1.Learning-Goals'!$A$3:$B$100,2,FALSE))"),"")</f>
        <v/>
      </c>
      <c r="Z425" s="50" t="str">
        <f>IFERROR(__xludf.DUMMYFUNCTION("if(or(V425="""",V425=""f""),"""",V425&amp;"": ""&amp;vlookup(to_text(V425),'1.Learning-Goals'!$A$3:$B$100,2,FALSE))"),"")</f>
        <v/>
      </c>
      <c r="AA425" s="50" t="str">
        <f>IFERROR(__xludf.DUMMYFUNCTION("if(or(W425="""",W425=""f""),"""",W425&amp;"": ""&amp;vlookup(to_text(W425),'1.Learning-Goals'!$A$3:$B$100,2,FALSE))"),"")</f>
        <v/>
      </c>
      <c r="AB425" s="50" t="str">
        <f>IFERROR(__xludf.DUMMYFUNCTION("if(or(X425="""",X425=""f""),"""",X425&amp;"": ""&amp;vlookup(to_text(X425),'1.Learning-Goals'!$A$3:$B$100,2,FALSE))"),"")</f>
        <v/>
      </c>
      <c r="AC425" s="52"/>
      <c r="AD425" s="52"/>
      <c r="AE425" s="52"/>
      <c r="AF425" s="52"/>
      <c r="AG425" s="52"/>
      <c r="AH425" s="52"/>
      <c r="AI425" s="52"/>
      <c r="AJ425" s="52"/>
    </row>
    <row r="426" ht="15.75" customHeight="1">
      <c r="A426" s="53"/>
      <c r="B426" s="39" t="str">
        <f t="shared" si="1"/>
        <v/>
      </c>
      <c r="C426" s="40" t="s">
        <v>1286</v>
      </c>
      <c r="D426" s="41" t="s">
        <v>1287</v>
      </c>
      <c r="E426" s="41" t="s">
        <v>79</v>
      </c>
      <c r="F426" s="40" t="s">
        <v>102</v>
      </c>
      <c r="G426" s="41">
        <v>7.0</v>
      </c>
      <c r="H426" s="57" t="s">
        <v>6</v>
      </c>
      <c r="I426" s="41" t="s">
        <v>103</v>
      </c>
      <c r="J426" s="56"/>
      <c r="K426" s="44"/>
      <c r="L426" s="45"/>
      <c r="M426" s="46" t="s">
        <v>1160</v>
      </c>
      <c r="N426" s="40" t="s">
        <v>1161</v>
      </c>
      <c r="O426" s="47" t="s">
        <v>1288</v>
      </c>
      <c r="P426" s="48"/>
      <c r="Q426" s="48"/>
      <c r="R426" s="48"/>
      <c r="S426" s="49"/>
      <c r="T426" s="50" t="str">
        <f>IFERROR(__xludf.DUMMYFUNCTION("if(isblank($A426),"""",REGEXREPLACE($A426,   "",?(\d),?"",  ""$1""&amp;""-""&amp;$H426))"),"")</f>
        <v/>
      </c>
      <c r="U426" s="51" t="str">
        <f>IFERROR(__xludf.DUMMYFUNCTION("iferror(split(A426,"","",TRUE,TRUE),"""")"),"")</f>
        <v/>
      </c>
      <c r="V426" s="51"/>
      <c r="W426" s="51"/>
      <c r="X426" s="51"/>
      <c r="Y426" s="50" t="str">
        <f>IFERROR(__xludf.DUMMYFUNCTION("if(or(U426="""",U426=""f""),"""",U426&amp;"": ""&amp;vlookup(to_text(U426),'1.Learning-Goals'!$A$3:$B$100,2,FALSE))"),"")</f>
        <v/>
      </c>
      <c r="Z426" s="50" t="str">
        <f>IFERROR(__xludf.DUMMYFUNCTION("if(or(V426="""",V426=""f""),"""",V426&amp;"": ""&amp;vlookup(to_text(V426),'1.Learning-Goals'!$A$3:$B$100,2,FALSE))"),"")</f>
        <v/>
      </c>
      <c r="AA426" s="50" t="str">
        <f>IFERROR(__xludf.DUMMYFUNCTION("if(or(W426="""",W426=""f""),"""",W426&amp;"": ""&amp;vlookup(to_text(W426),'1.Learning-Goals'!$A$3:$B$100,2,FALSE))"),"")</f>
        <v/>
      </c>
      <c r="AB426" s="50" t="str">
        <f>IFERROR(__xludf.DUMMYFUNCTION("if(or(X426="""",X426=""f""),"""",X426&amp;"": ""&amp;vlookup(to_text(X426),'1.Learning-Goals'!$A$3:$B$100,2,FALSE))"),"")</f>
        <v/>
      </c>
      <c r="AC426" s="52"/>
      <c r="AD426" s="52"/>
      <c r="AE426" s="52"/>
      <c r="AF426" s="52"/>
      <c r="AG426" s="52"/>
      <c r="AH426" s="52"/>
      <c r="AI426" s="52"/>
      <c r="AJ426" s="52"/>
    </row>
    <row r="427" ht="15.75" customHeight="1">
      <c r="A427" s="53"/>
      <c r="B427" s="39" t="str">
        <f t="shared" si="1"/>
        <v/>
      </c>
      <c r="C427" s="40" t="s">
        <v>1289</v>
      </c>
      <c r="D427" s="41" t="s">
        <v>1290</v>
      </c>
      <c r="E427" s="41" t="s">
        <v>79</v>
      </c>
      <c r="F427" s="40" t="s">
        <v>102</v>
      </c>
      <c r="G427" s="41">
        <v>7.0</v>
      </c>
      <c r="H427" s="57" t="s">
        <v>6</v>
      </c>
      <c r="I427" s="41" t="s">
        <v>103</v>
      </c>
      <c r="J427" s="56"/>
      <c r="K427" s="44"/>
      <c r="L427" s="45"/>
      <c r="M427" s="46" t="s">
        <v>1160</v>
      </c>
      <c r="N427" s="40" t="s">
        <v>1161</v>
      </c>
      <c r="O427" s="47" t="s">
        <v>1291</v>
      </c>
      <c r="P427" s="48"/>
      <c r="Q427" s="48"/>
      <c r="R427" s="48"/>
      <c r="S427" s="49"/>
      <c r="T427" s="50" t="str">
        <f>IFERROR(__xludf.DUMMYFUNCTION("if(isblank($A427),"""",REGEXREPLACE($A427,   "",?(\d),?"",  ""$1""&amp;""-""&amp;$H427))"),"")</f>
        <v/>
      </c>
      <c r="U427" s="51" t="str">
        <f>IFERROR(__xludf.DUMMYFUNCTION("iferror(split(A427,"","",TRUE,TRUE),"""")"),"")</f>
        <v/>
      </c>
      <c r="V427" s="51"/>
      <c r="W427" s="51"/>
      <c r="X427" s="51"/>
      <c r="Y427" s="50" t="str">
        <f>IFERROR(__xludf.DUMMYFUNCTION("if(or(U427="""",U427=""f""),"""",U427&amp;"": ""&amp;vlookup(to_text(U427),'1.Learning-Goals'!$A$3:$B$100,2,FALSE))"),"")</f>
        <v/>
      </c>
      <c r="Z427" s="50" t="str">
        <f>IFERROR(__xludf.DUMMYFUNCTION("if(or(V427="""",V427=""f""),"""",V427&amp;"": ""&amp;vlookup(to_text(V427),'1.Learning-Goals'!$A$3:$B$100,2,FALSE))"),"")</f>
        <v/>
      </c>
      <c r="AA427" s="50" t="str">
        <f>IFERROR(__xludf.DUMMYFUNCTION("if(or(W427="""",W427=""f""),"""",W427&amp;"": ""&amp;vlookup(to_text(W427),'1.Learning-Goals'!$A$3:$B$100,2,FALSE))"),"")</f>
        <v/>
      </c>
      <c r="AB427" s="50" t="str">
        <f>IFERROR(__xludf.DUMMYFUNCTION("if(or(X427="""",X427=""f""),"""",X427&amp;"": ""&amp;vlookup(to_text(X427),'1.Learning-Goals'!$A$3:$B$100,2,FALSE))"),"")</f>
        <v/>
      </c>
      <c r="AC427" s="52"/>
      <c r="AD427" s="52"/>
      <c r="AE427" s="52"/>
      <c r="AF427" s="52"/>
      <c r="AG427" s="52"/>
      <c r="AH427" s="52"/>
      <c r="AI427" s="52"/>
      <c r="AJ427" s="52"/>
    </row>
    <row r="428" ht="15.75" customHeight="1">
      <c r="A428" s="53"/>
      <c r="B428" s="39" t="str">
        <f t="shared" si="1"/>
        <v/>
      </c>
      <c r="C428" s="40" t="s">
        <v>1292</v>
      </c>
      <c r="D428" s="41" t="s">
        <v>1293</v>
      </c>
      <c r="E428" s="41" t="s">
        <v>79</v>
      </c>
      <c r="F428" s="40" t="s">
        <v>102</v>
      </c>
      <c r="G428" s="41">
        <v>7.0</v>
      </c>
      <c r="H428" s="57" t="s">
        <v>6</v>
      </c>
      <c r="I428" s="41" t="s">
        <v>103</v>
      </c>
      <c r="J428" s="56"/>
      <c r="K428" s="44"/>
      <c r="L428" s="45"/>
      <c r="M428" s="46" t="s">
        <v>1160</v>
      </c>
      <c r="N428" s="40" t="s">
        <v>1161</v>
      </c>
      <c r="O428" s="47" t="s">
        <v>1294</v>
      </c>
      <c r="P428" s="48"/>
      <c r="Q428" s="48"/>
      <c r="R428" s="48"/>
      <c r="S428" s="49"/>
      <c r="T428" s="50" t="str">
        <f>IFERROR(__xludf.DUMMYFUNCTION("if(isblank($A428),"""",REGEXREPLACE($A428,   "",?(\d),?"",  ""$1""&amp;""-""&amp;$H428))"),"")</f>
        <v/>
      </c>
      <c r="U428" s="51" t="str">
        <f>IFERROR(__xludf.DUMMYFUNCTION("iferror(split(A428,"","",TRUE,TRUE),"""")"),"")</f>
        <v/>
      </c>
      <c r="V428" s="51"/>
      <c r="W428" s="51"/>
      <c r="X428" s="51"/>
      <c r="Y428" s="50" t="str">
        <f>IFERROR(__xludf.DUMMYFUNCTION("if(or(U428="""",U428=""f""),"""",U428&amp;"": ""&amp;vlookup(to_text(U428),'1.Learning-Goals'!$A$3:$B$100,2,FALSE))"),"")</f>
        <v/>
      </c>
      <c r="Z428" s="50" t="str">
        <f>IFERROR(__xludf.DUMMYFUNCTION("if(or(V428="""",V428=""f""),"""",V428&amp;"": ""&amp;vlookup(to_text(V428),'1.Learning-Goals'!$A$3:$B$100,2,FALSE))"),"")</f>
        <v/>
      </c>
      <c r="AA428" s="50" t="str">
        <f>IFERROR(__xludf.DUMMYFUNCTION("if(or(W428="""",W428=""f""),"""",W428&amp;"": ""&amp;vlookup(to_text(W428),'1.Learning-Goals'!$A$3:$B$100,2,FALSE))"),"")</f>
        <v/>
      </c>
      <c r="AB428" s="50" t="str">
        <f>IFERROR(__xludf.DUMMYFUNCTION("if(or(X428="""",X428=""f""),"""",X428&amp;"": ""&amp;vlookup(to_text(X428),'1.Learning-Goals'!$A$3:$B$100,2,FALSE))"),"")</f>
        <v/>
      </c>
      <c r="AC428" s="52"/>
      <c r="AD428" s="52"/>
      <c r="AE428" s="52"/>
      <c r="AF428" s="52"/>
      <c r="AG428" s="52"/>
      <c r="AH428" s="52"/>
      <c r="AI428" s="52"/>
      <c r="AJ428" s="52"/>
    </row>
    <row r="429" ht="15.75" customHeight="1">
      <c r="A429" s="53"/>
      <c r="B429" s="39" t="str">
        <f t="shared" si="1"/>
        <v/>
      </c>
      <c r="C429" s="40" t="s">
        <v>1295</v>
      </c>
      <c r="D429" s="41" t="s">
        <v>1296</v>
      </c>
      <c r="E429" s="41" t="s">
        <v>79</v>
      </c>
      <c r="F429" s="40" t="s">
        <v>102</v>
      </c>
      <c r="G429" s="41">
        <v>7.0</v>
      </c>
      <c r="H429" s="57" t="s">
        <v>6</v>
      </c>
      <c r="I429" s="41" t="s">
        <v>103</v>
      </c>
      <c r="J429" s="56"/>
      <c r="K429" s="44"/>
      <c r="L429" s="45"/>
      <c r="M429" s="46" t="s">
        <v>1160</v>
      </c>
      <c r="N429" s="40" t="s">
        <v>1161</v>
      </c>
      <c r="O429" s="47" t="s">
        <v>1297</v>
      </c>
      <c r="P429" s="48"/>
      <c r="Q429" s="48"/>
      <c r="R429" s="48"/>
      <c r="S429" s="49"/>
      <c r="T429" s="50" t="str">
        <f>IFERROR(__xludf.DUMMYFUNCTION("if(isblank($A429),"""",REGEXREPLACE($A429,   "",?(\d),?"",  ""$1""&amp;""-""&amp;$H429))"),"")</f>
        <v/>
      </c>
      <c r="U429" s="51" t="str">
        <f>IFERROR(__xludf.DUMMYFUNCTION("iferror(split(A429,"","",TRUE,TRUE),"""")"),"")</f>
        <v/>
      </c>
      <c r="V429" s="51"/>
      <c r="W429" s="51"/>
      <c r="X429" s="51"/>
      <c r="Y429" s="50" t="str">
        <f>IFERROR(__xludf.DUMMYFUNCTION("if(or(U429="""",U429=""f""),"""",U429&amp;"": ""&amp;vlookup(to_text(U429),'1.Learning-Goals'!$A$3:$B$100,2,FALSE))"),"")</f>
        <v/>
      </c>
      <c r="Z429" s="50" t="str">
        <f>IFERROR(__xludf.DUMMYFUNCTION("if(or(V429="""",V429=""f""),"""",V429&amp;"": ""&amp;vlookup(to_text(V429),'1.Learning-Goals'!$A$3:$B$100,2,FALSE))"),"")</f>
        <v/>
      </c>
      <c r="AA429" s="50" t="str">
        <f>IFERROR(__xludf.DUMMYFUNCTION("if(or(W429="""",W429=""f""),"""",W429&amp;"": ""&amp;vlookup(to_text(W429),'1.Learning-Goals'!$A$3:$B$100,2,FALSE))"),"")</f>
        <v/>
      </c>
      <c r="AB429" s="50" t="str">
        <f>IFERROR(__xludf.DUMMYFUNCTION("if(or(X429="""",X429=""f""),"""",X429&amp;"": ""&amp;vlookup(to_text(X429),'1.Learning-Goals'!$A$3:$B$100,2,FALSE))"),"")</f>
        <v/>
      </c>
      <c r="AC429" s="52"/>
      <c r="AD429" s="52"/>
      <c r="AE429" s="52"/>
      <c r="AF429" s="52"/>
      <c r="AG429" s="52"/>
      <c r="AH429" s="52"/>
      <c r="AI429" s="52"/>
      <c r="AJ429" s="52"/>
    </row>
    <row r="430" ht="15.75" customHeight="1">
      <c r="A430" s="53"/>
      <c r="B430" s="39" t="str">
        <f t="shared" si="1"/>
        <v/>
      </c>
      <c r="C430" s="40" t="s">
        <v>1298</v>
      </c>
      <c r="D430" s="41" t="s">
        <v>1299</v>
      </c>
      <c r="E430" s="41" t="s">
        <v>79</v>
      </c>
      <c r="F430" s="40" t="s">
        <v>102</v>
      </c>
      <c r="G430" s="41">
        <v>7.0</v>
      </c>
      <c r="H430" s="57" t="s">
        <v>6</v>
      </c>
      <c r="I430" s="41" t="s">
        <v>103</v>
      </c>
      <c r="J430" s="56"/>
      <c r="K430" s="44"/>
      <c r="L430" s="45"/>
      <c r="M430" s="46" t="s">
        <v>1160</v>
      </c>
      <c r="N430" s="40" t="s">
        <v>1161</v>
      </c>
      <c r="O430" s="47" t="s">
        <v>1300</v>
      </c>
      <c r="P430" s="48"/>
      <c r="Q430" s="48"/>
      <c r="R430" s="48"/>
      <c r="S430" s="49"/>
      <c r="T430" s="50" t="str">
        <f>IFERROR(__xludf.DUMMYFUNCTION("if(isblank($A430),"""",REGEXREPLACE($A430,   "",?(\d),?"",  ""$1""&amp;""-""&amp;$H430))"),"")</f>
        <v/>
      </c>
      <c r="U430" s="51" t="str">
        <f>IFERROR(__xludf.DUMMYFUNCTION("iferror(split(A430,"","",TRUE,TRUE),"""")"),"")</f>
        <v/>
      </c>
      <c r="V430" s="51"/>
      <c r="W430" s="51"/>
      <c r="X430" s="51"/>
      <c r="Y430" s="50" t="str">
        <f>IFERROR(__xludf.DUMMYFUNCTION("if(or(U430="""",U430=""f""),"""",U430&amp;"": ""&amp;vlookup(to_text(U430),'1.Learning-Goals'!$A$3:$B$100,2,FALSE))"),"")</f>
        <v/>
      </c>
      <c r="Z430" s="50" t="str">
        <f>IFERROR(__xludf.DUMMYFUNCTION("if(or(V430="""",V430=""f""),"""",V430&amp;"": ""&amp;vlookup(to_text(V430),'1.Learning-Goals'!$A$3:$B$100,2,FALSE))"),"")</f>
        <v/>
      </c>
      <c r="AA430" s="50" t="str">
        <f>IFERROR(__xludf.DUMMYFUNCTION("if(or(W430="""",W430=""f""),"""",W430&amp;"": ""&amp;vlookup(to_text(W430),'1.Learning-Goals'!$A$3:$B$100,2,FALSE))"),"")</f>
        <v/>
      </c>
      <c r="AB430" s="50" t="str">
        <f>IFERROR(__xludf.DUMMYFUNCTION("if(or(X430="""",X430=""f""),"""",X430&amp;"": ""&amp;vlookup(to_text(X430),'1.Learning-Goals'!$A$3:$B$100,2,FALSE))"),"")</f>
        <v/>
      </c>
      <c r="AC430" s="52"/>
      <c r="AD430" s="52"/>
      <c r="AE430" s="52"/>
      <c r="AF430" s="52"/>
      <c r="AG430" s="52"/>
      <c r="AH430" s="52"/>
      <c r="AI430" s="52"/>
      <c r="AJ430" s="52"/>
    </row>
    <row r="431" ht="15.75" customHeight="1">
      <c r="A431" s="53"/>
      <c r="B431" s="39" t="str">
        <f t="shared" si="1"/>
        <v/>
      </c>
      <c r="C431" s="40" t="s">
        <v>1301</v>
      </c>
      <c r="D431" s="41" t="s">
        <v>1302</v>
      </c>
      <c r="E431" s="41" t="s">
        <v>79</v>
      </c>
      <c r="F431" s="40" t="s">
        <v>102</v>
      </c>
      <c r="G431" s="41">
        <v>7.0</v>
      </c>
      <c r="H431" s="57" t="s">
        <v>6</v>
      </c>
      <c r="I431" s="41" t="s">
        <v>103</v>
      </c>
      <c r="J431" s="56"/>
      <c r="K431" s="44"/>
      <c r="L431" s="45"/>
      <c r="M431" s="46" t="s">
        <v>1160</v>
      </c>
      <c r="N431" s="40" t="s">
        <v>1161</v>
      </c>
      <c r="O431" s="47" t="s">
        <v>1303</v>
      </c>
      <c r="P431" s="48"/>
      <c r="Q431" s="48"/>
      <c r="R431" s="48"/>
      <c r="S431" s="49"/>
      <c r="T431" s="50" t="str">
        <f>IFERROR(__xludf.DUMMYFUNCTION("if(isblank($A431),"""",REGEXREPLACE($A431,   "",?(\d),?"",  ""$1""&amp;""-""&amp;$H431))"),"")</f>
        <v/>
      </c>
      <c r="U431" s="51" t="str">
        <f>IFERROR(__xludf.DUMMYFUNCTION("iferror(split(A431,"","",TRUE,TRUE),"""")"),"")</f>
        <v/>
      </c>
      <c r="V431" s="51"/>
      <c r="W431" s="51"/>
      <c r="X431" s="51"/>
      <c r="Y431" s="50" t="str">
        <f>IFERROR(__xludf.DUMMYFUNCTION("if(or(U431="""",U431=""f""),"""",U431&amp;"": ""&amp;vlookup(to_text(U431),'1.Learning-Goals'!$A$3:$B$100,2,FALSE))"),"")</f>
        <v/>
      </c>
      <c r="Z431" s="50" t="str">
        <f>IFERROR(__xludf.DUMMYFUNCTION("if(or(V431="""",V431=""f""),"""",V431&amp;"": ""&amp;vlookup(to_text(V431),'1.Learning-Goals'!$A$3:$B$100,2,FALSE))"),"")</f>
        <v/>
      </c>
      <c r="AA431" s="50" t="str">
        <f>IFERROR(__xludf.DUMMYFUNCTION("if(or(W431="""",W431=""f""),"""",W431&amp;"": ""&amp;vlookup(to_text(W431),'1.Learning-Goals'!$A$3:$B$100,2,FALSE))"),"")</f>
        <v/>
      </c>
      <c r="AB431" s="50" t="str">
        <f>IFERROR(__xludf.DUMMYFUNCTION("if(or(X431="""",X431=""f""),"""",X431&amp;"": ""&amp;vlookup(to_text(X431),'1.Learning-Goals'!$A$3:$B$100,2,FALSE))"),"")</f>
        <v/>
      </c>
      <c r="AC431" s="52"/>
      <c r="AD431" s="52"/>
      <c r="AE431" s="52"/>
      <c r="AF431" s="52"/>
      <c r="AG431" s="52"/>
      <c r="AH431" s="52"/>
      <c r="AI431" s="52"/>
      <c r="AJ431" s="52"/>
    </row>
    <row r="432" ht="15.75" customHeight="1">
      <c r="A432" s="53"/>
      <c r="B432" s="39" t="str">
        <f t="shared" si="1"/>
        <v/>
      </c>
      <c r="C432" s="40" t="s">
        <v>1304</v>
      </c>
      <c r="D432" s="41" t="s">
        <v>1305</v>
      </c>
      <c r="E432" s="41" t="s">
        <v>79</v>
      </c>
      <c r="F432" s="40" t="s">
        <v>102</v>
      </c>
      <c r="G432" s="41">
        <v>7.0</v>
      </c>
      <c r="H432" s="57" t="s">
        <v>6</v>
      </c>
      <c r="I432" s="41" t="s">
        <v>103</v>
      </c>
      <c r="J432" s="56"/>
      <c r="K432" s="44"/>
      <c r="L432" s="45"/>
      <c r="M432" s="46" t="s">
        <v>1160</v>
      </c>
      <c r="N432" s="40" t="s">
        <v>1161</v>
      </c>
      <c r="O432" s="47" t="s">
        <v>1306</v>
      </c>
      <c r="P432" s="48"/>
      <c r="Q432" s="48"/>
      <c r="R432" s="48"/>
      <c r="S432" s="49"/>
      <c r="T432" s="50" t="str">
        <f>IFERROR(__xludf.DUMMYFUNCTION("if(isblank($A432),"""",REGEXREPLACE($A432,   "",?(\d),?"",  ""$1""&amp;""-""&amp;$H432))"),"")</f>
        <v/>
      </c>
      <c r="U432" s="51" t="str">
        <f>IFERROR(__xludf.DUMMYFUNCTION("iferror(split(A432,"","",TRUE,TRUE),"""")"),"")</f>
        <v/>
      </c>
      <c r="V432" s="51"/>
      <c r="W432" s="51"/>
      <c r="X432" s="51"/>
      <c r="Y432" s="50" t="str">
        <f>IFERROR(__xludf.DUMMYFUNCTION("if(or(U432="""",U432=""f""),"""",U432&amp;"": ""&amp;vlookup(to_text(U432),'1.Learning-Goals'!$A$3:$B$100,2,FALSE))"),"")</f>
        <v/>
      </c>
      <c r="Z432" s="50" t="str">
        <f>IFERROR(__xludf.DUMMYFUNCTION("if(or(V432="""",V432=""f""),"""",V432&amp;"": ""&amp;vlookup(to_text(V432),'1.Learning-Goals'!$A$3:$B$100,2,FALSE))"),"")</f>
        <v/>
      </c>
      <c r="AA432" s="50" t="str">
        <f>IFERROR(__xludf.DUMMYFUNCTION("if(or(W432="""",W432=""f""),"""",W432&amp;"": ""&amp;vlookup(to_text(W432),'1.Learning-Goals'!$A$3:$B$100,2,FALSE))"),"")</f>
        <v/>
      </c>
      <c r="AB432" s="50" t="str">
        <f>IFERROR(__xludf.DUMMYFUNCTION("if(or(X432="""",X432=""f""),"""",X432&amp;"": ""&amp;vlookup(to_text(X432),'1.Learning-Goals'!$A$3:$B$100,2,FALSE))"),"")</f>
        <v/>
      </c>
      <c r="AC432" s="52"/>
      <c r="AD432" s="52"/>
      <c r="AE432" s="52"/>
      <c r="AF432" s="52"/>
      <c r="AG432" s="52"/>
      <c r="AH432" s="52"/>
      <c r="AI432" s="52"/>
      <c r="AJ432" s="52"/>
    </row>
    <row r="433" ht="15.75" customHeight="1">
      <c r="A433" s="53"/>
      <c r="B433" s="39" t="str">
        <f t="shared" si="1"/>
        <v/>
      </c>
      <c r="C433" s="40" t="s">
        <v>1307</v>
      </c>
      <c r="D433" s="41" t="s">
        <v>1278</v>
      </c>
      <c r="E433" s="41" t="s">
        <v>79</v>
      </c>
      <c r="F433" s="40" t="s">
        <v>102</v>
      </c>
      <c r="G433" s="41">
        <v>7.0</v>
      </c>
      <c r="H433" s="57" t="s">
        <v>6</v>
      </c>
      <c r="I433" s="41" t="s">
        <v>103</v>
      </c>
      <c r="J433" s="56"/>
      <c r="K433" s="44"/>
      <c r="L433" s="45"/>
      <c r="M433" s="46" t="s">
        <v>1160</v>
      </c>
      <c r="N433" s="40" t="s">
        <v>1161</v>
      </c>
      <c r="O433" s="47" t="s">
        <v>1308</v>
      </c>
      <c r="P433" s="48"/>
      <c r="Q433" s="48"/>
      <c r="R433" s="48"/>
      <c r="S433" s="49"/>
      <c r="T433" s="50" t="str">
        <f>IFERROR(__xludf.DUMMYFUNCTION("if(isblank($A433),"""",REGEXREPLACE($A433,   "",?(\d),?"",  ""$1""&amp;""-""&amp;$H433))"),"")</f>
        <v/>
      </c>
      <c r="U433" s="51" t="str">
        <f>IFERROR(__xludf.DUMMYFUNCTION("iferror(split(A433,"","",TRUE,TRUE),"""")"),"")</f>
        <v/>
      </c>
      <c r="V433" s="51"/>
      <c r="W433" s="51"/>
      <c r="X433" s="51"/>
      <c r="Y433" s="50" t="str">
        <f>IFERROR(__xludf.DUMMYFUNCTION("if(or(U433="""",U433=""f""),"""",U433&amp;"": ""&amp;vlookup(to_text(U433),'1.Learning-Goals'!$A$3:$B$100,2,FALSE))"),"")</f>
        <v/>
      </c>
      <c r="Z433" s="50" t="str">
        <f>IFERROR(__xludf.DUMMYFUNCTION("if(or(V433="""",V433=""f""),"""",V433&amp;"": ""&amp;vlookup(to_text(V433),'1.Learning-Goals'!$A$3:$B$100,2,FALSE))"),"")</f>
        <v/>
      </c>
      <c r="AA433" s="50" t="str">
        <f>IFERROR(__xludf.DUMMYFUNCTION("if(or(W433="""",W433=""f""),"""",W433&amp;"": ""&amp;vlookup(to_text(W433),'1.Learning-Goals'!$A$3:$B$100,2,FALSE))"),"")</f>
        <v/>
      </c>
      <c r="AB433" s="50" t="str">
        <f>IFERROR(__xludf.DUMMYFUNCTION("if(or(X433="""",X433=""f""),"""",X433&amp;"": ""&amp;vlookup(to_text(X433),'1.Learning-Goals'!$A$3:$B$100,2,FALSE))"),"")</f>
        <v/>
      </c>
      <c r="AC433" s="52"/>
      <c r="AD433" s="52"/>
      <c r="AE433" s="52"/>
      <c r="AF433" s="52"/>
      <c r="AG433" s="52"/>
      <c r="AH433" s="52"/>
      <c r="AI433" s="52"/>
      <c r="AJ433" s="52"/>
    </row>
    <row r="434" ht="15.75" customHeight="1">
      <c r="A434" s="53"/>
      <c r="B434" s="39" t="str">
        <f t="shared" si="1"/>
        <v/>
      </c>
      <c r="C434" s="40" t="s">
        <v>1309</v>
      </c>
      <c r="D434" s="41" t="s">
        <v>1310</v>
      </c>
      <c r="E434" s="41" t="s">
        <v>79</v>
      </c>
      <c r="F434" s="40" t="s">
        <v>102</v>
      </c>
      <c r="G434" s="41">
        <v>8.0</v>
      </c>
      <c r="H434" s="57" t="s">
        <v>6</v>
      </c>
      <c r="I434" s="41" t="s">
        <v>103</v>
      </c>
      <c r="J434" s="56"/>
      <c r="K434" s="44"/>
      <c r="L434" s="45"/>
      <c r="M434" s="46" t="s">
        <v>1160</v>
      </c>
      <c r="N434" s="40" t="s">
        <v>1161</v>
      </c>
      <c r="O434" s="47" t="s">
        <v>1311</v>
      </c>
      <c r="P434" s="48"/>
      <c r="Q434" s="48"/>
      <c r="R434" s="48"/>
      <c r="S434" s="49"/>
      <c r="T434" s="50" t="str">
        <f>IFERROR(__xludf.DUMMYFUNCTION("if(isblank($A434),"""",REGEXREPLACE($A434,   "",?(\d),?"",  ""$1""&amp;""-""&amp;$H434))"),"")</f>
        <v/>
      </c>
      <c r="U434" s="51" t="str">
        <f>IFERROR(__xludf.DUMMYFUNCTION("iferror(split(A434,"","",TRUE,TRUE),"""")"),"")</f>
        <v/>
      </c>
      <c r="V434" s="51"/>
      <c r="W434" s="51"/>
      <c r="X434" s="51"/>
      <c r="Y434" s="50" t="str">
        <f>IFERROR(__xludf.DUMMYFUNCTION("if(or(U434="""",U434=""f""),"""",U434&amp;"": ""&amp;vlookup(to_text(U434),'1.Learning-Goals'!$A$3:$B$100,2,FALSE))"),"")</f>
        <v/>
      </c>
      <c r="Z434" s="50" t="str">
        <f>IFERROR(__xludf.DUMMYFUNCTION("if(or(V434="""",V434=""f""),"""",V434&amp;"": ""&amp;vlookup(to_text(V434),'1.Learning-Goals'!$A$3:$B$100,2,FALSE))"),"")</f>
        <v/>
      </c>
      <c r="AA434" s="50" t="str">
        <f>IFERROR(__xludf.DUMMYFUNCTION("if(or(W434="""",W434=""f""),"""",W434&amp;"": ""&amp;vlookup(to_text(W434),'1.Learning-Goals'!$A$3:$B$100,2,FALSE))"),"")</f>
        <v/>
      </c>
      <c r="AB434" s="50" t="str">
        <f>IFERROR(__xludf.DUMMYFUNCTION("if(or(X434="""",X434=""f""),"""",X434&amp;"": ""&amp;vlookup(to_text(X434),'1.Learning-Goals'!$A$3:$B$100,2,FALSE))"),"")</f>
        <v/>
      </c>
      <c r="AC434" s="52"/>
      <c r="AD434" s="52"/>
      <c r="AE434" s="52"/>
      <c r="AF434" s="52"/>
      <c r="AG434" s="52"/>
      <c r="AH434" s="52"/>
      <c r="AI434" s="52"/>
      <c r="AJ434" s="52"/>
    </row>
    <row r="435" ht="15.75" customHeight="1">
      <c r="A435" s="53"/>
      <c r="B435" s="39" t="str">
        <f t="shared" si="1"/>
        <v/>
      </c>
      <c r="C435" s="40" t="s">
        <v>1312</v>
      </c>
      <c r="D435" s="41" t="s">
        <v>1313</v>
      </c>
      <c r="E435" s="41" t="s">
        <v>79</v>
      </c>
      <c r="F435" s="40" t="s">
        <v>102</v>
      </c>
      <c r="G435" s="41">
        <v>8.0</v>
      </c>
      <c r="H435" s="57" t="s">
        <v>6</v>
      </c>
      <c r="I435" s="41" t="s">
        <v>103</v>
      </c>
      <c r="J435" s="56"/>
      <c r="K435" s="44"/>
      <c r="L435" s="45"/>
      <c r="M435" s="46" t="s">
        <v>1160</v>
      </c>
      <c r="N435" s="40" t="s">
        <v>1161</v>
      </c>
      <c r="O435" s="47" t="s">
        <v>1314</v>
      </c>
      <c r="P435" s="48"/>
      <c r="Q435" s="48"/>
      <c r="R435" s="48"/>
      <c r="S435" s="49"/>
      <c r="T435" s="50" t="str">
        <f>IFERROR(__xludf.DUMMYFUNCTION("if(isblank($A435),"""",REGEXREPLACE($A435,   "",?(\d),?"",  ""$1""&amp;""-""&amp;$H435))"),"")</f>
        <v/>
      </c>
      <c r="U435" s="51" t="str">
        <f>IFERROR(__xludf.DUMMYFUNCTION("iferror(split(A435,"","",TRUE,TRUE),"""")"),"")</f>
        <v/>
      </c>
      <c r="V435" s="51"/>
      <c r="W435" s="51"/>
      <c r="X435" s="51"/>
      <c r="Y435" s="50" t="str">
        <f>IFERROR(__xludf.DUMMYFUNCTION("if(or(U435="""",U435=""f""),"""",U435&amp;"": ""&amp;vlookup(to_text(U435),'1.Learning-Goals'!$A$3:$B$100,2,FALSE))"),"")</f>
        <v/>
      </c>
      <c r="Z435" s="50" t="str">
        <f>IFERROR(__xludf.DUMMYFUNCTION("if(or(V435="""",V435=""f""),"""",V435&amp;"": ""&amp;vlookup(to_text(V435),'1.Learning-Goals'!$A$3:$B$100,2,FALSE))"),"")</f>
        <v/>
      </c>
      <c r="AA435" s="50" t="str">
        <f>IFERROR(__xludf.DUMMYFUNCTION("if(or(W435="""",W435=""f""),"""",W435&amp;"": ""&amp;vlookup(to_text(W435),'1.Learning-Goals'!$A$3:$B$100,2,FALSE))"),"")</f>
        <v/>
      </c>
      <c r="AB435" s="50" t="str">
        <f>IFERROR(__xludf.DUMMYFUNCTION("if(or(X435="""",X435=""f""),"""",X435&amp;"": ""&amp;vlookup(to_text(X435),'1.Learning-Goals'!$A$3:$B$100,2,FALSE))"),"")</f>
        <v/>
      </c>
      <c r="AC435" s="52"/>
      <c r="AD435" s="52"/>
      <c r="AE435" s="52"/>
      <c r="AF435" s="52"/>
      <c r="AG435" s="52"/>
      <c r="AH435" s="52"/>
      <c r="AI435" s="52"/>
      <c r="AJ435" s="52"/>
    </row>
    <row r="436" ht="15.75" customHeight="1">
      <c r="A436" s="53"/>
      <c r="B436" s="39" t="str">
        <f t="shared" si="1"/>
        <v/>
      </c>
      <c r="C436" s="40" t="s">
        <v>1315</v>
      </c>
      <c r="D436" s="41" t="s">
        <v>1316</v>
      </c>
      <c r="E436" s="41" t="s">
        <v>79</v>
      </c>
      <c r="F436" s="40" t="s">
        <v>102</v>
      </c>
      <c r="G436" s="41">
        <v>8.0</v>
      </c>
      <c r="H436" s="57" t="s">
        <v>6</v>
      </c>
      <c r="I436" s="41" t="s">
        <v>103</v>
      </c>
      <c r="J436" s="56"/>
      <c r="K436" s="44"/>
      <c r="L436" s="45"/>
      <c r="M436" s="46" t="s">
        <v>1160</v>
      </c>
      <c r="N436" s="40" t="s">
        <v>1161</v>
      </c>
      <c r="O436" s="47" t="s">
        <v>1317</v>
      </c>
      <c r="P436" s="48"/>
      <c r="Q436" s="48"/>
      <c r="R436" s="48"/>
      <c r="S436" s="49"/>
      <c r="T436" s="50" t="str">
        <f>IFERROR(__xludf.DUMMYFUNCTION("if(isblank($A436),"""",REGEXREPLACE($A436,   "",?(\d),?"",  ""$1""&amp;""-""&amp;$H436))"),"")</f>
        <v/>
      </c>
      <c r="U436" s="51" t="str">
        <f>IFERROR(__xludf.DUMMYFUNCTION("iferror(split(A436,"","",TRUE,TRUE),"""")"),"")</f>
        <v/>
      </c>
      <c r="V436" s="51"/>
      <c r="W436" s="51"/>
      <c r="X436" s="51"/>
      <c r="Y436" s="50" t="str">
        <f>IFERROR(__xludf.DUMMYFUNCTION("if(or(U436="""",U436=""f""),"""",U436&amp;"": ""&amp;vlookup(to_text(U436),'1.Learning-Goals'!$A$3:$B$100,2,FALSE))"),"")</f>
        <v/>
      </c>
      <c r="Z436" s="50" t="str">
        <f>IFERROR(__xludf.DUMMYFUNCTION("if(or(V436="""",V436=""f""),"""",V436&amp;"": ""&amp;vlookup(to_text(V436),'1.Learning-Goals'!$A$3:$B$100,2,FALSE))"),"")</f>
        <v/>
      </c>
      <c r="AA436" s="50" t="str">
        <f>IFERROR(__xludf.DUMMYFUNCTION("if(or(W436="""",W436=""f""),"""",W436&amp;"": ""&amp;vlookup(to_text(W436),'1.Learning-Goals'!$A$3:$B$100,2,FALSE))"),"")</f>
        <v/>
      </c>
      <c r="AB436" s="50" t="str">
        <f>IFERROR(__xludf.DUMMYFUNCTION("if(or(X436="""",X436=""f""),"""",X436&amp;"": ""&amp;vlookup(to_text(X436),'1.Learning-Goals'!$A$3:$B$100,2,FALSE))"),"")</f>
        <v/>
      </c>
      <c r="AC436" s="52"/>
      <c r="AD436" s="52"/>
      <c r="AE436" s="52"/>
      <c r="AF436" s="52"/>
      <c r="AG436" s="52"/>
      <c r="AH436" s="52"/>
      <c r="AI436" s="52"/>
      <c r="AJ436" s="52"/>
    </row>
    <row r="437" ht="15.75" customHeight="1">
      <c r="A437" s="53"/>
      <c r="B437" s="39" t="str">
        <f t="shared" si="1"/>
        <v/>
      </c>
      <c r="C437" s="40" t="s">
        <v>1318</v>
      </c>
      <c r="D437" s="41" t="s">
        <v>1319</v>
      </c>
      <c r="E437" s="41" t="s">
        <v>79</v>
      </c>
      <c r="F437" s="40" t="s">
        <v>102</v>
      </c>
      <c r="G437" s="41">
        <v>8.0</v>
      </c>
      <c r="H437" s="57" t="s">
        <v>6</v>
      </c>
      <c r="I437" s="41" t="s">
        <v>103</v>
      </c>
      <c r="J437" s="56"/>
      <c r="K437" s="44"/>
      <c r="L437" s="45"/>
      <c r="M437" s="46" t="s">
        <v>1160</v>
      </c>
      <c r="N437" s="40" t="s">
        <v>1161</v>
      </c>
      <c r="O437" s="47" t="s">
        <v>1320</v>
      </c>
      <c r="P437" s="48"/>
      <c r="Q437" s="48"/>
      <c r="R437" s="48"/>
      <c r="S437" s="49"/>
      <c r="T437" s="50" t="str">
        <f>IFERROR(__xludf.DUMMYFUNCTION("if(isblank($A437),"""",REGEXREPLACE($A437,   "",?(\d),?"",  ""$1""&amp;""-""&amp;$H437))"),"")</f>
        <v/>
      </c>
      <c r="U437" s="51" t="str">
        <f>IFERROR(__xludf.DUMMYFUNCTION("iferror(split(A437,"","",TRUE,TRUE),"""")"),"")</f>
        <v/>
      </c>
      <c r="V437" s="51"/>
      <c r="W437" s="51"/>
      <c r="X437" s="51"/>
      <c r="Y437" s="50" t="str">
        <f>IFERROR(__xludf.DUMMYFUNCTION("if(or(U437="""",U437=""f""),"""",U437&amp;"": ""&amp;vlookup(to_text(U437),'1.Learning-Goals'!$A$3:$B$100,2,FALSE))"),"")</f>
        <v/>
      </c>
      <c r="Z437" s="50" t="str">
        <f>IFERROR(__xludf.DUMMYFUNCTION("if(or(V437="""",V437=""f""),"""",V437&amp;"": ""&amp;vlookup(to_text(V437),'1.Learning-Goals'!$A$3:$B$100,2,FALSE))"),"")</f>
        <v/>
      </c>
      <c r="AA437" s="50" t="str">
        <f>IFERROR(__xludf.DUMMYFUNCTION("if(or(W437="""",W437=""f""),"""",W437&amp;"": ""&amp;vlookup(to_text(W437),'1.Learning-Goals'!$A$3:$B$100,2,FALSE))"),"")</f>
        <v/>
      </c>
      <c r="AB437" s="50" t="str">
        <f>IFERROR(__xludf.DUMMYFUNCTION("if(or(X437="""",X437=""f""),"""",X437&amp;"": ""&amp;vlookup(to_text(X437),'1.Learning-Goals'!$A$3:$B$100,2,FALSE))"),"")</f>
        <v/>
      </c>
      <c r="AC437" s="52"/>
      <c r="AD437" s="52"/>
      <c r="AE437" s="52"/>
      <c r="AF437" s="52"/>
      <c r="AG437" s="52"/>
      <c r="AH437" s="52"/>
      <c r="AI437" s="52"/>
      <c r="AJ437" s="52"/>
    </row>
    <row r="438" ht="15.75" customHeight="1">
      <c r="A438" s="53"/>
      <c r="B438" s="39" t="str">
        <f t="shared" si="1"/>
        <v/>
      </c>
      <c r="C438" s="40" t="s">
        <v>1321</v>
      </c>
      <c r="D438" s="41" t="s">
        <v>1322</v>
      </c>
      <c r="E438" s="41" t="s">
        <v>79</v>
      </c>
      <c r="F438" s="40" t="s">
        <v>102</v>
      </c>
      <c r="G438" s="41">
        <v>8.0</v>
      </c>
      <c r="H438" s="57" t="s">
        <v>6</v>
      </c>
      <c r="I438" s="41" t="s">
        <v>103</v>
      </c>
      <c r="J438" s="56"/>
      <c r="K438" s="44"/>
      <c r="L438" s="45"/>
      <c r="M438" s="46" t="s">
        <v>1160</v>
      </c>
      <c r="N438" s="40" t="s">
        <v>1161</v>
      </c>
      <c r="O438" s="47" t="s">
        <v>1323</v>
      </c>
      <c r="P438" s="48"/>
      <c r="Q438" s="48"/>
      <c r="R438" s="48"/>
      <c r="S438" s="49"/>
      <c r="T438" s="50" t="str">
        <f>IFERROR(__xludf.DUMMYFUNCTION("if(isblank($A438),"""",REGEXREPLACE($A438,   "",?(\d),?"",  ""$1""&amp;""-""&amp;$H438))"),"")</f>
        <v/>
      </c>
      <c r="U438" s="51" t="str">
        <f>IFERROR(__xludf.DUMMYFUNCTION("iferror(split(A438,"","",TRUE,TRUE),"""")"),"")</f>
        <v/>
      </c>
      <c r="V438" s="51"/>
      <c r="W438" s="51"/>
      <c r="X438" s="51"/>
      <c r="Y438" s="50" t="str">
        <f>IFERROR(__xludf.DUMMYFUNCTION("if(or(U438="""",U438=""f""),"""",U438&amp;"": ""&amp;vlookup(to_text(U438),'1.Learning-Goals'!$A$3:$B$100,2,FALSE))"),"")</f>
        <v/>
      </c>
      <c r="Z438" s="50" t="str">
        <f>IFERROR(__xludf.DUMMYFUNCTION("if(or(V438="""",V438=""f""),"""",V438&amp;"": ""&amp;vlookup(to_text(V438),'1.Learning-Goals'!$A$3:$B$100,2,FALSE))"),"")</f>
        <v/>
      </c>
      <c r="AA438" s="50" t="str">
        <f>IFERROR(__xludf.DUMMYFUNCTION("if(or(W438="""",W438=""f""),"""",W438&amp;"": ""&amp;vlookup(to_text(W438),'1.Learning-Goals'!$A$3:$B$100,2,FALSE))"),"")</f>
        <v/>
      </c>
      <c r="AB438" s="50" t="str">
        <f>IFERROR(__xludf.DUMMYFUNCTION("if(or(X438="""",X438=""f""),"""",X438&amp;"": ""&amp;vlookup(to_text(X438),'1.Learning-Goals'!$A$3:$B$100,2,FALSE))"),"")</f>
        <v/>
      </c>
      <c r="AC438" s="52"/>
      <c r="AD438" s="52"/>
      <c r="AE438" s="52"/>
      <c r="AF438" s="52"/>
      <c r="AG438" s="52"/>
      <c r="AH438" s="52"/>
      <c r="AI438" s="52"/>
      <c r="AJ438" s="52"/>
    </row>
    <row r="439" ht="15.75" customHeight="1">
      <c r="A439" s="53"/>
      <c r="B439" s="39" t="str">
        <f t="shared" si="1"/>
        <v/>
      </c>
      <c r="C439" s="40" t="s">
        <v>1324</v>
      </c>
      <c r="D439" s="41" t="s">
        <v>1325</v>
      </c>
      <c r="E439" s="41" t="s">
        <v>79</v>
      </c>
      <c r="F439" s="40" t="s">
        <v>102</v>
      </c>
      <c r="G439" s="41">
        <v>8.0</v>
      </c>
      <c r="H439" s="57" t="s">
        <v>6</v>
      </c>
      <c r="I439" s="41" t="s">
        <v>103</v>
      </c>
      <c r="J439" s="56"/>
      <c r="K439" s="44"/>
      <c r="L439" s="45"/>
      <c r="M439" s="46" t="s">
        <v>1160</v>
      </c>
      <c r="N439" s="40" t="s">
        <v>1161</v>
      </c>
      <c r="O439" s="47" t="s">
        <v>1326</v>
      </c>
      <c r="P439" s="48"/>
      <c r="Q439" s="48"/>
      <c r="R439" s="48"/>
      <c r="S439" s="49"/>
      <c r="T439" s="50" t="str">
        <f>IFERROR(__xludf.DUMMYFUNCTION("if(isblank($A439),"""",REGEXREPLACE($A439,   "",?(\d),?"",  ""$1""&amp;""-""&amp;$H439))"),"")</f>
        <v/>
      </c>
      <c r="U439" s="51" t="str">
        <f>IFERROR(__xludf.DUMMYFUNCTION("iferror(split(A439,"","",TRUE,TRUE),"""")"),"")</f>
        <v/>
      </c>
      <c r="V439" s="51"/>
      <c r="W439" s="51"/>
      <c r="X439" s="51"/>
      <c r="Y439" s="50" t="str">
        <f>IFERROR(__xludf.DUMMYFUNCTION("if(or(U439="""",U439=""f""),"""",U439&amp;"": ""&amp;vlookup(to_text(U439),'1.Learning-Goals'!$A$3:$B$100,2,FALSE))"),"")</f>
        <v/>
      </c>
      <c r="Z439" s="50" t="str">
        <f>IFERROR(__xludf.DUMMYFUNCTION("if(or(V439="""",V439=""f""),"""",V439&amp;"": ""&amp;vlookup(to_text(V439),'1.Learning-Goals'!$A$3:$B$100,2,FALSE))"),"")</f>
        <v/>
      </c>
      <c r="AA439" s="50" t="str">
        <f>IFERROR(__xludf.DUMMYFUNCTION("if(or(W439="""",W439=""f""),"""",W439&amp;"": ""&amp;vlookup(to_text(W439),'1.Learning-Goals'!$A$3:$B$100,2,FALSE))"),"")</f>
        <v/>
      </c>
      <c r="AB439" s="50" t="str">
        <f>IFERROR(__xludf.DUMMYFUNCTION("if(or(X439="""",X439=""f""),"""",X439&amp;"": ""&amp;vlookup(to_text(X439),'1.Learning-Goals'!$A$3:$B$100,2,FALSE))"),"")</f>
        <v/>
      </c>
      <c r="AC439" s="52"/>
      <c r="AD439" s="52"/>
      <c r="AE439" s="52"/>
      <c r="AF439" s="52"/>
      <c r="AG439" s="52"/>
      <c r="AH439" s="52"/>
      <c r="AI439" s="52"/>
      <c r="AJ439" s="52"/>
    </row>
    <row r="440" ht="15.75" customHeight="1">
      <c r="A440" s="53"/>
      <c r="B440" s="39" t="str">
        <f t="shared" si="1"/>
        <v/>
      </c>
      <c r="C440" s="40" t="s">
        <v>1327</v>
      </c>
      <c r="D440" s="41" t="s">
        <v>1328</v>
      </c>
      <c r="E440" s="41" t="s">
        <v>79</v>
      </c>
      <c r="F440" s="40" t="s">
        <v>102</v>
      </c>
      <c r="G440" s="41">
        <v>8.0</v>
      </c>
      <c r="H440" s="57" t="s">
        <v>6</v>
      </c>
      <c r="I440" s="41" t="s">
        <v>103</v>
      </c>
      <c r="J440" s="56"/>
      <c r="K440" s="44"/>
      <c r="L440" s="45"/>
      <c r="M440" s="46" t="s">
        <v>1160</v>
      </c>
      <c r="N440" s="40" t="s">
        <v>1161</v>
      </c>
      <c r="O440" s="47" t="s">
        <v>1329</v>
      </c>
      <c r="P440" s="48"/>
      <c r="Q440" s="48"/>
      <c r="R440" s="48"/>
      <c r="S440" s="49"/>
      <c r="T440" s="50" t="str">
        <f>IFERROR(__xludf.DUMMYFUNCTION("if(isblank($A440),"""",REGEXREPLACE($A440,   "",?(\d),?"",  ""$1""&amp;""-""&amp;$H440))"),"")</f>
        <v/>
      </c>
      <c r="U440" s="51" t="str">
        <f>IFERROR(__xludf.DUMMYFUNCTION("iferror(split(A440,"","",TRUE,TRUE),"""")"),"")</f>
        <v/>
      </c>
      <c r="V440" s="51"/>
      <c r="W440" s="51"/>
      <c r="X440" s="51"/>
      <c r="Y440" s="50" t="str">
        <f>IFERROR(__xludf.DUMMYFUNCTION("if(or(U440="""",U440=""f""),"""",U440&amp;"": ""&amp;vlookup(to_text(U440),'1.Learning-Goals'!$A$3:$B$100,2,FALSE))"),"")</f>
        <v/>
      </c>
      <c r="Z440" s="50" t="str">
        <f>IFERROR(__xludf.DUMMYFUNCTION("if(or(V440="""",V440=""f""),"""",V440&amp;"": ""&amp;vlookup(to_text(V440),'1.Learning-Goals'!$A$3:$B$100,2,FALSE))"),"")</f>
        <v/>
      </c>
      <c r="AA440" s="50" t="str">
        <f>IFERROR(__xludf.DUMMYFUNCTION("if(or(W440="""",W440=""f""),"""",W440&amp;"": ""&amp;vlookup(to_text(W440),'1.Learning-Goals'!$A$3:$B$100,2,FALSE))"),"")</f>
        <v/>
      </c>
      <c r="AB440" s="50" t="str">
        <f>IFERROR(__xludf.DUMMYFUNCTION("if(or(X440="""",X440=""f""),"""",X440&amp;"": ""&amp;vlookup(to_text(X440),'1.Learning-Goals'!$A$3:$B$100,2,FALSE))"),"")</f>
        <v/>
      </c>
      <c r="AC440" s="52"/>
      <c r="AD440" s="52"/>
      <c r="AE440" s="52"/>
      <c r="AF440" s="52"/>
      <c r="AG440" s="52"/>
      <c r="AH440" s="52"/>
      <c r="AI440" s="52"/>
      <c r="AJ440" s="52"/>
    </row>
    <row r="441" ht="15.75" customHeight="1">
      <c r="A441" s="53"/>
      <c r="B441" s="39" t="str">
        <f t="shared" si="1"/>
        <v/>
      </c>
      <c r="C441" s="40" t="s">
        <v>1330</v>
      </c>
      <c r="D441" s="41" t="s">
        <v>1331</v>
      </c>
      <c r="E441" s="41" t="s">
        <v>79</v>
      </c>
      <c r="F441" s="40" t="s">
        <v>102</v>
      </c>
      <c r="G441" s="41">
        <v>8.0</v>
      </c>
      <c r="H441" s="57" t="s">
        <v>6</v>
      </c>
      <c r="I441" s="41" t="s">
        <v>103</v>
      </c>
      <c r="J441" s="56"/>
      <c r="K441" s="44"/>
      <c r="L441" s="45"/>
      <c r="M441" s="46" t="s">
        <v>1160</v>
      </c>
      <c r="N441" s="40" t="s">
        <v>1161</v>
      </c>
      <c r="O441" s="47" t="s">
        <v>1332</v>
      </c>
      <c r="P441" s="48"/>
      <c r="Q441" s="48"/>
      <c r="R441" s="48"/>
      <c r="S441" s="49"/>
      <c r="T441" s="50" t="str">
        <f>IFERROR(__xludf.DUMMYFUNCTION("if(isblank($A441),"""",REGEXREPLACE($A441,   "",?(\d),?"",  ""$1""&amp;""-""&amp;$H441))"),"")</f>
        <v/>
      </c>
      <c r="U441" s="51" t="str">
        <f>IFERROR(__xludf.DUMMYFUNCTION("iferror(split(A441,"","",TRUE,TRUE),"""")"),"")</f>
        <v/>
      </c>
      <c r="V441" s="51"/>
      <c r="W441" s="51"/>
      <c r="X441" s="51"/>
      <c r="Y441" s="50" t="str">
        <f>IFERROR(__xludf.DUMMYFUNCTION("if(or(U441="""",U441=""f""),"""",U441&amp;"": ""&amp;vlookup(to_text(U441),'1.Learning-Goals'!$A$3:$B$100,2,FALSE))"),"")</f>
        <v/>
      </c>
      <c r="Z441" s="50" t="str">
        <f>IFERROR(__xludf.DUMMYFUNCTION("if(or(V441="""",V441=""f""),"""",V441&amp;"": ""&amp;vlookup(to_text(V441),'1.Learning-Goals'!$A$3:$B$100,2,FALSE))"),"")</f>
        <v/>
      </c>
      <c r="AA441" s="50" t="str">
        <f>IFERROR(__xludf.DUMMYFUNCTION("if(or(W441="""",W441=""f""),"""",W441&amp;"": ""&amp;vlookup(to_text(W441),'1.Learning-Goals'!$A$3:$B$100,2,FALSE))"),"")</f>
        <v/>
      </c>
      <c r="AB441" s="50" t="str">
        <f>IFERROR(__xludf.DUMMYFUNCTION("if(or(X441="""",X441=""f""),"""",X441&amp;"": ""&amp;vlookup(to_text(X441),'1.Learning-Goals'!$A$3:$B$100,2,FALSE))"),"")</f>
        <v/>
      </c>
      <c r="AC441" s="52"/>
      <c r="AD441" s="52"/>
      <c r="AE441" s="52"/>
      <c r="AF441" s="52"/>
      <c r="AG441" s="52"/>
      <c r="AH441" s="52"/>
      <c r="AI441" s="52"/>
      <c r="AJ441" s="52"/>
    </row>
    <row r="442" ht="15.75" customHeight="1">
      <c r="A442" s="53"/>
      <c r="B442" s="39" t="str">
        <f t="shared" si="1"/>
        <v/>
      </c>
      <c r="C442" s="40" t="s">
        <v>1333</v>
      </c>
      <c r="D442" s="41" t="s">
        <v>1334</v>
      </c>
      <c r="E442" s="41" t="s">
        <v>79</v>
      </c>
      <c r="F442" s="40" t="s">
        <v>102</v>
      </c>
      <c r="G442" s="41">
        <v>8.0</v>
      </c>
      <c r="H442" s="57" t="s">
        <v>6</v>
      </c>
      <c r="I442" s="41" t="s">
        <v>103</v>
      </c>
      <c r="J442" s="56"/>
      <c r="K442" s="44"/>
      <c r="L442" s="45"/>
      <c r="M442" s="46" t="s">
        <v>1160</v>
      </c>
      <c r="N442" s="40" t="s">
        <v>1161</v>
      </c>
      <c r="O442" s="47" t="s">
        <v>1335</v>
      </c>
      <c r="P442" s="48"/>
      <c r="Q442" s="48"/>
      <c r="R442" s="48"/>
      <c r="S442" s="49"/>
      <c r="T442" s="50" t="str">
        <f>IFERROR(__xludf.DUMMYFUNCTION("if(isblank($A442),"""",REGEXREPLACE($A442,   "",?(\d),?"",  ""$1""&amp;""-""&amp;$H442))"),"")</f>
        <v/>
      </c>
      <c r="U442" s="51" t="str">
        <f>IFERROR(__xludf.DUMMYFUNCTION("iferror(split(A442,"","",TRUE,TRUE),"""")"),"")</f>
        <v/>
      </c>
      <c r="V442" s="51"/>
      <c r="W442" s="51"/>
      <c r="X442" s="51"/>
      <c r="Y442" s="50" t="str">
        <f>IFERROR(__xludf.DUMMYFUNCTION("if(or(U442="""",U442=""f""),"""",U442&amp;"": ""&amp;vlookup(to_text(U442),'1.Learning-Goals'!$A$3:$B$100,2,FALSE))"),"")</f>
        <v/>
      </c>
      <c r="Z442" s="50" t="str">
        <f>IFERROR(__xludf.DUMMYFUNCTION("if(or(V442="""",V442=""f""),"""",V442&amp;"": ""&amp;vlookup(to_text(V442),'1.Learning-Goals'!$A$3:$B$100,2,FALSE))"),"")</f>
        <v/>
      </c>
      <c r="AA442" s="50" t="str">
        <f>IFERROR(__xludf.DUMMYFUNCTION("if(or(W442="""",W442=""f""),"""",W442&amp;"": ""&amp;vlookup(to_text(W442),'1.Learning-Goals'!$A$3:$B$100,2,FALSE))"),"")</f>
        <v/>
      </c>
      <c r="AB442" s="50" t="str">
        <f>IFERROR(__xludf.DUMMYFUNCTION("if(or(X442="""",X442=""f""),"""",X442&amp;"": ""&amp;vlookup(to_text(X442),'1.Learning-Goals'!$A$3:$B$100,2,FALSE))"),"")</f>
        <v/>
      </c>
      <c r="AC442" s="52"/>
      <c r="AD442" s="52"/>
      <c r="AE442" s="52"/>
      <c r="AF442" s="52"/>
      <c r="AG442" s="52"/>
      <c r="AH442" s="52"/>
      <c r="AI442" s="52"/>
      <c r="AJ442" s="52"/>
    </row>
    <row r="443" ht="15.75" customHeight="1">
      <c r="A443" s="53"/>
      <c r="B443" s="39" t="str">
        <f t="shared" si="1"/>
        <v/>
      </c>
      <c r="C443" s="40" t="s">
        <v>1336</v>
      </c>
      <c r="D443" s="41" t="s">
        <v>1337</v>
      </c>
      <c r="E443" s="41" t="s">
        <v>79</v>
      </c>
      <c r="F443" s="40" t="s">
        <v>102</v>
      </c>
      <c r="G443" s="41">
        <v>8.0</v>
      </c>
      <c r="H443" s="57" t="s">
        <v>6</v>
      </c>
      <c r="I443" s="41" t="s">
        <v>103</v>
      </c>
      <c r="J443" s="56"/>
      <c r="K443" s="44"/>
      <c r="L443" s="45"/>
      <c r="M443" s="46" t="s">
        <v>1160</v>
      </c>
      <c r="N443" s="40" t="s">
        <v>1161</v>
      </c>
      <c r="O443" s="47" t="s">
        <v>1338</v>
      </c>
      <c r="P443" s="48"/>
      <c r="Q443" s="48"/>
      <c r="R443" s="48"/>
      <c r="S443" s="49"/>
      <c r="T443" s="50" t="str">
        <f>IFERROR(__xludf.DUMMYFUNCTION("if(isblank($A443),"""",REGEXREPLACE($A443,   "",?(\d),?"",  ""$1""&amp;""-""&amp;$H443))"),"")</f>
        <v/>
      </c>
      <c r="U443" s="51" t="str">
        <f>IFERROR(__xludf.DUMMYFUNCTION("iferror(split(A443,"","",TRUE,TRUE),"""")"),"")</f>
        <v/>
      </c>
      <c r="V443" s="51"/>
      <c r="W443" s="51"/>
      <c r="X443" s="51"/>
      <c r="Y443" s="50" t="str">
        <f>IFERROR(__xludf.DUMMYFUNCTION("if(or(U443="""",U443=""f""),"""",U443&amp;"": ""&amp;vlookup(to_text(U443),'1.Learning-Goals'!$A$3:$B$100,2,FALSE))"),"")</f>
        <v/>
      </c>
      <c r="Z443" s="50" t="str">
        <f>IFERROR(__xludf.DUMMYFUNCTION("if(or(V443="""",V443=""f""),"""",V443&amp;"": ""&amp;vlookup(to_text(V443),'1.Learning-Goals'!$A$3:$B$100,2,FALSE))"),"")</f>
        <v/>
      </c>
      <c r="AA443" s="50" t="str">
        <f>IFERROR(__xludf.DUMMYFUNCTION("if(or(W443="""",W443=""f""),"""",W443&amp;"": ""&amp;vlookup(to_text(W443),'1.Learning-Goals'!$A$3:$B$100,2,FALSE))"),"")</f>
        <v/>
      </c>
      <c r="AB443" s="50" t="str">
        <f>IFERROR(__xludf.DUMMYFUNCTION("if(or(X443="""",X443=""f""),"""",X443&amp;"": ""&amp;vlookup(to_text(X443),'1.Learning-Goals'!$A$3:$B$100,2,FALSE))"),"")</f>
        <v/>
      </c>
      <c r="AC443" s="52"/>
      <c r="AD443" s="52"/>
      <c r="AE443" s="52"/>
      <c r="AF443" s="52"/>
      <c r="AG443" s="52"/>
      <c r="AH443" s="52"/>
      <c r="AI443" s="52"/>
      <c r="AJ443" s="52"/>
    </row>
    <row r="444" ht="15.75" customHeight="1">
      <c r="A444" s="53"/>
      <c r="B444" s="39" t="str">
        <f t="shared" si="1"/>
        <v/>
      </c>
      <c r="C444" s="40" t="s">
        <v>1339</v>
      </c>
      <c r="D444" s="41" t="s">
        <v>1340</v>
      </c>
      <c r="E444" s="41" t="s">
        <v>79</v>
      </c>
      <c r="F444" s="40" t="s">
        <v>102</v>
      </c>
      <c r="G444" s="41" t="s">
        <v>792</v>
      </c>
      <c r="H444" s="57" t="s">
        <v>6</v>
      </c>
      <c r="I444" s="41" t="s">
        <v>103</v>
      </c>
      <c r="J444" s="43"/>
      <c r="K444" s="44"/>
      <c r="L444" s="45"/>
      <c r="M444" s="46" t="s">
        <v>1160</v>
      </c>
      <c r="N444" s="40" t="s">
        <v>1161</v>
      </c>
      <c r="O444" s="47" t="s">
        <v>1341</v>
      </c>
      <c r="P444" s="48"/>
      <c r="Q444" s="48"/>
      <c r="R444" s="48"/>
      <c r="S444" s="49"/>
      <c r="T444" s="50" t="str">
        <f>IFERROR(__xludf.DUMMYFUNCTION("if(isblank($A444),"""",REGEXREPLACE($A444,   "",?(\d),?"",  ""$1""&amp;""-""&amp;$H444))"),"")</f>
        <v/>
      </c>
      <c r="U444" s="51" t="str">
        <f>IFERROR(__xludf.DUMMYFUNCTION("iferror(split(A444,"","",TRUE,TRUE),"""")"),"")</f>
        <v/>
      </c>
      <c r="V444" s="51"/>
      <c r="W444" s="51"/>
      <c r="X444" s="51"/>
      <c r="Y444" s="50" t="str">
        <f>IFERROR(__xludf.DUMMYFUNCTION("if(or(U444="""",U444=""f""),"""",U444&amp;"": ""&amp;vlookup(to_text(U444),'1.Learning-Goals'!$A$3:$B$100,2,FALSE))"),"")</f>
        <v/>
      </c>
      <c r="Z444" s="50" t="str">
        <f>IFERROR(__xludf.DUMMYFUNCTION("if(or(V444="""",V444=""f""),"""",V444&amp;"": ""&amp;vlookup(to_text(V444),'1.Learning-Goals'!$A$3:$B$100,2,FALSE))"),"")</f>
        <v/>
      </c>
      <c r="AA444" s="50" t="str">
        <f>IFERROR(__xludf.DUMMYFUNCTION("if(or(W444="""",W444=""f""),"""",W444&amp;"": ""&amp;vlookup(to_text(W444),'1.Learning-Goals'!$A$3:$B$100,2,FALSE))"),"")</f>
        <v/>
      </c>
      <c r="AB444" s="50" t="str">
        <f>IFERROR(__xludf.DUMMYFUNCTION("if(or(X444="""",X444=""f""),"""",X444&amp;"": ""&amp;vlookup(to_text(X444),'1.Learning-Goals'!$A$3:$B$100,2,FALSE))"),"")</f>
        <v/>
      </c>
      <c r="AC444" s="52"/>
      <c r="AD444" s="52"/>
      <c r="AE444" s="52"/>
      <c r="AF444" s="52"/>
      <c r="AG444" s="52"/>
      <c r="AH444" s="52"/>
      <c r="AI444" s="52"/>
      <c r="AJ444" s="52"/>
    </row>
    <row r="445" ht="15.75" customHeight="1">
      <c r="A445" s="53"/>
      <c r="B445" s="39" t="str">
        <f t="shared" si="1"/>
        <v/>
      </c>
      <c r="C445" s="40" t="s">
        <v>1342</v>
      </c>
      <c r="D445" s="41" t="s">
        <v>1343</v>
      </c>
      <c r="E445" s="41" t="s">
        <v>79</v>
      </c>
      <c r="F445" s="40" t="s">
        <v>102</v>
      </c>
      <c r="G445" s="41" t="s">
        <v>792</v>
      </c>
      <c r="H445" s="57" t="s">
        <v>6</v>
      </c>
      <c r="I445" s="41" t="s">
        <v>103</v>
      </c>
      <c r="J445" s="43"/>
      <c r="K445" s="44"/>
      <c r="L445" s="45"/>
      <c r="M445" s="46" t="s">
        <v>1160</v>
      </c>
      <c r="N445" s="40" t="s">
        <v>1161</v>
      </c>
      <c r="O445" s="47" t="s">
        <v>1344</v>
      </c>
      <c r="P445" s="48"/>
      <c r="Q445" s="48"/>
      <c r="R445" s="48"/>
      <c r="S445" s="49"/>
      <c r="T445" s="50" t="str">
        <f>IFERROR(__xludf.DUMMYFUNCTION("if(isblank($A445),"""",REGEXREPLACE($A445,   "",?(\d),?"",  ""$1""&amp;""-""&amp;$H445))"),"")</f>
        <v/>
      </c>
      <c r="U445" s="51" t="str">
        <f>IFERROR(__xludf.DUMMYFUNCTION("iferror(split(A445,"","",TRUE,TRUE),"""")"),"")</f>
        <v/>
      </c>
      <c r="V445" s="51"/>
      <c r="W445" s="51"/>
      <c r="X445" s="51"/>
      <c r="Y445" s="50" t="str">
        <f>IFERROR(__xludf.DUMMYFUNCTION("if(or(U445="""",U445=""f""),"""",U445&amp;"": ""&amp;vlookup(to_text(U445),'1.Learning-Goals'!$A$3:$B$100,2,FALSE))"),"")</f>
        <v/>
      </c>
      <c r="Z445" s="50" t="str">
        <f>IFERROR(__xludf.DUMMYFUNCTION("if(or(V445="""",V445=""f""),"""",V445&amp;"": ""&amp;vlookup(to_text(V445),'1.Learning-Goals'!$A$3:$B$100,2,FALSE))"),"")</f>
        <v/>
      </c>
      <c r="AA445" s="50" t="str">
        <f>IFERROR(__xludf.DUMMYFUNCTION("if(or(W445="""",W445=""f""),"""",W445&amp;"": ""&amp;vlookup(to_text(W445),'1.Learning-Goals'!$A$3:$B$100,2,FALSE))"),"")</f>
        <v/>
      </c>
      <c r="AB445" s="50" t="str">
        <f>IFERROR(__xludf.DUMMYFUNCTION("if(or(X445="""",X445=""f""),"""",X445&amp;"": ""&amp;vlookup(to_text(X445),'1.Learning-Goals'!$A$3:$B$100,2,FALSE))"),"")</f>
        <v/>
      </c>
      <c r="AC445" s="52"/>
      <c r="AD445" s="52"/>
      <c r="AE445" s="52"/>
      <c r="AF445" s="52"/>
      <c r="AG445" s="52"/>
      <c r="AH445" s="52"/>
      <c r="AI445" s="52"/>
      <c r="AJ445" s="52"/>
    </row>
    <row r="446" ht="15.75" customHeight="1">
      <c r="A446" s="53"/>
      <c r="B446" s="39" t="str">
        <f t="shared" si="1"/>
        <v/>
      </c>
      <c r="C446" s="40" t="s">
        <v>1345</v>
      </c>
      <c r="D446" s="41" t="s">
        <v>1346</v>
      </c>
      <c r="E446" s="41" t="s">
        <v>79</v>
      </c>
      <c r="F446" s="40" t="s">
        <v>102</v>
      </c>
      <c r="G446" s="41" t="s">
        <v>792</v>
      </c>
      <c r="H446" s="57" t="s">
        <v>6</v>
      </c>
      <c r="I446" s="41" t="s">
        <v>103</v>
      </c>
      <c r="J446" s="43"/>
      <c r="K446" s="44"/>
      <c r="L446" s="45"/>
      <c r="M446" s="46" t="s">
        <v>1160</v>
      </c>
      <c r="N446" s="40" t="s">
        <v>1161</v>
      </c>
      <c r="O446" s="47" t="s">
        <v>1347</v>
      </c>
      <c r="P446" s="48"/>
      <c r="Q446" s="48"/>
      <c r="R446" s="48"/>
      <c r="S446" s="49"/>
      <c r="T446" s="50" t="str">
        <f>IFERROR(__xludf.DUMMYFUNCTION("if(isblank($A446),"""",REGEXREPLACE($A446,   "",?(\d),?"",  ""$1""&amp;""-""&amp;$H446))"),"")</f>
        <v/>
      </c>
      <c r="U446" s="51" t="str">
        <f>IFERROR(__xludf.DUMMYFUNCTION("iferror(split(A446,"","",TRUE,TRUE),"""")"),"")</f>
        <v/>
      </c>
      <c r="V446" s="51"/>
      <c r="W446" s="51"/>
      <c r="X446" s="51"/>
      <c r="Y446" s="50" t="str">
        <f>IFERROR(__xludf.DUMMYFUNCTION("if(or(U446="""",U446=""f""),"""",U446&amp;"": ""&amp;vlookup(to_text(U446),'1.Learning-Goals'!$A$3:$B$100,2,FALSE))"),"")</f>
        <v/>
      </c>
      <c r="Z446" s="50" t="str">
        <f>IFERROR(__xludf.DUMMYFUNCTION("if(or(V446="""",V446=""f""),"""",V446&amp;"": ""&amp;vlookup(to_text(V446),'1.Learning-Goals'!$A$3:$B$100,2,FALSE))"),"")</f>
        <v/>
      </c>
      <c r="AA446" s="50" t="str">
        <f>IFERROR(__xludf.DUMMYFUNCTION("if(or(W446="""",W446=""f""),"""",W446&amp;"": ""&amp;vlookup(to_text(W446),'1.Learning-Goals'!$A$3:$B$100,2,FALSE))"),"")</f>
        <v/>
      </c>
      <c r="AB446" s="50" t="str">
        <f>IFERROR(__xludf.DUMMYFUNCTION("if(or(X446="""",X446=""f""),"""",X446&amp;"": ""&amp;vlookup(to_text(X446),'1.Learning-Goals'!$A$3:$B$100,2,FALSE))"),"")</f>
        <v/>
      </c>
      <c r="AC446" s="52"/>
      <c r="AD446" s="52"/>
      <c r="AE446" s="52"/>
      <c r="AF446" s="52"/>
      <c r="AG446" s="52"/>
      <c r="AH446" s="52"/>
      <c r="AI446" s="52"/>
      <c r="AJ446" s="52"/>
    </row>
    <row r="447" ht="15.75" customHeight="1">
      <c r="A447" s="53"/>
      <c r="B447" s="39" t="str">
        <f t="shared" si="1"/>
        <v/>
      </c>
      <c r="C447" s="40" t="s">
        <v>1348</v>
      </c>
      <c r="D447" s="41" t="s">
        <v>1349</v>
      </c>
      <c r="E447" s="41" t="s">
        <v>79</v>
      </c>
      <c r="F447" s="40" t="s">
        <v>102</v>
      </c>
      <c r="G447" s="41" t="s">
        <v>792</v>
      </c>
      <c r="H447" s="57" t="s">
        <v>6</v>
      </c>
      <c r="I447" s="41" t="s">
        <v>103</v>
      </c>
      <c r="J447" s="43"/>
      <c r="K447" s="44"/>
      <c r="L447" s="45"/>
      <c r="M447" s="46" t="s">
        <v>1160</v>
      </c>
      <c r="N447" s="40" t="s">
        <v>1161</v>
      </c>
      <c r="O447" s="47" t="s">
        <v>1350</v>
      </c>
      <c r="P447" s="48"/>
      <c r="Q447" s="48"/>
      <c r="R447" s="48"/>
      <c r="S447" s="49"/>
      <c r="T447" s="50" t="str">
        <f>IFERROR(__xludf.DUMMYFUNCTION("if(isblank($A447),"""",REGEXREPLACE($A447,   "",?(\d),?"",  ""$1""&amp;""-""&amp;$H447))"),"")</f>
        <v/>
      </c>
      <c r="U447" s="51" t="str">
        <f>IFERROR(__xludf.DUMMYFUNCTION("iferror(split(A447,"","",TRUE,TRUE),"""")"),"")</f>
        <v/>
      </c>
      <c r="V447" s="51"/>
      <c r="W447" s="51"/>
      <c r="X447" s="51"/>
      <c r="Y447" s="50" t="str">
        <f>IFERROR(__xludf.DUMMYFUNCTION("if(or(U447="""",U447=""f""),"""",U447&amp;"": ""&amp;vlookup(to_text(U447),'1.Learning-Goals'!$A$3:$B$100,2,FALSE))"),"")</f>
        <v/>
      </c>
      <c r="Z447" s="50" t="str">
        <f>IFERROR(__xludf.DUMMYFUNCTION("if(or(V447="""",V447=""f""),"""",V447&amp;"": ""&amp;vlookup(to_text(V447),'1.Learning-Goals'!$A$3:$B$100,2,FALSE))"),"")</f>
        <v/>
      </c>
      <c r="AA447" s="50" t="str">
        <f>IFERROR(__xludf.DUMMYFUNCTION("if(or(W447="""",W447=""f""),"""",W447&amp;"": ""&amp;vlookup(to_text(W447),'1.Learning-Goals'!$A$3:$B$100,2,FALSE))"),"")</f>
        <v/>
      </c>
      <c r="AB447" s="50" t="str">
        <f>IFERROR(__xludf.DUMMYFUNCTION("if(or(X447="""",X447=""f""),"""",X447&amp;"": ""&amp;vlookup(to_text(X447),'1.Learning-Goals'!$A$3:$B$100,2,FALSE))"),"")</f>
        <v/>
      </c>
      <c r="AC447" s="52"/>
      <c r="AD447" s="52"/>
      <c r="AE447" s="52"/>
      <c r="AF447" s="52"/>
      <c r="AG447" s="52"/>
      <c r="AH447" s="52"/>
      <c r="AI447" s="52"/>
      <c r="AJ447" s="52"/>
    </row>
    <row r="448" ht="15.75" customHeight="1">
      <c r="A448" s="53"/>
      <c r="B448" s="39" t="str">
        <f t="shared" si="1"/>
        <v/>
      </c>
      <c r="C448" s="40" t="s">
        <v>1351</v>
      </c>
      <c r="D448" s="41" t="s">
        <v>1352</v>
      </c>
      <c r="E448" s="41" t="s">
        <v>79</v>
      </c>
      <c r="F448" s="40" t="s">
        <v>102</v>
      </c>
      <c r="G448" s="41" t="s">
        <v>792</v>
      </c>
      <c r="H448" s="57" t="s">
        <v>6</v>
      </c>
      <c r="I448" s="41" t="s">
        <v>103</v>
      </c>
      <c r="J448" s="43"/>
      <c r="K448" s="44"/>
      <c r="L448" s="45"/>
      <c r="M448" s="46" t="s">
        <v>1160</v>
      </c>
      <c r="N448" s="40" t="s">
        <v>1161</v>
      </c>
      <c r="O448" s="47" t="s">
        <v>1353</v>
      </c>
      <c r="P448" s="48"/>
      <c r="Q448" s="48"/>
      <c r="R448" s="48"/>
      <c r="S448" s="49"/>
      <c r="T448" s="50" t="str">
        <f>IFERROR(__xludf.DUMMYFUNCTION("if(isblank($A448),"""",REGEXREPLACE($A448,   "",?(\d),?"",  ""$1""&amp;""-""&amp;$H448))"),"")</f>
        <v/>
      </c>
      <c r="U448" s="51" t="str">
        <f>IFERROR(__xludf.DUMMYFUNCTION("iferror(split(A448,"","",TRUE,TRUE),"""")"),"")</f>
        <v/>
      </c>
      <c r="V448" s="51"/>
      <c r="W448" s="51"/>
      <c r="X448" s="51"/>
      <c r="Y448" s="50" t="str">
        <f>IFERROR(__xludf.DUMMYFUNCTION("if(or(U448="""",U448=""f""),"""",U448&amp;"": ""&amp;vlookup(to_text(U448),'1.Learning-Goals'!$A$3:$B$100,2,FALSE))"),"")</f>
        <v/>
      </c>
      <c r="Z448" s="50" t="str">
        <f>IFERROR(__xludf.DUMMYFUNCTION("if(or(V448="""",V448=""f""),"""",V448&amp;"": ""&amp;vlookup(to_text(V448),'1.Learning-Goals'!$A$3:$B$100,2,FALSE))"),"")</f>
        <v/>
      </c>
      <c r="AA448" s="50" t="str">
        <f>IFERROR(__xludf.DUMMYFUNCTION("if(or(W448="""",W448=""f""),"""",W448&amp;"": ""&amp;vlookup(to_text(W448),'1.Learning-Goals'!$A$3:$B$100,2,FALSE))"),"")</f>
        <v/>
      </c>
      <c r="AB448" s="50" t="str">
        <f>IFERROR(__xludf.DUMMYFUNCTION("if(or(X448="""",X448=""f""),"""",X448&amp;"": ""&amp;vlookup(to_text(X448),'1.Learning-Goals'!$A$3:$B$100,2,FALSE))"),"")</f>
        <v/>
      </c>
      <c r="AC448" s="52"/>
      <c r="AD448" s="52"/>
      <c r="AE448" s="52"/>
      <c r="AF448" s="52"/>
      <c r="AG448" s="52"/>
      <c r="AH448" s="52"/>
      <c r="AI448" s="52"/>
      <c r="AJ448" s="52"/>
    </row>
    <row r="449" ht="15.75" customHeight="1">
      <c r="A449" s="53"/>
      <c r="B449" s="39" t="str">
        <f t="shared" si="1"/>
        <v/>
      </c>
      <c r="C449" s="40" t="s">
        <v>1354</v>
      </c>
      <c r="D449" s="41" t="s">
        <v>1355</v>
      </c>
      <c r="E449" s="41" t="s">
        <v>79</v>
      </c>
      <c r="F449" s="40" t="s">
        <v>102</v>
      </c>
      <c r="G449" s="41" t="s">
        <v>792</v>
      </c>
      <c r="H449" s="57" t="s">
        <v>6</v>
      </c>
      <c r="I449" s="41" t="s">
        <v>103</v>
      </c>
      <c r="J449" s="43"/>
      <c r="K449" s="44"/>
      <c r="L449" s="45"/>
      <c r="M449" s="46" t="s">
        <v>1160</v>
      </c>
      <c r="N449" s="40" t="s">
        <v>1161</v>
      </c>
      <c r="O449" s="47" t="s">
        <v>1356</v>
      </c>
      <c r="P449" s="48"/>
      <c r="Q449" s="48"/>
      <c r="R449" s="48"/>
      <c r="S449" s="49"/>
      <c r="T449" s="50" t="str">
        <f>IFERROR(__xludf.DUMMYFUNCTION("if(isblank($A449),"""",REGEXREPLACE($A449,   "",?(\d),?"",  ""$1""&amp;""-""&amp;$H449))"),"")</f>
        <v/>
      </c>
      <c r="U449" s="51" t="str">
        <f>IFERROR(__xludf.DUMMYFUNCTION("iferror(split(A449,"","",TRUE,TRUE),"""")"),"")</f>
        <v/>
      </c>
      <c r="V449" s="51"/>
      <c r="W449" s="51"/>
      <c r="X449" s="51"/>
      <c r="Y449" s="50" t="str">
        <f>IFERROR(__xludf.DUMMYFUNCTION("if(or(U449="""",U449=""f""),"""",U449&amp;"": ""&amp;vlookup(to_text(U449),'1.Learning-Goals'!$A$3:$B$100,2,FALSE))"),"")</f>
        <v/>
      </c>
      <c r="Z449" s="50" t="str">
        <f>IFERROR(__xludf.DUMMYFUNCTION("if(or(V449="""",V449=""f""),"""",V449&amp;"": ""&amp;vlookup(to_text(V449),'1.Learning-Goals'!$A$3:$B$100,2,FALSE))"),"")</f>
        <v/>
      </c>
      <c r="AA449" s="50" t="str">
        <f>IFERROR(__xludf.DUMMYFUNCTION("if(or(W449="""",W449=""f""),"""",W449&amp;"": ""&amp;vlookup(to_text(W449),'1.Learning-Goals'!$A$3:$B$100,2,FALSE))"),"")</f>
        <v/>
      </c>
      <c r="AB449" s="50" t="str">
        <f>IFERROR(__xludf.DUMMYFUNCTION("if(or(X449="""",X449=""f""),"""",X449&amp;"": ""&amp;vlookup(to_text(X449),'1.Learning-Goals'!$A$3:$B$100,2,FALSE))"),"")</f>
        <v/>
      </c>
      <c r="AC449" s="52"/>
      <c r="AD449" s="52"/>
      <c r="AE449" s="52"/>
      <c r="AF449" s="52"/>
      <c r="AG449" s="52"/>
      <c r="AH449" s="52"/>
      <c r="AI449" s="52"/>
      <c r="AJ449" s="52"/>
    </row>
    <row r="450" ht="15.75" customHeight="1">
      <c r="A450" s="53"/>
      <c r="B450" s="39" t="str">
        <f t="shared" si="1"/>
        <v/>
      </c>
      <c r="C450" s="40" t="s">
        <v>1357</v>
      </c>
      <c r="D450" s="41" t="s">
        <v>1358</v>
      </c>
      <c r="E450" s="41" t="s">
        <v>79</v>
      </c>
      <c r="F450" s="40" t="s">
        <v>102</v>
      </c>
      <c r="G450" s="41" t="s">
        <v>792</v>
      </c>
      <c r="H450" s="57" t="s">
        <v>6</v>
      </c>
      <c r="I450" s="41" t="s">
        <v>103</v>
      </c>
      <c r="J450" s="43"/>
      <c r="K450" s="44"/>
      <c r="L450" s="45"/>
      <c r="M450" s="46" t="s">
        <v>1160</v>
      </c>
      <c r="N450" s="40" t="s">
        <v>1161</v>
      </c>
      <c r="O450" s="47" t="s">
        <v>1359</v>
      </c>
      <c r="P450" s="48"/>
      <c r="Q450" s="48"/>
      <c r="R450" s="48"/>
      <c r="S450" s="49"/>
      <c r="T450" s="50" t="str">
        <f>IFERROR(__xludf.DUMMYFUNCTION("if(isblank($A450),"""",REGEXREPLACE($A450,   "",?(\d),?"",  ""$1""&amp;""-""&amp;$H450))"),"")</f>
        <v/>
      </c>
      <c r="U450" s="51" t="str">
        <f>IFERROR(__xludf.DUMMYFUNCTION("iferror(split(A450,"","",TRUE,TRUE),"""")"),"")</f>
        <v/>
      </c>
      <c r="V450" s="51"/>
      <c r="W450" s="51"/>
      <c r="X450" s="51"/>
      <c r="Y450" s="50" t="str">
        <f>IFERROR(__xludf.DUMMYFUNCTION("if(or(U450="""",U450=""f""),"""",U450&amp;"": ""&amp;vlookup(to_text(U450),'1.Learning-Goals'!$A$3:$B$100,2,FALSE))"),"")</f>
        <v/>
      </c>
      <c r="Z450" s="50" t="str">
        <f>IFERROR(__xludf.DUMMYFUNCTION("if(or(V450="""",V450=""f""),"""",V450&amp;"": ""&amp;vlookup(to_text(V450),'1.Learning-Goals'!$A$3:$B$100,2,FALSE))"),"")</f>
        <v/>
      </c>
      <c r="AA450" s="50" t="str">
        <f>IFERROR(__xludf.DUMMYFUNCTION("if(or(W450="""",W450=""f""),"""",W450&amp;"": ""&amp;vlookup(to_text(W450),'1.Learning-Goals'!$A$3:$B$100,2,FALSE))"),"")</f>
        <v/>
      </c>
      <c r="AB450" s="50" t="str">
        <f>IFERROR(__xludf.DUMMYFUNCTION("if(or(X450="""",X450=""f""),"""",X450&amp;"": ""&amp;vlookup(to_text(X450),'1.Learning-Goals'!$A$3:$B$100,2,FALSE))"),"")</f>
        <v/>
      </c>
      <c r="AC450" s="52"/>
      <c r="AD450" s="52"/>
      <c r="AE450" s="52"/>
      <c r="AF450" s="52"/>
      <c r="AG450" s="52"/>
      <c r="AH450" s="52"/>
      <c r="AI450" s="52"/>
      <c r="AJ450" s="52"/>
    </row>
    <row r="451" ht="15.75" customHeight="1">
      <c r="A451" s="53"/>
      <c r="B451" s="39" t="str">
        <f t="shared" si="1"/>
        <v/>
      </c>
      <c r="C451" s="40" t="s">
        <v>1360</v>
      </c>
      <c r="D451" s="41" t="s">
        <v>1361</v>
      </c>
      <c r="E451" s="41" t="s">
        <v>79</v>
      </c>
      <c r="F451" s="40" t="s">
        <v>102</v>
      </c>
      <c r="G451" s="41" t="s">
        <v>792</v>
      </c>
      <c r="H451" s="57" t="s">
        <v>6</v>
      </c>
      <c r="I451" s="41" t="s">
        <v>103</v>
      </c>
      <c r="J451" s="43"/>
      <c r="K451" s="44"/>
      <c r="L451" s="45"/>
      <c r="M451" s="46" t="s">
        <v>1160</v>
      </c>
      <c r="N451" s="40" t="s">
        <v>1161</v>
      </c>
      <c r="O451" s="47" t="s">
        <v>1362</v>
      </c>
      <c r="P451" s="48"/>
      <c r="Q451" s="48"/>
      <c r="R451" s="48"/>
      <c r="S451" s="49"/>
      <c r="T451" s="50" t="str">
        <f>IFERROR(__xludf.DUMMYFUNCTION("if(isblank($A451),"""",REGEXREPLACE($A451,   "",?(\d),?"",  ""$1""&amp;""-""&amp;$H451))"),"")</f>
        <v/>
      </c>
      <c r="U451" s="51" t="str">
        <f>IFERROR(__xludf.DUMMYFUNCTION("iferror(split(A451,"","",TRUE,TRUE),"""")"),"")</f>
        <v/>
      </c>
      <c r="V451" s="51"/>
      <c r="W451" s="51"/>
      <c r="X451" s="51"/>
      <c r="Y451" s="50" t="str">
        <f>IFERROR(__xludf.DUMMYFUNCTION("if(or(U451="""",U451=""f""),"""",U451&amp;"": ""&amp;vlookup(to_text(U451),'1.Learning-Goals'!$A$3:$B$100,2,FALSE))"),"")</f>
        <v/>
      </c>
      <c r="Z451" s="50" t="str">
        <f>IFERROR(__xludf.DUMMYFUNCTION("if(or(V451="""",V451=""f""),"""",V451&amp;"": ""&amp;vlookup(to_text(V451),'1.Learning-Goals'!$A$3:$B$100,2,FALSE))"),"")</f>
        <v/>
      </c>
      <c r="AA451" s="50" t="str">
        <f>IFERROR(__xludf.DUMMYFUNCTION("if(or(W451="""",W451=""f""),"""",W451&amp;"": ""&amp;vlookup(to_text(W451),'1.Learning-Goals'!$A$3:$B$100,2,FALSE))"),"")</f>
        <v/>
      </c>
      <c r="AB451" s="50" t="str">
        <f>IFERROR(__xludf.DUMMYFUNCTION("if(or(X451="""",X451=""f""),"""",X451&amp;"": ""&amp;vlookup(to_text(X451),'1.Learning-Goals'!$A$3:$B$100,2,FALSE))"),"")</f>
        <v/>
      </c>
      <c r="AC451" s="52"/>
      <c r="AD451" s="52"/>
      <c r="AE451" s="52"/>
      <c r="AF451" s="52"/>
      <c r="AG451" s="52"/>
      <c r="AH451" s="52"/>
      <c r="AI451" s="52"/>
      <c r="AJ451" s="52"/>
    </row>
    <row r="452" ht="15.75" customHeight="1">
      <c r="A452" s="53"/>
      <c r="B452" s="39" t="str">
        <f t="shared" si="1"/>
        <v/>
      </c>
      <c r="C452" s="40" t="s">
        <v>1363</v>
      </c>
      <c r="D452" s="41" t="s">
        <v>1364</v>
      </c>
      <c r="E452" s="41" t="s">
        <v>79</v>
      </c>
      <c r="F452" s="40" t="s">
        <v>102</v>
      </c>
      <c r="G452" s="41" t="s">
        <v>792</v>
      </c>
      <c r="H452" s="57" t="s">
        <v>6</v>
      </c>
      <c r="I452" s="41" t="s">
        <v>103</v>
      </c>
      <c r="J452" s="43"/>
      <c r="K452" s="44"/>
      <c r="L452" s="45"/>
      <c r="M452" s="46" t="s">
        <v>1160</v>
      </c>
      <c r="N452" s="40" t="s">
        <v>1161</v>
      </c>
      <c r="O452" s="47" t="s">
        <v>1365</v>
      </c>
      <c r="P452" s="48"/>
      <c r="Q452" s="48"/>
      <c r="R452" s="48"/>
      <c r="S452" s="49"/>
      <c r="T452" s="50" t="str">
        <f>IFERROR(__xludf.DUMMYFUNCTION("if(isblank($A452),"""",REGEXREPLACE($A452,   "",?(\d),?"",  ""$1""&amp;""-""&amp;$H452))"),"")</f>
        <v/>
      </c>
      <c r="U452" s="51" t="str">
        <f>IFERROR(__xludf.DUMMYFUNCTION("iferror(split(A452,"","",TRUE,TRUE),"""")"),"")</f>
        <v/>
      </c>
      <c r="V452" s="51"/>
      <c r="W452" s="51"/>
      <c r="X452" s="51"/>
      <c r="Y452" s="50" t="str">
        <f>IFERROR(__xludf.DUMMYFUNCTION("if(or(U452="""",U452=""f""),"""",U452&amp;"": ""&amp;vlookup(to_text(U452),'1.Learning-Goals'!$A$3:$B$100,2,FALSE))"),"")</f>
        <v/>
      </c>
      <c r="Z452" s="50" t="str">
        <f>IFERROR(__xludf.DUMMYFUNCTION("if(or(V452="""",V452=""f""),"""",V452&amp;"": ""&amp;vlookup(to_text(V452),'1.Learning-Goals'!$A$3:$B$100,2,FALSE))"),"")</f>
        <v/>
      </c>
      <c r="AA452" s="50" t="str">
        <f>IFERROR(__xludf.DUMMYFUNCTION("if(or(W452="""",W452=""f""),"""",W452&amp;"": ""&amp;vlookup(to_text(W452),'1.Learning-Goals'!$A$3:$B$100,2,FALSE))"),"")</f>
        <v/>
      </c>
      <c r="AB452" s="50" t="str">
        <f>IFERROR(__xludf.DUMMYFUNCTION("if(or(X452="""",X452=""f""),"""",X452&amp;"": ""&amp;vlookup(to_text(X452),'1.Learning-Goals'!$A$3:$B$100,2,FALSE))"),"")</f>
        <v/>
      </c>
      <c r="AC452" s="52"/>
      <c r="AD452" s="52"/>
      <c r="AE452" s="52"/>
      <c r="AF452" s="52"/>
      <c r="AG452" s="52"/>
      <c r="AH452" s="52"/>
      <c r="AI452" s="52"/>
      <c r="AJ452" s="52"/>
    </row>
    <row r="453" ht="15.75" customHeight="1">
      <c r="A453" s="53"/>
      <c r="B453" s="39" t="str">
        <f t="shared" si="1"/>
        <v/>
      </c>
      <c r="C453" s="40" t="s">
        <v>1366</v>
      </c>
      <c r="D453" s="41" t="s">
        <v>1367</v>
      </c>
      <c r="E453" s="41" t="s">
        <v>79</v>
      </c>
      <c r="F453" s="40" t="s">
        <v>102</v>
      </c>
      <c r="G453" s="41" t="s">
        <v>792</v>
      </c>
      <c r="H453" s="57" t="s">
        <v>6</v>
      </c>
      <c r="I453" s="41" t="s">
        <v>103</v>
      </c>
      <c r="J453" s="43"/>
      <c r="K453" s="44"/>
      <c r="L453" s="45"/>
      <c r="M453" s="46" t="s">
        <v>1160</v>
      </c>
      <c r="N453" s="40" t="s">
        <v>1161</v>
      </c>
      <c r="O453" s="47" t="s">
        <v>1368</v>
      </c>
      <c r="P453" s="48"/>
      <c r="Q453" s="48"/>
      <c r="R453" s="48"/>
      <c r="S453" s="49"/>
      <c r="T453" s="50" t="str">
        <f>IFERROR(__xludf.DUMMYFUNCTION("if(isblank($A453),"""",REGEXREPLACE($A453,   "",?(\d),?"",  ""$1""&amp;""-""&amp;$H453))"),"")</f>
        <v/>
      </c>
      <c r="U453" s="51" t="str">
        <f>IFERROR(__xludf.DUMMYFUNCTION("iferror(split(A453,"","",TRUE,TRUE),"""")"),"")</f>
        <v/>
      </c>
      <c r="V453" s="51"/>
      <c r="W453" s="51"/>
      <c r="X453" s="51"/>
      <c r="Y453" s="50" t="str">
        <f>IFERROR(__xludf.DUMMYFUNCTION("if(or(U453="""",U453=""f""),"""",U453&amp;"": ""&amp;vlookup(to_text(U453),'1.Learning-Goals'!$A$3:$B$100,2,FALSE))"),"")</f>
        <v/>
      </c>
      <c r="Z453" s="50" t="str">
        <f>IFERROR(__xludf.DUMMYFUNCTION("if(or(V453="""",V453=""f""),"""",V453&amp;"": ""&amp;vlookup(to_text(V453),'1.Learning-Goals'!$A$3:$B$100,2,FALSE))"),"")</f>
        <v/>
      </c>
      <c r="AA453" s="50" t="str">
        <f>IFERROR(__xludf.DUMMYFUNCTION("if(or(W453="""",W453=""f""),"""",W453&amp;"": ""&amp;vlookup(to_text(W453),'1.Learning-Goals'!$A$3:$B$100,2,FALSE))"),"")</f>
        <v/>
      </c>
      <c r="AB453" s="50" t="str">
        <f>IFERROR(__xludf.DUMMYFUNCTION("if(or(X453="""",X453=""f""),"""",X453&amp;"": ""&amp;vlookup(to_text(X453),'1.Learning-Goals'!$A$3:$B$100,2,FALSE))"),"")</f>
        <v/>
      </c>
      <c r="AC453" s="52"/>
      <c r="AD453" s="52"/>
      <c r="AE453" s="52"/>
      <c r="AF453" s="52"/>
      <c r="AG453" s="52"/>
      <c r="AH453" s="52"/>
      <c r="AI453" s="52"/>
      <c r="AJ453" s="52"/>
    </row>
    <row r="454" ht="15.75" customHeight="1">
      <c r="A454" s="53"/>
      <c r="B454" s="39" t="str">
        <f t="shared" si="1"/>
        <v/>
      </c>
      <c r="C454" s="40" t="s">
        <v>1369</v>
      </c>
      <c r="D454" s="41" t="s">
        <v>1370</v>
      </c>
      <c r="E454" s="41" t="s">
        <v>79</v>
      </c>
      <c r="F454" s="40" t="s">
        <v>102</v>
      </c>
      <c r="G454" s="41" t="s">
        <v>841</v>
      </c>
      <c r="H454" s="57" t="s">
        <v>6</v>
      </c>
      <c r="I454" s="41" t="s">
        <v>103</v>
      </c>
      <c r="J454" s="56"/>
      <c r="K454" s="44"/>
      <c r="L454" s="45"/>
      <c r="M454" s="46" t="s">
        <v>1160</v>
      </c>
      <c r="N454" s="40" t="s">
        <v>1161</v>
      </c>
      <c r="O454" s="47" t="s">
        <v>1371</v>
      </c>
      <c r="P454" s="48"/>
      <c r="Q454" s="48"/>
      <c r="R454" s="48"/>
      <c r="S454" s="49"/>
      <c r="T454" s="50" t="str">
        <f>IFERROR(__xludf.DUMMYFUNCTION("if(isblank($A454),"""",REGEXREPLACE($A454,   "",?(\d),?"",  ""$1""&amp;""-""&amp;$H454))"),"")</f>
        <v/>
      </c>
      <c r="U454" s="51" t="str">
        <f>IFERROR(__xludf.DUMMYFUNCTION("iferror(split(A454,"","",TRUE,TRUE),"""")"),"")</f>
        <v/>
      </c>
      <c r="V454" s="51"/>
      <c r="W454" s="51"/>
      <c r="X454" s="51"/>
      <c r="Y454" s="50" t="str">
        <f>IFERROR(__xludf.DUMMYFUNCTION("if(or(U454="""",U454=""f""),"""",U454&amp;"": ""&amp;vlookup(to_text(U454),'1.Learning-Goals'!$A$3:$B$100,2,FALSE))"),"")</f>
        <v/>
      </c>
      <c r="Z454" s="50" t="str">
        <f>IFERROR(__xludf.DUMMYFUNCTION("if(or(V454="""",V454=""f""),"""",V454&amp;"": ""&amp;vlookup(to_text(V454),'1.Learning-Goals'!$A$3:$B$100,2,FALSE))"),"")</f>
        <v/>
      </c>
      <c r="AA454" s="50" t="str">
        <f>IFERROR(__xludf.DUMMYFUNCTION("if(or(W454="""",W454=""f""),"""",W454&amp;"": ""&amp;vlookup(to_text(W454),'1.Learning-Goals'!$A$3:$B$100,2,FALSE))"),"")</f>
        <v/>
      </c>
      <c r="AB454" s="50" t="str">
        <f>IFERROR(__xludf.DUMMYFUNCTION("if(or(X454="""",X454=""f""),"""",X454&amp;"": ""&amp;vlookup(to_text(X454),'1.Learning-Goals'!$A$3:$B$100,2,FALSE))"),"")</f>
        <v/>
      </c>
      <c r="AC454" s="52"/>
      <c r="AD454" s="52"/>
      <c r="AE454" s="52"/>
      <c r="AF454" s="52"/>
      <c r="AG454" s="52"/>
      <c r="AH454" s="52"/>
      <c r="AI454" s="52"/>
      <c r="AJ454" s="52"/>
    </row>
    <row r="455" ht="15.75" customHeight="1">
      <c r="A455" s="53"/>
      <c r="B455" s="39" t="str">
        <f t="shared" si="1"/>
        <v/>
      </c>
      <c r="C455" s="40" t="s">
        <v>1372</v>
      </c>
      <c r="D455" s="41" t="s">
        <v>1373</v>
      </c>
      <c r="E455" s="41" t="s">
        <v>79</v>
      </c>
      <c r="F455" s="40" t="s">
        <v>102</v>
      </c>
      <c r="G455" s="41" t="s">
        <v>841</v>
      </c>
      <c r="H455" s="57" t="s">
        <v>6</v>
      </c>
      <c r="I455" s="41" t="s">
        <v>103</v>
      </c>
      <c r="J455" s="56"/>
      <c r="K455" s="44"/>
      <c r="L455" s="45"/>
      <c r="M455" s="46" t="s">
        <v>1160</v>
      </c>
      <c r="N455" s="40" t="s">
        <v>1161</v>
      </c>
      <c r="O455" s="47" t="s">
        <v>1374</v>
      </c>
      <c r="P455" s="48"/>
      <c r="Q455" s="48"/>
      <c r="R455" s="48"/>
      <c r="S455" s="49"/>
      <c r="T455" s="50" t="str">
        <f>IFERROR(__xludf.DUMMYFUNCTION("if(isblank($A455),"""",REGEXREPLACE($A455,   "",?(\d),?"",  ""$1""&amp;""-""&amp;$H455))"),"")</f>
        <v/>
      </c>
      <c r="U455" s="51" t="str">
        <f>IFERROR(__xludf.DUMMYFUNCTION("iferror(split(A455,"","",TRUE,TRUE),"""")"),"")</f>
        <v/>
      </c>
      <c r="V455" s="51"/>
      <c r="W455" s="51"/>
      <c r="X455" s="51"/>
      <c r="Y455" s="50" t="str">
        <f>IFERROR(__xludf.DUMMYFUNCTION("if(or(U455="""",U455=""f""),"""",U455&amp;"": ""&amp;vlookup(to_text(U455),'1.Learning-Goals'!$A$3:$B$100,2,FALSE))"),"")</f>
        <v/>
      </c>
      <c r="Z455" s="50" t="str">
        <f>IFERROR(__xludf.DUMMYFUNCTION("if(or(V455="""",V455=""f""),"""",V455&amp;"": ""&amp;vlookup(to_text(V455),'1.Learning-Goals'!$A$3:$B$100,2,FALSE))"),"")</f>
        <v/>
      </c>
      <c r="AA455" s="50" t="str">
        <f>IFERROR(__xludf.DUMMYFUNCTION("if(or(W455="""",W455=""f""),"""",W455&amp;"": ""&amp;vlookup(to_text(W455),'1.Learning-Goals'!$A$3:$B$100,2,FALSE))"),"")</f>
        <v/>
      </c>
      <c r="AB455" s="50" t="str">
        <f>IFERROR(__xludf.DUMMYFUNCTION("if(or(X455="""",X455=""f""),"""",X455&amp;"": ""&amp;vlookup(to_text(X455),'1.Learning-Goals'!$A$3:$B$100,2,FALSE))"),"")</f>
        <v/>
      </c>
      <c r="AC455" s="52"/>
      <c r="AD455" s="52"/>
      <c r="AE455" s="52"/>
      <c r="AF455" s="52"/>
      <c r="AG455" s="52"/>
      <c r="AH455" s="52"/>
      <c r="AI455" s="52"/>
      <c r="AJ455" s="52"/>
    </row>
    <row r="456" ht="15.75" customHeight="1">
      <c r="A456" s="53"/>
      <c r="B456" s="39" t="str">
        <f t="shared" si="1"/>
        <v/>
      </c>
      <c r="C456" s="40" t="s">
        <v>1375</v>
      </c>
      <c r="D456" s="41" t="s">
        <v>1376</v>
      </c>
      <c r="E456" s="41" t="s">
        <v>79</v>
      </c>
      <c r="F456" s="40" t="s">
        <v>102</v>
      </c>
      <c r="G456" s="41" t="s">
        <v>841</v>
      </c>
      <c r="H456" s="57" t="s">
        <v>6</v>
      </c>
      <c r="I456" s="41" t="s">
        <v>103</v>
      </c>
      <c r="J456" s="56"/>
      <c r="K456" s="44"/>
      <c r="L456" s="45"/>
      <c r="M456" s="46" t="s">
        <v>1160</v>
      </c>
      <c r="N456" s="40" t="s">
        <v>1161</v>
      </c>
      <c r="O456" s="47" t="s">
        <v>1377</v>
      </c>
      <c r="P456" s="48"/>
      <c r="Q456" s="48"/>
      <c r="R456" s="48"/>
      <c r="S456" s="49"/>
      <c r="T456" s="50" t="str">
        <f>IFERROR(__xludf.DUMMYFUNCTION("if(isblank($A456),"""",REGEXREPLACE($A456,   "",?(\d),?"",  ""$1""&amp;""-""&amp;$H456))"),"")</f>
        <v/>
      </c>
      <c r="U456" s="51" t="str">
        <f>IFERROR(__xludf.DUMMYFUNCTION("iferror(split(A456,"","",TRUE,TRUE),"""")"),"")</f>
        <v/>
      </c>
      <c r="V456" s="51"/>
      <c r="W456" s="51"/>
      <c r="X456" s="51"/>
      <c r="Y456" s="50" t="str">
        <f>IFERROR(__xludf.DUMMYFUNCTION("if(or(U456="""",U456=""f""),"""",U456&amp;"": ""&amp;vlookup(to_text(U456),'1.Learning-Goals'!$A$3:$B$100,2,FALSE))"),"")</f>
        <v/>
      </c>
      <c r="Z456" s="50" t="str">
        <f>IFERROR(__xludf.DUMMYFUNCTION("if(or(V456="""",V456=""f""),"""",V456&amp;"": ""&amp;vlookup(to_text(V456),'1.Learning-Goals'!$A$3:$B$100,2,FALSE))"),"")</f>
        <v/>
      </c>
      <c r="AA456" s="50" t="str">
        <f>IFERROR(__xludf.DUMMYFUNCTION("if(or(W456="""",W456=""f""),"""",W456&amp;"": ""&amp;vlookup(to_text(W456),'1.Learning-Goals'!$A$3:$B$100,2,FALSE))"),"")</f>
        <v/>
      </c>
      <c r="AB456" s="50" t="str">
        <f>IFERROR(__xludf.DUMMYFUNCTION("if(or(X456="""",X456=""f""),"""",X456&amp;"": ""&amp;vlookup(to_text(X456),'1.Learning-Goals'!$A$3:$B$100,2,FALSE))"),"")</f>
        <v/>
      </c>
      <c r="AC456" s="52"/>
      <c r="AD456" s="52"/>
      <c r="AE456" s="52"/>
      <c r="AF456" s="52"/>
      <c r="AG456" s="52"/>
      <c r="AH456" s="52"/>
      <c r="AI456" s="52"/>
      <c r="AJ456" s="52"/>
    </row>
    <row r="457" ht="15.75" customHeight="1">
      <c r="A457" s="53"/>
      <c r="B457" s="39" t="str">
        <f t="shared" si="1"/>
        <v/>
      </c>
      <c r="C457" s="40" t="s">
        <v>1378</v>
      </c>
      <c r="D457" s="41" t="s">
        <v>1379</v>
      </c>
      <c r="E457" s="41" t="s">
        <v>79</v>
      </c>
      <c r="F457" s="40" t="s">
        <v>102</v>
      </c>
      <c r="G457" s="41" t="s">
        <v>841</v>
      </c>
      <c r="H457" s="57" t="s">
        <v>6</v>
      </c>
      <c r="I457" s="41" t="s">
        <v>103</v>
      </c>
      <c r="J457" s="56"/>
      <c r="K457" s="44"/>
      <c r="L457" s="45"/>
      <c r="M457" s="46" t="s">
        <v>1160</v>
      </c>
      <c r="N457" s="40" t="s">
        <v>1161</v>
      </c>
      <c r="O457" s="47" t="s">
        <v>1380</v>
      </c>
      <c r="P457" s="48"/>
      <c r="Q457" s="48"/>
      <c r="R457" s="48"/>
      <c r="S457" s="49"/>
      <c r="T457" s="50" t="str">
        <f>IFERROR(__xludf.DUMMYFUNCTION("if(isblank($A457),"""",REGEXREPLACE($A457,   "",?(\d),?"",  ""$1""&amp;""-""&amp;$H457))"),"")</f>
        <v/>
      </c>
      <c r="U457" s="51" t="str">
        <f>IFERROR(__xludf.DUMMYFUNCTION("iferror(split(A457,"","",TRUE,TRUE),"""")"),"")</f>
        <v/>
      </c>
      <c r="V457" s="51"/>
      <c r="W457" s="51"/>
      <c r="X457" s="51"/>
      <c r="Y457" s="50" t="str">
        <f>IFERROR(__xludf.DUMMYFUNCTION("if(or(U457="""",U457=""f""),"""",U457&amp;"": ""&amp;vlookup(to_text(U457),'1.Learning-Goals'!$A$3:$B$100,2,FALSE))"),"")</f>
        <v/>
      </c>
      <c r="Z457" s="50" t="str">
        <f>IFERROR(__xludf.DUMMYFUNCTION("if(or(V457="""",V457=""f""),"""",V457&amp;"": ""&amp;vlookup(to_text(V457),'1.Learning-Goals'!$A$3:$B$100,2,FALSE))"),"")</f>
        <v/>
      </c>
      <c r="AA457" s="50" t="str">
        <f>IFERROR(__xludf.DUMMYFUNCTION("if(or(W457="""",W457=""f""),"""",W457&amp;"": ""&amp;vlookup(to_text(W457),'1.Learning-Goals'!$A$3:$B$100,2,FALSE))"),"")</f>
        <v/>
      </c>
      <c r="AB457" s="50" t="str">
        <f>IFERROR(__xludf.DUMMYFUNCTION("if(or(X457="""",X457=""f""),"""",X457&amp;"": ""&amp;vlookup(to_text(X457),'1.Learning-Goals'!$A$3:$B$100,2,FALSE))"),"")</f>
        <v/>
      </c>
      <c r="AC457" s="52"/>
      <c r="AD457" s="52"/>
      <c r="AE457" s="52"/>
      <c r="AF457" s="52"/>
      <c r="AG457" s="52"/>
      <c r="AH457" s="52"/>
      <c r="AI457" s="52"/>
      <c r="AJ457" s="52"/>
    </row>
    <row r="458" ht="15.75" customHeight="1">
      <c r="A458" s="53"/>
      <c r="B458" s="39" t="str">
        <f t="shared" si="1"/>
        <v/>
      </c>
      <c r="C458" s="40" t="s">
        <v>1381</v>
      </c>
      <c r="D458" s="41" t="s">
        <v>1382</v>
      </c>
      <c r="E458" s="41" t="s">
        <v>79</v>
      </c>
      <c r="F458" s="40" t="s">
        <v>102</v>
      </c>
      <c r="G458" s="41" t="s">
        <v>841</v>
      </c>
      <c r="H458" s="57" t="s">
        <v>6</v>
      </c>
      <c r="I458" s="41" t="s">
        <v>103</v>
      </c>
      <c r="J458" s="56"/>
      <c r="K458" s="44"/>
      <c r="L458" s="45"/>
      <c r="M458" s="46" t="s">
        <v>1160</v>
      </c>
      <c r="N458" s="40" t="s">
        <v>1161</v>
      </c>
      <c r="O458" s="47" t="s">
        <v>1383</v>
      </c>
      <c r="P458" s="48"/>
      <c r="Q458" s="48"/>
      <c r="R458" s="48"/>
      <c r="S458" s="49"/>
      <c r="T458" s="50" t="str">
        <f>IFERROR(__xludf.DUMMYFUNCTION("if(isblank($A458),"""",REGEXREPLACE($A458,   "",?(\d),?"",  ""$1""&amp;""-""&amp;$H458))"),"")</f>
        <v/>
      </c>
      <c r="U458" s="51" t="str">
        <f>IFERROR(__xludf.DUMMYFUNCTION("iferror(split(A458,"","",TRUE,TRUE),"""")"),"")</f>
        <v/>
      </c>
      <c r="V458" s="51"/>
      <c r="W458" s="51"/>
      <c r="X458" s="51"/>
      <c r="Y458" s="50" t="str">
        <f>IFERROR(__xludf.DUMMYFUNCTION("if(or(U458="""",U458=""f""),"""",U458&amp;"": ""&amp;vlookup(to_text(U458),'1.Learning-Goals'!$A$3:$B$100,2,FALSE))"),"")</f>
        <v/>
      </c>
      <c r="Z458" s="50" t="str">
        <f>IFERROR(__xludf.DUMMYFUNCTION("if(or(V458="""",V458=""f""),"""",V458&amp;"": ""&amp;vlookup(to_text(V458),'1.Learning-Goals'!$A$3:$B$100,2,FALSE))"),"")</f>
        <v/>
      </c>
      <c r="AA458" s="50" t="str">
        <f>IFERROR(__xludf.DUMMYFUNCTION("if(or(W458="""",W458=""f""),"""",W458&amp;"": ""&amp;vlookup(to_text(W458),'1.Learning-Goals'!$A$3:$B$100,2,FALSE))"),"")</f>
        <v/>
      </c>
      <c r="AB458" s="50" t="str">
        <f>IFERROR(__xludf.DUMMYFUNCTION("if(or(X458="""",X458=""f""),"""",X458&amp;"": ""&amp;vlookup(to_text(X458),'1.Learning-Goals'!$A$3:$B$100,2,FALSE))"),"")</f>
        <v/>
      </c>
      <c r="AC458" s="52"/>
      <c r="AD458" s="52"/>
      <c r="AE458" s="52"/>
      <c r="AF458" s="52"/>
      <c r="AG458" s="52"/>
      <c r="AH458" s="52"/>
      <c r="AI458" s="52"/>
      <c r="AJ458" s="52"/>
    </row>
    <row r="459" ht="15.75" customHeight="1">
      <c r="A459" s="53"/>
      <c r="B459" s="39" t="str">
        <f t="shared" si="1"/>
        <v/>
      </c>
      <c r="C459" s="40" t="s">
        <v>1384</v>
      </c>
      <c r="D459" s="41" t="s">
        <v>1385</v>
      </c>
      <c r="E459" s="41" t="s">
        <v>79</v>
      </c>
      <c r="F459" s="40" t="s">
        <v>102</v>
      </c>
      <c r="G459" s="41" t="s">
        <v>841</v>
      </c>
      <c r="H459" s="57" t="s">
        <v>6</v>
      </c>
      <c r="I459" s="41" t="s">
        <v>103</v>
      </c>
      <c r="J459" s="56"/>
      <c r="K459" s="44"/>
      <c r="L459" s="45"/>
      <c r="M459" s="46" t="s">
        <v>1160</v>
      </c>
      <c r="N459" s="40" t="s">
        <v>1161</v>
      </c>
      <c r="O459" s="47" t="s">
        <v>1386</v>
      </c>
      <c r="P459" s="48"/>
      <c r="Q459" s="48"/>
      <c r="R459" s="48"/>
      <c r="S459" s="49"/>
      <c r="T459" s="50" t="str">
        <f>IFERROR(__xludf.DUMMYFUNCTION("if(isblank($A459),"""",REGEXREPLACE($A459,   "",?(\d),?"",  ""$1""&amp;""-""&amp;$H459))"),"")</f>
        <v/>
      </c>
      <c r="U459" s="51" t="str">
        <f>IFERROR(__xludf.DUMMYFUNCTION("iferror(split(A459,"","",TRUE,TRUE),"""")"),"")</f>
        <v/>
      </c>
      <c r="V459" s="51"/>
      <c r="W459" s="51"/>
      <c r="X459" s="51"/>
      <c r="Y459" s="50" t="str">
        <f>IFERROR(__xludf.DUMMYFUNCTION("if(or(U459="""",U459=""f""),"""",U459&amp;"": ""&amp;vlookup(to_text(U459),'1.Learning-Goals'!$A$3:$B$100,2,FALSE))"),"")</f>
        <v/>
      </c>
      <c r="Z459" s="50" t="str">
        <f>IFERROR(__xludf.DUMMYFUNCTION("if(or(V459="""",V459=""f""),"""",V459&amp;"": ""&amp;vlookup(to_text(V459),'1.Learning-Goals'!$A$3:$B$100,2,FALSE))"),"")</f>
        <v/>
      </c>
      <c r="AA459" s="50" t="str">
        <f>IFERROR(__xludf.DUMMYFUNCTION("if(or(W459="""",W459=""f""),"""",W459&amp;"": ""&amp;vlookup(to_text(W459),'1.Learning-Goals'!$A$3:$B$100,2,FALSE))"),"")</f>
        <v/>
      </c>
      <c r="AB459" s="50" t="str">
        <f>IFERROR(__xludf.DUMMYFUNCTION("if(or(X459="""",X459=""f""),"""",X459&amp;"": ""&amp;vlookup(to_text(X459),'1.Learning-Goals'!$A$3:$B$100,2,FALSE))"),"")</f>
        <v/>
      </c>
      <c r="AC459" s="52"/>
      <c r="AD459" s="52"/>
      <c r="AE459" s="52"/>
      <c r="AF459" s="52"/>
      <c r="AG459" s="52"/>
      <c r="AH459" s="52"/>
      <c r="AI459" s="52"/>
      <c r="AJ459" s="52"/>
    </row>
    <row r="460" ht="15.75" customHeight="1">
      <c r="A460" s="53"/>
      <c r="B460" s="39" t="str">
        <f t="shared" si="1"/>
        <v/>
      </c>
      <c r="C460" s="40" t="s">
        <v>1387</v>
      </c>
      <c r="D460" s="41" t="s">
        <v>1388</v>
      </c>
      <c r="E460" s="41" t="s">
        <v>79</v>
      </c>
      <c r="F460" s="40" t="s">
        <v>102</v>
      </c>
      <c r="G460" s="41" t="s">
        <v>841</v>
      </c>
      <c r="H460" s="57" t="s">
        <v>6</v>
      </c>
      <c r="I460" s="41" t="s">
        <v>103</v>
      </c>
      <c r="J460" s="56"/>
      <c r="K460" s="44"/>
      <c r="L460" s="45"/>
      <c r="M460" s="46" t="s">
        <v>1160</v>
      </c>
      <c r="N460" s="40" t="s">
        <v>1161</v>
      </c>
      <c r="O460" s="47" t="s">
        <v>1389</v>
      </c>
      <c r="P460" s="48"/>
      <c r="Q460" s="48"/>
      <c r="R460" s="48"/>
      <c r="S460" s="49"/>
      <c r="T460" s="50" t="str">
        <f>IFERROR(__xludf.DUMMYFUNCTION("if(isblank($A460),"""",REGEXREPLACE($A460,   "",?(\d),?"",  ""$1""&amp;""-""&amp;$H460))"),"")</f>
        <v/>
      </c>
      <c r="U460" s="51" t="str">
        <f>IFERROR(__xludf.DUMMYFUNCTION("iferror(split(A460,"","",TRUE,TRUE),"""")"),"")</f>
        <v/>
      </c>
      <c r="V460" s="51"/>
      <c r="W460" s="51"/>
      <c r="X460" s="51"/>
      <c r="Y460" s="50" t="str">
        <f>IFERROR(__xludf.DUMMYFUNCTION("if(or(U460="""",U460=""f""),"""",U460&amp;"": ""&amp;vlookup(to_text(U460),'1.Learning-Goals'!$A$3:$B$100,2,FALSE))"),"")</f>
        <v/>
      </c>
      <c r="Z460" s="50" t="str">
        <f>IFERROR(__xludf.DUMMYFUNCTION("if(or(V460="""",V460=""f""),"""",V460&amp;"": ""&amp;vlookup(to_text(V460),'1.Learning-Goals'!$A$3:$B$100,2,FALSE))"),"")</f>
        <v/>
      </c>
      <c r="AA460" s="50" t="str">
        <f>IFERROR(__xludf.DUMMYFUNCTION("if(or(W460="""",W460=""f""),"""",W460&amp;"": ""&amp;vlookup(to_text(W460),'1.Learning-Goals'!$A$3:$B$100,2,FALSE))"),"")</f>
        <v/>
      </c>
      <c r="AB460" s="50" t="str">
        <f>IFERROR(__xludf.DUMMYFUNCTION("if(or(X460="""",X460=""f""),"""",X460&amp;"": ""&amp;vlookup(to_text(X460),'1.Learning-Goals'!$A$3:$B$100,2,FALSE))"),"")</f>
        <v/>
      </c>
      <c r="AC460" s="52"/>
      <c r="AD460" s="52"/>
      <c r="AE460" s="52"/>
      <c r="AF460" s="52"/>
      <c r="AG460" s="52"/>
      <c r="AH460" s="52"/>
      <c r="AI460" s="52"/>
      <c r="AJ460" s="52"/>
    </row>
    <row r="461" ht="15.75" customHeight="1">
      <c r="A461" s="53"/>
      <c r="B461" s="39" t="str">
        <f t="shared" si="1"/>
        <v/>
      </c>
      <c r="C461" s="40" t="s">
        <v>1390</v>
      </c>
      <c r="D461" s="41" t="s">
        <v>1391</v>
      </c>
      <c r="E461" s="41" t="s">
        <v>79</v>
      </c>
      <c r="F461" s="40" t="s">
        <v>102</v>
      </c>
      <c r="G461" s="41" t="s">
        <v>841</v>
      </c>
      <c r="H461" s="57" t="s">
        <v>6</v>
      </c>
      <c r="I461" s="41" t="s">
        <v>103</v>
      </c>
      <c r="J461" s="56"/>
      <c r="K461" s="44"/>
      <c r="L461" s="45"/>
      <c r="M461" s="46" t="s">
        <v>1160</v>
      </c>
      <c r="N461" s="40" t="s">
        <v>1161</v>
      </c>
      <c r="O461" s="47" t="s">
        <v>1392</v>
      </c>
      <c r="P461" s="48"/>
      <c r="Q461" s="48"/>
      <c r="R461" s="48"/>
      <c r="S461" s="49"/>
      <c r="T461" s="50" t="str">
        <f>IFERROR(__xludf.DUMMYFUNCTION("if(isblank($A461),"""",REGEXREPLACE($A461,   "",?(\d),?"",  ""$1""&amp;""-""&amp;$H461))"),"")</f>
        <v/>
      </c>
      <c r="U461" s="51" t="str">
        <f>IFERROR(__xludf.DUMMYFUNCTION("iferror(split(A461,"","",TRUE,TRUE),"""")"),"")</f>
        <v/>
      </c>
      <c r="V461" s="51"/>
      <c r="W461" s="51"/>
      <c r="X461" s="51"/>
      <c r="Y461" s="50" t="str">
        <f>IFERROR(__xludf.DUMMYFUNCTION("if(or(U461="""",U461=""f""),"""",U461&amp;"": ""&amp;vlookup(to_text(U461),'1.Learning-Goals'!$A$3:$B$100,2,FALSE))"),"")</f>
        <v/>
      </c>
      <c r="Z461" s="50" t="str">
        <f>IFERROR(__xludf.DUMMYFUNCTION("if(or(V461="""",V461=""f""),"""",V461&amp;"": ""&amp;vlookup(to_text(V461),'1.Learning-Goals'!$A$3:$B$100,2,FALSE))"),"")</f>
        <v/>
      </c>
      <c r="AA461" s="50" t="str">
        <f>IFERROR(__xludf.DUMMYFUNCTION("if(or(W461="""",W461=""f""),"""",W461&amp;"": ""&amp;vlookup(to_text(W461),'1.Learning-Goals'!$A$3:$B$100,2,FALSE))"),"")</f>
        <v/>
      </c>
      <c r="AB461" s="50" t="str">
        <f>IFERROR(__xludf.DUMMYFUNCTION("if(or(X461="""",X461=""f""),"""",X461&amp;"": ""&amp;vlookup(to_text(X461),'1.Learning-Goals'!$A$3:$B$100,2,FALSE))"),"")</f>
        <v/>
      </c>
      <c r="AC461" s="52"/>
      <c r="AD461" s="52"/>
      <c r="AE461" s="52"/>
      <c r="AF461" s="52"/>
      <c r="AG461" s="52"/>
      <c r="AH461" s="52"/>
      <c r="AI461" s="52"/>
      <c r="AJ461" s="52"/>
    </row>
    <row r="462" ht="15.75" customHeight="1">
      <c r="A462" s="53"/>
      <c r="B462" s="39" t="str">
        <f t="shared" si="1"/>
        <v/>
      </c>
      <c r="C462" s="40" t="s">
        <v>1393</v>
      </c>
      <c r="D462" s="41" t="s">
        <v>1394</v>
      </c>
      <c r="E462" s="41" t="s">
        <v>79</v>
      </c>
      <c r="F462" s="40" t="s">
        <v>102</v>
      </c>
      <c r="G462" s="41" t="s">
        <v>841</v>
      </c>
      <c r="H462" s="57" t="s">
        <v>6</v>
      </c>
      <c r="I462" s="41" t="s">
        <v>103</v>
      </c>
      <c r="J462" s="56"/>
      <c r="K462" s="44"/>
      <c r="L462" s="45"/>
      <c r="M462" s="46" t="s">
        <v>1160</v>
      </c>
      <c r="N462" s="40" t="s">
        <v>1161</v>
      </c>
      <c r="O462" s="47" t="s">
        <v>1395</v>
      </c>
      <c r="P462" s="48"/>
      <c r="Q462" s="48"/>
      <c r="R462" s="48"/>
      <c r="S462" s="49"/>
      <c r="T462" s="50" t="str">
        <f>IFERROR(__xludf.DUMMYFUNCTION("if(isblank($A462),"""",REGEXREPLACE($A462,   "",?(\d),?"",  ""$1""&amp;""-""&amp;$H462))"),"")</f>
        <v/>
      </c>
      <c r="U462" s="51" t="str">
        <f>IFERROR(__xludf.DUMMYFUNCTION("iferror(split(A462,"","",TRUE,TRUE),"""")"),"")</f>
        <v/>
      </c>
      <c r="V462" s="51"/>
      <c r="W462" s="51"/>
      <c r="X462" s="51"/>
      <c r="Y462" s="50" t="str">
        <f>IFERROR(__xludf.DUMMYFUNCTION("if(or(U462="""",U462=""f""),"""",U462&amp;"": ""&amp;vlookup(to_text(U462),'1.Learning-Goals'!$A$3:$B$100,2,FALSE))"),"")</f>
        <v/>
      </c>
      <c r="Z462" s="50" t="str">
        <f>IFERROR(__xludf.DUMMYFUNCTION("if(or(V462="""",V462=""f""),"""",V462&amp;"": ""&amp;vlookup(to_text(V462),'1.Learning-Goals'!$A$3:$B$100,2,FALSE))"),"")</f>
        <v/>
      </c>
      <c r="AA462" s="50" t="str">
        <f>IFERROR(__xludf.DUMMYFUNCTION("if(or(W462="""",W462=""f""),"""",W462&amp;"": ""&amp;vlookup(to_text(W462),'1.Learning-Goals'!$A$3:$B$100,2,FALSE))"),"")</f>
        <v/>
      </c>
      <c r="AB462" s="50" t="str">
        <f>IFERROR(__xludf.DUMMYFUNCTION("if(or(X462="""",X462=""f""),"""",X462&amp;"": ""&amp;vlookup(to_text(X462),'1.Learning-Goals'!$A$3:$B$100,2,FALSE))"),"")</f>
        <v/>
      </c>
      <c r="AC462" s="52"/>
      <c r="AD462" s="52"/>
      <c r="AE462" s="52"/>
      <c r="AF462" s="52"/>
      <c r="AG462" s="52"/>
      <c r="AH462" s="52"/>
      <c r="AI462" s="52"/>
      <c r="AJ462" s="52"/>
    </row>
    <row r="463" ht="15.75" customHeight="1">
      <c r="A463" s="53"/>
      <c r="B463" s="39" t="str">
        <f t="shared" si="1"/>
        <v/>
      </c>
      <c r="C463" s="40" t="s">
        <v>1396</v>
      </c>
      <c r="D463" s="41" t="s">
        <v>1397</v>
      </c>
      <c r="E463" s="41" t="s">
        <v>79</v>
      </c>
      <c r="F463" s="40" t="s">
        <v>102</v>
      </c>
      <c r="G463" s="41" t="s">
        <v>841</v>
      </c>
      <c r="H463" s="57" t="s">
        <v>6</v>
      </c>
      <c r="I463" s="41" t="s">
        <v>103</v>
      </c>
      <c r="J463" s="56"/>
      <c r="K463" s="44"/>
      <c r="L463" s="45"/>
      <c r="M463" s="46" t="s">
        <v>1160</v>
      </c>
      <c r="N463" s="40" t="s">
        <v>1161</v>
      </c>
      <c r="O463" s="47" t="s">
        <v>1398</v>
      </c>
      <c r="P463" s="48"/>
      <c r="Q463" s="48"/>
      <c r="R463" s="48"/>
      <c r="S463" s="49"/>
      <c r="T463" s="50" t="str">
        <f>IFERROR(__xludf.DUMMYFUNCTION("if(isblank($A463),"""",REGEXREPLACE($A463,   "",?(\d),?"",  ""$1""&amp;""-""&amp;$H463))"),"")</f>
        <v/>
      </c>
      <c r="U463" s="51" t="str">
        <f>IFERROR(__xludf.DUMMYFUNCTION("iferror(split(A463,"","",TRUE,TRUE),"""")"),"")</f>
        <v/>
      </c>
      <c r="V463" s="51"/>
      <c r="W463" s="51"/>
      <c r="X463" s="51"/>
      <c r="Y463" s="50" t="str">
        <f>IFERROR(__xludf.DUMMYFUNCTION("if(or(U463="""",U463=""f""),"""",U463&amp;"": ""&amp;vlookup(to_text(U463),'1.Learning-Goals'!$A$3:$B$100,2,FALSE))"),"")</f>
        <v/>
      </c>
      <c r="Z463" s="50" t="str">
        <f>IFERROR(__xludf.DUMMYFUNCTION("if(or(V463="""",V463=""f""),"""",V463&amp;"": ""&amp;vlookup(to_text(V463),'1.Learning-Goals'!$A$3:$B$100,2,FALSE))"),"")</f>
        <v/>
      </c>
      <c r="AA463" s="50" t="str">
        <f>IFERROR(__xludf.DUMMYFUNCTION("if(or(W463="""",W463=""f""),"""",W463&amp;"": ""&amp;vlookup(to_text(W463),'1.Learning-Goals'!$A$3:$B$100,2,FALSE))"),"")</f>
        <v/>
      </c>
      <c r="AB463" s="50" t="str">
        <f>IFERROR(__xludf.DUMMYFUNCTION("if(or(X463="""",X463=""f""),"""",X463&amp;"": ""&amp;vlookup(to_text(X463),'1.Learning-Goals'!$A$3:$B$100,2,FALSE))"),"")</f>
        <v/>
      </c>
      <c r="AC463" s="52"/>
      <c r="AD463" s="52"/>
      <c r="AE463" s="52"/>
      <c r="AF463" s="52"/>
      <c r="AG463" s="52"/>
      <c r="AH463" s="52"/>
      <c r="AI463" s="52"/>
      <c r="AJ463" s="52"/>
    </row>
    <row r="464" ht="15.75" customHeight="1">
      <c r="A464" s="53"/>
      <c r="B464" s="39" t="str">
        <f t="shared" si="1"/>
        <v/>
      </c>
      <c r="C464" s="40" t="s">
        <v>1399</v>
      </c>
      <c r="D464" s="41" t="s">
        <v>1159</v>
      </c>
      <c r="E464" s="41" t="s">
        <v>79</v>
      </c>
      <c r="F464" s="40" t="s">
        <v>102</v>
      </c>
      <c r="G464" s="41" t="s">
        <v>186</v>
      </c>
      <c r="H464" s="57" t="s">
        <v>6</v>
      </c>
      <c r="I464" s="41" t="s">
        <v>103</v>
      </c>
      <c r="J464" s="56"/>
      <c r="K464" s="44"/>
      <c r="L464" s="45"/>
      <c r="M464" s="46" t="s">
        <v>1400</v>
      </c>
      <c r="N464" s="40" t="s">
        <v>1401</v>
      </c>
      <c r="O464" s="47" t="s">
        <v>1402</v>
      </c>
      <c r="P464" s="48"/>
      <c r="Q464" s="48"/>
      <c r="R464" s="48"/>
      <c r="S464" s="49"/>
      <c r="T464" s="50" t="str">
        <f>IFERROR(__xludf.DUMMYFUNCTION("if(isblank($A464),"""",REGEXREPLACE($A464,   "",?(\d),?"",  ""$1""&amp;""-""&amp;$H464))"),"")</f>
        <v/>
      </c>
      <c r="U464" s="51" t="str">
        <f>IFERROR(__xludf.DUMMYFUNCTION("iferror(split(A464,"","",TRUE,TRUE),"""")"),"")</f>
        <v/>
      </c>
      <c r="V464" s="51"/>
      <c r="W464" s="51"/>
      <c r="X464" s="51"/>
      <c r="Y464" s="50" t="str">
        <f>IFERROR(__xludf.DUMMYFUNCTION("if(or(U464="""",U464=""f""),"""",U464&amp;"": ""&amp;vlookup(to_text(U464),'1.Learning-Goals'!$A$3:$B$100,2,FALSE))"),"")</f>
        <v/>
      </c>
      <c r="Z464" s="50" t="str">
        <f>IFERROR(__xludf.DUMMYFUNCTION("if(or(V464="""",V464=""f""),"""",V464&amp;"": ""&amp;vlookup(to_text(V464),'1.Learning-Goals'!$A$3:$B$100,2,FALSE))"),"")</f>
        <v/>
      </c>
      <c r="AA464" s="50" t="str">
        <f>IFERROR(__xludf.DUMMYFUNCTION("if(or(W464="""",W464=""f""),"""",W464&amp;"": ""&amp;vlookup(to_text(W464),'1.Learning-Goals'!$A$3:$B$100,2,FALSE))"),"")</f>
        <v/>
      </c>
      <c r="AB464" s="50" t="str">
        <f>IFERROR(__xludf.DUMMYFUNCTION("if(or(X464="""",X464=""f""),"""",X464&amp;"": ""&amp;vlookup(to_text(X464),'1.Learning-Goals'!$A$3:$B$100,2,FALSE))"),"")</f>
        <v/>
      </c>
      <c r="AC464" s="52"/>
      <c r="AD464" s="52"/>
      <c r="AE464" s="52"/>
      <c r="AF464" s="52"/>
      <c r="AG464" s="52"/>
      <c r="AH464" s="52"/>
      <c r="AI464" s="52"/>
      <c r="AJ464" s="52"/>
    </row>
    <row r="465" ht="15.75" customHeight="1">
      <c r="A465" s="53"/>
      <c r="B465" s="39" t="str">
        <f t="shared" si="1"/>
        <v/>
      </c>
      <c r="C465" s="40" t="s">
        <v>1403</v>
      </c>
      <c r="D465" s="41" t="s">
        <v>1404</v>
      </c>
      <c r="E465" s="41" t="s">
        <v>79</v>
      </c>
      <c r="F465" s="40" t="s">
        <v>102</v>
      </c>
      <c r="G465" s="41" t="s">
        <v>186</v>
      </c>
      <c r="H465" s="57" t="s">
        <v>6</v>
      </c>
      <c r="I465" s="41" t="s">
        <v>103</v>
      </c>
      <c r="J465" s="56"/>
      <c r="K465" s="44"/>
      <c r="L465" s="45"/>
      <c r="M465" s="46" t="s">
        <v>1400</v>
      </c>
      <c r="N465" s="40" t="s">
        <v>1401</v>
      </c>
      <c r="O465" s="47" t="s">
        <v>1405</v>
      </c>
      <c r="P465" s="48"/>
      <c r="Q465" s="48"/>
      <c r="R465" s="48"/>
      <c r="S465" s="49"/>
      <c r="T465" s="50" t="str">
        <f>IFERROR(__xludf.DUMMYFUNCTION("if(isblank($A465),"""",REGEXREPLACE($A465,   "",?(\d),?"",  ""$1""&amp;""-""&amp;$H465))"),"")</f>
        <v/>
      </c>
      <c r="U465" s="51" t="str">
        <f>IFERROR(__xludf.DUMMYFUNCTION("iferror(split(A465,"","",TRUE,TRUE),"""")"),"")</f>
        <v/>
      </c>
      <c r="V465" s="51"/>
      <c r="W465" s="51"/>
      <c r="X465" s="51"/>
      <c r="Y465" s="50" t="str">
        <f>IFERROR(__xludf.DUMMYFUNCTION("if(or(U465="""",U465=""f""),"""",U465&amp;"": ""&amp;vlookup(to_text(U465),'1.Learning-Goals'!$A$3:$B$100,2,FALSE))"),"")</f>
        <v/>
      </c>
      <c r="Z465" s="50" t="str">
        <f>IFERROR(__xludf.DUMMYFUNCTION("if(or(V465="""",V465=""f""),"""",V465&amp;"": ""&amp;vlookup(to_text(V465),'1.Learning-Goals'!$A$3:$B$100,2,FALSE))"),"")</f>
        <v/>
      </c>
      <c r="AA465" s="50" t="str">
        <f>IFERROR(__xludf.DUMMYFUNCTION("if(or(W465="""",W465=""f""),"""",W465&amp;"": ""&amp;vlookup(to_text(W465),'1.Learning-Goals'!$A$3:$B$100,2,FALSE))"),"")</f>
        <v/>
      </c>
      <c r="AB465" s="50" t="str">
        <f>IFERROR(__xludf.DUMMYFUNCTION("if(or(X465="""",X465=""f""),"""",X465&amp;"": ""&amp;vlookup(to_text(X465),'1.Learning-Goals'!$A$3:$B$100,2,FALSE))"),"")</f>
        <v/>
      </c>
      <c r="AC465" s="52"/>
      <c r="AD465" s="52"/>
      <c r="AE465" s="52"/>
      <c r="AF465" s="52"/>
      <c r="AG465" s="52"/>
      <c r="AH465" s="52"/>
      <c r="AI465" s="52"/>
      <c r="AJ465" s="52"/>
    </row>
    <row r="466" ht="15.75" customHeight="1">
      <c r="A466" s="53"/>
      <c r="B466" s="39" t="str">
        <f t="shared" si="1"/>
        <v/>
      </c>
      <c r="C466" s="40" t="s">
        <v>1406</v>
      </c>
      <c r="D466" s="41" t="s">
        <v>1407</v>
      </c>
      <c r="E466" s="41" t="s">
        <v>79</v>
      </c>
      <c r="F466" s="40" t="s">
        <v>102</v>
      </c>
      <c r="G466" s="41" t="s">
        <v>186</v>
      </c>
      <c r="H466" s="57" t="s">
        <v>6</v>
      </c>
      <c r="I466" s="41" t="s">
        <v>103</v>
      </c>
      <c r="J466" s="56"/>
      <c r="K466" s="44"/>
      <c r="L466" s="45"/>
      <c r="M466" s="46" t="s">
        <v>1400</v>
      </c>
      <c r="N466" s="40" t="s">
        <v>1401</v>
      </c>
      <c r="O466" s="47" t="s">
        <v>1408</v>
      </c>
      <c r="P466" s="48"/>
      <c r="Q466" s="48"/>
      <c r="R466" s="48"/>
      <c r="S466" s="49"/>
      <c r="T466" s="50" t="str">
        <f>IFERROR(__xludf.DUMMYFUNCTION("if(isblank($A466),"""",REGEXREPLACE($A466,   "",?(\d),?"",  ""$1""&amp;""-""&amp;$H466))"),"")</f>
        <v/>
      </c>
      <c r="U466" s="51" t="str">
        <f>IFERROR(__xludf.DUMMYFUNCTION("iferror(split(A466,"","",TRUE,TRUE),"""")"),"")</f>
        <v/>
      </c>
      <c r="V466" s="51"/>
      <c r="W466" s="51"/>
      <c r="X466" s="51"/>
      <c r="Y466" s="50" t="str">
        <f>IFERROR(__xludf.DUMMYFUNCTION("if(or(U466="""",U466=""f""),"""",U466&amp;"": ""&amp;vlookup(to_text(U466),'1.Learning-Goals'!$A$3:$B$100,2,FALSE))"),"")</f>
        <v/>
      </c>
      <c r="Z466" s="50" t="str">
        <f>IFERROR(__xludf.DUMMYFUNCTION("if(or(V466="""",V466=""f""),"""",V466&amp;"": ""&amp;vlookup(to_text(V466),'1.Learning-Goals'!$A$3:$B$100,2,FALSE))"),"")</f>
        <v/>
      </c>
      <c r="AA466" s="50" t="str">
        <f>IFERROR(__xludf.DUMMYFUNCTION("if(or(W466="""",W466=""f""),"""",W466&amp;"": ""&amp;vlookup(to_text(W466),'1.Learning-Goals'!$A$3:$B$100,2,FALSE))"),"")</f>
        <v/>
      </c>
      <c r="AB466" s="50" t="str">
        <f>IFERROR(__xludf.DUMMYFUNCTION("if(or(X466="""",X466=""f""),"""",X466&amp;"": ""&amp;vlookup(to_text(X466),'1.Learning-Goals'!$A$3:$B$100,2,FALSE))"),"")</f>
        <v/>
      </c>
      <c r="AC466" s="52"/>
      <c r="AD466" s="52"/>
      <c r="AE466" s="52"/>
      <c r="AF466" s="52"/>
      <c r="AG466" s="52"/>
      <c r="AH466" s="52"/>
      <c r="AI466" s="52"/>
      <c r="AJ466" s="52"/>
    </row>
    <row r="467" ht="15.75" customHeight="1">
      <c r="A467" s="53"/>
      <c r="B467" s="39" t="str">
        <f t="shared" si="1"/>
        <v/>
      </c>
      <c r="C467" s="40" t="s">
        <v>1409</v>
      </c>
      <c r="D467" s="41" t="s">
        <v>1410</v>
      </c>
      <c r="E467" s="41" t="s">
        <v>79</v>
      </c>
      <c r="F467" s="40" t="s">
        <v>102</v>
      </c>
      <c r="G467" s="41" t="s">
        <v>186</v>
      </c>
      <c r="H467" s="57" t="s">
        <v>6</v>
      </c>
      <c r="I467" s="41" t="s">
        <v>103</v>
      </c>
      <c r="J467" s="56"/>
      <c r="K467" s="44"/>
      <c r="L467" s="45"/>
      <c r="M467" s="46" t="s">
        <v>1400</v>
      </c>
      <c r="N467" s="40" t="s">
        <v>1401</v>
      </c>
      <c r="O467" s="47" t="s">
        <v>1411</v>
      </c>
      <c r="P467" s="48"/>
      <c r="Q467" s="48"/>
      <c r="R467" s="48"/>
      <c r="S467" s="49"/>
      <c r="T467" s="50" t="str">
        <f>IFERROR(__xludf.DUMMYFUNCTION("if(isblank($A467),"""",REGEXREPLACE($A467,   "",?(\d),?"",  ""$1""&amp;""-""&amp;$H467))"),"")</f>
        <v/>
      </c>
      <c r="U467" s="51" t="str">
        <f>IFERROR(__xludf.DUMMYFUNCTION("iferror(split(A467,"","",TRUE,TRUE),"""")"),"")</f>
        <v/>
      </c>
      <c r="V467" s="51"/>
      <c r="W467" s="51"/>
      <c r="X467" s="51"/>
      <c r="Y467" s="50" t="str">
        <f>IFERROR(__xludf.DUMMYFUNCTION("if(or(U467="""",U467=""f""),"""",U467&amp;"": ""&amp;vlookup(to_text(U467),'1.Learning-Goals'!$A$3:$B$100,2,FALSE))"),"")</f>
        <v/>
      </c>
      <c r="Z467" s="50" t="str">
        <f>IFERROR(__xludf.DUMMYFUNCTION("if(or(V467="""",V467=""f""),"""",V467&amp;"": ""&amp;vlookup(to_text(V467),'1.Learning-Goals'!$A$3:$B$100,2,FALSE))"),"")</f>
        <v/>
      </c>
      <c r="AA467" s="50" t="str">
        <f>IFERROR(__xludf.DUMMYFUNCTION("if(or(W467="""",W467=""f""),"""",W467&amp;"": ""&amp;vlookup(to_text(W467),'1.Learning-Goals'!$A$3:$B$100,2,FALSE))"),"")</f>
        <v/>
      </c>
      <c r="AB467" s="50" t="str">
        <f>IFERROR(__xludf.DUMMYFUNCTION("if(or(X467="""",X467=""f""),"""",X467&amp;"": ""&amp;vlookup(to_text(X467),'1.Learning-Goals'!$A$3:$B$100,2,FALSE))"),"")</f>
        <v/>
      </c>
      <c r="AC467" s="52"/>
      <c r="AD467" s="52"/>
      <c r="AE467" s="52"/>
      <c r="AF467" s="52"/>
      <c r="AG467" s="52"/>
      <c r="AH467" s="52"/>
      <c r="AI467" s="52"/>
      <c r="AJ467" s="52"/>
    </row>
    <row r="468" ht="15.75" customHeight="1">
      <c r="A468" s="53"/>
      <c r="B468" s="39" t="str">
        <f t="shared" si="1"/>
        <v/>
      </c>
      <c r="C468" s="40" t="s">
        <v>1412</v>
      </c>
      <c r="D468" s="41" t="s">
        <v>1413</v>
      </c>
      <c r="E468" s="41" t="s">
        <v>79</v>
      </c>
      <c r="F468" s="40" t="s">
        <v>102</v>
      </c>
      <c r="G468" s="41" t="s">
        <v>186</v>
      </c>
      <c r="H468" s="57" t="s">
        <v>6</v>
      </c>
      <c r="I468" s="41" t="s">
        <v>103</v>
      </c>
      <c r="J468" s="56"/>
      <c r="K468" s="44"/>
      <c r="L468" s="45"/>
      <c r="M468" s="46" t="s">
        <v>1400</v>
      </c>
      <c r="N468" s="40" t="s">
        <v>1401</v>
      </c>
      <c r="O468" s="47" t="s">
        <v>1414</v>
      </c>
      <c r="P468" s="48"/>
      <c r="Q468" s="48"/>
      <c r="R468" s="48"/>
      <c r="S468" s="49"/>
      <c r="T468" s="50" t="str">
        <f>IFERROR(__xludf.DUMMYFUNCTION("if(isblank($A468),"""",REGEXREPLACE($A468,   "",?(\d),?"",  ""$1""&amp;""-""&amp;$H468))"),"")</f>
        <v/>
      </c>
      <c r="U468" s="51" t="str">
        <f>IFERROR(__xludf.DUMMYFUNCTION("iferror(split(A468,"","",TRUE,TRUE),"""")"),"")</f>
        <v/>
      </c>
      <c r="V468" s="51"/>
      <c r="W468" s="51"/>
      <c r="X468" s="51"/>
      <c r="Y468" s="50" t="str">
        <f>IFERROR(__xludf.DUMMYFUNCTION("if(or(U468="""",U468=""f""),"""",U468&amp;"": ""&amp;vlookup(to_text(U468),'1.Learning-Goals'!$A$3:$B$100,2,FALSE))"),"")</f>
        <v/>
      </c>
      <c r="Z468" s="50" t="str">
        <f>IFERROR(__xludf.DUMMYFUNCTION("if(or(V468="""",V468=""f""),"""",V468&amp;"": ""&amp;vlookup(to_text(V468),'1.Learning-Goals'!$A$3:$B$100,2,FALSE))"),"")</f>
        <v/>
      </c>
      <c r="AA468" s="50" t="str">
        <f>IFERROR(__xludf.DUMMYFUNCTION("if(or(W468="""",W468=""f""),"""",W468&amp;"": ""&amp;vlookup(to_text(W468),'1.Learning-Goals'!$A$3:$B$100,2,FALSE))"),"")</f>
        <v/>
      </c>
      <c r="AB468" s="50" t="str">
        <f>IFERROR(__xludf.DUMMYFUNCTION("if(or(X468="""",X468=""f""),"""",X468&amp;"": ""&amp;vlookup(to_text(X468),'1.Learning-Goals'!$A$3:$B$100,2,FALSE))"),"")</f>
        <v/>
      </c>
      <c r="AC468" s="52"/>
      <c r="AD468" s="52"/>
      <c r="AE468" s="52"/>
      <c r="AF468" s="52"/>
      <c r="AG468" s="52"/>
      <c r="AH468" s="52"/>
      <c r="AI468" s="52"/>
      <c r="AJ468" s="52"/>
    </row>
    <row r="469" ht="15.75" customHeight="1">
      <c r="A469" s="53"/>
      <c r="B469" s="39" t="str">
        <f t="shared" si="1"/>
        <v/>
      </c>
      <c r="C469" s="40" t="s">
        <v>1415</v>
      </c>
      <c r="D469" s="41" t="s">
        <v>1416</v>
      </c>
      <c r="E469" s="41" t="s">
        <v>79</v>
      </c>
      <c r="F469" s="40" t="s">
        <v>102</v>
      </c>
      <c r="G469" s="41" t="s">
        <v>186</v>
      </c>
      <c r="H469" s="57" t="s">
        <v>6</v>
      </c>
      <c r="I469" s="41" t="s">
        <v>103</v>
      </c>
      <c r="J469" s="56"/>
      <c r="K469" s="44"/>
      <c r="L469" s="45"/>
      <c r="M469" s="46" t="s">
        <v>1400</v>
      </c>
      <c r="N469" s="40" t="s">
        <v>1401</v>
      </c>
      <c r="O469" s="47" t="s">
        <v>1417</v>
      </c>
      <c r="P469" s="48"/>
      <c r="Q469" s="48"/>
      <c r="R469" s="48"/>
      <c r="S469" s="49"/>
      <c r="T469" s="50" t="str">
        <f>IFERROR(__xludf.DUMMYFUNCTION("if(isblank($A469),"""",REGEXREPLACE($A469,   "",?(\d),?"",  ""$1""&amp;""-""&amp;$H469))"),"")</f>
        <v/>
      </c>
      <c r="U469" s="51" t="str">
        <f>IFERROR(__xludf.DUMMYFUNCTION("iferror(split(A469,"","",TRUE,TRUE),"""")"),"")</f>
        <v/>
      </c>
      <c r="V469" s="51"/>
      <c r="W469" s="51"/>
      <c r="X469" s="51"/>
      <c r="Y469" s="50" t="str">
        <f>IFERROR(__xludf.DUMMYFUNCTION("if(or(U469="""",U469=""f""),"""",U469&amp;"": ""&amp;vlookup(to_text(U469),'1.Learning-Goals'!$A$3:$B$100,2,FALSE))"),"")</f>
        <v/>
      </c>
      <c r="Z469" s="50" t="str">
        <f>IFERROR(__xludf.DUMMYFUNCTION("if(or(V469="""",V469=""f""),"""",V469&amp;"": ""&amp;vlookup(to_text(V469),'1.Learning-Goals'!$A$3:$B$100,2,FALSE))"),"")</f>
        <v/>
      </c>
      <c r="AA469" s="50" t="str">
        <f>IFERROR(__xludf.DUMMYFUNCTION("if(or(W469="""",W469=""f""),"""",W469&amp;"": ""&amp;vlookup(to_text(W469),'1.Learning-Goals'!$A$3:$B$100,2,FALSE))"),"")</f>
        <v/>
      </c>
      <c r="AB469" s="50" t="str">
        <f>IFERROR(__xludf.DUMMYFUNCTION("if(or(X469="""",X469=""f""),"""",X469&amp;"": ""&amp;vlookup(to_text(X469),'1.Learning-Goals'!$A$3:$B$100,2,FALSE))"),"")</f>
        <v/>
      </c>
      <c r="AC469" s="52"/>
      <c r="AD469" s="52"/>
      <c r="AE469" s="52"/>
      <c r="AF469" s="52"/>
      <c r="AG469" s="52"/>
      <c r="AH469" s="52"/>
      <c r="AI469" s="52"/>
      <c r="AJ469" s="52"/>
    </row>
    <row r="470" ht="15.75" customHeight="1">
      <c r="A470" s="53"/>
      <c r="B470" s="39" t="str">
        <f t="shared" si="1"/>
        <v/>
      </c>
      <c r="C470" s="40" t="s">
        <v>1418</v>
      </c>
      <c r="D470" s="41" t="s">
        <v>1419</v>
      </c>
      <c r="E470" s="41" t="s">
        <v>79</v>
      </c>
      <c r="F470" s="40" t="s">
        <v>102</v>
      </c>
      <c r="G470" s="41" t="s">
        <v>186</v>
      </c>
      <c r="H470" s="57" t="s">
        <v>6</v>
      </c>
      <c r="I470" s="41" t="s">
        <v>103</v>
      </c>
      <c r="J470" s="56"/>
      <c r="K470" s="44"/>
      <c r="L470" s="45"/>
      <c r="M470" s="46" t="s">
        <v>1400</v>
      </c>
      <c r="N470" s="40" t="s">
        <v>1401</v>
      </c>
      <c r="O470" s="47" t="s">
        <v>1420</v>
      </c>
      <c r="P470" s="48"/>
      <c r="Q470" s="48"/>
      <c r="R470" s="48"/>
      <c r="S470" s="49"/>
      <c r="T470" s="50" t="str">
        <f>IFERROR(__xludf.DUMMYFUNCTION("if(isblank($A470),"""",REGEXREPLACE($A470,   "",?(\d),?"",  ""$1""&amp;""-""&amp;$H470))"),"")</f>
        <v/>
      </c>
      <c r="U470" s="51" t="str">
        <f>IFERROR(__xludf.DUMMYFUNCTION("iferror(split(A470,"","",TRUE,TRUE),"""")"),"")</f>
        <v/>
      </c>
      <c r="V470" s="51"/>
      <c r="W470" s="51"/>
      <c r="X470" s="51"/>
      <c r="Y470" s="50" t="str">
        <f>IFERROR(__xludf.DUMMYFUNCTION("if(or(U470="""",U470=""f""),"""",U470&amp;"": ""&amp;vlookup(to_text(U470),'1.Learning-Goals'!$A$3:$B$100,2,FALSE))"),"")</f>
        <v/>
      </c>
      <c r="Z470" s="50" t="str">
        <f>IFERROR(__xludf.DUMMYFUNCTION("if(or(V470="""",V470=""f""),"""",V470&amp;"": ""&amp;vlookup(to_text(V470),'1.Learning-Goals'!$A$3:$B$100,2,FALSE))"),"")</f>
        <v/>
      </c>
      <c r="AA470" s="50" t="str">
        <f>IFERROR(__xludf.DUMMYFUNCTION("if(or(W470="""",W470=""f""),"""",W470&amp;"": ""&amp;vlookup(to_text(W470),'1.Learning-Goals'!$A$3:$B$100,2,FALSE))"),"")</f>
        <v/>
      </c>
      <c r="AB470" s="50" t="str">
        <f>IFERROR(__xludf.DUMMYFUNCTION("if(or(X470="""",X470=""f""),"""",X470&amp;"": ""&amp;vlookup(to_text(X470),'1.Learning-Goals'!$A$3:$B$100,2,FALSE))"),"")</f>
        <v/>
      </c>
      <c r="AC470" s="52"/>
      <c r="AD470" s="52"/>
      <c r="AE470" s="52"/>
      <c r="AF470" s="52"/>
      <c r="AG470" s="52"/>
      <c r="AH470" s="52"/>
      <c r="AI470" s="52"/>
      <c r="AJ470" s="52"/>
    </row>
    <row r="471" ht="15.75" customHeight="1">
      <c r="A471" s="53"/>
      <c r="B471" s="39" t="str">
        <f t="shared" si="1"/>
        <v/>
      </c>
      <c r="C471" s="40" t="s">
        <v>1421</v>
      </c>
      <c r="D471" s="41" t="s">
        <v>1422</v>
      </c>
      <c r="E471" s="41" t="s">
        <v>79</v>
      </c>
      <c r="F471" s="40" t="s">
        <v>102</v>
      </c>
      <c r="G471" s="41" t="s">
        <v>186</v>
      </c>
      <c r="H471" s="57" t="s">
        <v>6</v>
      </c>
      <c r="I471" s="41" t="s">
        <v>103</v>
      </c>
      <c r="J471" s="56"/>
      <c r="K471" s="44"/>
      <c r="L471" s="45"/>
      <c r="M471" s="46" t="s">
        <v>1400</v>
      </c>
      <c r="N471" s="40" t="s">
        <v>1401</v>
      </c>
      <c r="O471" s="47" t="s">
        <v>1423</v>
      </c>
      <c r="P471" s="48"/>
      <c r="Q471" s="48"/>
      <c r="R471" s="48"/>
      <c r="S471" s="49"/>
      <c r="T471" s="50" t="str">
        <f>IFERROR(__xludf.DUMMYFUNCTION("if(isblank($A471),"""",REGEXREPLACE($A471,   "",?(\d),?"",  ""$1""&amp;""-""&amp;$H471))"),"")</f>
        <v/>
      </c>
      <c r="U471" s="51" t="str">
        <f>IFERROR(__xludf.DUMMYFUNCTION("iferror(split(A471,"","",TRUE,TRUE),"""")"),"")</f>
        <v/>
      </c>
      <c r="V471" s="51"/>
      <c r="W471" s="51"/>
      <c r="X471" s="51"/>
      <c r="Y471" s="50" t="str">
        <f>IFERROR(__xludf.DUMMYFUNCTION("if(or(U471="""",U471=""f""),"""",U471&amp;"": ""&amp;vlookup(to_text(U471),'1.Learning-Goals'!$A$3:$B$100,2,FALSE))"),"")</f>
        <v/>
      </c>
      <c r="Z471" s="50" t="str">
        <f>IFERROR(__xludf.DUMMYFUNCTION("if(or(V471="""",V471=""f""),"""",V471&amp;"": ""&amp;vlookup(to_text(V471),'1.Learning-Goals'!$A$3:$B$100,2,FALSE))"),"")</f>
        <v/>
      </c>
      <c r="AA471" s="50" t="str">
        <f>IFERROR(__xludf.DUMMYFUNCTION("if(or(W471="""",W471=""f""),"""",W471&amp;"": ""&amp;vlookup(to_text(W471),'1.Learning-Goals'!$A$3:$B$100,2,FALSE))"),"")</f>
        <v/>
      </c>
      <c r="AB471" s="50" t="str">
        <f>IFERROR(__xludf.DUMMYFUNCTION("if(or(X471="""",X471=""f""),"""",X471&amp;"": ""&amp;vlookup(to_text(X471),'1.Learning-Goals'!$A$3:$B$100,2,FALSE))"),"")</f>
        <v/>
      </c>
      <c r="AC471" s="52"/>
      <c r="AD471" s="52"/>
      <c r="AE471" s="52"/>
      <c r="AF471" s="52"/>
      <c r="AG471" s="52"/>
      <c r="AH471" s="52"/>
      <c r="AI471" s="52"/>
      <c r="AJ471" s="52"/>
    </row>
    <row r="472" ht="15.75" customHeight="1">
      <c r="A472" s="53"/>
      <c r="B472" s="39" t="str">
        <f t="shared" si="1"/>
        <v/>
      </c>
      <c r="C472" s="40" t="s">
        <v>1424</v>
      </c>
      <c r="D472" s="41" t="s">
        <v>1188</v>
      </c>
      <c r="E472" s="41" t="s">
        <v>79</v>
      </c>
      <c r="F472" s="40" t="s">
        <v>102</v>
      </c>
      <c r="G472" s="41" t="s">
        <v>186</v>
      </c>
      <c r="H472" s="57" t="s">
        <v>6</v>
      </c>
      <c r="I472" s="41" t="s">
        <v>103</v>
      </c>
      <c r="J472" s="56"/>
      <c r="K472" s="44"/>
      <c r="L472" s="45"/>
      <c r="M472" s="46" t="s">
        <v>1400</v>
      </c>
      <c r="N472" s="40" t="s">
        <v>1401</v>
      </c>
      <c r="O472" s="47" t="s">
        <v>1425</v>
      </c>
      <c r="P472" s="48"/>
      <c r="Q472" s="48"/>
      <c r="R472" s="48"/>
      <c r="S472" s="49"/>
      <c r="T472" s="50" t="str">
        <f>IFERROR(__xludf.DUMMYFUNCTION("if(isblank($A472),"""",REGEXREPLACE($A472,   "",?(\d),?"",  ""$1""&amp;""-""&amp;$H472))"),"")</f>
        <v/>
      </c>
      <c r="U472" s="51" t="str">
        <f>IFERROR(__xludf.DUMMYFUNCTION("iferror(split(A472,"","",TRUE,TRUE),"""")"),"")</f>
        <v/>
      </c>
      <c r="V472" s="51"/>
      <c r="W472" s="51"/>
      <c r="X472" s="51"/>
      <c r="Y472" s="50" t="str">
        <f>IFERROR(__xludf.DUMMYFUNCTION("if(or(U472="""",U472=""f""),"""",U472&amp;"": ""&amp;vlookup(to_text(U472),'1.Learning-Goals'!$A$3:$B$100,2,FALSE))"),"")</f>
        <v/>
      </c>
      <c r="Z472" s="50" t="str">
        <f>IFERROR(__xludf.DUMMYFUNCTION("if(or(V472="""",V472=""f""),"""",V472&amp;"": ""&amp;vlookup(to_text(V472),'1.Learning-Goals'!$A$3:$B$100,2,FALSE))"),"")</f>
        <v/>
      </c>
      <c r="AA472" s="50" t="str">
        <f>IFERROR(__xludf.DUMMYFUNCTION("if(or(W472="""",W472=""f""),"""",W472&amp;"": ""&amp;vlookup(to_text(W472),'1.Learning-Goals'!$A$3:$B$100,2,FALSE))"),"")</f>
        <v/>
      </c>
      <c r="AB472" s="50" t="str">
        <f>IFERROR(__xludf.DUMMYFUNCTION("if(or(X472="""",X472=""f""),"""",X472&amp;"": ""&amp;vlookup(to_text(X472),'1.Learning-Goals'!$A$3:$B$100,2,FALSE))"),"")</f>
        <v/>
      </c>
      <c r="AC472" s="52"/>
      <c r="AD472" s="52"/>
      <c r="AE472" s="52"/>
      <c r="AF472" s="52"/>
      <c r="AG472" s="52"/>
      <c r="AH472" s="52"/>
      <c r="AI472" s="52"/>
      <c r="AJ472" s="52"/>
    </row>
    <row r="473" ht="15.75" customHeight="1">
      <c r="A473" s="53"/>
      <c r="B473" s="39" t="str">
        <f t="shared" si="1"/>
        <v/>
      </c>
      <c r="C473" s="40" t="s">
        <v>1426</v>
      </c>
      <c r="D473" s="41" t="s">
        <v>1191</v>
      </c>
      <c r="E473" s="41" t="s">
        <v>79</v>
      </c>
      <c r="F473" s="40" t="s">
        <v>102</v>
      </c>
      <c r="G473" s="41">
        <v>1.0</v>
      </c>
      <c r="H473" s="57" t="s">
        <v>6</v>
      </c>
      <c r="I473" s="41" t="s">
        <v>103</v>
      </c>
      <c r="J473" s="56"/>
      <c r="K473" s="44"/>
      <c r="L473" s="45"/>
      <c r="M473" s="46" t="s">
        <v>1400</v>
      </c>
      <c r="N473" s="40" t="s">
        <v>1401</v>
      </c>
      <c r="O473" s="47" t="s">
        <v>1427</v>
      </c>
      <c r="P473" s="48"/>
      <c r="Q473" s="48"/>
      <c r="R473" s="48"/>
      <c r="S473" s="49"/>
      <c r="T473" s="50" t="str">
        <f>IFERROR(__xludf.DUMMYFUNCTION("if(isblank($A473),"""",REGEXREPLACE($A473,   "",?(\d),?"",  ""$1""&amp;""-""&amp;$H473))"),"")</f>
        <v/>
      </c>
      <c r="U473" s="51" t="str">
        <f>IFERROR(__xludf.DUMMYFUNCTION("iferror(split(A473,"","",TRUE,TRUE),"""")"),"")</f>
        <v/>
      </c>
      <c r="V473" s="51"/>
      <c r="W473" s="51"/>
      <c r="X473" s="51"/>
      <c r="Y473" s="50" t="str">
        <f>IFERROR(__xludf.DUMMYFUNCTION("if(or(U473="""",U473=""f""),"""",U473&amp;"": ""&amp;vlookup(to_text(U473),'1.Learning-Goals'!$A$3:$B$100,2,FALSE))"),"")</f>
        <v/>
      </c>
      <c r="Z473" s="50" t="str">
        <f>IFERROR(__xludf.DUMMYFUNCTION("if(or(V473="""",V473=""f""),"""",V473&amp;"": ""&amp;vlookup(to_text(V473),'1.Learning-Goals'!$A$3:$B$100,2,FALSE))"),"")</f>
        <v/>
      </c>
      <c r="AA473" s="50" t="str">
        <f>IFERROR(__xludf.DUMMYFUNCTION("if(or(W473="""",W473=""f""),"""",W473&amp;"": ""&amp;vlookup(to_text(W473),'1.Learning-Goals'!$A$3:$B$100,2,FALSE))"),"")</f>
        <v/>
      </c>
      <c r="AB473" s="50" t="str">
        <f>IFERROR(__xludf.DUMMYFUNCTION("if(or(X473="""",X473=""f""),"""",X473&amp;"": ""&amp;vlookup(to_text(X473),'1.Learning-Goals'!$A$3:$B$100,2,FALSE))"),"")</f>
        <v/>
      </c>
      <c r="AC473" s="52"/>
      <c r="AD473" s="52"/>
      <c r="AE473" s="52"/>
      <c r="AF473" s="52"/>
      <c r="AG473" s="52"/>
      <c r="AH473" s="52"/>
      <c r="AI473" s="52"/>
      <c r="AJ473" s="52"/>
    </row>
    <row r="474" ht="15.75" customHeight="1">
      <c r="A474" s="53"/>
      <c r="B474" s="39" t="str">
        <f t="shared" si="1"/>
        <v/>
      </c>
      <c r="C474" s="40" t="s">
        <v>1428</v>
      </c>
      <c r="D474" s="41" t="s">
        <v>1429</v>
      </c>
      <c r="E474" s="41" t="s">
        <v>79</v>
      </c>
      <c r="F474" s="40" t="s">
        <v>102</v>
      </c>
      <c r="G474" s="41">
        <v>1.0</v>
      </c>
      <c r="H474" s="57" t="s">
        <v>6</v>
      </c>
      <c r="I474" s="41" t="s">
        <v>103</v>
      </c>
      <c r="J474" s="56"/>
      <c r="K474" s="44"/>
      <c r="L474" s="45"/>
      <c r="M474" s="46" t="s">
        <v>1400</v>
      </c>
      <c r="N474" s="40" t="s">
        <v>1401</v>
      </c>
      <c r="O474" s="47" t="s">
        <v>1430</v>
      </c>
      <c r="P474" s="48"/>
      <c r="Q474" s="48"/>
      <c r="R474" s="48"/>
      <c r="S474" s="49"/>
      <c r="T474" s="50" t="str">
        <f>IFERROR(__xludf.DUMMYFUNCTION("if(isblank($A474),"""",REGEXREPLACE($A474,   "",?(\d),?"",  ""$1""&amp;""-""&amp;$H474))"),"")</f>
        <v/>
      </c>
      <c r="U474" s="51" t="str">
        <f>IFERROR(__xludf.DUMMYFUNCTION("iferror(split(A474,"","",TRUE,TRUE),"""")"),"")</f>
        <v/>
      </c>
      <c r="V474" s="51"/>
      <c r="W474" s="51"/>
      <c r="X474" s="51"/>
      <c r="Y474" s="50" t="str">
        <f>IFERROR(__xludf.DUMMYFUNCTION("if(or(U474="""",U474=""f""),"""",U474&amp;"": ""&amp;vlookup(to_text(U474),'1.Learning-Goals'!$A$3:$B$100,2,FALSE))"),"")</f>
        <v/>
      </c>
      <c r="Z474" s="50" t="str">
        <f>IFERROR(__xludf.DUMMYFUNCTION("if(or(V474="""",V474=""f""),"""",V474&amp;"": ""&amp;vlookup(to_text(V474),'1.Learning-Goals'!$A$3:$B$100,2,FALSE))"),"")</f>
        <v/>
      </c>
      <c r="AA474" s="50" t="str">
        <f>IFERROR(__xludf.DUMMYFUNCTION("if(or(W474="""",W474=""f""),"""",W474&amp;"": ""&amp;vlookup(to_text(W474),'1.Learning-Goals'!$A$3:$B$100,2,FALSE))"),"")</f>
        <v/>
      </c>
      <c r="AB474" s="50" t="str">
        <f>IFERROR(__xludf.DUMMYFUNCTION("if(or(X474="""",X474=""f""),"""",X474&amp;"": ""&amp;vlookup(to_text(X474),'1.Learning-Goals'!$A$3:$B$100,2,FALSE))"),"")</f>
        <v/>
      </c>
      <c r="AC474" s="52"/>
      <c r="AD474" s="52"/>
      <c r="AE474" s="52"/>
      <c r="AF474" s="52"/>
      <c r="AG474" s="52"/>
      <c r="AH474" s="52"/>
      <c r="AI474" s="52"/>
      <c r="AJ474" s="52"/>
    </row>
    <row r="475" ht="15.75" customHeight="1">
      <c r="A475" s="53"/>
      <c r="B475" s="39" t="str">
        <f t="shared" si="1"/>
        <v/>
      </c>
      <c r="C475" s="40" t="s">
        <v>1431</v>
      </c>
      <c r="D475" s="41" t="s">
        <v>1432</v>
      </c>
      <c r="E475" s="41" t="s">
        <v>79</v>
      </c>
      <c r="F475" s="40" t="s">
        <v>102</v>
      </c>
      <c r="G475" s="41">
        <v>1.0</v>
      </c>
      <c r="H475" s="57" t="s">
        <v>6</v>
      </c>
      <c r="I475" s="41" t="s">
        <v>103</v>
      </c>
      <c r="J475" s="56"/>
      <c r="K475" s="44"/>
      <c r="L475" s="45"/>
      <c r="M475" s="46" t="s">
        <v>1400</v>
      </c>
      <c r="N475" s="40" t="s">
        <v>1401</v>
      </c>
      <c r="O475" s="47" t="s">
        <v>1433</v>
      </c>
      <c r="P475" s="48"/>
      <c r="Q475" s="48"/>
      <c r="R475" s="48"/>
      <c r="S475" s="49"/>
      <c r="T475" s="50" t="str">
        <f>IFERROR(__xludf.DUMMYFUNCTION("if(isblank($A475),"""",REGEXREPLACE($A475,   "",?(\d),?"",  ""$1""&amp;""-""&amp;$H475))"),"")</f>
        <v/>
      </c>
      <c r="U475" s="51" t="str">
        <f>IFERROR(__xludf.DUMMYFUNCTION("iferror(split(A475,"","",TRUE,TRUE),"""")"),"")</f>
        <v/>
      </c>
      <c r="V475" s="51"/>
      <c r="W475" s="51"/>
      <c r="X475" s="51"/>
      <c r="Y475" s="50" t="str">
        <f>IFERROR(__xludf.DUMMYFUNCTION("if(or(U475="""",U475=""f""),"""",U475&amp;"": ""&amp;vlookup(to_text(U475),'1.Learning-Goals'!$A$3:$B$100,2,FALSE))"),"")</f>
        <v/>
      </c>
      <c r="Z475" s="50" t="str">
        <f>IFERROR(__xludf.DUMMYFUNCTION("if(or(V475="""",V475=""f""),"""",V475&amp;"": ""&amp;vlookup(to_text(V475),'1.Learning-Goals'!$A$3:$B$100,2,FALSE))"),"")</f>
        <v/>
      </c>
      <c r="AA475" s="50" t="str">
        <f>IFERROR(__xludf.DUMMYFUNCTION("if(or(W475="""",W475=""f""),"""",W475&amp;"": ""&amp;vlookup(to_text(W475),'1.Learning-Goals'!$A$3:$B$100,2,FALSE))"),"")</f>
        <v/>
      </c>
      <c r="AB475" s="50" t="str">
        <f>IFERROR(__xludf.DUMMYFUNCTION("if(or(X475="""",X475=""f""),"""",X475&amp;"": ""&amp;vlookup(to_text(X475),'1.Learning-Goals'!$A$3:$B$100,2,FALSE))"),"")</f>
        <v/>
      </c>
      <c r="AC475" s="52"/>
      <c r="AD475" s="52"/>
      <c r="AE475" s="52"/>
      <c r="AF475" s="52"/>
      <c r="AG475" s="52"/>
      <c r="AH475" s="52"/>
      <c r="AI475" s="52"/>
      <c r="AJ475" s="52"/>
    </row>
    <row r="476" ht="15.75" customHeight="1">
      <c r="A476" s="53"/>
      <c r="B476" s="39" t="str">
        <f t="shared" si="1"/>
        <v/>
      </c>
      <c r="C476" s="40" t="s">
        <v>1434</v>
      </c>
      <c r="D476" s="41" t="s">
        <v>1435</v>
      </c>
      <c r="E476" s="41" t="s">
        <v>79</v>
      </c>
      <c r="F476" s="40" t="s">
        <v>102</v>
      </c>
      <c r="G476" s="41">
        <v>1.0</v>
      </c>
      <c r="H476" s="57" t="s">
        <v>6</v>
      </c>
      <c r="I476" s="41" t="s">
        <v>103</v>
      </c>
      <c r="J476" s="56"/>
      <c r="K476" s="44"/>
      <c r="L476" s="45"/>
      <c r="M476" s="46" t="s">
        <v>1400</v>
      </c>
      <c r="N476" s="40" t="s">
        <v>1401</v>
      </c>
      <c r="O476" s="47" t="s">
        <v>1436</v>
      </c>
      <c r="P476" s="48"/>
      <c r="Q476" s="48"/>
      <c r="R476" s="48"/>
      <c r="S476" s="49"/>
      <c r="T476" s="50" t="str">
        <f>IFERROR(__xludf.DUMMYFUNCTION("if(isblank($A476),"""",REGEXREPLACE($A476,   "",?(\d),?"",  ""$1""&amp;""-""&amp;$H476))"),"")</f>
        <v/>
      </c>
      <c r="U476" s="51" t="str">
        <f>IFERROR(__xludf.DUMMYFUNCTION("iferror(split(A476,"","",TRUE,TRUE),"""")"),"")</f>
        <v/>
      </c>
      <c r="V476" s="51"/>
      <c r="W476" s="51"/>
      <c r="X476" s="51"/>
      <c r="Y476" s="50" t="str">
        <f>IFERROR(__xludf.DUMMYFUNCTION("if(or(U476="""",U476=""f""),"""",U476&amp;"": ""&amp;vlookup(to_text(U476),'1.Learning-Goals'!$A$3:$B$100,2,FALSE))"),"")</f>
        <v/>
      </c>
      <c r="Z476" s="50" t="str">
        <f>IFERROR(__xludf.DUMMYFUNCTION("if(or(V476="""",V476=""f""),"""",V476&amp;"": ""&amp;vlookup(to_text(V476),'1.Learning-Goals'!$A$3:$B$100,2,FALSE))"),"")</f>
        <v/>
      </c>
      <c r="AA476" s="50" t="str">
        <f>IFERROR(__xludf.DUMMYFUNCTION("if(or(W476="""",W476=""f""),"""",W476&amp;"": ""&amp;vlookup(to_text(W476),'1.Learning-Goals'!$A$3:$B$100,2,FALSE))"),"")</f>
        <v/>
      </c>
      <c r="AB476" s="50" t="str">
        <f>IFERROR(__xludf.DUMMYFUNCTION("if(or(X476="""",X476=""f""),"""",X476&amp;"": ""&amp;vlookup(to_text(X476),'1.Learning-Goals'!$A$3:$B$100,2,FALSE))"),"")</f>
        <v/>
      </c>
      <c r="AC476" s="52"/>
      <c r="AD476" s="52"/>
      <c r="AE476" s="52"/>
      <c r="AF476" s="52"/>
      <c r="AG476" s="52"/>
      <c r="AH476" s="52"/>
      <c r="AI476" s="52"/>
      <c r="AJ476" s="52"/>
    </row>
    <row r="477" ht="15.75" customHeight="1">
      <c r="A477" s="53"/>
      <c r="B477" s="39" t="str">
        <f t="shared" si="1"/>
        <v/>
      </c>
      <c r="C477" s="40" t="s">
        <v>1437</v>
      </c>
      <c r="D477" s="41" t="s">
        <v>1438</v>
      </c>
      <c r="E477" s="41" t="s">
        <v>79</v>
      </c>
      <c r="F477" s="40" t="s">
        <v>102</v>
      </c>
      <c r="G477" s="41">
        <v>1.0</v>
      </c>
      <c r="H477" s="57" t="s">
        <v>6</v>
      </c>
      <c r="I477" s="41" t="s">
        <v>103</v>
      </c>
      <c r="J477" s="56"/>
      <c r="K477" s="44"/>
      <c r="L477" s="45"/>
      <c r="M477" s="46" t="s">
        <v>1400</v>
      </c>
      <c r="N477" s="40" t="s">
        <v>1401</v>
      </c>
      <c r="O477" s="47" t="s">
        <v>1439</v>
      </c>
      <c r="P477" s="48"/>
      <c r="Q477" s="48"/>
      <c r="R477" s="48"/>
      <c r="S477" s="49"/>
      <c r="T477" s="50" t="str">
        <f>IFERROR(__xludf.DUMMYFUNCTION("if(isblank($A477),"""",REGEXREPLACE($A477,   "",?(\d),?"",  ""$1""&amp;""-""&amp;$H477))"),"")</f>
        <v/>
      </c>
      <c r="U477" s="51" t="str">
        <f>IFERROR(__xludf.DUMMYFUNCTION("iferror(split(A477,"","",TRUE,TRUE),"""")"),"")</f>
        <v/>
      </c>
      <c r="V477" s="51"/>
      <c r="W477" s="51"/>
      <c r="X477" s="51"/>
      <c r="Y477" s="50" t="str">
        <f>IFERROR(__xludf.DUMMYFUNCTION("if(or(U477="""",U477=""f""),"""",U477&amp;"": ""&amp;vlookup(to_text(U477),'1.Learning-Goals'!$A$3:$B$100,2,FALSE))"),"")</f>
        <v/>
      </c>
      <c r="Z477" s="50" t="str">
        <f>IFERROR(__xludf.DUMMYFUNCTION("if(or(V477="""",V477=""f""),"""",V477&amp;"": ""&amp;vlookup(to_text(V477),'1.Learning-Goals'!$A$3:$B$100,2,FALSE))"),"")</f>
        <v/>
      </c>
      <c r="AA477" s="50" t="str">
        <f>IFERROR(__xludf.DUMMYFUNCTION("if(or(W477="""",W477=""f""),"""",W477&amp;"": ""&amp;vlookup(to_text(W477),'1.Learning-Goals'!$A$3:$B$100,2,FALSE))"),"")</f>
        <v/>
      </c>
      <c r="AB477" s="50" t="str">
        <f>IFERROR(__xludf.DUMMYFUNCTION("if(or(X477="""",X477=""f""),"""",X477&amp;"": ""&amp;vlookup(to_text(X477),'1.Learning-Goals'!$A$3:$B$100,2,FALSE))"),"")</f>
        <v/>
      </c>
      <c r="AC477" s="52"/>
      <c r="AD477" s="52"/>
      <c r="AE477" s="52"/>
      <c r="AF477" s="52"/>
      <c r="AG477" s="52"/>
      <c r="AH477" s="52"/>
      <c r="AI477" s="52"/>
      <c r="AJ477" s="52"/>
    </row>
    <row r="478" ht="15.75" customHeight="1">
      <c r="A478" s="53"/>
      <c r="B478" s="39" t="str">
        <f t="shared" si="1"/>
        <v/>
      </c>
      <c r="C478" s="40" t="s">
        <v>1440</v>
      </c>
      <c r="D478" s="41" t="s">
        <v>1441</v>
      </c>
      <c r="E478" s="41" t="s">
        <v>79</v>
      </c>
      <c r="F478" s="40" t="s">
        <v>102</v>
      </c>
      <c r="G478" s="41">
        <v>1.0</v>
      </c>
      <c r="H478" s="57" t="s">
        <v>6</v>
      </c>
      <c r="I478" s="41" t="s">
        <v>103</v>
      </c>
      <c r="J478" s="56"/>
      <c r="K478" s="44"/>
      <c r="L478" s="45"/>
      <c r="M478" s="46" t="s">
        <v>1400</v>
      </c>
      <c r="N478" s="40" t="s">
        <v>1401</v>
      </c>
      <c r="O478" s="47" t="s">
        <v>1442</v>
      </c>
      <c r="P478" s="48"/>
      <c r="Q478" s="48"/>
      <c r="R478" s="48"/>
      <c r="S478" s="49"/>
      <c r="T478" s="50" t="str">
        <f>IFERROR(__xludf.DUMMYFUNCTION("if(isblank($A478),"""",REGEXREPLACE($A478,   "",?(\d),?"",  ""$1""&amp;""-""&amp;$H478))"),"")</f>
        <v/>
      </c>
      <c r="U478" s="51" t="str">
        <f>IFERROR(__xludf.DUMMYFUNCTION("iferror(split(A478,"","",TRUE,TRUE),"""")"),"")</f>
        <v/>
      </c>
      <c r="V478" s="51"/>
      <c r="W478" s="51"/>
      <c r="X478" s="51"/>
      <c r="Y478" s="50" t="str">
        <f>IFERROR(__xludf.DUMMYFUNCTION("if(or(U478="""",U478=""f""),"""",U478&amp;"": ""&amp;vlookup(to_text(U478),'1.Learning-Goals'!$A$3:$B$100,2,FALSE))"),"")</f>
        <v/>
      </c>
      <c r="Z478" s="50" t="str">
        <f>IFERROR(__xludf.DUMMYFUNCTION("if(or(V478="""",V478=""f""),"""",V478&amp;"": ""&amp;vlookup(to_text(V478),'1.Learning-Goals'!$A$3:$B$100,2,FALSE))"),"")</f>
        <v/>
      </c>
      <c r="AA478" s="50" t="str">
        <f>IFERROR(__xludf.DUMMYFUNCTION("if(or(W478="""",W478=""f""),"""",W478&amp;"": ""&amp;vlookup(to_text(W478),'1.Learning-Goals'!$A$3:$B$100,2,FALSE))"),"")</f>
        <v/>
      </c>
      <c r="AB478" s="50" t="str">
        <f>IFERROR(__xludf.DUMMYFUNCTION("if(or(X478="""",X478=""f""),"""",X478&amp;"": ""&amp;vlookup(to_text(X478),'1.Learning-Goals'!$A$3:$B$100,2,FALSE))"),"")</f>
        <v/>
      </c>
      <c r="AC478" s="52"/>
      <c r="AD478" s="52"/>
      <c r="AE478" s="52"/>
      <c r="AF478" s="52"/>
      <c r="AG478" s="52"/>
      <c r="AH478" s="52"/>
      <c r="AI478" s="52"/>
      <c r="AJ478" s="52"/>
    </row>
    <row r="479" ht="15.75" customHeight="1">
      <c r="A479" s="53"/>
      <c r="B479" s="39" t="str">
        <f t="shared" si="1"/>
        <v/>
      </c>
      <c r="C479" s="40" t="s">
        <v>1443</v>
      </c>
      <c r="D479" s="41" t="s">
        <v>1444</v>
      </c>
      <c r="E479" s="41" t="s">
        <v>79</v>
      </c>
      <c r="F479" s="40" t="s">
        <v>102</v>
      </c>
      <c r="G479" s="41">
        <v>1.0</v>
      </c>
      <c r="H479" s="57" t="s">
        <v>6</v>
      </c>
      <c r="I479" s="41" t="s">
        <v>103</v>
      </c>
      <c r="J479" s="56"/>
      <c r="K479" s="44"/>
      <c r="L479" s="45"/>
      <c r="M479" s="46" t="s">
        <v>1400</v>
      </c>
      <c r="N479" s="40" t="s">
        <v>1401</v>
      </c>
      <c r="O479" s="47" t="s">
        <v>1445</v>
      </c>
      <c r="P479" s="48"/>
      <c r="Q479" s="48"/>
      <c r="R479" s="48"/>
      <c r="S479" s="49"/>
      <c r="T479" s="50" t="str">
        <f>IFERROR(__xludf.DUMMYFUNCTION("if(isblank($A479),"""",REGEXREPLACE($A479,   "",?(\d),?"",  ""$1""&amp;""-""&amp;$H479))"),"")</f>
        <v/>
      </c>
      <c r="U479" s="51" t="str">
        <f>IFERROR(__xludf.DUMMYFUNCTION("iferror(split(A479,"","",TRUE,TRUE),"""")"),"")</f>
        <v/>
      </c>
      <c r="V479" s="51"/>
      <c r="W479" s="51"/>
      <c r="X479" s="51"/>
      <c r="Y479" s="50" t="str">
        <f>IFERROR(__xludf.DUMMYFUNCTION("if(or(U479="""",U479=""f""),"""",U479&amp;"": ""&amp;vlookup(to_text(U479),'1.Learning-Goals'!$A$3:$B$100,2,FALSE))"),"")</f>
        <v/>
      </c>
      <c r="Z479" s="50" t="str">
        <f>IFERROR(__xludf.DUMMYFUNCTION("if(or(V479="""",V479=""f""),"""",V479&amp;"": ""&amp;vlookup(to_text(V479),'1.Learning-Goals'!$A$3:$B$100,2,FALSE))"),"")</f>
        <v/>
      </c>
      <c r="AA479" s="50" t="str">
        <f>IFERROR(__xludf.DUMMYFUNCTION("if(or(W479="""",W479=""f""),"""",W479&amp;"": ""&amp;vlookup(to_text(W479),'1.Learning-Goals'!$A$3:$B$100,2,FALSE))"),"")</f>
        <v/>
      </c>
      <c r="AB479" s="50" t="str">
        <f>IFERROR(__xludf.DUMMYFUNCTION("if(or(X479="""",X479=""f""),"""",X479&amp;"": ""&amp;vlookup(to_text(X479),'1.Learning-Goals'!$A$3:$B$100,2,FALSE))"),"")</f>
        <v/>
      </c>
      <c r="AC479" s="52"/>
      <c r="AD479" s="52"/>
      <c r="AE479" s="52"/>
      <c r="AF479" s="52"/>
      <c r="AG479" s="52"/>
      <c r="AH479" s="52"/>
      <c r="AI479" s="52"/>
      <c r="AJ479" s="52"/>
    </row>
    <row r="480" ht="15.75" customHeight="1">
      <c r="A480" s="53"/>
      <c r="B480" s="39" t="str">
        <f t="shared" si="1"/>
        <v/>
      </c>
      <c r="C480" s="40" t="s">
        <v>1446</v>
      </c>
      <c r="D480" s="41" t="s">
        <v>1447</v>
      </c>
      <c r="E480" s="41" t="s">
        <v>79</v>
      </c>
      <c r="F480" s="40" t="s">
        <v>102</v>
      </c>
      <c r="G480" s="41">
        <v>1.0</v>
      </c>
      <c r="H480" s="57" t="s">
        <v>6</v>
      </c>
      <c r="I480" s="41" t="s">
        <v>103</v>
      </c>
      <c r="J480" s="56"/>
      <c r="K480" s="44"/>
      <c r="L480" s="45"/>
      <c r="M480" s="46" t="s">
        <v>1400</v>
      </c>
      <c r="N480" s="40" t="s">
        <v>1401</v>
      </c>
      <c r="O480" s="47" t="s">
        <v>1448</v>
      </c>
      <c r="P480" s="48"/>
      <c r="Q480" s="48"/>
      <c r="R480" s="48"/>
      <c r="S480" s="49"/>
      <c r="T480" s="50" t="str">
        <f>IFERROR(__xludf.DUMMYFUNCTION("if(isblank($A480),"""",REGEXREPLACE($A480,   "",?(\d),?"",  ""$1""&amp;""-""&amp;$H480))"),"")</f>
        <v/>
      </c>
      <c r="U480" s="51" t="str">
        <f>IFERROR(__xludf.DUMMYFUNCTION("iferror(split(A480,"","",TRUE,TRUE),"""")"),"")</f>
        <v/>
      </c>
      <c r="V480" s="51"/>
      <c r="W480" s="51"/>
      <c r="X480" s="51"/>
      <c r="Y480" s="50" t="str">
        <f>IFERROR(__xludf.DUMMYFUNCTION("if(or(U480="""",U480=""f""),"""",U480&amp;"": ""&amp;vlookup(to_text(U480),'1.Learning-Goals'!$A$3:$B$100,2,FALSE))"),"")</f>
        <v/>
      </c>
      <c r="Z480" s="50" t="str">
        <f>IFERROR(__xludf.DUMMYFUNCTION("if(or(V480="""",V480=""f""),"""",V480&amp;"": ""&amp;vlookup(to_text(V480),'1.Learning-Goals'!$A$3:$B$100,2,FALSE))"),"")</f>
        <v/>
      </c>
      <c r="AA480" s="50" t="str">
        <f>IFERROR(__xludf.DUMMYFUNCTION("if(or(W480="""",W480=""f""),"""",W480&amp;"": ""&amp;vlookup(to_text(W480),'1.Learning-Goals'!$A$3:$B$100,2,FALSE))"),"")</f>
        <v/>
      </c>
      <c r="AB480" s="50" t="str">
        <f>IFERROR(__xludf.DUMMYFUNCTION("if(or(X480="""",X480=""f""),"""",X480&amp;"": ""&amp;vlookup(to_text(X480),'1.Learning-Goals'!$A$3:$B$100,2,FALSE))"),"")</f>
        <v/>
      </c>
      <c r="AC480" s="52"/>
      <c r="AD480" s="52"/>
      <c r="AE480" s="52"/>
      <c r="AF480" s="52"/>
      <c r="AG480" s="52"/>
      <c r="AH480" s="52"/>
      <c r="AI480" s="52"/>
      <c r="AJ480" s="52"/>
    </row>
    <row r="481" ht="15.75" customHeight="1">
      <c r="A481" s="53"/>
      <c r="B481" s="39" t="str">
        <f t="shared" si="1"/>
        <v/>
      </c>
      <c r="C481" s="40" t="s">
        <v>1449</v>
      </c>
      <c r="D481" s="41" t="s">
        <v>1450</v>
      </c>
      <c r="E481" s="41" t="s">
        <v>79</v>
      </c>
      <c r="F481" s="40" t="s">
        <v>102</v>
      </c>
      <c r="G481" s="41">
        <v>1.0</v>
      </c>
      <c r="H481" s="57" t="s">
        <v>6</v>
      </c>
      <c r="I481" s="41" t="s">
        <v>103</v>
      </c>
      <c r="J481" s="56"/>
      <c r="K481" s="44"/>
      <c r="L481" s="45"/>
      <c r="M481" s="46" t="s">
        <v>1400</v>
      </c>
      <c r="N481" s="40" t="s">
        <v>1401</v>
      </c>
      <c r="O481" s="47" t="s">
        <v>1451</v>
      </c>
      <c r="P481" s="48"/>
      <c r="Q481" s="48"/>
      <c r="R481" s="48"/>
      <c r="S481" s="49"/>
      <c r="T481" s="50" t="str">
        <f>IFERROR(__xludf.DUMMYFUNCTION("if(isblank($A481),"""",REGEXREPLACE($A481,   "",?(\d),?"",  ""$1""&amp;""-""&amp;$H481))"),"")</f>
        <v/>
      </c>
      <c r="U481" s="51" t="str">
        <f>IFERROR(__xludf.DUMMYFUNCTION("iferror(split(A481,"","",TRUE,TRUE),"""")"),"")</f>
        <v/>
      </c>
      <c r="V481" s="51"/>
      <c r="W481" s="51"/>
      <c r="X481" s="51"/>
      <c r="Y481" s="50" t="str">
        <f>IFERROR(__xludf.DUMMYFUNCTION("if(or(U481="""",U481=""f""),"""",U481&amp;"": ""&amp;vlookup(to_text(U481),'1.Learning-Goals'!$A$3:$B$100,2,FALSE))"),"")</f>
        <v/>
      </c>
      <c r="Z481" s="50" t="str">
        <f>IFERROR(__xludf.DUMMYFUNCTION("if(or(V481="""",V481=""f""),"""",V481&amp;"": ""&amp;vlookup(to_text(V481),'1.Learning-Goals'!$A$3:$B$100,2,FALSE))"),"")</f>
        <v/>
      </c>
      <c r="AA481" s="50" t="str">
        <f>IFERROR(__xludf.DUMMYFUNCTION("if(or(W481="""",W481=""f""),"""",W481&amp;"": ""&amp;vlookup(to_text(W481),'1.Learning-Goals'!$A$3:$B$100,2,FALSE))"),"")</f>
        <v/>
      </c>
      <c r="AB481" s="50" t="str">
        <f>IFERROR(__xludf.DUMMYFUNCTION("if(or(X481="""",X481=""f""),"""",X481&amp;"": ""&amp;vlookup(to_text(X481),'1.Learning-Goals'!$A$3:$B$100,2,FALSE))"),"")</f>
        <v/>
      </c>
      <c r="AC481" s="52"/>
      <c r="AD481" s="52"/>
      <c r="AE481" s="52"/>
      <c r="AF481" s="52"/>
      <c r="AG481" s="52"/>
      <c r="AH481" s="52"/>
      <c r="AI481" s="52"/>
      <c r="AJ481" s="52"/>
    </row>
    <row r="482" ht="15.75" customHeight="1">
      <c r="A482" s="53"/>
      <c r="B482" s="39" t="str">
        <f t="shared" si="1"/>
        <v/>
      </c>
      <c r="C482" s="40" t="s">
        <v>1452</v>
      </c>
      <c r="D482" s="41" t="s">
        <v>1221</v>
      </c>
      <c r="E482" s="41" t="s">
        <v>79</v>
      </c>
      <c r="F482" s="40" t="s">
        <v>102</v>
      </c>
      <c r="G482" s="41">
        <v>2.0</v>
      </c>
      <c r="H482" s="57" t="s">
        <v>6</v>
      </c>
      <c r="I482" s="41" t="s">
        <v>103</v>
      </c>
      <c r="J482" s="56"/>
      <c r="K482" s="44"/>
      <c r="L482" s="45"/>
      <c r="M482" s="46" t="s">
        <v>1400</v>
      </c>
      <c r="N482" s="40" t="s">
        <v>1401</v>
      </c>
      <c r="O482" s="47" t="s">
        <v>1453</v>
      </c>
      <c r="P482" s="48"/>
      <c r="Q482" s="48"/>
      <c r="R482" s="48"/>
      <c r="S482" s="49"/>
      <c r="T482" s="50" t="str">
        <f>IFERROR(__xludf.DUMMYFUNCTION("if(isblank($A482),"""",REGEXREPLACE($A482,   "",?(\d),?"",  ""$1""&amp;""-""&amp;$H482))"),"")</f>
        <v/>
      </c>
      <c r="U482" s="51" t="str">
        <f>IFERROR(__xludf.DUMMYFUNCTION("iferror(split(A482,"","",TRUE,TRUE),"""")"),"")</f>
        <v/>
      </c>
      <c r="V482" s="51"/>
      <c r="W482" s="51"/>
      <c r="X482" s="51"/>
      <c r="Y482" s="50" t="str">
        <f>IFERROR(__xludf.DUMMYFUNCTION("if(or(U482="""",U482=""f""),"""",U482&amp;"": ""&amp;vlookup(to_text(U482),'1.Learning-Goals'!$A$3:$B$100,2,FALSE))"),"")</f>
        <v/>
      </c>
      <c r="Z482" s="50" t="str">
        <f>IFERROR(__xludf.DUMMYFUNCTION("if(or(V482="""",V482=""f""),"""",V482&amp;"": ""&amp;vlookup(to_text(V482),'1.Learning-Goals'!$A$3:$B$100,2,FALSE))"),"")</f>
        <v/>
      </c>
      <c r="AA482" s="50" t="str">
        <f>IFERROR(__xludf.DUMMYFUNCTION("if(or(W482="""",W482=""f""),"""",W482&amp;"": ""&amp;vlookup(to_text(W482),'1.Learning-Goals'!$A$3:$B$100,2,FALSE))"),"")</f>
        <v/>
      </c>
      <c r="AB482" s="50" t="str">
        <f>IFERROR(__xludf.DUMMYFUNCTION("if(or(X482="""",X482=""f""),"""",X482&amp;"": ""&amp;vlookup(to_text(X482),'1.Learning-Goals'!$A$3:$B$100,2,FALSE))"),"")</f>
        <v/>
      </c>
      <c r="AC482" s="52"/>
      <c r="AD482" s="52"/>
      <c r="AE482" s="52"/>
      <c r="AF482" s="52"/>
      <c r="AG482" s="52"/>
      <c r="AH482" s="52"/>
      <c r="AI482" s="52"/>
      <c r="AJ482" s="52"/>
    </row>
    <row r="483" ht="15.75" customHeight="1">
      <c r="A483" s="53"/>
      <c r="B483" s="39" t="str">
        <f t="shared" si="1"/>
        <v/>
      </c>
      <c r="C483" s="40" t="s">
        <v>1454</v>
      </c>
      <c r="D483" s="41" t="s">
        <v>1455</v>
      </c>
      <c r="E483" s="41" t="s">
        <v>79</v>
      </c>
      <c r="F483" s="40" t="s">
        <v>102</v>
      </c>
      <c r="G483" s="41">
        <v>2.0</v>
      </c>
      <c r="H483" s="57" t="s">
        <v>6</v>
      </c>
      <c r="I483" s="41" t="s">
        <v>103</v>
      </c>
      <c r="J483" s="56"/>
      <c r="K483" s="44"/>
      <c r="L483" s="45"/>
      <c r="M483" s="46" t="s">
        <v>1400</v>
      </c>
      <c r="N483" s="40" t="s">
        <v>1401</v>
      </c>
      <c r="O483" s="47" t="s">
        <v>1456</v>
      </c>
      <c r="P483" s="48"/>
      <c r="Q483" s="48"/>
      <c r="R483" s="48"/>
      <c r="S483" s="49"/>
      <c r="T483" s="50" t="str">
        <f>IFERROR(__xludf.DUMMYFUNCTION("if(isblank($A483),"""",REGEXREPLACE($A483,   "",?(\d),?"",  ""$1""&amp;""-""&amp;$H483))"),"")</f>
        <v/>
      </c>
      <c r="U483" s="51" t="str">
        <f>IFERROR(__xludf.DUMMYFUNCTION("iferror(split(A483,"","",TRUE,TRUE),"""")"),"")</f>
        <v/>
      </c>
      <c r="V483" s="51"/>
      <c r="W483" s="51"/>
      <c r="X483" s="51"/>
      <c r="Y483" s="50" t="str">
        <f>IFERROR(__xludf.DUMMYFUNCTION("if(or(U483="""",U483=""f""),"""",U483&amp;"": ""&amp;vlookup(to_text(U483),'1.Learning-Goals'!$A$3:$B$100,2,FALSE))"),"")</f>
        <v/>
      </c>
      <c r="Z483" s="50" t="str">
        <f>IFERROR(__xludf.DUMMYFUNCTION("if(or(V483="""",V483=""f""),"""",V483&amp;"": ""&amp;vlookup(to_text(V483),'1.Learning-Goals'!$A$3:$B$100,2,FALSE))"),"")</f>
        <v/>
      </c>
      <c r="AA483" s="50" t="str">
        <f>IFERROR(__xludf.DUMMYFUNCTION("if(or(W483="""",W483=""f""),"""",W483&amp;"": ""&amp;vlookup(to_text(W483),'1.Learning-Goals'!$A$3:$B$100,2,FALSE))"),"")</f>
        <v/>
      </c>
      <c r="AB483" s="50" t="str">
        <f>IFERROR(__xludf.DUMMYFUNCTION("if(or(X483="""",X483=""f""),"""",X483&amp;"": ""&amp;vlookup(to_text(X483),'1.Learning-Goals'!$A$3:$B$100,2,FALSE))"),"")</f>
        <v/>
      </c>
      <c r="AC483" s="52"/>
      <c r="AD483" s="52"/>
      <c r="AE483" s="52"/>
      <c r="AF483" s="52"/>
      <c r="AG483" s="52"/>
      <c r="AH483" s="52"/>
      <c r="AI483" s="52"/>
      <c r="AJ483" s="52"/>
    </row>
    <row r="484" ht="15.75" customHeight="1">
      <c r="A484" s="53"/>
      <c r="B484" s="39" t="str">
        <f t="shared" si="1"/>
        <v/>
      </c>
      <c r="C484" s="40" t="s">
        <v>1457</v>
      </c>
      <c r="D484" s="41" t="s">
        <v>1458</v>
      </c>
      <c r="E484" s="41" t="s">
        <v>79</v>
      </c>
      <c r="F484" s="40" t="s">
        <v>102</v>
      </c>
      <c r="G484" s="41">
        <v>2.0</v>
      </c>
      <c r="H484" s="57" t="s">
        <v>6</v>
      </c>
      <c r="I484" s="41" t="s">
        <v>103</v>
      </c>
      <c r="J484" s="56"/>
      <c r="K484" s="44"/>
      <c r="L484" s="45"/>
      <c r="M484" s="46" t="s">
        <v>1400</v>
      </c>
      <c r="N484" s="40" t="s">
        <v>1401</v>
      </c>
      <c r="O484" s="47" t="s">
        <v>1459</v>
      </c>
      <c r="P484" s="48"/>
      <c r="Q484" s="48"/>
      <c r="R484" s="48"/>
      <c r="S484" s="49"/>
      <c r="T484" s="50" t="str">
        <f>IFERROR(__xludf.DUMMYFUNCTION("if(isblank($A484),"""",REGEXREPLACE($A484,   "",?(\d),?"",  ""$1""&amp;""-""&amp;$H484))"),"")</f>
        <v/>
      </c>
      <c r="U484" s="51" t="str">
        <f>IFERROR(__xludf.DUMMYFUNCTION("iferror(split(A484,"","",TRUE,TRUE),"""")"),"")</f>
        <v/>
      </c>
      <c r="V484" s="51"/>
      <c r="W484" s="51"/>
      <c r="X484" s="51"/>
      <c r="Y484" s="50" t="str">
        <f>IFERROR(__xludf.DUMMYFUNCTION("if(or(U484="""",U484=""f""),"""",U484&amp;"": ""&amp;vlookup(to_text(U484),'1.Learning-Goals'!$A$3:$B$100,2,FALSE))"),"")</f>
        <v/>
      </c>
      <c r="Z484" s="50" t="str">
        <f>IFERROR(__xludf.DUMMYFUNCTION("if(or(V484="""",V484=""f""),"""",V484&amp;"": ""&amp;vlookup(to_text(V484),'1.Learning-Goals'!$A$3:$B$100,2,FALSE))"),"")</f>
        <v/>
      </c>
      <c r="AA484" s="50" t="str">
        <f>IFERROR(__xludf.DUMMYFUNCTION("if(or(W484="""",W484=""f""),"""",W484&amp;"": ""&amp;vlookup(to_text(W484),'1.Learning-Goals'!$A$3:$B$100,2,FALSE))"),"")</f>
        <v/>
      </c>
      <c r="AB484" s="50" t="str">
        <f>IFERROR(__xludf.DUMMYFUNCTION("if(or(X484="""",X484=""f""),"""",X484&amp;"": ""&amp;vlookup(to_text(X484),'1.Learning-Goals'!$A$3:$B$100,2,FALSE))"),"")</f>
        <v/>
      </c>
      <c r="AC484" s="52"/>
      <c r="AD484" s="52"/>
      <c r="AE484" s="52"/>
      <c r="AF484" s="52"/>
      <c r="AG484" s="52"/>
      <c r="AH484" s="52"/>
      <c r="AI484" s="52"/>
      <c r="AJ484" s="52"/>
    </row>
    <row r="485" ht="15.75" customHeight="1">
      <c r="A485" s="53"/>
      <c r="B485" s="39" t="str">
        <f t="shared" si="1"/>
        <v/>
      </c>
      <c r="C485" s="40" t="s">
        <v>1460</v>
      </c>
      <c r="D485" s="41" t="s">
        <v>1461</v>
      </c>
      <c r="E485" s="41" t="s">
        <v>79</v>
      </c>
      <c r="F485" s="40" t="s">
        <v>102</v>
      </c>
      <c r="G485" s="41">
        <v>2.0</v>
      </c>
      <c r="H485" s="57" t="s">
        <v>6</v>
      </c>
      <c r="I485" s="41" t="s">
        <v>103</v>
      </c>
      <c r="J485" s="56"/>
      <c r="K485" s="44"/>
      <c r="L485" s="45"/>
      <c r="M485" s="46" t="s">
        <v>1400</v>
      </c>
      <c r="N485" s="40" t="s">
        <v>1401</v>
      </c>
      <c r="O485" s="47" t="s">
        <v>1462</v>
      </c>
      <c r="P485" s="48"/>
      <c r="Q485" s="48"/>
      <c r="R485" s="48"/>
      <c r="S485" s="49"/>
      <c r="T485" s="50" t="str">
        <f>IFERROR(__xludf.DUMMYFUNCTION("if(isblank($A485),"""",REGEXREPLACE($A485,   "",?(\d),?"",  ""$1""&amp;""-""&amp;$H485))"),"")</f>
        <v/>
      </c>
      <c r="U485" s="51" t="str">
        <f>IFERROR(__xludf.DUMMYFUNCTION("iferror(split(A485,"","",TRUE,TRUE),"""")"),"")</f>
        <v/>
      </c>
      <c r="V485" s="51"/>
      <c r="W485" s="51"/>
      <c r="X485" s="51"/>
      <c r="Y485" s="50" t="str">
        <f>IFERROR(__xludf.DUMMYFUNCTION("if(or(U485="""",U485=""f""),"""",U485&amp;"": ""&amp;vlookup(to_text(U485),'1.Learning-Goals'!$A$3:$B$100,2,FALSE))"),"")</f>
        <v/>
      </c>
      <c r="Z485" s="50" t="str">
        <f>IFERROR(__xludf.DUMMYFUNCTION("if(or(V485="""",V485=""f""),"""",V485&amp;"": ""&amp;vlookup(to_text(V485),'1.Learning-Goals'!$A$3:$B$100,2,FALSE))"),"")</f>
        <v/>
      </c>
      <c r="AA485" s="50" t="str">
        <f>IFERROR(__xludf.DUMMYFUNCTION("if(or(W485="""",W485=""f""),"""",W485&amp;"": ""&amp;vlookup(to_text(W485),'1.Learning-Goals'!$A$3:$B$100,2,FALSE))"),"")</f>
        <v/>
      </c>
      <c r="AB485" s="50" t="str">
        <f>IFERROR(__xludf.DUMMYFUNCTION("if(or(X485="""",X485=""f""),"""",X485&amp;"": ""&amp;vlookup(to_text(X485),'1.Learning-Goals'!$A$3:$B$100,2,FALSE))"),"")</f>
        <v/>
      </c>
      <c r="AC485" s="52"/>
      <c r="AD485" s="52"/>
      <c r="AE485" s="52"/>
      <c r="AF485" s="52"/>
      <c r="AG485" s="52"/>
      <c r="AH485" s="52"/>
      <c r="AI485" s="52"/>
      <c r="AJ485" s="52"/>
    </row>
    <row r="486" ht="15.75" customHeight="1">
      <c r="A486" s="53"/>
      <c r="B486" s="39" t="str">
        <f t="shared" si="1"/>
        <v/>
      </c>
      <c r="C486" s="40" t="s">
        <v>1463</v>
      </c>
      <c r="D486" s="41" t="s">
        <v>1464</v>
      </c>
      <c r="E486" s="41" t="s">
        <v>79</v>
      </c>
      <c r="F486" s="40" t="s">
        <v>102</v>
      </c>
      <c r="G486" s="41">
        <v>2.0</v>
      </c>
      <c r="H486" s="57" t="s">
        <v>6</v>
      </c>
      <c r="I486" s="41" t="s">
        <v>103</v>
      </c>
      <c r="J486" s="56"/>
      <c r="K486" s="44"/>
      <c r="L486" s="45"/>
      <c r="M486" s="46" t="s">
        <v>1400</v>
      </c>
      <c r="N486" s="40" t="s">
        <v>1401</v>
      </c>
      <c r="O486" s="47" t="s">
        <v>1465</v>
      </c>
      <c r="P486" s="48"/>
      <c r="Q486" s="48"/>
      <c r="R486" s="48"/>
      <c r="S486" s="49"/>
      <c r="T486" s="50" t="str">
        <f>IFERROR(__xludf.DUMMYFUNCTION("if(isblank($A486),"""",REGEXREPLACE($A486,   "",?(\d),?"",  ""$1""&amp;""-""&amp;$H486))"),"")</f>
        <v/>
      </c>
      <c r="U486" s="51" t="str">
        <f>IFERROR(__xludf.DUMMYFUNCTION("iferror(split(A486,"","",TRUE,TRUE),"""")"),"")</f>
        <v/>
      </c>
      <c r="V486" s="51"/>
      <c r="W486" s="51"/>
      <c r="X486" s="51"/>
      <c r="Y486" s="50" t="str">
        <f>IFERROR(__xludf.DUMMYFUNCTION("if(or(U486="""",U486=""f""),"""",U486&amp;"": ""&amp;vlookup(to_text(U486),'1.Learning-Goals'!$A$3:$B$100,2,FALSE))"),"")</f>
        <v/>
      </c>
      <c r="Z486" s="50" t="str">
        <f>IFERROR(__xludf.DUMMYFUNCTION("if(or(V486="""",V486=""f""),"""",V486&amp;"": ""&amp;vlookup(to_text(V486),'1.Learning-Goals'!$A$3:$B$100,2,FALSE))"),"")</f>
        <v/>
      </c>
      <c r="AA486" s="50" t="str">
        <f>IFERROR(__xludf.DUMMYFUNCTION("if(or(W486="""",W486=""f""),"""",W486&amp;"": ""&amp;vlookup(to_text(W486),'1.Learning-Goals'!$A$3:$B$100,2,FALSE))"),"")</f>
        <v/>
      </c>
      <c r="AB486" s="50" t="str">
        <f>IFERROR(__xludf.DUMMYFUNCTION("if(or(X486="""",X486=""f""),"""",X486&amp;"": ""&amp;vlookup(to_text(X486),'1.Learning-Goals'!$A$3:$B$100,2,FALSE))"),"")</f>
        <v/>
      </c>
      <c r="AC486" s="52"/>
      <c r="AD486" s="52"/>
      <c r="AE486" s="52"/>
      <c r="AF486" s="52"/>
      <c r="AG486" s="52"/>
      <c r="AH486" s="52"/>
      <c r="AI486" s="52"/>
      <c r="AJ486" s="52"/>
    </row>
    <row r="487" ht="15.75" customHeight="1">
      <c r="A487" s="53"/>
      <c r="B487" s="39" t="str">
        <f t="shared" si="1"/>
        <v/>
      </c>
      <c r="C487" s="40" t="s">
        <v>1466</v>
      </c>
      <c r="D487" s="41" t="s">
        <v>1467</v>
      </c>
      <c r="E487" s="41" t="s">
        <v>79</v>
      </c>
      <c r="F487" s="40" t="s">
        <v>102</v>
      </c>
      <c r="G487" s="41">
        <v>2.0</v>
      </c>
      <c r="H487" s="57" t="s">
        <v>6</v>
      </c>
      <c r="I487" s="41" t="s">
        <v>103</v>
      </c>
      <c r="J487" s="56"/>
      <c r="K487" s="44"/>
      <c r="L487" s="45"/>
      <c r="M487" s="46" t="s">
        <v>1400</v>
      </c>
      <c r="N487" s="40" t="s">
        <v>1401</v>
      </c>
      <c r="O487" s="47" t="s">
        <v>1468</v>
      </c>
      <c r="P487" s="48"/>
      <c r="Q487" s="48"/>
      <c r="R487" s="48"/>
      <c r="S487" s="49"/>
      <c r="T487" s="50" t="str">
        <f>IFERROR(__xludf.DUMMYFUNCTION("if(isblank($A487),"""",REGEXREPLACE($A487,   "",?(\d),?"",  ""$1""&amp;""-""&amp;$H487))"),"")</f>
        <v/>
      </c>
      <c r="U487" s="51" t="str">
        <f>IFERROR(__xludf.DUMMYFUNCTION("iferror(split(A487,"","",TRUE,TRUE),"""")"),"")</f>
        <v/>
      </c>
      <c r="V487" s="51"/>
      <c r="W487" s="51"/>
      <c r="X487" s="51"/>
      <c r="Y487" s="50" t="str">
        <f>IFERROR(__xludf.DUMMYFUNCTION("if(or(U487="""",U487=""f""),"""",U487&amp;"": ""&amp;vlookup(to_text(U487),'1.Learning-Goals'!$A$3:$B$100,2,FALSE))"),"")</f>
        <v/>
      </c>
      <c r="Z487" s="50" t="str">
        <f>IFERROR(__xludf.DUMMYFUNCTION("if(or(V487="""",V487=""f""),"""",V487&amp;"": ""&amp;vlookup(to_text(V487),'1.Learning-Goals'!$A$3:$B$100,2,FALSE))"),"")</f>
        <v/>
      </c>
      <c r="AA487" s="50" t="str">
        <f>IFERROR(__xludf.DUMMYFUNCTION("if(or(W487="""",W487=""f""),"""",W487&amp;"": ""&amp;vlookup(to_text(W487),'1.Learning-Goals'!$A$3:$B$100,2,FALSE))"),"")</f>
        <v/>
      </c>
      <c r="AB487" s="50" t="str">
        <f>IFERROR(__xludf.DUMMYFUNCTION("if(or(X487="""",X487=""f""),"""",X487&amp;"": ""&amp;vlookup(to_text(X487),'1.Learning-Goals'!$A$3:$B$100,2,FALSE))"),"")</f>
        <v/>
      </c>
      <c r="AC487" s="52"/>
      <c r="AD487" s="52"/>
      <c r="AE487" s="52"/>
      <c r="AF487" s="52"/>
      <c r="AG487" s="52"/>
      <c r="AH487" s="52"/>
      <c r="AI487" s="52"/>
      <c r="AJ487" s="52"/>
    </row>
    <row r="488" ht="15.75" customHeight="1">
      <c r="A488" s="53"/>
      <c r="B488" s="39" t="str">
        <f t="shared" si="1"/>
        <v/>
      </c>
      <c r="C488" s="40" t="s">
        <v>1469</v>
      </c>
      <c r="D488" s="41" t="s">
        <v>1470</v>
      </c>
      <c r="E488" s="41" t="s">
        <v>79</v>
      </c>
      <c r="F488" s="40" t="s">
        <v>102</v>
      </c>
      <c r="G488" s="41">
        <v>2.0</v>
      </c>
      <c r="H488" s="57" t="s">
        <v>6</v>
      </c>
      <c r="I488" s="41" t="s">
        <v>103</v>
      </c>
      <c r="J488" s="56"/>
      <c r="K488" s="44"/>
      <c r="L488" s="45"/>
      <c r="M488" s="46" t="s">
        <v>1400</v>
      </c>
      <c r="N488" s="40" t="s">
        <v>1401</v>
      </c>
      <c r="O488" s="47" t="s">
        <v>1471</v>
      </c>
      <c r="P488" s="48"/>
      <c r="Q488" s="48"/>
      <c r="R488" s="48"/>
      <c r="S488" s="49"/>
      <c r="T488" s="50" t="str">
        <f>IFERROR(__xludf.DUMMYFUNCTION("if(isblank($A488),"""",REGEXREPLACE($A488,   "",?(\d),?"",  ""$1""&amp;""-""&amp;$H488))"),"")</f>
        <v/>
      </c>
      <c r="U488" s="51" t="str">
        <f>IFERROR(__xludf.DUMMYFUNCTION("iferror(split(A488,"","",TRUE,TRUE),"""")"),"")</f>
        <v/>
      </c>
      <c r="V488" s="51"/>
      <c r="W488" s="51"/>
      <c r="X488" s="51"/>
      <c r="Y488" s="50" t="str">
        <f>IFERROR(__xludf.DUMMYFUNCTION("if(or(U488="""",U488=""f""),"""",U488&amp;"": ""&amp;vlookup(to_text(U488),'1.Learning-Goals'!$A$3:$B$100,2,FALSE))"),"")</f>
        <v/>
      </c>
      <c r="Z488" s="50" t="str">
        <f>IFERROR(__xludf.DUMMYFUNCTION("if(or(V488="""",V488=""f""),"""",V488&amp;"": ""&amp;vlookup(to_text(V488),'1.Learning-Goals'!$A$3:$B$100,2,FALSE))"),"")</f>
        <v/>
      </c>
      <c r="AA488" s="50" t="str">
        <f>IFERROR(__xludf.DUMMYFUNCTION("if(or(W488="""",W488=""f""),"""",W488&amp;"": ""&amp;vlookup(to_text(W488),'1.Learning-Goals'!$A$3:$B$100,2,FALSE))"),"")</f>
        <v/>
      </c>
      <c r="AB488" s="50" t="str">
        <f>IFERROR(__xludf.DUMMYFUNCTION("if(or(X488="""",X488=""f""),"""",X488&amp;"": ""&amp;vlookup(to_text(X488),'1.Learning-Goals'!$A$3:$B$100,2,FALSE))"),"")</f>
        <v/>
      </c>
      <c r="AC488" s="52"/>
      <c r="AD488" s="52"/>
      <c r="AE488" s="52"/>
      <c r="AF488" s="52"/>
      <c r="AG488" s="52"/>
      <c r="AH488" s="52"/>
      <c r="AI488" s="52"/>
      <c r="AJ488" s="52"/>
    </row>
    <row r="489" ht="15.75" customHeight="1">
      <c r="A489" s="53"/>
      <c r="B489" s="39" t="str">
        <f t="shared" si="1"/>
        <v/>
      </c>
      <c r="C489" s="40" t="s">
        <v>1472</v>
      </c>
      <c r="D489" s="41" t="s">
        <v>1473</v>
      </c>
      <c r="E489" s="41" t="s">
        <v>79</v>
      </c>
      <c r="F489" s="40" t="s">
        <v>102</v>
      </c>
      <c r="G489" s="41">
        <v>2.0</v>
      </c>
      <c r="H489" s="57" t="s">
        <v>6</v>
      </c>
      <c r="I489" s="41" t="s">
        <v>103</v>
      </c>
      <c r="J489" s="56"/>
      <c r="K489" s="44"/>
      <c r="L489" s="45"/>
      <c r="M489" s="46" t="s">
        <v>1400</v>
      </c>
      <c r="N489" s="40" t="s">
        <v>1401</v>
      </c>
      <c r="O489" s="47" t="s">
        <v>1474</v>
      </c>
      <c r="P489" s="48"/>
      <c r="Q489" s="48"/>
      <c r="R489" s="48"/>
      <c r="S489" s="49"/>
      <c r="T489" s="50" t="str">
        <f>IFERROR(__xludf.DUMMYFUNCTION("if(isblank($A489),"""",REGEXREPLACE($A489,   "",?(\d),?"",  ""$1""&amp;""-""&amp;$H489))"),"")</f>
        <v/>
      </c>
      <c r="U489" s="51" t="str">
        <f>IFERROR(__xludf.DUMMYFUNCTION("iferror(split(A489,"","",TRUE,TRUE),"""")"),"")</f>
        <v/>
      </c>
      <c r="V489" s="51"/>
      <c r="W489" s="51"/>
      <c r="X489" s="51"/>
      <c r="Y489" s="50" t="str">
        <f>IFERROR(__xludf.DUMMYFUNCTION("if(or(U489="""",U489=""f""),"""",U489&amp;"": ""&amp;vlookup(to_text(U489),'1.Learning-Goals'!$A$3:$B$100,2,FALSE))"),"")</f>
        <v/>
      </c>
      <c r="Z489" s="50" t="str">
        <f>IFERROR(__xludf.DUMMYFUNCTION("if(or(V489="""",V489=""f""),"""",V489&amp;"": ""&amp;vlookup(to_text(V489),'1.Learning-Goals'!$A$3:$B$100,2,FALSE))"),"")</f>
        <v/>
      </c>
      <c r="AA489" s="50" t="str">
        <f>IFERROR(__xludf.DUMMYFUNCTION("if(or(W489="""",W489=""f""),"""",W489&amp;"": ""&amp;vlookup(to_text(W489),'1.Learning-Goals'!$A$3:$B$100,2,FALSE))"),"")</f>
        <v/>
      </c>
      <c r="AB489" s="50" t="str">
        <f>IFERROR(__xludf.DUMMYFUNCTION("if(or(X489="""",X489=""f""),"""",X489&amp;"": ""&amp;vlookup(to_text(X489),'1.Learning-Goals'!$A$3:$B$100,2,FALSE))"),"")</f>
        <v/>
      </c>
      <c r="AC489" s="52"/>
      <c r="AD489" s="52"/>
      <c r="AE489" s="52"/>
      <c r="AF489" s="52"/>
      <c r="AG489" s="52"/>
      <c r="AH489" s="52"/>
      <c r="AI489" s="52"/>
      <c r="AJ489" s="52"/>
    </row>
    <row r="490" ht="15.75" customHeight="1">
      <c r="A490" s="53"/>
      <c r="B490" s="39" t="str">
        <f t="shared" si="1"/>
        <v/>
      </c>
      <c r="C490" s="40" t="s">
        <v>1475</v>
      </c>
      <c r="D490" s="41" t="s">
        <v>1476</v>
      </c>
      <c r="E490" s="41" t="s">
        <v>79</v>
      </c>
      <c r="F490" s="40" t="s">
        <v>102</v>
      </c>
      <c r="G490" s="41">
        <v>2.0</v>
      </c>
      <c r="H490" s="57" t="s">
        <v>6</v>
      </c>
      <c r="I490" s="41" t="s">
        <v>103</v>
      </c>
      <c r="J490" s="56"/>
      <c r="K490" s="44"/>
      <c r="L490" s="45"/>
      <c r="M490" s="46" t="s">
        <v>1400</v>
      </c>
      <c r="N490" s="40" t="s">
        <v>1401</v>
      </c>
      <c r="O490" s="47" t="s">
        <v>1477</v>
      </c>
      <c r="P490" s="48"/>
      <c r="Q490" s="48"/>
      <c r="R490" s="48"/>
      <c r="S490" s="49"/>
      <c r="T490" s="50" t="str">
        <f>IFERROR(__xludf.DUMMYFUNCTION("if(isblank($A490),"""",REGEXREPLACE($A490,   "",?(\d),?"",  ""$1""&amp;""-""&amp;$H490))"),"")</f>
        <v/>
      </c>
      <c r="U490" s="51" t="str">
        <f>IFERROR(__xludf.DUMMYFUNCTION("iferror(split(A490,"","",TRUE,TRUE),"""")"),"")</f>
        <v/>
      </c>
      <c r="V490" s="51"/>
      <c r="W490" s="51"/>
      <c r="X490" s="51"/>
      <c r="Y490" s="50" t="str">
        <f>IFERROR(__xludf.DUMMYFUNCTION("if(or(U490="""",U490=""f""),"""",U490&amp;"": ""&amp;vlookup(to_text(U490),'1.Learning-Goals'!$A$3:$B$100,2,FALSE))"),"")</f>
        <v/>
      </c>
      <c r="Z490" s="50" t="str">
        <f>IFERROR(__xludf.DUMMYFUNCTION("if(or(V490="""",V490=""f""),"""",V490&amp;"": ""&amp;vlookup(to_text(V490),'1.Learning-Goals'!$A$3:$B$100,2,FALSE))"),"")</f>
        <v/>
      </c>
      <c r="AA490" s="50" t="str">
        <f>IFERROR(__xludf.DUMMYFUNCTION("if(or(W490="""",W490=""f""),"""",W490&amp;"": ""&amp;vlookup(to_text(W490),'1.Learning-Goals'!$A$3:$B$100,2,FALSE))"),"")</f>
        <v/>
      </c>
      <c r="AB490" s="50" t="str">
        <f>IFERROR(__xludf.DUMMYFUNCTION("if(or(X490="""",X490=""f""),"""",X490&amp;"": ""&amp;vlookup(to_text(X490),'1.Learning-Goals'!$A$3:$B$100,2,FALSE))"),"")</f>
        <v/>
      </c>
      <c r="AC490" s="52"/>
      <c r="AD490" s="52"/>
      <c r="AE490" s="52"/>
      <c r="AF490" s="52"/>
      <c r="AG490" s="52"/>
      <c r="AH490" s="52"/>
      <c r="AI490" s="52"/>
      <c r="AJ490" s="52"/>
    </row>
    <row r="491" ht="15.75" customHeight="1">
      <c r="A491" s="53"/>
      <c r="B491" s="39" t="str">
        <f t="shared" si="1"/>
        <v/>
      </c>
      <c r="C491" s="40" t="s">
        <v>1478</v>
      </c>
      <c r="D491" s="41" t="s">
        <v>1239</v>
      </c>
      <c r="E491" s="41" t="s">
        <v>79</v>
      </c>
      <c r="F491" s="40" t="s">
        <v>102</v>
      </c>
      <c r="G491" s="41">
        <v>3.0</v>
      </c>
      <c r="H491" s="57" t="s">
        <v>6</v>
      </c>
      <c r="I491" s="41" t="s">
        <v>103</v>
      </c>
      <c r="J491" s="56"/>
      <c r="K491" s="44"/>
      <c r="L491" s="45"/>
      <c r="M491" s="46" t="s">
        <v>1400</v>
      </c>
      <c r="N491" s="40" t="s">
        <v>1401</v>
      </c>
      <c r="O491" s="47" t="s">
        <v>1479</v>
      </c>
      <c r="P491" s="48"/>
      <c r="Q491" s="48"/>
      <c r="R491" s="48"/>
      <c r="S491" s="49"/>
      <c r="T491" s="50" t="str">
        <f>IFERROR(__xludf.DUMMYFUNCTION("if(isblank($A491),"""",REGEXREPLACE($A491,   "",?(\d),?"",  ""$1""&amp;""-""&amp;$H491))"),"")</f>
        <v/>
      </c>
      <c r="U491" s="51" t="str">
        <f>IFERROR(__xludf.DUMMYFUNCTION("iferror(split(A491,"","",TRUE,TRUE),"""")"),"")</f>
        <v/>
      </c>
      <c r="V491" s="51"/>
      <c r="W491" s="51"/>
      <c r="X491" s="51"/>
      <c r="Y491" s="50" t="str">
        <f>IFERROR(__xludf.DUMMYFUNCTION("if(or(U491="""",U491=""f""),"""",U491&amp;"": ""&amp;vlookup(to_text(U491),'1.Learning-Goals'!$A$3:$B$100,2,FALSE))"),"")</f>
        <v/>
      </c>
      <c r="Z491" s="50" t="str">
        <f>IFERROR(__xludf.DUMMYFUNCTION("if(or(V491="""",V491=""f""),"""",V491&amp;"": ""&amp;vlookup(to_text(V491),'1.Learning-Goals'!$A$3:$B$100,2,FALSE))"),"")</f>
        <v/>
      </c>
      <c r="AA491" s="50" t="str">
        <f>IFERROR(__xludf.DUMMYFUNCTION("if(or(W491="""",W491=""f""),"""",W491&amp;"": ""&amp;vlookup(to_text(W491),'1.Learning-Goals'!$A$3:$B$100,2,FALSE))"),"")</f>
        <v/>
      </c>
      <c r="AB491" s="50" t="str">
        <f>IFERROR(__xludf.DUMMYFUNCTION("if(or(X491="""",X491=""f""),"""",X491&amp;"": ""&amp;vlookup(to_text(X491),'1.Learning-Goals'!$A$3:$B$100,2,FALSE))"),"")</f>
        <v/>
      </c>
      <c r="AC491" s="52"/>
      <c r="AD491" s="52"/>
      <c r="AE491" s="52"/>
      <c r="AF491" s="52"/>
      <c r="AG491" s="52"/>
      <c r="AH491" s="52"/>
      <c r="AI491" s="52"/>
      <c r="AJ491" s="52"/>
    </row>
    <row r="492" ht="15.75" customHeight="1">
      <c r="A492" s="53"/>
      <c r="B492" s="39" t="str">
        <f t="shared" si="1"/>
        <v/>
      </c>
      <c r="C492" s="40" t="s">
        <v>1480</v>
      </c>
      <c r="D492" s="41" t="s">
        <v>1481</v>
      </c>
      <c r="E492" s="41" t="s">
        <v>79</v>
      </c>
      <c r="F492" s="40" t="s">
        <v>102</v>
      </c>
      <c r="G492" s="41">
        <v>3.0</v>
      </c>
      <c r="H492" s="57" t="s">
        <v>6</v>
      </c>
      <c r="I492" s="41" t="s">
        <v>103</v>
      </c>
      <c r="J492" s="56"/>
      <c r="K492" s="44"/>
      <c r="L492" s="45"/>
      <c r="M492" s="46" t="s">
        <v>1400</v>
      </c>
      <c r="N492" s="40" t="s">
        <v>1401</v>
      </c>
      <c r="O492" s="47" t="s">
        <v>1482</v>
      </c>
      <c r="P492" s="48"/>
      <c r="Q492" s="48"/>
      <c r="R492" s="48"/>
      <c r="S492" s="49"/>
      <c r="T492" s="50" t="str">
        <f>IFERROR(__xludf.DUMMYFUNCTION("if(isblank($A492),"""",REGEXREPLACE($A492,   "",?(\d),?"",  ""$1""&amp;""-""&amp;$H492))"),"")</f>
        <v/>
      </c>
      <c r="U492" s="51" t="str">
        <f>IFERROR(__xludf.DUMMYFUNCTION("iferror(split(A492,"","",TRUE,TRUE),"""")"),"")</f>
        <v/>
      </c>
      <c r="V492" s="51"/>
      <c r="W492" s="51"/>
      <c r="X492" s="51"/>
      <c r="Y492" s="50" t="str">
        <f>IFERROR(__xludf.DUMMYFUNCTION("if(or(U492="""",U492=""f""),"""",U492&amp;"": ""&amp;vlookup(to_text(U492),'1.Learning-Goals'!$A$3:$B$100,2,FALSE))"),"")</f>
        <v/>
      </c>
      <c r="Z492" s="50" t="str">
        <f>IFERROR(__xludf.DUMMYFUNCTION("if(or(V492="""",V492=""f""),"""",V492&amp;"": ""&amp;vlookup(to_text(V492),'1.Learning-Goals'!$A$3:$B$100,2,FALSE))"),"")</f>
        <v/>
      </c>
      <c r="AA492" s="50" t="str">
        <f>IFERROR(__xludf.DUMMYFUNCTION("if(or(W492="""",W492=""f""),"""",W492&amp;"": ""&amp;vlookup(to_text(W492),'1.Learning-Goals'!$A$3:$B$100,2,FALSE))"),"")</f>
        <v/>
      </c>
      <c r="AB492" s="50" t="str">
        <f>IFERROR(__xludf.DUMMYFUNCTION("if(or(X492="""",X492=""f""),"""",X492&amp;"": ""&amp;vlookup(to_text(X492),'1.Learning-Goals'!$A$3:$B$100,2,FALSE))"),"")</f>
        <v/>
      </c>
      <c r="AC492" s="52"/>
      <c r="AD492" s="52"/>
      <c r="AE492" s="52"/>
      <c r="AF492" s="52"/>
      <c r="AG492" s="52"/>
      <c r="AH492" s="52"/>
      <c r="AI492" s="52"/>
      <c r="AJ492" s="52"/>
    </row>
    <row r="493" ht="15.75" customHeight="1">
      <c r="A493" s="53"/>
      <c r="B493" s="39" t="str">
        <f t="shared" si="1"/>
        <v/>
      </c>
      <c r="C493" s="40" t="s">
        <v>1483</v>
      </c>
      <c r="D493" s="41" t="s">
        <v>1484</v>
      </c>
      <c r="E493" s="41" t="s">
        <v>79</v>
      </c>
      <c r="F493" s="40" t="s">
        <v>102</v>
      </c>
      <c r="G493" s="41">
        <v>3.0</v>
      </c>
      <c r="H493" s="57" t="s">
        <v>6</v>
      </c>
      <c r="I493" s="41" t="s">
        <v>103</v>
      </c>
      <c r="J493" s="56"/>
      <c r="K493" s="44"/>
      <c r="L493" s="45"/>
      <c r="M493" s="46" t="s">
        <v>1400</v>
      </c>
      <c r="N493" s="40" t="s">
        <v>1401</v>
      </c>
      <c r="O493" s="47" t="s">
        <v>1485</v>
      </c>
      <c r="P493" s="48"/>
      <c r="Q493" s="48"/>
      <c r="R493" s="48"/>
      <c r="S493" s="49"/>
      <c r="T493" s="50" t="str">
        <f>IFERROR(__xludf.DUMMYFUNCTION("if(isblank($A493),"""",REGEXREPLACE($A493,   "",?(\d),?"",  ""$1""&amp;""-""&amp;$H493))"),"")</f>
        <v/>
      </c>
      <c r="U493" s="51" t="str">
        <f>IFERROR(__xludf.DUMMYFUNCTION("iferror(split(A493,"","",TRUE,TRUE),"""")"),"")</f>
        <v/>
      </c>
      <c r="V493" s="51"/>
      <c r="W493" s="51"/>
      <c r="X493" s="51"/>
      <c r="Y493" s="50" t="str">
        <f>IFERROR(__xludf.DUMMYFUNCTION("if(or(U493="""",U493=""f""),"""",U493&amp;"": ""&amp;vlookup(to_text(U493),'1.Learning-Goals'!$A$3:$B$100,2,FALSE))"),"")</f>
        <v/>
      </c>
      <c r="Z493" s="50" t="str">
        <f>IFERROR(__xludf.DUMMYFUNCTION("if(or(V493="""",V493=""f""),"""",V493&amp;"": ""&amp;vlookup(to_text(V493),'1.Learning-Goals'!$A$3:$B$100,2,FALSE))"),"")</f>
        <v/>
      </c>
      <c r="AA493" s="50" t="str">
        <f>IFERROR(__xludf.DUMMYFUNCTION("if(or(W493="""",W493=""f""),"""",W493&amp;"": ""&amp;vlookup(to_text(W493),'1.Learning-Goals'!$A$3:$B$100,2,FALSE))"),"")</f>
        <v/>
      </c>
      <c r="AB493" s="50" t="str">
        <f>IFERROR(__xludf.DUMMYFUNCTION("if(or(X493="""",X493=""f""),"""",X493&amp;"": ""&amp;vlookup(to_text(X493),'1.Learning-Goals'!$A$3:$B$100,2,FALSE))"),"")</f>
        <v/>
      </c>
      <c r="AC493" s="52"/>
      <c r="AD493" s="52"/>
      <c r="AE493" s="52"/>
      <c r="AF493" s="52"/>
      <c r="AG493" s="52"/>
      <c r="AH493" s="52"/>
      <c r="AI493" s="52"/>
      <c r="AJ493" s="52"/>
    </row>
    <row r="494" ht="15.75" customHeight="1">
      <c r="A494" s="53"/>
      <c r="B494" s="39" t="str">
        <f t="shared" si="1"/>
        <v/>
      </c>
      <c r="C494" s="40" t="s">
        <v>1486</v>
      </c>
      <c r="D494" s="41" t="s">
        <v>1487</v>
      </c>
      <c r="E494" s="41" t="s">
        <v>79</v>
      </c>
      <c r="F494" s="40" t="s">
        <v>102</v>
      </c>
      <c r="G494" s="41">
        <v>3.0</v>
      </c>
      <c r="H494" s="57" t="s">
        <v>6</v>
      </c>
      <c r="I494" s="41" t="s">
        <v>103</v>
      </c>
      <c r="J494" s="56"/>
      <c r="K494" s="44"/>
      <c r="L494" s="45"/>
      <c r="M494" s="46" t="s">
        <v>1400</v>
      </c>
      <c r="N494" s="40" t="s">
        <v>1401</v>
      </c>
      <c r="O494" s="47" t="s">
        <v>1488</v>
      </c>
      <c r="P494" s="48"/>
      <c r="Q494" s="48"/>
      <c r="R494" s="48"/>
      <c r="S494" s="49"/>
      <c r="T494" s="50" t="str">
        <f>IFERROR(__xludf.DUMMYFUNCTION("if(isblank($A494),"""",REGEXREPLACE($A494,   "",?(\d),?"",  ""$1""&amp;""-""&amp;$H494))"),"")</f>
        <v/>
      </c>
      <c r="U494" s="51" t="str">
        <f>IFERROR(__xludf.DUMMYFUNCTION("iferror(split(A494,"","",TRUE,TRUE),"""")"),"")</f>
        <v/>
      </c>
      <c r="V494" s="51"/>
      <c r="W494" s="51"/>
      <c r="X494" s="51"/>
      <c r="Y494" s="50" t="str">
        <f>IFERROR(__xludf.DUMMYFUNCTION("if(or(U494="""",U494=""f""),"""",U494&amp;"": ""&amp;vlookup(to_text(U494),'1.Learning-Goals'!$A$3:$B$100,2,FALSE))"),"")</f>
        <v/>
      </c>
      <c r="Z494" s="50" t="str">
        <f>IFERROR(__xludf.DUMMYFUNCTION("if(or(V494="""",V494=""f""),"""",V494&amp;"": ""&amp;vlookup(to_text(V494),'1.Learning-Goals'!$A$3:$B$100,2,FALSE))"),"")</f>
        <v/>
      </c>
      <c r="AA494" s="50" t="str">
        <f>IFERROR(__xludf.DUMMYFUNCTION("if(or(W494="""",W494=""f""),"""",W494&amp;"": ""&amp;vlookup(to_text(W494),'1.Learning-Goals'!$A$3:$B$100,2,FALSE))"),"")</f>
        <v/>
      </c>
      <c r="AB494" s="50" t="str">
        <f>IFERROR(__xludf.DUMMYFUNCTION("if(or(X494="""",X494=""f""),"""",X494&amp;"": ""&amp;vlookup(to_text(X494),'1.Learning-Goals'!$A$3:$B$100,2,FALSE))"),"")</f>
        <v/>
      </c>
      <c r="AC494" s="52"/>
      <c r="AD494" s="52"/>
      <c r="AE494" s="52"/>
      <c r="AF494" s="52"/>
      <c r="AG494" s="52"/>
      <c r="AH494" s="52"/>
      <c r="AI494" s="52"/>
      <c r="AJ494" s="52"/>
    </row>
    <row r="495" ht="15.75" customHeight="1">
      <c r="A495" s="53"/>
      <c r="B495" s="39" t="str">
        <f t="shared" si="1"/>
        <v/>
      </c>
      <c r="C495" s="40" t="s">
        <v>1489</v>
      </c>
      <c r="D495" s="41" t="s">
        <v>1490</v>
      </c>
      <c r="E495" s="41" t="s">
        <v>79</v>
      </c>
      <c r="F495" s="40" t="s">
        <v>102</v>
      </c>
      <c r="G495" s="41">
        <v>3.0</v>
      </c>
      <c r="H495" s="57" t="s">
        <v>6</v>
      </c>
      <c r="I495" s="41" t="s">
        <v>103</v>
      </c>
      <c r="J495" s="56"/>
      <c r="K495" s="44"/>
      <c r="L495" s="45"/>
      <c r="M495" s="46" t="s">
        <v>1400</v>
      </c>
      <c r="N495" s="40" t="s">
        <v>1401</v>
      </c>
      <c r="O495" s="47" t="s">
        <v>1491</v>
      </c>
      <c r="P495" s="48"/>
      <c r="Q495" s="48"/>
      <c r="R495" s="48"/>
      <c r="S495" s="49"/>
      <c r="T495" s="50" t="str">
        <f>IFERROR(__xludf.DUMMYFUNCTION("if(isblank($A495),"""",REGEXREPLACE($A495,   "",?(\d),?"",  ""$1""&amp;""-""&amp;$H495))"),"")</f>
        <v/>
      </c>
      <c r="U495" s="51" t="str">
        <f>IFERROR(__xludf.DUMMYFUNCTION("iferror(split(A495,"","",TRUE,TRUE),"""")"),"")</f>
        <v/>
      </c>
      <c r="V495" s="51"/>
      <c r="W495" s="51"/>
      <c r="X495" s="51"/>
      <c r="Y495" s="50" t="str">
        <f>IFERROR(__xludf.DUMMYFUNCTION("if(or(U495="""",U495=""f""),"""",U495&amp;"": ""&amp;vlookup(to_text(U495),'1.Learning-Goals'!$A$3:$B$100,2,FALSE))"),"")</f>
        <v/>
      </c>
      <c r="Z495" s="50" t="str">
        <f>IFERROR(__xludf.DUMMYFUNCTION("if(or(V495="""",V495=""f""),"""",V495&amp;"": ""&amp;vlookup(to_text(V495),'1.Learning-Goals'!$A$3:$B$100,2,FALSE))"),"")</f>
        <v/>
      </c>
      <c r="AA495" s="50" t="str">
        <f>IFERROR(__xludf.DUMMYFUNCTION("if(or(W495="""",W495=""f""),"""",W495&amp;"": ""&amp;vlookup(to_text(W495),'1.Learning-Goals'!$A$3:$B$100,2,FALSE))"),"")</f>
        <v/>
      </c>
      <c r="AB495" s="50" t="str">
        <f>IFERROR(__xludf.DUMMYFUNCTION("if(or(X495="""",X495=""f""),"""",X495&amp;"": ""&amp;vlookup(to_text(X495),'1.Learning-Goals'!$A$3:$B$100,2,FALSE))"),"")</f>
        <v/>
      </c>
      <c r="AC495" s="52"/>
      <c r="AD495" s="52"/>
      <c r="AE495" s="52"/>
      <c r="AF495" s="52"/>
      <c r="AG495" s="52"/>
      <c r="AH495" s="52"/>
      <c r="AI495" s="52"/>
      <c r="AJ495" s="52"/>
    </row>
    <row r="496" ht="15.75" customHeight="1">
      <c r="A496" s="53"/>
      <c r="B496" s="39" t="str">
        <f t="shared" si="1"/>
        <v/>
      </c>
      <c r="C496" s="40" t="s">
        <v>1492</v>
      </c>
      <c r="D496" s="41" t="s">
        <v>1493</v>
      </c>
      <c r="E496" s="41" t="s">
        <v>79</v>
      </c>
      <c r="F496" s="40" t="s">
        <v>102</v>
      </c>
      <c r="G496" s="41">
        <v>3.0</v>
      </c>
      <c r="H496" s="57" t="s">
        <v>6</v>
      </c>
      <c r="I496" s="41" t="s">
        <v>103</v>
      </c>
      <c r="J496" s="56"/>
      <c r="K496" s="44"/>
      <c r="L496" s="45"/>
      <c r="M496" s="46" t="s">
        <v>1400</v>
      </c>
      <c r="N496" s="40" t="s">
        <v>1401</v>
      </c>
      <c r="O496" s="47" t="s">
        <v>1494</v>
      </c>
      <c r="P496" s="48"/>
      <c r="Q496" s="48"/>
      <c r="R496" s="48"/>
      <c r="S496" s="49"/>
      <c r="T496" s="50" t="str">
        <f>IFERROR(__xludf.DUMMYFUNCTION("if(isblank($A496),"""",REGEXREPLACE($A496,   "",?(\d),?"",  ""$1""&amp;""-""&amp;$H496))"),"")</f>
        <v/>
      </c>
      <c r="U496" s="51" t="str">
        <f>IFERROR(__xludf.DUMMYFUNCTION("iferror(split(A496,"","",TRUE,TRUE),"""")"),"")</f>
        <v/>
      </c>
      <c r="V496" s="51"/>
      <c r="W496" s="51"/>
      <c r="X496" s="51"/>
      <c r="Y496" s="50" t="str">
        <f>IFERROR(__xludf.DUMMYFUNCTION("if(or(U496="""",U496=""f""),"""",U496&amp;"": ""&amp;vlookup(to_text(U496),'1.Learning-Goals'!$A$3:$B$100,2,FALSE))"),"")</f>
        <v/>
      </c>
      <c r="Z496" s="50" t="str">
        <f>IFERROR(__xludf.DUMMYFUNCTION("if(or(V496="""",V496=""f""),"""",V496&amp;"": ""&amp;vlookup(to_text(V496),'1.Learning-Goals'!$A$3:$B$100,2,FALSE))"),"")</f>
        <v/>
      </c>
      <c r="AA496" s="50" t="str">
        <f>IFERROR(__xludf.DUMMYFUNCTION("if(or(W496="""",W496=""f""),"""",W496&amp;"": ""&amp;vlookup(to_text(W496),'1.Learning-Goals'!$A$3:$B$100,2,FALSE))"),"")</f>
        <v/>
      </c>
      <c r="AB496" s="50" t="str">
        <f>IFERROR(__xludf.DUMMYFUNCTION("if(or(X496="""",X496=""f""),"""",X496&amp;"": ""&amp;vlookup(to_text(X496),'1.Learning-Goals'!$A$3:$B$100,2,FALSE))"),"")</f>
        <v/>
      </c>
      <c r="AC496" s="52"/>
      <c r="AD496" s="52"/>
      <c r="AE496" s="52"/>
      <c r="AF496" s="52"/>
      <c r="AG496" s="52"/>
      <c r="AH496" s="52"/>
      <c r="AI496" s="52"/>
      <c r="AJ496" s="52"/>
    </row>
    <row r="497" ht="15.75" customHeight="1">
      <c r="A497" s="53"/>
      <c r="B497" s="39" t="str">
        <f t="shared" si="1"/>
        <v/>
      </c>
      <c r="C497" s="40" t="s">
        <v>1495</v>
      </c>
      <c r="D497" s="41" t="s">
        <v>1496</v>
      </c>
      <c r="E497" s="41" t="s">
        <v>79</v>
      </c>
      <c r="F497" s="40" t="s">
        <v>102</v>
      </c>
      <c r="G497" s="41">
        <v>3.0</v>
      </c>
      <c r="H497" s="57" t="s">
        <v>6</v>
      </c>
      <c r="I497" s="41" t="s">
        <v>103</v>
      </c>
      <c r="J497" s="56"/>
      <c r="K497" s="44"/>
      <c r="L497" s="45"/>
      <c r="M497" s="46" t="s">
        <v>1400</v>
      </c>
      <c r="N497" s="40" t="s">
        <v>1401</v>
      </c>
      <c r="O497" s="47" t="s">
        <v>1497</v>
      </c>
      <c r="P497" s="48"/>
      <c r="Q497" s="48"/>
      <c r="R497" s="48"/>
      <c r="S497" s="49"/>
      <c r="T497" s="50" t="str">
        <f>IFERROR(__xludf.DUMMYFUNCTION("if(isblank($A497),"""",REGEXREPLACE($A497,   "",?(\d),?"",  ""$1""&amp;""-""&amp;$H497))"),"")</f>
        <v/>
      </c>
      <c r="U497" s="51" t="str">
        <f>IFERROR(__xludf.DUMMYFUNCTION("iferror(split(A497,"","",TRUE,TRUE),"""")"),"")</f>
        <v/>
      </c>
      <c r="V497" s="51"/>
      <c r="W497" s="51"/>
      <c r="X497" s="51"/>
      <c r="Y497" s="50" t="str">
        <f>IFERROR(__xludf.DUMMYFUNCTION("if(or(U497="""",U497=""f""),"""",U497&amp;"": ""&amp;vlookup(to_text(U497),'1.Learning-Goals'!$A$3:$B$100,2,FALSE))"),"")</f>
        <v/>
      </c>
      <c r="Z497" s="50" t="str">
        <f>IFERROR(__xludf.DUMMYFUNCTION("if(or(V497="""",V497=""f""),"""",V497&amp;"": ""&amp;vlookup(to_text(V497),'1.Learning-Goals'!$A$3:$B$100,2,FALSE))"),"")</f>
        <v/>
      </c>
      <c r="AA497" s="50" t="str">
        <f>IFERROR(__xludf.DUMMYFUNCTION("if(or(W497="""",W497=""f""),"""",W497&amp;"": ""&amp;vlookup(to_text(W497),'1.Learning-Goals'!$A$3:$B$100,2,FALSE))"),"")</f>
        <v/>
      </c>
      <c r="AB497" s="50" t="str">
        <f>IFERROR(__xludf.DUMMYFUNCTION("if(or(X497="""",X497=""f""),"""",X497&amp;"": ""&amp;vlookup(to_text(X497),'1.Learning-Goals'!$A$3:$B$100,2,FALSE))"),"")</f>
        <v/>
      </c>
      <c r="AC497" s="52"/>
      <c r="AD497" s="52"/>
      <c r="AE497" s="52"/>
      <c r="AF497" s="52"/>
      <c r="AG497" s="52"/>
      <c r="AH497" s="52"/>
      <c r="AI497" s="52"/>
      <c r="AJ497" s="52"/>
    </row>
    <row r="498" ht="15.75" customHeight="1">
      <c r="A498" s="53"/>
      <c r="B498" s="39" t="str">
        <f t="shared" si="1"/>
        <v/>
      </c>
      <c r="C498" s="40" t="s">
        <v>1498</v>
      </c>
      <c r="D498" s="41" t="s">
        <v>1499</v>
      </c>
      <c r="E498" s="41" t="s">
        <v>79</v>
      </c>
      <c r="F498" s="40" t="s">
        <v>102</v>
      </c>
      <c r="G498" s="41">
        <v>3.0</v>
      </c>
      <c r="H498" s="57" t="s">
        <v>6</v>
      </c>
      <c r="I498" s="41" t="s">
        <v>103</v>
      </c>
      <c r="J498" s="56"/>
      <c r="K498" s="44"/>
      <c r="L498" s="45"/>
      <c r="M498" s="46" t="s">
        <v>1400</v>
      </c>
      <c r="N498" s="40" t="s">
        <v>1401</v>
      </c>
      <c r="O498" s="47" t="s">
        <v>1500</v>
      </c>
      <c r="P498" s="48"/>
      <c r="Q498" s="48"/>
      <c r="R498" s="48"/>
      <c r="S498" s="49"/>
      <c r="T498" s="50" t="str">
        <f>IFERROR(__xludf.DUMMYFUNCTION("if(isblank($A498),"""",REGEXREPLACE($A498,   "",?(\d),?"",  ""$1""&amp;""-""&amp;$H498))"),"")</f>
        <v/>
      </c>
      <c r="U498" s="51" t="str">
        <f>IFERROR(__xludf.DUMMYFUNCTION("iferror(split(A498,"","",TRUE,TRUE),"""")"),"")</f>
        <v/>
      </c>
      <c r="V498" s="51"/>
      <c r="W498" s="51"/>
      <c r="X498" s="51"/>
      <c r="Y498" s="50" t="str">
        <f>IFERROR(__xludf.DUMMYFUNCTION("if(or(U498="""",U498=""f""),"""",U498&amp;"": ""&amp;vlookup(to_text(U498),'1.Learning-Goals'!$A$3:$B$100,2,FALSE))"),"")</f>
        <v/>
      </c>
      <c r="Z498" s="50" t="str">
        <f>IFERROR(__xludf.DUMMYFUNCTION("if(or(V498="""",V498=""f""),"""",V498&amp;"": ""&amp;vlookup(to_text(V498),'1.Learning-Goals'!$A$3:$B$100,2,FALSE))"),"")</f>
        <v/>
      </c>
      <c r="AA498" s="50" t="str">
        <f>IFERROR(__xludf.DUMMYFUNCTION("if(or(W498="""",W498=""f""),"""",W498&amp;"": ""&amp;vlookup(to_text(W498),'1.Learning-Goals'!$A$3:$B$100,2,FALSE))"),"")</f>
        <v/>
      </c>
      <c r="AB498" s="50" t="str">
        <f>IFERROR(__xludf.DUMMYFUNCTION("if(or(X498="""",X498=""f""),"""",X498&amp;"": ""&amp;vlookup(to_text(X498),'1.Learning-Goals'!$A$3:$B$100,2,FALSE))"),"")</f>
        <v/>
      </c>
      <c r="AC498" s="52"/>
      <c r="AD498" s="52"/>
      <c r="AE498" s="52"/>
      <c r="AF498" s="52"/>
      <c r="AG498" s="52"/>
      <c r="AH498" s="52"/>
      <c r="AI498" s="52"/>
      <c r="AJ498" s="52"/>
    </row>
    <row r="499" ht="15.75" customHeight="1">
      <c r="A499" s="53"/>
      <c r="B499" s="39" t="str">
        <f t="shared" si="1"/>
        <v/>
      </c>
      <c r="C499" s="40" t="s">
        <v>1501</v>
      </c>
      <c r="D499" s="41" t="s">
        <v>1502</v>
      </c>
      <c r="E499" s="41" t="s">
        <v>79</v>
      </c>
      <c r="F499" s="40" t="s">
        <v>102</v>
      </c>
      <c r="G499" s="41">
        <v>3.0</v>
      </c>
      <c r="H499" s="57" t="s">
        <v>6</v>
      </c>
      <c r="I499" s="41" t="s">
        <v>103</v>
      </c>
      <c r="J499" s="56"/>
      <c r="K499" s="44"/>
      <c r="L499" s="45"/>
      <c r="M499" s="46" t="s">
        <v>1400</v>
      </c>
      <c r="N499" s="40" t="s">
        <v>1401</v>
      </c>
      <c r="O499" s="47" t="s">
        <v>1503</v>
      </c>
      <c r="P499" s="48"/>
      <c r="Q499" s="48"/>
      <c r="R499" s="48"/>
      <c r="S499" s="49"/>
      <c r="T499" s="50" t="str">
        <f>IFERROR(__xludf.DUMMYFUNCTION("if(isblank($A499),"""",REGEXREPLACE($A499,   "",?(\d),?"",  ""$1""&amp;""-""&amp;$H499))"),"")</f>
        <v/>
      </c>
      <c r="U499" s="51" t="str">
        <f>IFERROR(__xludf.DUMMYFUNCTION("iferror(split(A499,"","",TRUE,TRUE),"""")"),"")</f>
        <v/>
      </c>
      <c r="V499" s="51"/>
      <c r="W499" s="51"/>
      <c r="X499" s="51"/>
      <c r="Y499" s="50" t="str">
        <f>IFERROR(__xludf.DUMMYFUNCTION("if(or(U499="""",U499=""f""),"""",U499&amp;"": ""&amp;vlookup(to_text(U499),'1.Learning-Goals'!$A$3:$B$100,2,FALSE))"),"")</f>
        <v/>
      </c>
      <c r="Z499" s="50" t="str">
        <f>IFERROR(__xludf.DUMMYFUNCTION("if(or(V499="""",V499=""f""),"""",V499&amp;"": ""&amp;vlookup(to_text(V499),'1.Learning-Goals'!$A$3:$B$100,2,FALSE))"),"")</f>
        <v/>
      </c>
      <c r="AA499" s="50" t="str">
        <f>IFERROR(__xludf.DUMMYFUNCTION("if(or(W499="""",W499=""f""),"""",W499&amp;"": ""&amp;vlookup(to_text(W499),'1.Learning-Goals'!$A$3:$B$100,2,FALSE))"),"")</f>
        <v/>
      </c>
      <c r="AB499" s="50" t="str">
        <f>IFERROR(__xludf.DUMMYFUNCTION("if(or(X499="""",X499=""f""),"""",X499&amp;"": ""&amp;vlookup(to_text(X499),'1.Learning-Goals'!$A$3:$B$100,2,FALSE))"),"")</f>
        <v/>
      </c>
      <c r="AC499" s="52"/>
      <c r="AD499" s="52"/>
      <c r="AE499" s="52"/>
      <c r="AF499" s="52"/>
      <c r="AG499" s="52"/>
      <c r="AH499" s="52"/>
      <c r="AI499" s="52"/>
      <c r="AJ499" s="52"/>
    </row>
    <row r="500" ht="15.75" customHeight="1">
      <c r="A500" s="53"/>
      <c r="B500" s="39" t="str">
        <f t="shared" si="1"/>
        <v/>
      </c>
      <c r="C500" s="40" t="s">
        <v>1504</v>
      </c>
      <c r="D500" s="41" t="s">
        <v>1505</v>
      </c>
      <c r="E500" s="41" t="s">
        <v>79</v>
      </c>
      <c r="F500" s="40" t="s">
        <v>102</v>
      </c>
      <c r="G500" s="41">
        <v>4.0</v>
      </c>
      <c r="H500" s="57" t="s">
        <v>6</v>
      </c>
      <c r="I500" s="41" t="s">
        <v>103</v>
      </c>
      <c r="J500" s="56"/>
      <c r="K500" s="44"/>
      <c r="L500" s="45"/>
      <c r="M500" s="46" t="s">
        <v>1400</v>
      </c>
      <c r="N500" s="40" t="s">
        <v>1401</v>
      </c>
      <c r="O500" s="47" t="s">
        <v>1506</v>
      </c>
      <c r="P500" s="48"/>
      <c r="Q500" s="48"/>
      <c r="R500" s="48"/>
      <c r="S500" s="49"/>
      <c r="T500" s="50" t="str">
        <f>IFERROR(__xludf.DUMMYFUNCTION("if(isblank($A500),"""",REGEXREPLACE($A500,   "",?(\d),?"",  ""$1""&amp;""-""&amp;$H500))"),"")</f>
        <v/>
      </c>
      <c r="U500" s="51" t="str">
        <f>IFERROR(__xludf.DUMMYFUNCTION("iferror(split(A500,"","",TRUE,TRUE),"""")"),"")</f>
        <v/>
      </c>
      <c r="V500" s="51"/>
      <c r="W500" s="51"/>
      <c r="X500" s="51"/>
      <c r="Y500" s="50" t="str">
        <f>IFERROR(__xludf.DUMMYFUNCTION("if(or(U500="""",U500=""f""),"""",U500&amp;"": ""&amp;vlookup(to_text(U500),'1.Learning-Goals'!$A$3:$B$100,2,FALSE))"),"")</f>
        <v/>
      </c>
      <c r="Z500" s="50" t="str">
        <f>IFERROR(__xludf.DUMMYFUNCTION("if(or(V500="""",V500=""f""),"""",V500&amp;"": ""&amp;vlookup(to_text(V500),'1.Learning-Goals'!$A$3:$B$100,2,FALSE))"),"")</f>
        <v/>
      </c>
      <c r="AA500" s="50" t="str">
        <f>IFERROR(__xludf.DUMMYFUNCTION("if(or(W500="""",W500=""f""),"""",W500&amp;"": ""&amp;vlookup(to_text(W500),'1.Learning-Goals'!$A$3:$B$100,2,FALSE))"),"")</f>
        <v/>
      </c>
      <c r="AB500" s="50" t="str">
        <f>IFERROR(__xludf.DUMMYFUNCTION("if(or(X500="""",X500=""f""),"""",X500&amp;"": ""&amp;vlookup(to_text(X500),'1.Learning-Goals'!$A$3:$B$100,2,FALSE))"),"")</f>
        <v/>
      </c>
      <c r="AC500" s="52"/>
      <c r="AD500" s="52"/>
      <c r="AE500" s="52"/>
      <c r="AF500" s="52"/>
      <c r="AG500" s="52"/>
      <c r="AH500" s="52"/>
      <c r="AI500" s="52"/>
      <c r="AJ500" s="52"/>
    </row>
    <row r="501" ht="15.75" customHeight="1">
      <c r="A501" s="53"/>
      <c r="B501" s="39" t="str">
        <f t="shared" si="1"/>
        <v/>
      </c>
      <c r="C501" s="40" t="s">
        <v>1507</v>
      </c>
      <c r="D501" s="41" t="s">
        <v>1508</v>
      </c>
      <c r="E501" s="41" t="s">
        <v>79</v>
      </c>
      <c r="F501" s="40" t="s">
        <v>102</v>
      </c>
      <c r="G501" s="41">
        <v>4.0</v>
      </c>
      <c r="H501" s="57" t="s">
        <v>6</v>
      </c>
      <c r="I501" s="41" t="s">
        <v>103</v>
      </c>
      <c r="J501" s="56"/>
      <c r="K501" s="44"/>
      <c r="L501" s="45"/>
      <c r="M501" s="46" t="s">
        <v>1400</v>
      </c>
      <c r="N501" s="40" t="s">
        <v>1401</v>
      </c>
      <c r="O501" s="47" t="s">
        <v>1509</v>
      </c>
      <c r="P501" s="48"/>
      <c r="Q501" s="48"/>
      <c r="R501" s="48"/>
      <c r="S501" s="49"/>
      <c r="T501" s="50" t="str">
        <f>IFERROR(__xludf.DUMMYFUNCTION("if(isblank($A501),"""",REGEXREPLACE($A501,   "",?(\d),?"",  ""$1""&amp;""-""&amp;$H501))"),"")</f>
        <v/>
      </c>
      <c r="U501" s="51" t="str">
        <f>IFERROR(__xludf.DUMMYFUNCTION("iferror(split(A501,"","",TRUE,TRUE),"""")"),"")</f>
        <v/>
      </c>
      <c r="V501" s="51"/>
      <c r="W501" s="51"/>
      <c r="X501" s="51"/>
      <c r="Y501" s="50" t="str">
        <f>IFERROR(__xludf.DUMMYFUNCTION("if(or(U501="""",U501=""f""),"""",U501&amp;"": ""&amp;vlookup(to_text(U501),'1.Learning-Goals'!$A$3:$B$100,2,FALSE))"),"")</f>
        <v/>
      </c>
      <c r="Z501" s="50" t="str">
        <f>IFERROR(__xludf.DUMMYFUNCTION("if(or(V501="""",V501=""f""),"""",V501&amp;"": ""&amp;vlookup(to_text(V501),'1.Learning-Goals'!$A$3:$B$100,2,FALSE))"),"")</f>
        <v/>
      </c>
      <c r="AA501" s="50" t="str">
        <f>IFERROR(__xludf.DUMMYFUNCTION("if(or(W501="""",W501=""f""),"""",W501&amp;"": ""&amp;vlookup(to_text(W501),'1.Learning-Goals'!$A$3:$B$100,2,FALSE))"),"")</f>
        <v/>
      </c>
      <c r="AB501" s="50" t="str">
        <f>IFERROR(__xludf.DUMMYFUNCTION("if(or(X501="""",X501=""f""),"""",X501&amp;"": ""&amp;vlookup(to_text(X501),'1.Learning-Goals'!$A$3:$B$100,2,FALSE))"),"")</f>
        <v/>
      </c>
      <c r="AC501" s="52"/>
      <c r="AD501" s="52"/>
      <c r="AE501" s="52"/>
      <c r="AF501" s="52"/>
      <c r="AG501" s="52"/>
      <c r="AH501" s="52"/>
      <c r="AI501" s="52"/>
      <c r="AJ501" s="52"/>
    </row>
    <row r="502" ht="15.75" customHeight="1">
      <c r="A502" s="53"/>
      <c r="B502" s="39" t="str">
        <f t="shared" si="1"/>
        <v/>
      </c>
      <c r="C502" s="40" t="s">
        <v>1510</v>
      </c>
      <c r="D502" s="41" t="s">
        <v>1511</v>
      </c>
      <c r="E502" s="41" t="s">
        <v>79</v>
      </c>
      <c r="F502" s="40" t="s">
        <v>102</v>
      </c>
      <c r="G502" s="41">
        <v>4.0</v>
      </c>
      <c r="H502" s="57" t="s">
        <v>6</v>
      </c>
      <c r="I502" s="41" t="s">
        <v>103</v>
      </c>
      <c r="J502" s="56"/>
      <c r="K502" s="44"/>
      <c r="L502" s="45"/>
      <c r="M502" s="46" t="s">
        <v>1400</v>
      </c>
      <c r="N502" s="40" t="s">
        <v>1401</v>
      </c>
      <c r="O502" s="47" t="s">
        <v>1512</v>
      </c>
      <c r="P502" s="48"/>
      <c r="Q502" s="48"/>
      <c r="R502" s="48"/>
      <c r="S502" s="49"/>
      <c r="T502" s="50" t="str">
        <f>IFERROR(__xludf.DUMMYFUNCTION("if(isblank($A502),"""",REGEXREPLACE($A502,   "",?(\d),?"",  ""$1""&amp;""-""&amp;$H502))"),"")</f>
        <v/>
      </c>
      <c r="U502" s="51" t="str">
        <f>IFERROR(__xludf.DUMMYFUNCTION("iferror(split(A502,"","",TRUE,TRUE),"""")"),"")</f>
        <v/>
      </c>
      <c r="V502" s="51"/>
      <c r="W502" s="51"/>
      <c r="X502" s="51"/>
      <c r="Y502" s="50" t="str">
        <f>IFERROR(__xludf.DUMMYFUNCTION("if(or(U502="""",U502=""f""),"""",U502&amp;"": ""&amp;vlookup(to_text(U502),'1.Learning-Goals'!$A$3:$B$100,2,FALSE))"),"")</f>
        <v/>
      </c>
      <c r="Z502" s="50" t="str">
        <f>IFERROR(__xludf.DUMMYFUNCTION("if(or(V502="""",V502=""f""),"""",V502&amp;"": ""&amp;vlookup(to_text(V502),'1.Learning-Goals'!$A$3:$B$100,2,FALSE))"),"")</f>
        <v/>
      </c>
      <c r="AA502" s="50" t="str">
        <f>IFERROR(__xludf.DUMMYFUNCTION("if(or(W502="""",W502=""f""),"""",W502&amp;"": ""&amp;vlookup(to_text(W502),'1.Learning-Goals'!$A$3:$B$100,2,FALSE))"),"")</f>
        <v/>
      </c>
      <c r="AB502" s="50" t="str">
        <f>IFERROR(__xludf.DUMMYFUNCTION("if(or(X502="""",X502=""f""),"""",X502&amp;"": ""&amp;vlookup(to_text(X502),'1.Learning-Goals'!$A$3:$B$100,2,FALSE))"),"")</f>
        <v/>
      </c>
      <c r="AC502" s="52"/>
      <c r="AD502" s="52"/>
      <c r="AE502" s="52"/>
      <c r="AF502" s="52"/>
      <c r="AG502" s="52"/>
      <c r="AH502" s="52"/>
      <c r="AI502" s="52"/>
      <c r="AJ502" s="52"/>
    </row>
    <row r="503" ht="15.75" customHeight="1">
      <c r="A503" s="53"/>
      <c r="B503" s="39" t="str">
        <f t="shared" si="1"/>
        <v/>
      </c>
      <c r="C503" s="40" t="s">
        <v>1513</v>
      </c>
      <c r="D503" s="41" t="s">
        <v>1514</v>
      </c>
      <c r="E503" s="41" t="s">
        <v>79</v>
      </c>
      <c r="F503" s="40" t="s">
        <v>102</v>
      </c>
      <c r="G503" s="41">
        <v>4.0</v>
      </c>
      <c r="H503" s="57" t="s">
        <v>6</v>
      </c>
      <c r="I503" s="41" t="s">
        <v>103</v>
      </c>
      <c r="J503" s="56"/>
      <c r="K503" s="44"/>
      <c r="L503" s="45"/>
      <c r="M503" s="46" t="s">
        <v>1400</v>
      </c>
      <c r="N503" s="40" t="s">
        <v>1401</v>
      </c>
      <c r="O503" s="47" t="s">
        <v>1515</v>
      </c>
      <c r="P503" s="48"/>
      <c r="Q503" s="48"/>
      <c r="R503" s="48"/>
      <c r="S503" s="49"/>
      <c r="T503" s="50" t="str">
        <f>IFERROR(__xludf.DUMMYFUNCTION("if(isblank($A503),"""",REGEXREPLACE($A503,   "",?(\d),?"",  ""$1""&amp;""-""&amp;$H503))"),"")</f>
        <v/>
      </c>
      <c r="U503" s="51" t="str">
        <f>IFERROR(__xludf.DUMMYFUNCTION("iferror(split(A503,"","",TRUE,TRUE),"""")"),"")</f>
        <v/>
      </c>
      <c r="V503" s="51"/>
      <c r="W503" s="51"/>
      <c r="X503" s="51"/>
      <c r="Y503" s="50" t="str">
        <f>IFERROR(__xludf.DUMMYFUNCTION("if(or(U503="""",U503=""f""),"""",U503&amp;"": ""&amp;vlookup(to_text(U503),'1.Learning-Goals'!$A$3:$B$100,2,FALSE))"),"")</f>
        <v/>
      </c>
      <c r="Z503" s="50" t="str">
        <f>IFERROR(__xludf.DUMMYFUNCTION("if(or(V503="""",V503=""f""),"""",V503&amp;"": ""&amp;vlookup(to_text(V503),'1.Learning-Goals'!$A$3:$B$100,2,FALSE))"),"")</f>
        <v/>
      </c>
      <c r="AA503" s="50" t="str">
        <f>IFERROR(__xludf.DUMMYFUNCTION("if(or(W503="""",W503=""f""),"""",W503&amp;"": ""&amp;vlookup(to_text(W503),'1.Learning-Goals'!$A$3:$B$100,2,FALSE))"),"")</f>
        <v/>
      </c>
      <c r="AB503" s="50" t="str">
        <f>IFERROR(__xludf.DUMMYFUNCTION("if(or(X503="""",X503=""f""),"""",X503&amp;"": ""&amp;vlookup(to_text(X503),'1.Learning-Goals'!$A$3:$B$100,2,FALSE))"),"")</f>
        <v/>
      </c>
      <c r="AC503" s="52"/>
      <c r="AD503" s="52"/>
      <c r="AE503" s="52"/>
      <c r="AF503" s="52"/>
      <c r="AG503" s="52"/>
      <c r="AH503" s="52"/>
      <c r="AI503" s="52"/>
      <c r="AJ503" s="52"/>
    </row>
    <row r="504" ht="15.75" customHeight="1">
      <c r="A504" s="53"/>
      <c r="B504" s="39" t="str">
        <f t="shared" si="1"/>
        <v/>
      </c>
      <c r="C504" s="40" t="s">
        <v>1516</v>
      </c>
      <c r="D504" s="41" t="s">
        <v>1517</v>
      </c>
      <c r="E504" s="41" t="s">
        <v>79</v>
      </c>
      <c r="F504" s="40" t="s">
        <v>102</v>
      </c>
      <c r="G504" s="41">
        <v>4.0</v>
      </c>
      <c r="H504" s="57" t="s">
        <v>6</v>
      </c>
      <c r="I504" s="41" t="s">
        <v>103</v>
      </c>
      <c r="J504" s="56"/>
      <c r="K504" s="44"/>
      <c r="L504" s="45"/>
      <c r="M504" s="46" t="s">
        <v>1400</v>
      </c>
      <c r="N504" s="40" t="s">
        <v>1401</v>
      </c>
      <c r="O504" s="47" t="s">
        <v>1518</v>
      </c>
      <c r="P504" s="48"/>
      <c r="Q504" s="48"/>
      <c r="R504" s="48"/>
      <c r="S504" s="49"/>
      <c r="T504" s="50" t="str">
        <f>IFERROR(__xludf.DUMMYFUNCTION("if(isblank($A504),"""",REGEXREPLACE($A504,   "",?(\d),?"",  ""$1""&amp;""-""&amp;$H504))"),"")</f>
        <v/>
      </c>
      <c r="U504" s="51" t="str">
        <f>IFERROR(__xludf.DUMMYFUNCTION("iferror(split(A504,"","",TRUE,TRUE),"""")"),"")</f>
        <v/>
      </c>
      <c r="V504" s="51"/>
      <c r="W504" s="51"/>
      <c r="X504" s="51"/>
      <c r="Y504" s="50" t="str">
        <f>IFERROR(__xludf.DUMMYFUNCTION("if(or(U504="""",U504=""f""),"""",U504&amp;"": ""&amp;vlookup(to_text(U504),'1.Learning-Goals'!$A$3:$B$100,2,FALSE))"),"")</f>
        <v/>
      </c>
      <c r="Z504" s="50" t="str">
        <f>IFERROR(__xludf.DUMMYFUNCTION("if(or(V504="""",V504=""f""),"""",V504&amp;"": ""&amp;vlookup(to_text(V504),'1.Learning-Goals'!$A$3:$B$100,2,FALSE))"),"")</f>
        <v/>
      </c>
      <c r="AA504" s="50" t="str">
        <f>IFERROR(__xludf.DUMMYFUNCTION("if(or(W504="""",W504=""f""),"""",W504&amp;"": ""&amp;vlookup(to_text(W504),'1.Learning-Goals'!$A$3:$B$100,2,FALSE))"),"")</f>
        <v/>
      </c>
      <c r="AB504" s="50" t="str">
        <f>IFERROR(__xludf.DUMMYFUNCTION("if(or(X504="""",X504=""f""),"""",X504&amp;"": ""&amp;vlookup(to_text(X504),'1.Learning-Goals'!$A$3:$B$100,2,FALSE))"),"")</f>
        <v/>
      </c>
      <c r="AC504" s="52"/>
      <c r="AD504" s="52"/>
      <c r="AE504" s="52"/>
      <c r="AF504" s="52"/>
      <c r="AG504" s="52"/>
      <c r="AH504" s="52"/>
      <c r="AI504" s="52"/>
      <c r="AJ504" s="52"/>
    </row>
    <row r="505" ht="15.75" customHeight="1">
      <c r="A505" s="53"/>
      <c r="B505" s="39" t="str">
        <f t="shared" si="1"/>
        <v/>
      </c>
      <c r="C505" s="40" t="s">
        <v>1519</v>
      </c>
      <c r="D505" s="41" t="s">
        <v>1520</v>
      </c>
      <c r="E505" s="41" t="s">
        <v>79</v>
      </c>
      <c r="F505" s="40" t="s">
        <v>102</v>
      </c>
      <c r="G505" s="41">
        <v>4.0</v>
      </c>
      <c r="H505" s="57" t="s">
        <v>6</v>
      </c>
      <c r="I505" s="41" t="s">
        <v>103</v>
      </c>
      <c r="J505" s="56"/>
      <c r="K505" s="44"/>
      <c r="L505" s="45"/>
      <c r="M505" s="46" t="s">
        <v>1400</v>
      </c>
      <c r="N505" s="40" t="s">
        <v>1401</v>
      </c>
      <c r="O505" s="47" t="s">
        <v>1521</v>
      </c>
      <c r="P505" s="48"/>
      <c r="Q505" s="48"/>
      <c r="R505" s="48"/>
      <c r="S505" s="49"/>
      <c r="T505" s="50" t="str">
        <f>IFERROR(__xludf.DUMMYFUNCTION("if(isblank($A505),"""",REGEXREPLACE($A505,   "",?(\d),?"",  ""$1""&amp;""-""&amp;$H505))"),"")</f>
        <v/>
      </c>
      <c r="U505" s="51" t="str">
        <f>IFERROR(__xludf.DUMMYFUNCTION("iferror(split(A505,"","",TRUE,TRUE),"""")"),"")</f>
        <v/>
      </c>
      <c r="V505" s="51"/>
      <c r="W505" s="51"/>
      <c r="X505" s="51"/>
      <c r="Y505" s="50" t="str">
        <f>IFERROR(__xludf.DUMMYFUNCTION("if(or(U505="""",U505=""f""),"""",U505&amp;"": ""&amp;vlookup(to_text(U505),'1.Learning-Goals'!$A$3:$B$100,2,FALSE))"),"")</f>
        <v/>
      </c>
      <c r="Z505" s="50" t="str">
        <f>IFERROR(__xludf.DUMMYFUNCTION("if(or(V505="""",V505=""f""),"""",V505&amp;"": ""&amp;vlookup(to_text(V505),'1.Learning-Goals'!$A$3:$B$100,2,FALSE))"),"")</f>
        <v/>
      </c>
      <c r="AA505" s="50" t="str">
        <f>IFERROR(__xludf.DUMMYFUNCTION("if(or(W505="""",W505=""f""),"""",W505&amp;"": ""&amp;vlookup(to_text(W505),'1.Learning-Goals'!$A$3:$B$100,2,FALSE))"),"")</f>
        <v/>
      </c>
      <c r="AB505" s="50" t="str">
        <f>IFERROR(__xludf.DUMMYFUNCTION("if(or(X505="""",X505=""f""),"""",X505&amp;"": ""&amp;vlookup(to_text(X505),'1.Learning-Goals'!$A$3:$B$100,2,FALSE))"),"")</f>
        <v/>
      </c>
      <c r="AC505" s="52"/>
      <c r="AD505" s="52"/>
      <c r="AE505" s="52"/>
      <c r="AF505" s="52"/>
      <c r="AG505" s="52"/>
      <c r="AH505" s="52"/>
      <c r="AI505" s="52"/>
      <c r="AJ505" s="52"/>
    </row>
    <row r="506" ht="15.75" customHeight="1">
      <c r="A506" s="53"/>
      <c r="B506" s="39" t="str">
        <f t="shared" si="1"/>
        <v/>
      </c>
      <c r="C506" s="40" t="s">
        <v>1522</v>
      </c>
      <c r="D506" s="41" t="s">
        <v>1523</v>
      </c>
      <c r="E506" s="41" t="s">
        <v>79</v>
      </c>
      <c r="F506" s="40" t="s">
        <v>102</v>
      </c>
      <c r="G506" s="41">
        <v>4.0</v>
      </c>
      <c r="H506" s="57" t="s">
        <v>6</v>
      </c>
      <c r="I506" s="41" t="s">
        <v>103</v>
      </c>
      <c r="J506" s="56"/>
      <c r="K506" s="44"/>
      <c r="L506" s="45"/>
      <c r="M506" s="46" t="s">
        <v>1400</v>
      </c>
      <c r="N506" s="40" t="s">
        <v>1401</v>
      </c>
      <c r="O506" s="47" t="s">
        <v>1524</v>
      </c>
      <c r="P506" s="48"/>
      <c r="Q506" s="48"/>
      <c r="R506" s="48"/>
      <c r="S506" s="49"/>
      <c r="T506" s="50" t="str">
        <f>IFERROR(__xludf.DUMMYFUNCTION("if(isblank($A506),"""",REGEXREPLACE($A506,   "",?(\d),?"",  ""$1""&amp;""-""&amp;$H506))"),"")</f>
        <v/>
      </c>
      <c r="U506" s="51" t="str">
        <f>IFERROR(__xludf.DUMMYFUNCTION("iferror(split(A506,"","",TRUE,TRUE),"""")"),"")</f>
        <v/>
      </c>
      <c r="V506" s="51"/>
      <c r="W506" s="51"/>
      <c r="X506" s="51"/>
      <c r="Y506" s="50" t="str">
        <f>IFERROR(__xludf.DUMMYFUNCTION("if(or(U506="""",U506=""f""),"""",U506&amp;"": ""&amp;vlookup(to_text(U506),'1.Learning-Goals'!$A$3:$B$100,2,FALSE))"),"")</f>
        <v/>
      </c>
      <c r="Z506" s="50" t="str">
        <f>IFERROR(__xludf.DUMMYFUNCTION("if(or(V506="""",V506=""f""),"""",V506&amp;"": ""&amp;vlookup(to_text(V506),'1.Learning-Goals'!$A$3:$B$100,2,FALSE))"),"")</f>
        <v/>
      </c>
      <c r="AA506" s="50" t="str">
        <f>IFERROR(__xludf.DUMMYFUNCTION("if(or(W506="""",W506=""f""),"""",W506&amp;"": ""&amp;vlookup(to_text(W506),'1.Learning-Goals'!$A$3:$B$100,2,FALSE))"),"")</f>
        <v/>
      </c>
      <c r="AB506" s="50" t="str">
        <f>IFERROR(__xludf.DUMMYFUNCTION("if(or(X506="""",X506=""f""),"""",X506&amp;"": ""&amp;vlookup(to_text(X506),'1.Learning-Goals'!$A$3:$B$100,2,FALSE))"),"")</f>
        <v/>
      </c>
      <c r="AC506" s="52"/>
      <c r="AD506" s="52"/>
      <c r="AE506" s="52"/>
      <c r="AF506" s="52"/>
      <c r="AG506" s="52"/>
      <c r="AH506" s="52"/>
      <c r="AI506" s="52"/>
      <c r="AJ506" s="52"/>
    </row>
    <row r="507" ht="15.75" customHeight="1">
      <c r="A507" s="53"/>
      <c r="B507" s="39" t="str">
        <f t="shared" si="1"/>
        <v/>
      </c>
      <c r="C507" s="40" t="s">
        <v>1525</v>
      </c>
      <c r="D507" s="41" t="s">
        <v>1526</v>
      </c>
      <c r="E507" s="41" t="s">
        <v>79</v>
      </c>
      <c r="F507" s="40" t="s">
        <v>102</v>
      </c>
      <c r="G507" s="41">
        <v>4.0</v>
      </c>
      <c r="H507" s="57" t="s">
        <v>6</v>
      </c>
      <c r="I507" s="41" t="s">
        <v>103</v>
      </c>
      <c r="J507" s="56"/>
      <c r="K507" s="44"/>
      <c r="L507" s="45"/>
      <c r="M507" s="46" t="s">
        <v>1400</v>
      </c>
      <c r="N507" s="40" t="s">
        <v>1401</v>
      </c>
      <c r="O507" s="47" t="s">
        <v>1527</v>
      </c>
      <c r="P507" s="48"/>
      <c r="Q507" s="48"/>
      <c r="R507" s="48"/>
      <c r="S507" s="49"/>
      <c r="T507" s="50" t="str">
        <f>IFERROR(__xludf.DUMMYFUNCTION("if(isblank($A507),"""",REGEXREPLACE($A507,   "",?(\d),?"",  ""$1""&amp;""-""&amp;$H507))"),"")</f>
        <v/>
      </c>
      <c r="U507" s="51" t="str">
        <f>IFERROR(__xludf.DUMMYFUNCTION("iferror(split(A507,"","",TRUE,TRUE),"""")"),"")</f>
        <v/>
      </c>
      <c r="V507" s="51"/>
      <c r="W507" s="51"/>
      <c r="X507" s="51"/>
      <c r="Y507" s="50" t="str">
        <f>IFERROR(__xludf.DUMMYFUNCTION("if(or(U507="""",U507=""f""),"""",U507&amp;"": ""&amp;vlookup(to_text(U507),'1.Learning-Goals'!$A$3:$B$100,2,FALSE))"),"")</f>
        <v/>
      </c>
      <c r="Z507" s="50" t="str">
        <f>IFERROR(__xludf.DUMMYFUNCTION("if(or(V507="""",V507=""f""),"""",V507&amp;"": ""&amp;vlookup(to_text(V507),'1.Learning-Goals'!$A$3:$B$100,2,FALSE))"),"")</f>
        <v/>
      </c>
      <c r="AA507" s="50" t="str">
        <f>IFERROR(__xludf.DUMMYFUNCTION("if(or(W507="""",W507=""f""),"""",W507&amp;"": ""&amp;vlookup(to_text(W507),'1.Learning-Goals'!$A$3:$B$100,2,FALSE))"),"")</f>
        <v/>
      </c>
      <c r="AB507" s="50" t="str">
        <f>IFERROR(__xludf.DUMMYFUNCTION("if(or(X507="""",X507=""f""),"""",X507&amp;"": ""&amp;vlookup(to_text(X507),'1.Learning-Goals'!$A$3:$B$100,2,FALSE))"),"")</f>
        <v/>
      </c>
      <c r="AC507" s="52"/>
      <c r="AD507" s="52"/>
      <c r="AE507" s="52"/>
      <c r="AF507" s="52"/>
      <c r="AG507" s="52"/>
      <c r="AH507" s="52"/>
      <c r="AI507" s="52"/>
      <c r="AJ507" s="52"/>
    </row>
    <row r="508" ht="15.75" customHeight="1">
      <c r="A508" s="53"/>
      <c r="B508" s="39" t="str">
        <f t="shared" si="1"/>
        <v/>
      </c>
      <c r="C508" s="40" t="s">
        <v>1528</v>
      </c>
      <c r="D508" s="41" t="s">
        <v>1529</v>
      </c>
      <c r="E508" s="41" t="s">
        <v>79</v>
      </c>
      <c r="F508" s="40" t="s">
        <v>102</v>
      </c>
      <c r="G508" s="41">
        <v>4.0</v>
      </c>
      <c r="H508" s="57" t="s">
        <v>6</v>
      </c>
      <c r="I508" s="41" t="s">
        <v>103</v>
      </c>
      <c r="J508" s="56"/>
      <c r="K508" s="44"/>
      <c r="L508" s="45"/>
      <c r="M508" s="46" t="s">
        <v>1400</v>
      </c>
      <c r="N508" s="40" t="s">
        <v>1401</v>
      </c>
      <c r="O508" s="47" t="s">
        <v>1530</v>
      </c>
      <c r="P508" s="48"/>
      <c r="Q508" s="48"/>
      <c r="R508" s="48"/>
      <c r="S508" s="49"/>
      <c r="T508" s="50" t="str">
        <f>IFERROR(__xludf.DUMMYFUNCTION("if(isblank($A508),"""",REGEXREPLACE($A508,   "",?(\d),?"",  ""$1""&amp;""-""&amp;$H508))"),"")</f>
        <v/>
      </c>
      <c r="U508" s="51" t="str">
        <f>IFERROR(__xludf.DUMMYFUNCTION("iferror(split(A508,"","",TRUE,TRUE),"""")"),"")</f>
        <v/>
      </c>
      <c r="V508" s="51"/>
      <c r="W508" s="51"/>
      <c r="X508" s="51"/>
      <c r="Y508" s="50" t="str">
        <f>IFERROR(__xludf.DUMMYFUNCTION("if(or(U508="""",U508=""f""),"""",U508&amp;"": ""&amp;vlookup(to_text(U508),'1.Learning-Goals'!$A$3:$B$100,2,FALSE))"),"")</f>
        <v/>
      </c>
      <c r="Z508" s="50" t="str">
        <f>IFERROR(__xludf.DUMMYFUNCTION("if(or(V508="""",V508=""f""),"""",V508&amp;"": ""&amp;vlookup(to_text(V508),'1.Learning-Goals'!$A$3:$B$100,2,FALSE))"),"")</f>
        <v/>
      </c>
      <c r="AA508" s="50" t="str">
        <f>IFERROR(__xludf.DUMMYFUNCTION("if(or(W508="""",W508=""f""),"""",W508&amp;"": ""&amp;vlookup(to_text(W508),'1.Learning-Goals'!$A$3:$B$100,2,FALSE))"),"")</f>
        <v/>
      </c>
      <c r="AB508" s="50" t="str">
        <f>IFERROR(__xludf.DUMMYFUNCTION("if(or(X508="""",X508=""f""),"""",X508&amp;"": ""&amp;vlookup(to_text(X508),'1.Learning-Goals'!$A$3:$B$100,2,FALSE))"),"")</f>
        <v/>
      </c>
      <c r="AC508" s="52"/>
      <c r="AD508" s="52"/>
      <c r="AE508" s="52"/>
      <c r="AF508" s="52"/>
      <c r="AG508" s="52"/>
      <c r="AH508" s="52"/>
      <c r="AI508" s="52"/>
      <c r="AJ508" s="52"/>
    </row>
    <row r="509" ht="15.75" customHeight="1">
      <c r="A509" s="53"/>
      <c r="B509" s="39" t="str">
        <f t="shared" si="1"/>
        <v/>
      </c>
      <c r="C509" s="40" t="s">
        <v>1531</v>
      </c>
      <c r="D509" s="41" t="s">
        <v>1245</v>
      </c>
      <c r="E509" s="41" t="s">
        <v>79</v>
      </c>
      <c r="F509" s="40" t="s">
        <v>102</v>
      </c>
      <c r="G509" s="41">
        <v>5.0</v>
      </c>
      <c r="H509" s="57" t="s">
        <v>6</v>
      </c>
      <c r="I509" s="41" t="s">
        <v>103</v>
      </c>
      <c r="J509" s="56"/>
      <c r="K509" s="44"/>
      <c r="L509" s="45"/>
      <c r="M509" s="46" t="s">
        <v>1400</v>
      </c>
      <c r="N509" s="40" t="s">
        <v>1401</v>
      </c>
      <c r="O509" s="47" t="s">
        <v>1532</v>
      </c>
      <c r="P509" s="48"/>
      <c r="Q509" s="48"/>
      <c r="R509" s="48"/>
      <c r="S509" s="49"/>
      <c r="T509" s="50" t="str">
        <f>IFERROR(__xludf.DUMMYFUNCTION("if(isblank($A509),"""",REGEXREPLACE($A509,   "",?(\d),?"",  ""$1""&amp;""-""&amp;$H509))"),"")</f>
        <v/>
      </c>
      <c r="U509" s="51" t="str">
        <f>IFERROR(__xludf.DUMMYFUNCTION("iferror(split(A509,"","",TRUE,TRUE),"""")"),"")</f>
        <v/>
      </c>
      <c r="V509" s="51"/>
      <c r="W509" s="51"/>
      <c r="X509" s="51"/>
      <c r="Y509" s="50" t="str">
        <f>IFERROR(__xludf.DUMMYFUNCTION("if(or(U509="""",U509=""f""),"""",U509&amp;"": ""&amp;vlookup(to_text(U509),'1.Learning-Goals'!$A$3:$B$100,2,FALSE))"),"")</f>
        <v/>
      </c>
      <c r="Z509" s="50" t="str">
        <f>IFERROR(__xludf.DUMMYFUNCTION("if(or(V509="""",V509=""f""),"""",V509&amp;"": ""&amp;vlookup(to_text(V509),'1.Learning-Goals'!$A$3:$B$100,2,FALSE))"),"")</f>
        <v/>
      </c>
      <c r="AA509" s="50" t="str">
        <f>IFERROR(__xludf.DUMMYFUNCTION("if(or(W509="""",W509=""f""),"""",W509&amp;"": ""&amp;vlookup(to_text(W509),'1.Learning-Goals'!$A$3:$B$100,2,FALSE))"),"")</f>
        <v/>
      </c>
      <c r="AB509" s="50" t="str">
        <f>IFERROR(__xludf.DUMMYFUNCTION("if(or(X509="""",X509=""f""),"""",X509&amp;"": ""&amp;vlookup(to_text(X509),'1.Learning-Goals'!$A$3:$B$100,2,FALSE))"),"")</f>
        <v/>
      </c>
      <c r="AC509" s="52"/>
      <c r="AD509" s="52"/>
      <c r="AE509" s="52"/>
      <c r="AF509" s="52"/>
      <c r="AG509" s="52"/>
      <c r="AH509" s="52"/>
      <c r="AI509" s="52"/>
      <c r="AJ509" s="52"/>
    </row>
    <row r="510" ht="15.75" customHeight="1">
      <c r="A510" s="53"/>
      <c r="B510" s="39" t="str">
        <f t="shared" si="1"/>
        <v/>
      </c>
      <c r="C510" s="40" t="s">
        <v>1533</v>
      </c>
      <c r="D510" s="41" t="s">
        <v>1534</v>
      </c>
      <c r="E510" s="41" t="s">
        <v>79</v>
      </c>
      <c r="F510" s="40" t="s">
        <v>102</v>
      </c>
      <c r="G510" s="41">
        <v>5.0</v>
      </c>
      <c r="H510" s="57" t="s">
        <v>6</v>
      </c>
      <c r="I510" s="41" t="s">
        <v>103</v>
      </c>
      <c r="J510" s="56"/>
      <c r="K510" s="44"/>
      <c r="L510" s="45"/>
      <c r="M510" s="46" t="s">
        <v>1400</v>
      </c>
      <c r="N510" s="40" t="s">
        <v>1401</v>
      </c>
      <c r="O510" s="47" t="s">
        <v>1535</v>
      </c>
      <c r="P510" s="48"/>
      <c r="Q510" s="48"/>
      <c r="R510" s="48"/>
      <c r="S510" s="49"/>
      <c r="T510" s="50" t="str">
        <f>IFERROR(__xludf.DUMMYFUNCTION("if(isblank($A510),"""",REGEXREPLACE($A510,   "",?(\d),?"",  ""$1""&amp;""-""&amp;$H510))"),"")</f>
        <v/>
      </c>
      <c r="U510" s="51" t="str">
        <f>IFERROR(__xludf.DUMMYFUNCTION("iferror(split(A510,"","",TRUE,TRUE),"""")"),"")</f>
        <v/>
      </c>
      <c r="V510" s="51"/>
      <c r="W510" s="51"/>
      <c r="X510" s="51"/>
      <c r="Y510" s="50" t="str">
        <f>IFERROR(__xludf.DUMMYFUNCTION("if(or(U510="""",U510=""f""),"""",U510&amp;"": ""&amp;vlookup(to_text(U510),'1.Learning-Goals'!$A$3:$B$100,2,FALSE))"),"")</f>
        <v/>
      </c>
      <c r="Z510" s="50" t="str">
        <f>IFERROR(__xludf.DUMMYFUNCTION("if(or(V510="""",V510=""f""),"""",V510&amp;"": ""&amp;vlookup(to_text(V510),'1.Learning-Goals'!$A$3:$B$100,2,FALSE))"),"")</f>
        <v/>
      </c>
      <c r="AA510" s="50" t="str">
        <f>IFERROR(__xludf.DUMMYFUNCTION("if(or(W510="""",W510=""f""),"""",W510&amp;"": ""&amp;vlookup(to_text(W510),'1.Learning-Goals'!$A$3:$B$100,2,FALSE))"),"")</f>
        <v/>
      </c>
      <c r="AB510" s="50" t="str">
        <f>IFERROR(__xludf.DUMMYFUNCTION("if(or(X510="""",X510=""f""),"""",X510&amp;"": ""&amp;vlookup(to_text(X510),'1.Learning-Goals'!$A$3:$B$100,2,FALSE))"),"")</f>
        <v/>
      </c>
      <c r="AC510" s="52"/>
      <c r="AD510" s="52"/>
      <c r="AE510" s="52"/>
      <c r="AF510" s="52"/>
      <c r="AG510" s="52"/>
      <c r="AH510" s="52"/>
      <c r="AI510" s="52"/>
      <c r="AJ510" s="52"/>
    </row>
    <row r="511" ht="15.75" customHeight="1">
      <c r="A511" s="53"/>
      <c r="B511" s="39" t="str">
        <f t="shared" si="1"/>
        <v/>
      </c>
      <c r="C511" s="40" t="s">
        <v>1536</v>
      </c>
      <c r="D511" s="41" t="s">
        <v>1537</v>
      </c>
      <c r="E511" s="41" t="s">
        <v>79</v>
      </c>
      <c r="F511" s="40" t="s">
        <v>102</v>
      </c>
      <c r="G511" s="41">
        <v>5.0</v>
      </c>
      <c r="H511" s="57" t="s">
        <v>6</v>
      </c>
      <c r="I511" s="41" t="s">
        <v>103</v>
      </c>
      <c r="J511" s="56"/>
      <c r="K511" s="44"/>
      <c r="L511" s="45"/>
      <c r="M511" s="46" t="s">
        <v>1400</v>
      </c>
      <c r="N511" s="40" t="s">
        <v>1401</v>
      </c>
      <c r="O511" s="47" t="s">
        <v>1538</v>
      </c>
      <c r="P511" s="48"/>
      <c r="Q511" s="48"/>
      <c r="R511" s="48"/>
      <c r="S511" s="49"/>
      <c r="T511" s="50" t="str">
        <f>IFERROR(__xludf.DUMMYFUNCTION("if(isblank($A511),"""",REGEXREPLACE($A511,   "",?(\d),?"",  ""$1""&amp;""-""&amp;$H511))"),"")</f>
        <v/>
      </c>
      <c r="U511" s="51" t="str">
        <f>IFERROR(__xludf.DUMMYFUNCTION("iferror(split(A511,"","",TRUE,TRUE),"""")"),"")</f>
        <v/>
      </c>
      <c r="V511" s="51"/>
      <c r="W511" s="51"/>
      <c r="X511" s="51"/>
      <c r="Y511" s="50" t="str">
        <f>IFERROR(__xludf.DUMMYFUNCTION("if(or(U511="""",U511=""f""),"""",U511&amp;"": ""&amp;vlookup(to_text(U511),'1.Learning-Goals'!$A$3:$B$100,2,FALSE))"),"")</f>
        <v/>
      </c>
      <c r="Z511" s="50" t="str">
        <f>IFERROR(__xludf.DUMMYFUNCTION("if(or(V511="""",V511=""f""),"""",V511&amp;"": ""&amp;vlookup(to_text(V511),'1.Learning-Goals'!$A$3:$B$100,2,FALSE))"),"")</f>
        <v/>
      </c>
      <c r="AA511" s="50" t="str">
        <f>IFERROR(__xludf.DUMMYFUNCTION("if(or(W511="""",W511=""f""),"""",W511&amp;"": ""&amp;vlookup(to_text(W511),'1.Learning-Goals'!$A$3:$B$100,2,FALSE))"),"")</f>
        <v/>
      </c>
      <c r="AB511" s="50" t="str">
        <f>IFERROR(__xludf.DUMMYFUNCTION("if(or(X511="""",X511=""f""),"""",X511&amp;"": ""&amp;vlookup(to_text(X511),'1.Learning-Goals'!$A$3:$B$100,2,FALSE))"),"")</f>
        <v/>
      </c>
      <c r="AC511" s="52"/>
      <c r="AD511" s="52"/>
      <c r="AE511" s="52"/>
      <c r="AF511" s="52"/>
      <c r="AG511" s="52"/>
      <c r="AH511" s="52"/>
      <c r="AI511" s="52"/>
      <c r="AJ511" s="52"/>
    </row>
    <row r="512" ht="15.75" customHeight="1">
      <c r="A512" s="53"/>
      <c r="B512" s="39" t="str">
        <f t="shared" si="1"/>
        <v/>
      </c>
      <c r="C512" s="40" t="s">
        <v>1539</v>
      </c>
      <c r="D512" s="41" t="s">
        <v>1540</v>
      </c>
      <c r="E512" s="41" t="s">
        <v>79</v>
      </c>
      <c r="F512" s="40" t="s">
        <v>102</v>
      </c>
      <c r="G512" s="41">
        <v>5.0</v>
      </c>
      <c r="H512" s="57" t="s">
        <v>6</v>
      </c>
      <c r="I512" s="41" t="s">
        <v>103</v>
      </c>
      <c r="J512" s="56"/>
      <c r="K512" s="44"/>
      <c r="L512" s="45"/>
      <c r="M512" s="46" t="s">
        <v>1400</v>
      </c>
      <c r="N512" s="40" t="s">
        <v>1401</v>
      </c>
      <c r="O512" s="47" t="s">
        <v>1541</v>
      </c>
      <c r="P512" s="48"/>
      <c r="Q512" s="48"/>
      <c r="R512" s="48"/>
      <c r="S512" s="49"/>
      <c r="T512" s="50" t="str">
        <f>IFERROR(__xludf.DUMMYFUNCTION("if(isblank($A512),"""",REGEXREPLACE($A512,   "",?(\d),?"",  ""$1""&amp;""-""&amp;$H512))"),"")</f>
        <v/>
      </c>
      <c r="U512" s="51" t="str">
        <f>IFERROR(__xludf.DUMMYFUNCTION("iferror(split(A512,"","",TRUE,TRUE),"""")"),"")</f>
        <v/>
      </c>
      <c r="V512" s="51"/>
      <c r="W512" s="51"/>
      <c r="X512" s="51"/>
      <c r="Y512" s="50" t="str">
        <f>IFERROR(__xludf.DUMMYFUNCTION("if(or(U512="""",U512=""f""),"""",U512&amp;"": ""&amp;vlookup(to_text(U512),'1.Learning-Goals'!$A$3:$B$100,2,FALSE))"),"")</f>
        <v/>
      </c>
      <c r="Z512" s="50" t="str">
        <f>IFERROR(__xludf.DUMMYFUNCTION("if(or(V512="""",V512=""f""),"""",V512&amp;"": ""&amp;vlookup(to_text(V512),'1.Learning-Goals'!$A$3:$B$100,2,FALSE))"),"")</f>
        <v/>
      </c>
      <c r="AA512" s="50" t="str">
        <f>IFERROR(__xludf.DUMMYFUNCTION("if(or(W512="""",W512=""f""),"""",W512&amp;"": ""&amp;vlookup(to_text(W512),'1.Learning-Goals'!$A$3:$B$100,2,FALSE))"),"")</f>
        <v/>
      </c>
      <c r="AB512" s="50" t="str">
        <f>IFERROR(__xludf.DUMMYFUNCTION("if(or(X512="""",X512=""f""),"""",X512&amp;"": ""&amp;vlookup(to_text(X512),'1.Learning-Goals'!$A$3:$B$100,2,FALSE))"),"")</f>
        <v/>
      </c>
      <c r="AC512" s="52"/>
      <c r="AD512" s="52"/>
      <c r="AE512" s="52"/>
      <c r="AF512" s="52"/>
      <c r="AG512" s="52"/>
      <c r="AH512" s="52"/>
      <c r="AI512" s="52"/>
      <c r="AJ512" s="52"/>
    </row>
    <row r="513" ht="15.75" customHeight="1">
      <c r="A513" s="53"/>
      <c r="B513" s="39" t="str">
        <f t="shared" si="1"/>
        <v/>
      </c>
      <c r="C513" s="40" t="s">
        <v>1542</v>
      </c>
      <c r="D513" s="41" t="s">
        <v>1543</v>
      </c>
      <c r="E513" s="41" t="s">
        <v>79</v>
      </c>
      <c r="F513" s="40" t="s">
        <v>102</v>
      </c>
      <c r="G513" s="41">
        <v>5.0</v>
      </c>
      <c r="H513" s="57" t="s">
        <v>6</v>
      </c>
      <c r="I513" s="41" t="s">
        <v>103</v>
      </c>
      <c r="J513" s="56"/>
      <c r="K513" s="44"/>
      <c r="L513" s="45"/>
      <c r="M513" s="46" t="s">
        <v>1400</v>
      </c>
      <c r="N513" s="40" t="s">
        <v>1401</v>
      </c>
      <c r="O513" s="47" t="s">
        <v>1544</v>
      </c>
      <c r="P513" s="48"/>
      <c r="Q513" s="48"/>
      <c r="R513" s="48"/>
      <c r="S513" s="49"/>
      <c r="T513" s="50" t="str">
        <f>IFERROR(__xludf.DUMMYFUNCTION("if(isblank($A513),"""",REGEXREPLACE($A513,   "",?(\d),?"",  ""$1""&amp;""-""&amp;$H513))"),"")</f>
        <v/>
      </c>
      <c r="U513" s="51" t="str">
        <f>IFERROR(__xludf.DUMMYFUNCTION("iferror(split(A513,"","",TRUE,TRUE),"""")"),"")</f>
        <v/>
      </c>
      <c r="V513" s="51"/>
      <c r="W513" s="51"/>
      <c r="X513" s="51"/>
      <c r="Y513" s="50" t="str">
        <f>IFERROR(__xludf.DUMMYFUNCTION("if(or(U513="""",U513=""f""),"""",U513&amp;"": ""&amp;vlookup(to_text(U513),'1.Learning-Goals'!$A$3:$B$100,2,FALSE))"),"")</f>
        <v/>
      </c>
      <c r="Z513" s="50" t="str">
        <f>IFERROR(__xludf.DUMMYFUNCTION("if(or(V513="""",V513=""f""),"""",V513&amp;"": ""&amp;vlookup(to_text(V513),'1.Learning-Goals'!$A$3:$B$100,2,FALSE))"),"")</f>
        <v/>
      </c>
      <c r="AA513" s="50" t="str">
        <f>IFERROR(__xludf.DUMMYFUNCTION("if(or(W513="""",W513=""f""),"""",W513&amp;"": ""&amp;vlookup(to_text(W513),'1.Learning-Goals'!$A$3:$B$100,2,FALSE))"),"")</f>
        <v/>
      </c>
      <c r="AB513" s="50" t="str">
        <f>IFERROR(__xludf.DUMMYFUNCTION("if(or(X513="""",X513=""f""),"""",X513&amp;"": ""&amp;vlookup(to_text(X513),'1.Learning-Goals'!$A$3:$B$100,2,FALSE))"),"")</f>
        <v/>
      </c>
      <c r="AC513" s="52"/>
      <c r="AD513" s="52"/>
      <c r="AE513" s="52"/>
      <c r="AF513" s="52"/>
      <c r="AG513" s="52"/>
      <c r="AH513" s="52"/>
      <c r="AI513" s="52"/>
      <c r="AJ513" s="52"/>
    </row>
    <row r="514" ht="15.75" customHeight="1">
      <c r="A514" s="53"/>
      <c r="B514" s="39" t="str">
        <f t="shared" si="1"/>
        <v/>
      </c>
      <c r="C514" s="40" t="s">
        <v>1545</v>
      </c>
      <c r="D514" s="41" t="s">
        <v>1546</v>
      </c>
      <c r="E514" s="41" t="s">
        <v>79</v>
      </c>
      <c r="F514" s="40" t="s">
        <v>102</v>
      </c>
      <c r="G514" s="41">
        <v>5.0</v>
      </c>
      <c r="H514" s="57" t="s">
        <v>6</v>
      </c>
      <c r="I514" s="41" t="s">
        <v>103</v>
      </c>
      <c r="J514" s="56"/>
      <c r="K514" s="44"/>
      <c r="L514" s="45"/>
      <c r="M514" s="46" t="s">
        <v>1400</v>
      </c>
      <c r="N514" s="40" t="s">
        <v>1401</v>
      </c>
      <c r="O514" s="47" t="s">
        <v>1547</v>
      </c>
      <c r="P514" s="48"/>
      <c r="Q514" s="48"/>
      <c r="R514" s="48"/>
      <c r="S514" s="49"/>
      <c r="T514" s="50" t="str">
        <f>IFERROR(__xludf.DUMMYFUNCTION("if(isblank($A514),"""",REGEXREPLACE($A514,   "",?(\d),?"",  ""$1""&amp;""-""&amp;$H514))"),"")</f>
        <v/>
      </c>
      <c r="U514" s="51" t="str">
        <f>IFERROR(__xludf.DUMMYFUNCTION("iferror(split(A514,"","",TRUE,TRUE),"""")"),"")</f>
        <v/>
      </c>
      <c r="V514" s="51"/>
      <c r="W514" s="51"/>
      <c r="X514" s="51"/>
      <c r="Y514" s="50" t="str">
        <f>IFERROR(__xludf.DUMMYFUNCTION("if(or(U514="""",U514=""f""),"""",U514&amp;"": ""&amp;vlookup(to_text(U514),'1.Learning-Goals'!$A$3:$B$100,2,FALSE))"),"")</f>
        <v/>
      </c>
      <c r="Z514" s="50" t="str">
        <f>IFERROR(__xludf.DUMMYFUNCTION("if(or(V514="""",V514=""f""),"""",V514&amp;"": ""&amp;vlookup(to_text(V514),'1.Learning-Goals'!$A$3:$B$100,2,FALSE))"),"")</f>
        <v/>
      </c>
      <c r="AA514" s="50" t="str">
        <f>IFERROR(__xludf.DUMMYFUNCTION("if(or(W514="""",W514=""f""),"""",W514&amp;"": ""&amp;vlookup(to_text(W514),'1.Learning-Goals'!$A$3:$B$100,2,FALSE))"),"")</f>
        <v/>
      </c>
      <c r="AB514" s="50" t="str">
        <f>IFERROR(__xludf.DUMMYFUNCTION("if(or(X514="""",X514=""f""),"""",X514&amp;"": ""&amp;vlookup(to_text(X514),'1.Learning-Goals'!$A$3:$B$100,2,FALSE))"),"")</f>
        <v/>
      </c>
      <c r="AC514" s="52"/>
      <c r="AD514" s="52"/>
      <c r="AE514" s="52"/>
      <c r="AF514" s="52"/>
      <c r="AG514" s="52"/>
      <c r="AH514" s="52"/>
      <c r="AI514" s="52"/>
      <c r="AJ514" s="52"/>
    </row>
    <row r="515" ht="15.75" customHeight="1">
      <c r="A515" s="53"/>
      <c r="B515" s="39" t="str">
        <f t="shared" si="1"/>
        <v/>
      </c>
      <c r="C515" s="40" t="s">
        <v>1548</v>
      </c>
      <c r="D515" s="41" t="s">
        <v>1549</v>
      </c>
      <c r="E515" s="41" t="s">
        <v>79</v>
      </c>
      <c r="F515" s="40" t="s">
        <v>102</v>
      </c>
      <c r="G515" s="41">
        <v>5.0</v>
      </c>
      <c r="H515" s="57" t="s">
        <v>6</v>
      </c>
      <c r="I515" s="41" t="s">
        <v>103</v>
      </c>
      <c r="J515" s="56"/>
      <c r="K515" s="44"/>
      <c r="L515" s="45"/>
      <c r="M515" s="46" t="s">
        <v>1400</v>
      </c>
      <c r="N515" s="40" t="s">
        <v>1401</v>
      </c>
      <c r="O515" s="47" t="s">
        <v>1550</v>
      </c>
      <c r="P515" s="48"/>
      <c r="Q515" s="48"/>
      <c r="R515" s="48"/>
      <c r="S515" s="49"/>
      <c r="T515" s="50" t="str">
        <f>IFERROR(__xludf.DUMMYFUNCTION("if(isblank($A515),"""",REGEXREPLACE($A515,   "",?(\d),?"",  ""$1""&amp;""-""&amp;$H515))"),"")</f>
        <v/>
      </c>
      <c r="U515" s="51" t="str">
        <f>IFERROR(__xludf.DUMMYFUNCTION("iferror(split(A515,"","",TRUE,TRUE),"""")"),"")</f>
        <v/>
      </c>
      <c r="V515" s="51"/>
      <c r="W515" s="51"/>
      <c r="X515" s="51"/>
      <c r="Y515" s="50" t="str">
        <f>IFERROR(__xludf.DUMMYFUNCTION("if(or(U515="""",U515=""f""),"""",U515&amp;"": ""&amp;vlookup(to_text(U515),'1.Learning-Goals'!$A$3:$B$100,2,FALSE))"),"")</f>
        <v/>
      </c>
      <c r="Z515" s="50" t="str">
        <f>IFERROR(__xludf.DUMMYFUNCTION("if(or(V515="""",V515=""f""),"""",V515&amp;"": ""&amp;vlookup(to_text(V515),'1.Learning-Goals'!$A$3:$B$100,2,FALSE))"),"")</f>
        <v/>
      </c>
      <c r="AA515" s="50" t="str">
        <f>IFERROR(__xludf.DUMMYFUNCTION("if(or(W515="""",W515=""f""),"""",W515&amp;"": ""&amp;vlookup(to_text(W515),'1.Learning-Goals'!$A$3:$B$100,2,FALSE))"),"")</f>
        <v/>
      </c>
      <c r="AB515" s="50" t="str">
        <f>IFERROR(__xludf.DUMMYFUNCTION("if(or(X515="""",X515=""f""),"""",X515&amp;"": ""&amp;vlookup(to_text(X515),'1.Learning-Goals'!$A$3:$B$100,2,FALSE))"),"")</f>
        <v/>
      </c>
      <c r="AC515" s="52"/>
      <c r="AD515" s="52"/>
      <c r="AE515" s="52"/>
      <c r="AF515" s="52"/>
      <c r="AG515" s="52"/>
      <c r="AH515" s="52"/>
      <c r="AI515" s="52"/>
      <c r="AJ515" s="52"/>
    </row>
    <row r="516" ht="15.75" customHeight="1">
      <c r="A516" s="53"/>
      <c r="B516" s="39" t="str">
        <f t="shared" si="1"/>
        <v/>
      </c>
      <c r="C516" s="40" t="s">
        <v>1551</v>
      </c>
      <c r="D516" s="41" t="s">
        <v>1552</v>
      </c>
      <c r="E516" s="41" t="s">
        <v>79</v>
      </c>
      <c r="F516" s="40" t="s">
        <v>102</v>
      </c>
      <c r="G516" s="41">
        <v>5.0</v>
      </c>
      <c r="H516" s="57" t="s">
        <v>6</v>
      </c>
      <c r="I516" s="41" t="s">
        <v>103</v>
      </c>
      <c r="J516" s="56"/>
      <c r="K516" s="44"/>
      <c r="L516" s="45"/>
      <c r="M516" s="46" t="s">
        <v>1400</v>
      </c>
      <c r="N516" s="40" t="s">
        <v>1401</v>
      </c>
      <c r="O516" s="47" t="s">
        <v>1553</v>
      </c>
      <c r="P516" s="48"/>
      <c r="Q516" s="48"/>
      <c r="R516" s="48"/>
      <c r="S516" s="49"/>
      <c r="T516" s="50" t="str">
        <f>IFERROR(__xludf.DUMMYFUNCTION("if(isblank($A516),"""",REGEXREPLACE($A516,   "",?(\d),?"",  ""$1""&amp;""-""&amp;$H516))"),"")</f>
        <v/>
      </c>
      <c r="U516" s="51" t="str">
        <f>IFERROR(__xludf.DUMMYFUNCTION("iferror(split(A516,"","",TRUE,TRUE),"""")"),"")</f>
        <v/>
      </c>
      <c r="V516" s="51"/>
      <c r="W516" s="51"/>
      <c r="X516" s="51"/>
      <c r="Y516" s="50" t="str">
        <f>IFERROR(__xludf.DUMMYFUNCTION("if(or(U516="""",U516=""f""),"""",U516&amp;"": ""&amp;vlookup(to_text(U516),'1.Learning-Goals'!$A$3:$B$100,2,FALSE))"),"")</f>
        <v/>
      </c>
      <c r="Z516" s="50" t="str">
        <f>IFERROR(__xludf.DUMMYFUNCTION("if(or(V516="""",V516=""f""),"""",V516&amp;"": ""&amp;vlookup(to_text(V516),'1.Learning-Goals'!$A$3:$B$100,2,FALSE))"),"")</f>
        <v/>
      </c>
      <c r="AA516" s="50" t="str">
        <f>IFERROR(__xludf.DUMMYFUNCTION("if(or(W516="""",W516=""f""),"""",W516&amp;"": ""&amp;vlookup(to_text(W516),'1.Learning-Goals'!$A$3:$B$100,2,FALSE))"),"")</f>
        <v/>
      </c>
      <c r="AB516" s="50" t="str">
        <f>IFERROR(__xludf.DUMMYFUNCTION("if(or(X516="""",X516=""f""),"""",X516&amp;"": ""&amp;vlookup(to_text(X516),'1.Learning-Goals'!$A$3:$B$100,2,FALSE))"),"")</f>
        <v/>
      </c>
      <c r="AC516" s="52"/>
      <c r="AD516" s="52"/>
      <c r="AE516" s="52"/>
      <c r="AF516" s="52"/>
      <c r="AG516" s="52"/>
      <c r="AH516" s="52"/>
      <c r="AI516" s="52"/>
      <c r="AJ516" s="52"/>
    </row>
    <row r="517" ht="15.75" customHeight="1">
      <c r="A517" s="53"/>
      <c r="B517" s="39" t="str">
        <f t="shared" si="1"/>
        <v/>
      </c>
      <c r="C517" s="40" t="s">
        <v>1554</v>
      </c>
      <c r="D517" s="41" t="s">
        <v>1555</v>
      </c>
      <c r="E517" s="41" t="s">
        <v>79</v>
      </c>
      <c r="F517" s="40" t="s">
        <v>102</v>
      </c>
      <c r="G517" s="41">
        <v>5.0</v>
      </c>
      <c r="H517" s="57" t="s">
        <v>6</v>
      </c>
      <c r="I517" s="41" t="s">
        <v>103</v>
      </c>
      <c r="J517" s="56"/>
      <c r="K517" s="44"/>
      <c r="L517" s="45"/>
      <c r="M517" s="46" t="s">
        <v>1400</v>
      </c>
      <c r="N517" s="40" t="s">
        <v>1401</v>
      </c>
      <c r="O517" s="47" t="s">
        <v>1556</v>
      </c>
      <c r="P517" s="48"/>
      <c r="Q517" s="48"/>
      <c r="R517" s="48"/>
      <c r="S517" s="49"/>
      <c r="T517" s="50" t="str">
        <f>IFERROR(__xludf.DUMMYFUNCTION("if(isblank($A517),"""",REGEXREPLACE($A517,   "",?(\d),?"",  ""$1""&amp;""-""&amp;$H517))"),"")</f>
        <v/>
      </c>
      <c r="U517" s="51" t="str">
        <f>IFERROR(__xludf.DUMMYFUNCTION("iferror(split(A517,"","",TRUE,TRUE),"""")"),"")</f>
        <v/>
      </c>
      <c r="V517" s="51"/>
      <c r="W517" s="51"/>
      <c r="X517" s="51"/>
      <c r="Y517" s="50" t="str">
        <f>IFERROR(__xludf.DUMMYFUNCTION("if(or(U517="""",U517=""f""),"""",U517&amp;"": ""&amp;vlookup(to_text(U517),'1.Learning-Goals'!$A$3:$B$100,2,FALSE))"),"")</f>
        <v/>
      </c>
      <c r="Z517" s="50" t="str">
        <f>IFERROR(__xludf.DUMMYFUNCTION("if(or(V517="""",V517=""f""),"""",V517&amp;"": ""&amp;vlookup(to_text(V517),'1.Learning-Goals'!$A$3:$B$100,2,FALSE))"),"")</f>
        <v/>
      </c>
      <c r="AA517" s="50" t="str">
        <f>IFERROR(__xludf.DUMMYFUNCTION("if(or(W517="""",W517=""f""),"""",W517&amp;"": ""&amp;vlookup(to_text(W517),'1.Learning-Goals'!$A$3:$B$100,2,FALSE))"),"")</f>
        <v/>
      </c>
      <c r="AB517" s="50" t="str">
        <f>IFERROR(__xludf.DUMMYFUNCTION("if(or(X517="""",X517=""f""),"""",X517&amp;"": ""&amp;vlookup(to_text(X517),'1.Learning-Goals'!$A$3:$B$100,2,FALSE))"),"")</f>
        <v/>
      </c>
      <c r="AC517" s="52"/>
      <c r="AD517" s="52"/>
      <c r="AE517" s="52"/>
      <c r="AF517" s="52"/>
      <c r="AG517" s="52"/>
      <c r="AH517" s="52"/>
      <c r="AI517" s="52"/>
      <c r="AJ517" s="52"/>
    </row>
    <row r="518" ht="15.75" customHeight="1">
      <c r="A518" s="53"/>
      <c r="B518" s="39" t="str">
        <f t="shared" si="1"/>
        <v/>
      </c>
      <c r="C518" s="40" t="s">
        <v>1557</v>
      </c>
      <c r="D518" s="41" t="s">
        <v>1251</v>
      </c>
      <c r="E518" s="41" t="s">
        <v>79</v>
      </c>
      <c r="F518" s="40" t="s">
        <v>102</v>
      </c>
      <c r="G518" s="41">
        <v>6.0</v>
      </c>
      <c r="H518" s="57" t="s">
        <v>6</v>
      </c>
      <c r="I518" s="41" t="s">
        <v>103</v>
      </c>
      <c r="J518" s="56"/>
      <c r="K518" s="44"/>
      <c r="L518" s="45"/>
      <c r="M518" s="46" t="s">
        <v>1400</v>
      </c>
      <c r="N518" s="40" t="s">
        <v>1401</v>
      </c>
      <c r="O518" s="47" t="s">
        <v>1558</v>
      </c>
      <c r="P518" s="48"/>
      <c r="Q518" s="48"/>
      <c r="R518" s="48"/>
      <c r="S518" s="49"/>
      <c r="T518" s="50" t="str">
        <f>IFERROR(__xludf.DUMMYFUNCTION("if(isblank($A518),"""",REGEXREPLACE($A518,   "",?(\d),?"",  ""$1""&amp;""-""&amp;$H518))"),"")</f>
        <v/>
      </c>
      <c r="U518" s="51" t="str">
        <f>IFERROR(__xludf.DUMMYFUNCTION("iferror(split(A518,"","",TRUE,TRUE),"""")"),"")</f>
        <v/>
      </c>
      <c r="V518" s="51"/>
      <c r="W518" s="51"/>
      <c r="X518" s="51"/>
      <c r="Y518" s="50" t="str">
        <f>IFERROR(__xludf.DUMMYFUNCTION("if(or(U518="""",U518=""f""),"""",U518&amp;"": ""&amp;vlookup(to_text(U518),'1.Learning-Goals'!$A$3:$B$100,2,FALSE))"),"")</f>
        <v/>
      </c>
      <c r="Z518" s="50" t="str">
        <f>IFERROR(__xludf.DUMMYFUNCTION("if(or(V518="""",V518=""f""),"""",V518&amp;"": ""&amp;vlookup(to_text(V518),'1.Learning-Goals'!$A$3:$B$100,2,FALSE))"),"")</f>
        <v/>
      </c>
      <c r="AA518" s="50" t="str">
        <f>IFERROR(__xludf.DUMMYFUNCTION("if(or(W518="""",W518=""f""),"""",W518&amp;"": ""&amp;vlookup(to_text(W518),'1.Learning-Goals'!$A$3:$B$100,2,FALSE))"),"")</f>
        <v/>
      </c>
      <c r="AB518" s="50" t="str">
        <f>IFERROR(__xludf.DUMMYFUNCTION("if(or(X518="""",X518=""f""),"""",X518&amp;"": ""&amp;vlookup(to_text(X518),'1.Learning-Goals'!$A$3:$B$100,2,FALSE))"),"")</f>
        <v/>
      </c>
      <c r="AC518" s="52"/>
      <c r="AD518" s="52"/>
      <c r="AE518" s="52"/>
      <c r="AF518" s="52"/>
      <c r="AG518" s="52"/>
      <c r="AH518" s="52"/>
      <c r="AI518" s="52"/>
      <c r="AJ518" s="52"/>
    </row>
    <row r="519" ht="15.75" customHeight="1">
      <c r="A519" s="53"/>
      <c r="B519" s="39" t="str">
        <f t="shared" si="1"/>
        <v/>
      </c>
      <c r="C519" s="40" t="s">
        <v>1559</v>
      </c>
      <c r="D519" s="41" t="s">
        <v>1560</v>
      </c>
      <c r="E519" s="41" t="s">
        <v>79</v>
      </c>
      <c r="F519" s="40" t="s">
        <v>102</v>
      </c>
      <c r="G519" s="41">
        <v>6.0</v>
      </c>
      <c r="H519" s="57" t="s">
        <v>6</v>
      </c>
      <c r="I519" s="41" t="s">
        <v>103</v>
      </c>
      <c r="J519" s="56"/>
      <c r="K519" s="44"/>
      <c r="L519" s="45"/>
      <c r="M519" s="46" t="s">
        <v>1400</v>
      </c>
      <c r="N519" s="40" t="s">
        <v>1401</v>
      </c>
      <c r="O519" s="47" t="s">
        <v>1561</v>
      </c>
      <c r="P519" s="48"/>
      <c r="Q519" s="48"/>
      <c r="R519" s="48"/>
      <c r="S519" s="49"/>
      <c r="T519" s="50" t="str">
        <f>IFERROR(__xludf.DUMMYFUNCTION("if(isblank($A519),"""",REGEXREPLACE($A519,   "",?(\d),?"",  ""$1""&amp;""-""&amp;$H519))"),"")</f>
        <v/>
      </c>
      <c r="U519" s="51" t="str">
        <f>IFERROR(__xludf.DUMMYFUNCTION("iferror(split(A519,"","",TRUE,TRUE),"""")"),"")</f>
        <v/>
      </c>
      <c r="V519" s="51"/>
      <c r="W519" s="51"/>
      <c r="X519" s="51"/>
      <c r="Y519" s="50" t="str">
        <f>IFERROR(__xludf.DUMMYFUNCTION("if(or(U519="""",U519=""f""),"""",U519&amp;"": ""&amp;vlookup(to_text(U519),'1.Learning-Goals'!$A$3:$B$100,2,FALSE))"),"")</f>
        <v/>
      </c>
      <c r="Z519" s="50" t="str">
        <f>IFERROR(__xludf.DUMMYFUNCTION("if(or(V519="""",V519=""f""),"""",V519&amp;"": ""&amp;vlookup(to_text(V519),'1.Learning-Goals'!$A$3:$B$100,2,FALSE))"),"")</f>
        <v/>
      </c>
      <c r="AA519" s="50" t="str">
        <f>IFERROR(__xludf.DUMMYFUNCTION("if(or(W519="""",W519=""f""),"""",W519&amp;"": ""&amp;vlookup(to_text(W519),'1.Learning-Goals'!$A$3:$B$100,2,FALSE))"),"")</f>
        <v/>
      </c>
      <c r="AB519" s="50" t="str">
        <f>IFERROR(__xludf.DUMMYFUNCTION("if(or(X519="""",X519=""f""),"""",X519&amp;"": ""&amp;vlookup(to_text(X519),'1.Learning-Goals'!$A$3:$B$100,2,FALSE))"),"")</f>
        <v/>
      </c>
      <c r="AC519" s="52"/>
      <c r="AD519" s="52"/>
      <c r="AE519" s="52"/>
      <c r="AF519" s="52"/>
      <c r="AG519" s="52"/>
      <c r="AH519" s="52"/>
      <c r="AI519" s="52"/>
      <c r="AJ519" s="52"/>
    </row>
    <row r="520" ht="15.75" customHeight="1">
      <c r="A520" s="53"/>
      <c r="B520" s="39" t="str">
        <f t="shared" si="1"/>
        <v/>
      </c>
      <c r="C520" s="40" t="s">
        <v>1562</v>
      </c>
      <c r="D520" s="41" t="s">
        <v>1563</v>
      </c>
      <c r="E520" s="41" t="s">
        <v>79</v>
      </c>
      <c r="F520" s="40" t="s">
        <v>102</v>
      </c>
      <c r="G520" s="41">
        <v>6.0</v>
      </c>
      <c r="H520" s="57" t="s">
        <v>6</v>
      </c>
      <c r="I520" s="41" t="s">
        <v>103</v>
      </c>
      <c r="J520" s="56"/>
      <c r="K520" s="44"/>
      <c r="L520" s="45"/>
      <c r="M520" s="46" t="s">
        <v>1400</v>
      </c>
      <c r="N520" s="40" t="s">
        <v>1401</v>
      </c>
      <c r="O520" s="47" t="s">
        <v>1564</v>
      </c>
      <c r="P520" s="48"/>
      <c r="Q520" s="48"/>
      <c r="R520" s="48"/>
      <c r="S520" s="49"/>
      <c r="T520" s="50" t="str">
        <f>IFERROR(__xludf.DUMMYFUNCTION("if(isblank($A520),"""",REGEXREPLACE($A520,   "",?(\d),?"",  ""$1""&amp;""-""&amp;$H520))"),"")</f>
        <v/>
      </c>
      <c r="U520" s="51" t="str">
        <f>IFERROR(__xludf.DUMMYFUNCTION("iferror(split(A520,"","",TRUE,TRUE),"""")"),"")</f>
        <v/>
      </c>
      <c r="V520" s="51"/>
      <c r="W520" s="51"/>
      <c r="X520" s="51"/>
      <c r="Y520" s="50" t="str">
        <f>IFERROR(__xludf.DUMMYFUNCTION("if(or(U520="""",U520=""f""),"""",U520&amp;"": ""&amp;vlookup(to_text(U520),'1.Learning-Goals'!$A$3:$B$100,2,FALSE))"),"")</f>
        <v/>
      </c>
      <c r="Z520" s="50" t="str">
        <f>IFERROR(__xludf.DUMMYFUNCTION("if(or(V520="""",V520=""f""),"""",V520&amp;"": ""&amp;vlookup(to_text(V520),'1.Learning-Goals'!$A$3:$B$100,2,FALSE))"),"")</f>
        <v/>
      </c>
      <c r="AA520" s="50" t="str">
        <f>IFERROR(__xludf.DUMMYFUNCTION("if(or(W520="""",W520=""f""),"""",W520&amp;"": ""&amp;vlookup(to_text(W520),'1.Learning-Goals'!$A$3:$B$100,2,FALSE))"),"")</f>
        <v/>
      </c>
      <c r="AB520" s="50" t="str">
        <f>IFERROR(__xludf.DUMMYFUNCTION("if(or(X520="""",X520=""f""),"""",X520&amp;"": ""&amp;vlookup(to_text(X520),'1.Learning-Goals'!$A$3:$B$100,2,FALSE))"),"")</f>
        <v/>
      </c>
      <c r="AC520" s="52"/>
      <c r="AD520" s="52"/>
      <c r="AE520" s="52"/>
      <c r="AF520" s="52"/>
      <c r="AG520" s="52"/>
      <c r="AH520" s="52"/>
      <c r="AI520" s="52"/>
      <c r="AJ520" s="52"/>
    </row>
    <row r="521" ht="15.75" customHeight="1">
      <c r="A521" s="53"/>
      <c r="B521" s="39" t="str">
        <f t="shared" si="1"/>
        <v/>
      </c>
      <c r="C521" s="40" t="s">
        <v>1565</v>
      </c>
      <c r="D521" s="41" t="s">
        <v>1566</v>
      </c>
      <c r="E521" s="41" t="s">
        <v>79</v>
      </c>
      <c r="F521" s="40" t="s">
        <v>102</v>
      </c>
      <c r="G521" s="41">
        <v>6.0</v>
      </c>
      <c r="H521" s="57" t="s">
        <v>6</v>
      </c>
      <c r="I521" s="41" t="s">
        <v>103</v>
      </c>
      <c r="J521" s="56"/>
      <c r="K521" s="44"/>
      <c r="L521" s="45"/>
      <c r="M521" s="46" t="s">
        <v>1400</v>
      </c>
      <c r="N521" s="40" t="s">
        <v>1401</v>
      </c>
      <c r="O521" s="47" t="s">
        <v>1567</v>
      </c>
      <c r="P521" s="48"/>
      <c r="Q521" s="48"/>
      <c r="R521" s="48"/>
      <c r="S521" s="49"/>
      <c r="T521" s="50" t="str">
        <f>IFERROR(__xludf.DUMMYFUNCTION("if(isblank($A521),"""",REGEXREPLACE($A521,   "",?(\d),?"",  ""$1""&amp;""-""&amp;$H521))"),"")</f>
        <v/>
      </c>
      <c r="U521" s="51" t="str">
        <f>IFERROR(__xludf.DUMMYFUNCTION("iferror(split(A521,"","",TRUE,TRUE),"""")"),"")</f>
        <v/>
      </c>
      <c r="V521" s="51"/>
      <c r="W521" s="51"/>
      <c r="X521" s="51"/>
      <c r="Y521" s="50" t="str">
        <f>IFERROR(__xludf.DUMMYFUNCTION("if(or(U521="""",U521=""f""),"""",U521&amp;"": ""&amp;vlookup(to_text(U521),'1.Learning-Goals'!$A$3:$B$100,2,FALSE))"),"")</f>
        <v/>
      </c>
      <c r="Z521" s="50" t="str">
        <f>IFERROR(__xludf.DUMMYFUNCTION("if(or(V521="""",V521=""f""),"""",V521&amp;"": ""&amp;vlookup(to_text(V521),'1.Learning-Goals'!$A$3:$B$100,2,FALSE))"),"")</f>
        <v/>
      </c>
      <c r="AA521" s="50" t="str">
        <f>IFERROR(__xludf.DUMMYFUNCTION("if(or(W521="""",W521=""f""),"""",W521&amp;"": ""&amp;vlookup(to_text(W521),'1.Learning-Goals'!$A$3:$B$100,2,FALSE))"),"")</f>
        <v/>
      </c>
      <c r="AB521" s="50" t="str">
        <f>IFERROR(__xludf.DUMMYFUNCTION("if(or(X521="""",X521=""f""),"""",X521&amp;"": ""&amp;vlookup(to_text(X521),'1.Learning-Goals'!$A$3:$B$100,2,FALSE))"),"")</f>
        <v/>
      </c>
      <c r="AC521" s="52"/>
      <c r="AD521" s="52"/>
      <c r="AE521" s="52"/>
      <c r="AF521" s="52"/>
      <c r="AG521" s="52"/>
      <c r="AH521" s="52"/>
      <c r="AI521" s="52"/>
      <c r="AJ521" s="52"/>
    </row>
    <row r="522" ht="15.75" customHeight="1">
      <c r="A522" s="53"/>
      <c r="B522" s="39" t="str">
        <f t="shared" si="1"/>
        <v/>
      </c>
      <c r="C522" s="40" t="s">
        <v>1568</v>
      </c>
      <c r="D522" s="41" t="s">
        <v>1569</v>
      </c>
      <c r="E522" s="41" t="s">
        <v>79</v>
      </c>
      <c r="F522" s="40" t="s">
        <v>102</v>
      </c>
      <c r="G522" s="41">
        <v>6.0</v>
      </c>
      <c r="H522" s="57" t="s">
        <v>6</v>
      </c>
      <c r="I522" s="41" t="s">
        <v>103</v>
      </c>
      <c r="J522" s="56"/>
      <c r="K522" s="44"/>
      <c r="L522" s="45"/>
      <c r="M522" s="46" t="s">
        <v>1400</v>
      </c>
      <c r="N522" s="40" t="s">
        <v>1401</v>
      </c>
      <c r="O522" s="47" t="s">
        <v>1570</v>
      </c>
      <c r="P522" s="48"/>
      <c r="Q522" s="48"/>
      <c r="R522" s="48"/>
      <c r="S522" s="49"/>
      <c r="T522" s="50" t="str">
        <f>IFERROR(__xludf.DUMMYFUNCTION("if(isblank($A522),"""",REGEXREPLACE($A522,   "",?(\d),?"",  ""$1""&amp;""-""&amp;$H522))"),"")</f>
        <v/>
      </c>
      <c r="U522" s="51" t="str">
        <f>IFERROR(__xludf.DUMMYFUNCTION("iferror(split(A522,"","",TRUE,TRUE),"""")"),"")</f>
        <v/>
      </c>
      <c r="V522" s="51"/>
      <c r="W522" s="51"/>
      <c r="X522" s="51"/>
      <c r="Y522" s="50" t="str">
        <f>IFERROR(__xludf.DUMMYFUNCTION("if(or(U522="""",U522=""f""),"""",U522&amp;"": ""&amp;vlookup(to_text(U522),'1.Learning-Goals'!$A$3:$B$100,2,FALSE))"),"")</f>
        <v/>
      </c>
      <c r="Z522" s="50" t="str">
        <f>IFERROR(__xludf.DUMMYFUNCTION("if(or(V522="""",V522=""f""),"""",V522&amp;"": ""&amp;vlookup(to_text(V522),'1.Learning-Goals'!$A$3:$B$100,2,FALSE))"),"")</f>
        <v/>
      </c>
      <c r="AA522" s="50" t="str">
        <f>IFERROR(__xludf.DUMMYFUNCTION("if(or(W522="""",W522=""f""),"""",W522&amp;"": ""&amp;vlookup(to_text(W522),'1.Learning-Goals'!$A$3:$B$100,2,FALSE))"),"")</f>
        <v/>
      </c>
      <c r="AB522" s="50" t="str">
        <f>IFERROR(__xludf.DUMMYFUNCTION("if(or(X522="""",X522=""f""),"""",X522&amp;"": ""&amp;vlookup(to_text(X522),'1.Learning-Goals'!$A$3:$B$100,2,FALSE))"),"")</f>
        <v/>
      </c>
      <c r="AC522" s="52"/>
      <c r="AD522" s="52"/>
      <c r="AE522" s="52"/>
      <c r="AF522" s="52"/>
      <c r="AG522" s="52"/>
      <c r="AH522" s="52"/>
      <c r="AI522" s="52"/>
      <c r="AJ522" s="52"/>
    </row>
    <row r="523" ht="15.75" customHeight="1">
      <c r="A523" s="53"/>
      <c r="B523" s="39" t="str">
        <f t="shared" si="1"/>
        <v/>
      </c>
      <c r="C523" s="40" t="s">
        <v>1571</v>
      </c>
      <c r="D523" s="41" t="s">
        <v>1572</v>
      </c>
      <c r="E523" s="41" t="s">
        <v>79</v>
      </c>
      <c r="F523" s="40" t="s">
        <v>102</v>
      </c>
      <c r="G523" s="41">
        <v>6.0</v>
      </c>
      <c r="H523" s="57" t="s">
        <v>6</v>
      </c>
      <c r="I523" s="41" t="s">
        <v>103</v>
      </c>
      <c r="J523" s="56"/>
      <c r="K523" s="44"/>
      <c r="L523" s="45"/>
      <c r="M523" s="46" t="s">
        <v>1400</v>
      </c>
      <c r="N523" s="40" t="s">
        <v>1401</v>
      </c>
      <c r="O523" s="47" t="s">
        <v>1573</v>
      </c>
      <c r="P523" s="48"/>
      <c r="Q523" s="48"/>
      <c r="R523" s="48"/>
      <c r="S523" s="49"/>
      <c r="T523" s="50" t="str">
        <f>IFERROR(__xludf.DUMMYFUNCTION("if(isblank($A523),"""",REGEXREPLACE($A523,   "",?(\d),?"",  ""$1""&amp;""-""&amp;$H523))"),"")</f>
        <v/>
      </c>
      <c r="U523" s="51" t="str">
        <f>IFERROR(__xludf.DUMMYFUNCTION("iferror(split(A523,"","",TRUE,TRUE),"""")"),"")</f>
        <v/>
      </c>
      <c r="V523" s="51"/>
      <c r="W523" s="51"/>
      <c r="X523" s="51"/>
      <c r="Y523" s="50" t="str">
        <f>IFERROR(__xludf.DUMMYFUNCTION("if(or(U523="""",U523=""f""),"""",U523&amp;"": ""&amp;vlookup(to_text(U523),'1.Learning-Goals'!$A$3:$B$100,2,FALSE))"),"")</f>
        <v/>
      </c>
      <c r="Z523" s="50" t="str">
        <f>IFERROR(__xludf.DUMMYFUNCTION("if(or(V523="""",V523=""f""),"""",V523&amp;"": ""&amp;vlookup(to_text(V523),'1.Learning-Goals'!$A$3:$B$100,2,FALSE))"),"")</f>
        <v/>
      </c>
      <c r="AA523" s="50" t="str">
        <f>IFERROR(__xludf.DUMMYFUNCTION("if(or(W523="""",W523=""f""),"""",W523&amp;"": ""&amp;vlookup(to_text(W523),'1.Learning-Goals'!$A$3:$B$100,2,FALSE))"),"")</f>
        <v/>
      </c>
      <c r="AB523" s="50" t="str">
        <f>IFERROR(__xludf.DUMMYFUNCTION("if(or(X523="""",X523=""f""),"""",X523&amp;"": ""&amp;vlookup(to_text(X523),'1.Learning-Goals'!$A$3:$B$100,2,FALSE))"),"")</f>
        <v/>
      </c>
      <c r="AC523" s="52"/>
      <c r="AD523" s="52"/>
      <c r="AE523" s="52"/>
      <c r="AF523" s="52"/>
      <c r="AG523" s="52"/>
      <c r="AH523" s="52"/>
      <c r="AI523" s="52"/>
      <c r="AJ523" s="52"/>
    </row>
    <row r="524" ht="15.75" customHeight="1">
      <c r="A524" s="53"/>
      <c r="B524" s="39" t="str">
        <f t="shared" si="1"/>
        <v/>
      </c>
      <c r="C524" s="40" t="s">
        <v>1574</v>
      </c>
      <c r="D524" s="41" t="s">
        <v>1575</v>
      </c>
      <c r="E524" s="41" t="s">
        <v>79</v>
      </c>
      <c r="F524" s="40" t="s">
        <v>102</v>
      </c>
      <c r="G524" s="41">
        <v>6.0</v>
      </c>
      <c r="H524" s="57" t="s">
        <v>6</v>
      </c>
      <c r="I524" s="41" t="s">
        <v>103</v>
      </c>
      <c r="J524" s="56"/>
      <c r="K524" s="44"/>
      <c r="L524" s="45"/>
      <c r="M524" s="46" t="s">
        <v>1400</v>
      </c>
      <c r="N524" s="40" t="s">
        <v>1401</v>
      </c>
      <c r="O524" s="47" t="s">
        <v>1576</v>
      </c>
      <c r="P524" s="48"/>
      <c r="Q524" s="48"/>
      <c r="R524" s="48"/>
      <c r="S524" s="49"/>
      <c r="T524" s="50" t="str">
        <f>IFERROR(__xludf.DUMMYFUNCTION("if(isblank($A524),"""",REGEXREPLACE($A524,   "",?(\d),?"",  ""$1""&amp;""-""&amp;$H524))"),"")</f>
        <v/>
      </c>
      <c r="U524" s="51" t="str">
        <f>IFERROR(__xludf.DUMMYFUNCTION("iferror(split(A524,"","",TRUE,TRUE),"""")"),"")</f>
        <v/>
      </c>
      <c r="V524" s="51"/>
      <c r="W524" s="51"/>
      <c r="X524" s="51"/>
      <c r="Y524" s="50" t="str">
        <f>IFERROR(__xludf.DUMMYFUNCTION("if(or(U524="""",U524=""f""),"""",U524&amp;"": ""&amp;vlookup(to_text(U524),'1.Learning-Goals'!$A$3:$B$100,2,FALSE))"),"")</f>
        <v/>
      </c>
      <c r="Z524" s="50" t="str">
        <f>IFERROR(__xludf.DUMMYFUNCTION("if(or(V524="""",V524=""f""),"""",V524&amp;"": ""&amp;vlookup(to_text(V524),'1.Learning-Goals'!$A$3:$B$100,2,FALSE))"),"")</f>
        <v/>
      </c>
      <c r="AA524" s="50" t="str">
        <f>IFERROR(__xludf.DUMMYFUNCTION("if(or(W524="""",W524=""f""),"""",W524&amp;"": ""&amp;vlookup(to_text(W524),'1.Learning-Goals'!$A$3:$B$100,2,FALSE))"),"")</f>
        <v/>
      </c>
      <c r="AB524" s="50" t="str">
        <f>IFERROR(__xludf.DUMMYFUNCTION("if(or(X524="""",X524=""f""),"""",X524&amp;"": ""&amp;vlookup(to_text(X524),'1.Learning-Goals'!$A$3:$B$100,2,FALSE))"),"")</f>
        <v/>
      </c>
      <c r="AC524" s="52"/>
      <c r="AD524" s="52"/>
      <c r="AE524" s="52"/>
      <c r="AF524" s="52"/>
      <c r="AG524" s="52"/>
      <c r="AH524" s="52"/>
      <c r="AI524" s="52"/>
      <c r="AJ524" s="52"/>
    </row>
    <row r="525" ht="15.75" customHeight="1">
      <c r="A525" s="53"/>
      <c r="B525" s="39" t="str">
        <f t="shared" si="1"/>
        <v/>
      </c>
      <c r="C525" s="40" t="s">
        <v>1577</v>
      </c>
      <c r="D525" s="41" t="s">
        <v>1578</v>
      </c>
      <c r="E525" s="41" t="s">
        <v>79</v>
      </c>
      <c r="F525" s="40" t="s">
        <v>102</v>
      </c>
      <c r="G525" s="41">
        <v>6.0</v>
      </c>
      <c r="H525" s="57" t="s">
        <v>6</v>
      </c>
      <c r="I525" s="41" t="s">
        <v>103</v>
      </c>
      <c r="J525" s="56"/>
      <c r="K525" s="44"/>
      <c r="L525" s="45"/>
      <c r="M525" s="46" t="s">
        <v>1400</v>
      </c>
      <c r="N525" s="40" t="s">
        <v>1401</v>
      </c>
      <c r="O525" s="47" t="s">
        <v>1579</v>
      </c>
      <c r="P525" s="48"/>
      <c r="Q525" s="48"/>
      <c r="R525" s="48"/>
      <c r="S525" s="49"/>
      <c r="T525" s="50" t="str">
        <f>IFERROR(__xludf.DUMMYFUNCTION("if(isblank($A525),"""",REGEXREPLACE($A525,   "",?(\d),?"",  ""$1""&amp;""-""&amp;$H525))"),"")</f>
        <v/>
      </c>
      <c r="U525" s="51" t="str">
        <f>IFERROR(__xludf.DUMMYFUNCTION("iferror(split(A525,"","",TRUE,TRUE),"""")"),"")</f>
        <v/>
      </c>
      <c r="V525" s="51"/>
      <c r="W525" s="51"/>
      <c r="X525" s="51"/>
      <c r="Y525" s="50" t="str">
        <f>IFERROR(__xludf.DUMMYFUNCTION("if(or(U525="""",U525=""f""),"""",U525&amp;"": ""&amp;vlookup(to_text(U525),'1.Learning-Goals'!$A$3:$B$100,2,FALSE))"),"")</f>
        <v/>
      </c>
      <c r="Z525" s="50" t="str">
        <f>IFERROR(__xludf.DUMMYFUNCTION("if(or(V525="""",V525=""f""),"""",V525&amp;"": ""&amp;vlookup(to_text(V525),'1.Learning-Goals'!$A$3:$B$100,2,FALSE))"),"")</f>
        <v/>
      </c>
      <c r="AA525" s="50" t="str">
        <f>IFERROR(__xludf.DUMMYFUNCTION("if(or(W525="""",W525=""f""),"""",W525&amp;"": ""&amp;vlookup(to_text(W525),'1.Learning-Goals'!$A$3:$B$100,2,FALSE))"),"")</f>
        <v/>
      </c>
      <c r="AB525" s="50" t="str">
        <f>IFERROR(__xludf.DUMMYFUNCTION("if(or(X525="""",X525=""f""),"""",X525&amp;"": ""&amp;vlookup(to_text(X525),'1.Learning-Goals'!$A$3:$B$100,2,FALSE))"),"")</f>
        <v/>
      </c>
      <c r="AC525" s="52"/>
      <c r="AD525" s="52"/>
      <c r="AE525" s="52"/>
      <c r="AF525" s="52"/>
      <c r="AG525" s="52"/>
      <c r="AH525" s="52"/>
      <c r="AI525" s="52"/>
      <c r="AJ525" s="52"/>
    </row>
    <row r="526" ht="15.75" customHeight="1">
      <c r="A526" s="53"/>
      <c r="B526" s="39" t="str">
        <f t="shared" si="1"/>
        <v/>
      </c>
      <c r="C526" s="40" t="s">
        <v>1580</v>
      </c>
      <c r="D526" s="41" t="s">
        <v>1581</v>
      </c>
      <c r="E526" s="41" t="s">
        <v>79</v>
      </c>
      <c r="F526" s="40" t="s">
        <v>102</v>
      </c>
      <c r="G526" s="41">
        <v>6.0</v>
      </c>
      <c r="H526" s="57" t="s">
        <v>6</v>
      </c>
      <c r="I526" s="41" t="s">
        <v>103</v>
      </c>
      <c r="J526" s="56"/>
      <c r="K526" s="44"/>
      <c r="L526" s="45"/>
      <c r="M526" s="46" t="s">
        <v>1400</v>
      </c>
      <c r="N526" s="40" t="s">
        <v>1401</v>
      </c>
      <c r="O526" s="47" t="s">
        <v>1582</v>
      </c>
      <c r="P526" s="48"/>
      <c r="Q526" s="48"/>
      <c r="R526" s="48"/>
      <c r="S526" s="49"/>
      <c r="T526" s="50" t="str">
        <f>IFERROR(__xludf.DUMMYFUNCTION("if(isblank($A526),"""",REGEXREPLACE($A526,   "",?(\d),?"",  ""$1""&amp;""-""&amp;$H526))"),"")</f>
        <v/>
      </c>
      <c r="U526" s="51" t="str">
        <f>IFERROR(__xludf.DUMMYFUNCTION("iferror(split(A526,"","",TRUE,TRUE),"""")"),"")</f>
        <v/>
      </c>
      <c r="V526" s="51"/>
      <c r="W526" s="51"/>
      <c r="X526" s="51"/>
      <c r="Y526" s="50" t="str">
        <f>IFERROR(__xludf.DUMMYFUNCTION("if(or(U526="""",U526=""f""),"""",U526&amp;"": ""&amp;vlookup(to_text(U526),'1.Learning-Goals'!$A$3:$B$100,2,FALSE))"),"")</f>
        <v/>
      </c>
      <c r="Z526" s="50" t="str">
        <f>IFERROR(__xludf.DUMMYFUNCTION("if(or(V526="""",V526=""f""),"""",V526&amp;"": ""&amp;vlookup(to_text(V526),'1.Learning-Goals'!$A$3:$B$100,2,FALSE))"),"")</f>
        <v/>
      </c>
      <c r="AA526" s="50" t="str">
        <f>IFERROR(__xludf.DUMMYFUNCTION("if(or(W526="""",W526=""f""),"""",W526&amp;"": ""&amp;vlookup(to_text(W526),'1.Learning-Goals'!$A$3:$B$100,2,FALSE))"),"")</f>
        <v/>
      </c>
      <c r="AB526" s="50" t="str">
        <f>IFERROR(__xludf.DUMMYFUNCTION("if(or(X526="""",X526=""f""),"""",X526&amp;"": ""&amp;vlookup(to_text(X526),'1.Learning-Goals'!$A$3:$B$100,2,FALSE))"),"")</f>
        <v/>
      </c>
      <c r="AC526" s="52"/>
      <c r="AD526" s="52"/>
      <c r="AE526" s="52"/>
      <c r="AF526" s="52"/>
      <c r="AG526" s="52"/>
      <c r="AH526" s="52"/>
      <c r="AI526" s="52"/>
      <c r="AJ526" s="52"/>
    </row>
    <row r="527" ht="15.75" customHeight="1">
      <c r="A527" s="53"/>
      <c r="B527" s="39" t="str">
        <f t="shared" si="1"/>
        <v/>
      </c>
      <c r="C527" s="40" t="s">
        <v>1583</v>
      </c>
      <c r="D527" s="41" t="s">
        <v>1281</v>
      </c>
      <c r="E527" s="41" t="s">
        <v>79</v>
      </c>
      <c r="F527" s="40" t="s">
        <v>102</v>
      </c>
      <c r="G527" s="41">
        <v>7.0</v>
      </c>
      <c r="H527" s="57" t="s">
        <v>6</v>
      </c>
      <c r="I527" s="41" t="s">
        <v>103</v>
      </c>
      <c r="J527" s="56"/>
      <c r="K527" s="44"/>
      <c r="L527" s="45"/>
      <c r="M527" s="46" t="s">
        <v>1400</v>
      </c>
      <c r="N527" s="40" t="s">
        <v>1401</v>
      </c>
      <c r="O527" s="47" t="s">
        <v>1584</v>
      </c>
      <c r="P527" s="48"/>
      <c r="Q527" s="48"/>
      <c r="R527" s="48"/>
      <c r="S527" s="49"/>
      <c r="T527" s="50" t="str">
        <f>IFERROR(__xludf.DUMMYFUNCTION("if(isblank($A527),"""",REGEXREPLACE($A527,   "",?(\d),?"",  ""$1""&amp;""-""&amp;$H527))"),"")</f>
        <v/>
      </c>
      <c r="U527" s="51" t="str">
        <f>IFERROR(__xludf.DUMMYFUNCTION("iferror(split(A527,"","",TRUE,TRUE),"""")"),"")</f>
        <v/>
      </c>
      <c r="V527" s="51"/>
      <c r="W527" s="51"/>
      <c r="X527" s="51"/>
      <c r="Y527" s="50" t="str">
        <f>IFERROR(__xludf.DUMMYFUNCTION("if(or(U527="""",U527=""f""),"""",U527&amp;"": ""&amp;vlookup(to_text(U527),'1.Learning-Goals'!$A$3:$B$100,2,FALSE))"),"")</f>
        <v/>
      </c>
      <c r="Z527" s="50" t="str">
        <f>IFERROR(__xludf.DUMMYFUNCTION("if(or(V527="""",V527=""f""),"""",V527&amp;"": ""&amp;vlookup(to_text(V527),'1.Learning-Goals'!$A$3:$B$100,2,FALSE))"),"")</f>
        <v/>
      </c>
      <c r="AA527" s="50" t="str">
        <f>IFERROR(__xludf.DUMMYFUNCTION("if(or(W527="""",W527=""f""),"""",W527&amp;"": ""&amp;vlookup(to_text(W527),'1.Learning-Goals'!$A$3:$B$100,2,FALSE))"),"")</f>
        <v/>
      </c>
      <c r="AB527" s="50" t="str">
        <f>IFERROR(__xludf.DUMMYFUNCTION("if(or(X527="""",X527=""f""),"""",X527&amp;"": ""&amp;vlookup(to_text(X527),'1.Learning-Goals'!$A$3:$B$100,2,FALSE))"),"")</f>
        <v/>
      </c>
      <c r="AC527" s="52"/>
      <c r="AD527" s="52"/>
      <c r="AE527" s="52"/>
      <c r="AF527" s="52"/>
      <c r="AG527" s="52"/>
      <c r="AH527" s="52"/>
      <c r="AI527" s="52"/>
      <c r="AJ527" s="52"/>
    </row>
    <row r="528" ht="15.75" customHeight="1">
      <c r="A528" s="53"/>
      <c r="B528" s="39" t="str">
        <f t="shared" si="1"/>
        <v/>
      </c>
      <c r="C528" s="40" t="s">
        <v>1585</v>
      </c>
      <c r="D528" s="41" t="s">
        <v>1586</v>
      </c>
      <c r="E528" s="41" t="s">
        <v>79</v>
      </c>
      <c r="F528" s="40" t="s">
        <v>102</v>
      </c>
      <c r="G528" s="41">
        <v>7.0</v>
      </c>
      <c r="H528" s="57" t="s">
        <v>6</v>
      </c>
      <c r="I528" s="41" t="s">
        <v>103</v>
      </c>
      <c r="J528" s="56"/>
      <c r="K528" s="44"/>
      <c r="L528" s="45"/>
      <c r="M528" s="46" t="s">
        <v>1400</v>
      </c>
      <c r="N528" s="40" t="s">
        <v>1401</v>
      </c>
      <c r="O528" s="47" t="s">
        <v>1587</v>
      </c>
      <c r="P528" s="48"/>
      <c r="Q528" s="48"/>
      <c r="R528" s="48"/>
      <c r="S528" s="49"/>
      <c r="T528" s="50" t="str">
        <f>IFERROR(__xludf.DUMMYFUNCTION("if(isblank($A528),"""",REGEXREPLACE($A528,   "",?(\d),?"",  ""$1""&amp;""-""&amp;$H528))"),"")</f>
        <v/>
      </c>
      <c r="U528" s="51" t="str">
        <f>IFERROR(__xludf.DUMMYFUNCTION("iferror(split(A528,"","",TRUE,TRUE),"""")"),"")</f>
        <v/>
      </c>
      <c r="V528" s="51"/>
      <c r="W528" s="51"/>
      <c r="X528" s="51"/>
      <c r="Y528" s="50" t="str">
        <f>IFERROR(__xludf.DUMMYFUNCTION("if(or(U528="""",U528=""f""),"""",U528&amp;"": ""&amp;vlookup(to_text(U528),'1.Learning-Goals'!$A$3:$B$100,2,FALSE))"),"")</f>
        <v/>
      </c>
      <c r="Z528" s="50" t="str">
        <f>IFERROR(__xludf.DUMMYFUNCTION("if(or(V528="""",V528=""f""),"""",V528&amp;"": ""&amp;vlookup(to_text(V528),'1.Learning-Goals'!$A$3:$B$100,2,FALSE))"),"")</f>
        <v/>
      </c>
      <c r="AA528" s="50" t="str">
        <f>IFERROR(__xludf.DUMMYFUNCTION("if(or(W528="""",W528=""f""),"""",W528&amp;"": ""&amp;vlookup(to_text(W528),'1.Learning-Goals'!$A$3:$B$100,2,FALSE))"),"")</f>
        <v/>
      </c>
      <c r="AB528" s="50" t="str">
        <f>IFERROR(__xludf.DUMMYFUNCTION("if(or(X528="""",X528=""f""),"""",X528&amp;"": ""&amp;vlookup(to_text(X528),'1.Learning-Goals'!$A$3:$B$100,2,FALSE))"),"")</f>
        <v/>
      </c>
      <c r="AC528" s="52"/>
      <c r="AD528" s="52"/>
      <c r="AE528" s="52"/>
      <c r="AF528" s="52"/>
      <c r="AG528" s="52"/>
      <c r="AH528" s="52"/>
      <c r="AI528" s="52"/>
      <c r="AJ528" s="52"/>
    </row>
    <row r="529" ht="15.75" customHeight="1">
      <c r="A529" s="53"/>
      <c r="B529" s="39" t="str">
        <f t="shared" si="1"/>
        <v/>
      </c>
      <c r="C529" s="40" t="s">
        <v>1588</v>
      </c>
      <c r="D529" s="41" t="s">
        <v>1589</v>
      </c>
      <c r="E529" s="41" t="s">
        <v>79</v>
      </c>
      <c r="F529" s="40" t="s">
        <v>102</v>
      </c>
      <c r="G529" s="41">
        <v>7.0</v>
      </c>
      <c r="H529" s="57" t="s">
        <v>6</v>
      </c>
      <c r="I529" s="41" t="s">
        <v>103</v>
      </c>
      <c r="J529" s="56"/>
      <c r="K529" s="44"/>
      <c r="L529" s="45"/>
      <c r="M529" s="46" t="s">
        <v>1400</v>
      </c>
      <c r="N529" s="40" t="s">
        <v>1401</v>
      </c>
      <c r="O529" s="47" t="s">
        <v>1590</v>
      </c>
      <c r="P529" s="48"/>
      <c r="Q529" s="48"/>
      <c r="R529" s="48"/>
      <c r="S529" s="49"/>
      <c r="T529" s="50" t="str">
        <f>IFERROR(__xludf.DUMMYFUNCTION("if(isblank($A529),"""",REGEXREPLACE($A529,   "",?(\d),?"",  ""$1""&amp;""-""&amp;$H529))"),"")</f>
        <v/>
      </c>
      <c r="U529" s="51" t="str">
        <f>IFERROR(__xludf.DUMMYFUNCTION("iferror(split(A529,"","",TRUE,TRUE),"""")"),"")</f>
        <v/>
      </c>
      <c r="V529" s="51"/>
      <c r="W529" s="51"/>
      <c r="X529" s="51"/>
      <c r="Y529" s="50" t="str">
        <f>IFERROR(__xludf.DUMMYFUNCTION("if(or(U529="""",U529=""f""),"""",U529&amp;"": ""&amp;vlookup(to_text(U529),'1.Learning-Goals'!$A$3:$B$100,2,FALSE))"),"")</f>
        <v/>
      </c>
      <c r="Z529" s="50" t="str">
        <f>IFERROR(__xludf.DUMMYFUNCTION("if(or(V529="""",V529=""f""),"""",V529&amp;"": ""&amp;vlookup(to_text(V529),'1.Learning-Goals'!$A$3:$B$100,2,FALSE))"),"")</f>
        <v/>
      </c>
      <c r="AA529" s="50" t="str">
        <f>IFERROR(__xludf.DUMMYFUNCTION("if(or(W529="""",W529=""f""),"""",W529&amp;"": ""&amp;vlookup(to_text(W529),'1.Learning-Goals'!$A$3:$B$100,2,FALSE))"),"")</f>
        <v/>
      </c>
      <c r="AB529" s="50" t="str">
        <f>IFERROR(__xludf.DUMMYFUNCTION("if(or(X529="""",X529=""f""),"""",X529&amp;"": ""&amp;vlookup(to_text(X529),'1.Learning-Goals'!$A$3:$B$100,2,FALSE))"),"")</f>
        <v/>
      </c>
      <c r="AC529" s="52"/>
      <c r="AD529" s="52"/>
      <c r="AE529" s="52"/>
      <c r="AF529" s="52"/>
      <c r="AG529" s="52"/>
      <c r="AH529" s="52"/>
      <c r="AI529" s="52"/>
      <c r="AJ529" s="52"/>
    </row>
    <row r="530" ht="15.75" customHeight="1">
      <c r="A530" s="53"/>
      <c r="B530" s="39" t="str">
        <f t="shared" si="1"/>
        <v/>
      </c>
      <c r="C530" s="40" t="s">
        <v>1591</v>
      </c>
      <c r="D530" s="41" t="s">
        <v>1592</v>
      </c>
      <c r="E530" s="41" t="s">
        <v>79</v>
      </c>
      <c r="F530" s="40" t="s">
        <v>102</v>
      </c>
      <c r="G530" s="41">
        <v>7.0</v>
      </c>
      <c r="H530" s="57" t="s">
        <v>6</v>
      </c>
      <c r="I530" s="41" t="s">
        <v>103</v>
      </c>
      <c r="J530" s="56"/>
      <c r="K530" s="44"/>
      <c r="L530" s="45"/>
      <c r="M530" s="46" t="s">
        <v>1400</v>
      </c>
      <c r="N530" s="40" t="s">
        <v>1401</v>
      </c>
      <c r="O530" s="47" t="s">
        <v>1593</v>
      </c>
      <c r="P530" s="48"/>
      <c r="Q530" s="48"/>
      <c r="R530" s="48"/>
      <c r="S530" s="49"/>
      <c r="T530" s="50" t="str">
        <f>IFERROR(__xludf.DUMMYFUNCTION("if(isblank($A530),"""",REGEXREPLACE($A530,   "",?(\d),?"",  ""$1""&amp;""-""&amp;$H530))"),"")</f>
        <v/>
      </c>
      <c r="U530" s="51" t="str">
        <f>IFERROR(__xludf.DUMMYFUNCTION("iferror(split(A530,"","",TRUE,TRUE),"""")"),"")</f>
        <v/>
      </c>
      <c r="V530" s="51"/>
      <c r="W530" s="51"/>
      <c r="X530" s="51"/>
      <c r="Y530" s="50" t="str">
        <f>IFERROR(__xludf.DUMMYFUNCTION("if(or(U530="""",U530=""f""),"""",U530&amp;"": ""&amp;vlookup(to_text(U530),'1.Learning-Goals'!$A$3:$B$100,2,FALSE))"),"")</f>
        <v/>
      </c>
      <c r="Z530" s="50" t="str">
        <f>IFERROR(__xludf.DUMMYFUNCTION("if(or(V530="""",V530=""f""),"""",V530&amp;"": ""&amp;vlookup(to_text(V530),'1.Learning-Goals'!$A$3:$B$100,2,FALSE))"),"")</f>
        <v/>
      </c>
      <c r="AA530" s="50" t="str">
        <f>IFERROR(__xludf.DUMMYFUNCTION("if(or(W530="""",W530=""f""),"""",W530&amp;"": ""&amp;vlookup(to_text(W530),'1.Learning-Goals'!$A$3:$B$100,2,FALSE))"),"")</f>
        <v/>
      </c>
      <c r="AB530" s="50" t="str">
        <f>IFERROR(__xludf.DUMMYFUNCTION("if(or(X530="""",X530=""f""),"""",X530&amp;"": ""&amp;vlookup(to_text(X530),'1.Learning-Goals'!$A$3:$B$100,2,FALSE))"),"")</f>
        <v/>
      </c>
      <c r="AC530" s="52"/>
      <c r="AD530" s="52"/>
      <c r="AE530" s="52"/>
      <c r="AF530" s="52"/>
      <c r="AG530" s="52"/>
      <c r="AH530" s="52"/>
      <c r="AI530" s="52"/>
      <c r="AJ530" s="52"/>
    </row>
    <row r="531" ht="15.75" customHeight="1">
      <c r="A531" s="53"/>
      <c r="B531" s="39" t="str">
        <f t="shared" si="1"/>
        <v/>
      </c>
      <c r="C531" s="40" t="s">
        <v>1594</v>
      </c>
      <c r="D531" s="41" t="s">
        <v>1595</v>
      </c>
      <c r="E531" s="41" t="s">
        <v>79</v>
      </c>
      <c r="F531" s="40" t="s">
        <v>102</v>
      </c>
      <c r="G531" s="41">
        <v>7.0</v>
      </c>
      <c r="H531" s="57" t="s">
        <v>6</v>
      </c>
      <c r="I531" s="41" t="s">
        <v>103</v>
      </c>
      <c r="J531" s="56"/>
      <c r="K531" s="44"/>
      <c r="L531" s="45"/>
      <c r="M531" s="46" t="s">
        <v>1400</v>
      </c>
      <c r="N531" s="40" t="s">
        <v>1401</v>
      </c>
      <c r="O531" s="47" t="s">
        <v>1596</v>
      </c>
      <c r="P531" s="48"/>
      <c r="Q531" s="48"/>
      <c r="R531" s="48"/>
      <c r="S531" s="49"/>
      <c r="T531" s="50" t="str">
        <f>IFERROR(__xludf.DUMMYFUNCTION("if(isblank($A531),"""",REGEXREPLACE($A531,   "",?(\d),?"",  ""$1""&amp;""-""&amp;$H531))"),"")</f>
        <v/>
      </c>
      <c r="U531" s="51" t="str">
        <f>IFERROR(__xludf.DUMMYFUNCTION("iferror(split(A531,"","",TRUE,TRUE),"""")"),"")</f>
        <v/>
      </c>
      <c r="V531" s="51"/>
      <c r="W531" s="51"/>
      <c r="X531" s="51"/>
      <c r="Y531" s="50" t="str">
        <f>IFERROR(__xludf.DUMMYFUNCTION("if(or(U531="""",U531=""f""),"""",U531&amp;"": ""&amp;vlookup(to_text(U531),'1.Learning-Goals'!$A$3:$B$100,2,FALSE))"),"")</f>
        <v/>
      </c>
      <c r="Z531" s="50" t="str">
        <f>IFERROR(__xludf.DUMMYFUNCTION("if(or(V531="""",V531=""f""),"""",V531&amp;"": ""&amp;vlookup(to_text(V531),'1.Learning-Goals'!$A$3:$B$100,2,FALSE))"),"")</f>
        <v/>
      </c>
      <c r="AA531" s="50" t="str">
        <f>IFERROR(__xludf.DUMMYFUNCTION("if(or(W531="""",W531=""f""),"""",W531&amp;"": ""&amp;vlookup(to_text(W531),'1.Learning-Goals'!$A$3:$B$100,2,FALSE))"),"")</f>
        <v/>
      </c>
      <c r="AB531" s="50" t="str">
        <f>IFERROR(__xludf.DUMMYFUNCTION("if(or(X531="""",X531=""f""),"""",X531&amp;"": ""&amp;vlookup(to_text(X531),'1.Learning-Goals'!$A$3:$B$100,2,FALSE))"),"")</f>
        <v/>
      </c>
      <c r="AC531" s="52"/>
      <c r="AD531" s="52"/>
      <c r="AE531" s="52"/>
      <c r="AF531" s="52"/>
      <c r="AG531" s="52"/>
      <c r="AH531" s="52"/>
      <c r="AI531" s="52"/>
      <c r="AJ531" s="52"/>
    </row>
    <row r="532" ht="15.75" customHeight="1">
      <c r="A532" s="53"/>
      <c r="B532" s="39" t="str">
        <f t="shared" si="1"/>
        <v/>
      </c>
      <c r="C532" s="40" t="s">
        <v>1597</v>
      </c>
      <c r="D532" s="41" t="s">
        <v>1598</v>
      </c>
      <c r="E532" s="41" t="s">
        <v>79</v>
      </c>
      <c r="F532" s="40" t="s">
        <v>102</v>
      </c>
      <c r="G532" s="41">
        <v>7.0</v>
      </c>
      <c r="H532" s="57" t="s">
        <v>6</v>
      </c>
      <c r="I532" s="41" t="s">
        <v>103</v>
      </c>
      <c r="J532" s="56"/>
      <c r="K532" s="44"/>
      <c r="L532" s="45"/>
      <c r="M532" s="46" t="s">
        <v>1400</v>
      </c>
      <c r="N532" s="40" t="s">
        <v>1401</v>
      </c>
      <c r="O532" s="47" t="s">
        <v>1599</v>
      </c>
      <c r="P532" s="48"/>
      <c r="Q532" s="48"/>
      <c r="R532" s="48"/>
      <c r="S532" s="49"/>
      <c r="T532" s="50" t="str">
        <f>IFERROR(__xludf.DUMMYFUNCTION("if(isblank($A532),"""",REGEXREPLACE($A532,   "",?(\d),?"",  ""$1""&amp;""-""&amp;$H532))"),"")</f>
        <v/>
      </c>
      <c r="U532" s="51" t="str">
        <f>IFERROR(__xludf.DUMMYFUNCTION("iferror(split(A532,"","",TRUE,TRUE),"""")"),"")</f>
        <v/>
      </c>
      <c r="V532" s="51"/>
      <c r="W532" s="51"/>
      <c r="X532" s="51"/>
      <c r="Y532" s="50" t="str">
        <f>IFERROR(__xludf.DUMMYFUNCTION("if(or(U532="""",U532=""f""),"""",U532&amp;"": ""&amp;vlookup(to_text(U532),'1.Learning-Goals'!$A$3:$B$100,2,FALSE))"),"")</f>
        <v/>
      </c>
      <c r="Z532" s="50" t="str">
        <f>IFERROR(__xludf.DUMMYFUNCTION("if(or(V532="""",V532=""f""),"""",V532&amp;"": ""&amp;vlookup(to_text(V532),'1.Learning-Goals'!$A$3:$B$100,2,FALSE))"),"")</f>
        <v/>
      </c>
      <c r="AA532" s="50" t="str">
        <f>IFERROR(__xludf.DUMMYFUNCTION("if(or(W532="""",W532=""f""),"""",W532&amp;"": ""&amp;vlookup(to_text(W532),'1.Learning-Goals'!$A$3:$B$100,2,FALSE))"),"")</f>
        <v/>
      </c>
      <c r="AB532" s="50" t="str">
        <f>IFERROR(__xludf.DUMMYFUNCTION("if(or(X532="""",X532=""f""),"""",X532&amp;"": ""&amp;vlookup(to_text(X532),'1.Learning-Goals'!$A$3:$B$100,2,FALSE))"),"")</f>
        <v/>
      </c>
      <c r="AC532" s="52"/>
      <c r="AD532" s="52"/>
      <c r="AE532" s="52"/>
      <c r="AF532" s="52"/>
      <c r="AG532" s="52"/>
      <c r="AH532" s="52"/>
      <c r="AI532" s="52"/>
      <c r="AJ532" s="52"/>
    </row>
    <row r="533" ht="15.75" customHeight="1">
      <c r="A533" s="53"/>
      <c r="B533" s="39" t="str">
        <f t="shared" si="1"/>
        <v/>
      </c>
      <c r="C533" s="40" t="s">
        <v>1600</v>
      </c>
      <c r="D533" s="41" t="s">
        <v>1601</v>
      </c>
      <c r="E533" s="41" t="s">
        <v>79</v>
      </c>
      <c r="F533" s="40" t="s">
        <v>102</v>
      </c>
      <c r="G533" s="41">
        <v>7.0</v>
      </c>
      <c r="H533" s="57" t="s">
        <v>6</v>
      </c>
      <c r="I533" s="41" t="s">
        <v>103</v>
      </c>
      <c r="J533" s="56"/>
      <c r="K533" s="44"/>
      <c r="L533" s="45"/>
      <c r="M533" s="46" t="s">
        <v>1400</v>
      </c>
      <c r="N533" s="40" t="s">
        <v>1401</v>
      </c>
      <c r="O533" s="47" t="s">
        <v>1602</v>
      </c>
      <c r="P533" s="48"/>
      <c r="Q533" s="48"/>
      <c r="R533" s="48"/>
      <c r="S533" s="49"/>
      <c r="T533" s="50" t="str">
        <f>IFERROR(__xludf.DUMMYFUNCTION("if(isblank($A533),"""",REGEXREPLACE($A533,   "",?(\d),?"",  ""$1""&amp;""-""&amp;$H533))"),"")</f>
        <v/>
      </c>
      <c r="U533" s="51" t="str">
        <f>IFERROR(__xludf.DUMMYFUNCTION("iferror(split(A533,"","",TRUE,TRUE),"""")"),"")</f>
        <v/>
      </c>
      <c r="V533" s="51"/>
      <c r="W533" s="51"/>
      <c r="X533" s="51"/>
      <c r="Y533" s="50" t="str">
        <f>IFERROR(__xludf.DUMMYFUNCTION("if(or(U533="""",U533=""f""),"""",U533&amp;"": ""&amp;vlookup(to_text(U533),'1.Learning-Goals'!$A$3:$B$100,2,FALSE))"),"")</f>
        <v/>
      </c>
      <c r="Z533" s="50" t="str">
        <f>IFERROR(__xludf.DUMMYFUNCTION("if(or(V533="""",V533=""f""),"""",V533&amp;"": ""&amp;vlookup(to_text(V533),'1.Learning-Goals'!$A$3:$B$100,2,FALSE))"),"")</f>
        <v/>
      </c>
      <c r="AA533" s="50" t="str">
        <f>IFERROR(__xludf.DUMMYFUNCTION("if(or(W533="""",W533=""f""),"""",W533&amp;"": ""&amp;vlookup(to_text(W533),'1.Learning-Goals'!$A$3:$B$100,2,FALSE))"),"")</f>
        <v/>
      </c>
      <c r="AB533" s="50" t="str">
        <f>IFERROR(__xludf.DUMMYFUNCTION("if(or(X533="""",X533=""f""),"""",X533&amp;"": ""&amp;vlookup(to_text(X533),'1.Learning-Goals'!$A$3:$B$100,2,FALSE))"),"")</f>
        <v/>
      </c>
      <c r="AC533" s="52"/>
      <c r="AD533" s="52"/>
      <c r="AE533" s="52"/>
      <c r="AF533" s="52"/>
      <c r="AG533" s="52"/>
      <c r="AH533" s="52"/>
      <c r="AI533" s="52"/>
      <c r="AJ533" s="52"/>
    </row>
    <row r="534" ht="15.75" customHeight="1">
      <c r="A534" s="53"/>
      <c r="B534" s="39" t="str">
        <f t="shared" si="1"/>
        <v/>
      </c>
      <c r="C534" s="40" t="s">
        <v>1603</v>
      </c>
      <c r="D534" s="41" t="s">
        <v>1604</v>
      </c>
      <c r="E534" s="41" t="s">
        <v>79</v>
      </c>
      <c r="F534" s="40" t="s">
        <v>102</v>
      </c>
      <c r="G534" s="41">
        <v>7.0</v>
      </c>
      <c r="H534" s="57" t="s">
        <v>6</v>
      </c>
      <c r="I534" s="41" t="s">
        <v>103</v>
      </c>
      <c r="J534" s="56"/>
      <c r="K534" s="44"/>
      <c r="L534" s="45"/>
      <c r="M534" s="46" t="s">
        <v>1400</v>
      </c>
      <c r="N534" s="40" t="s">
        <v>1401</v>
      </c>
      <c r="O534" s="47" t="s">
        <v>1605</v>
      </c>
      <c r="P534" s="48"/>
      <c r="Q534" s="48"/>
      <c r="R534" s="48"/>
      <c r="S534" s="49"/>
      <c r="T534" s="50" t="str">
        <f>IFERROR(__xludf.DUMMYFUNCTION("if(isblank($A534),"""",REGEXREPLACE($A534,   "",?(\d),?"",  ""$1""&amp;""-""&amp;$H534))"),"")</f>
        <v/>
      </c>
      <c r="U534" s="51" t="str">
        <f>IFERROR(__xludf.DUMMYFUNCTION("iferror(split(A534,"","",TRUE,TRUE),"""")"),"")</f>
        <v/>
      </c>
      <c r="V534" s="51"/>
      <c r="W534" s="51"/>
      <c r="X534" s="51"/>
      <c r="Y534" s="50" t="str">
        <f>IFERROR(__xludf.DUMMYFUNCTION("if(or(U534="""",U534=""f""),"""",U534&amp;"": ""&amp;vlookup(to_text(U534),'1.Learning-Goals'!$A$3:$B$100,2,FALSE))"),"")</f>
        <v/>
      </c>
      <c r="Z534" s="50" t="str">
        <f>IFERROR(__xludf.DUMMYFUNCTION("if(or(V534="""",V534=""f""),"""",V534&amp;"": ""&amp;vlookup(to_text(V534),'1.Learning-Goals'!$A$3:$B$100,2,FALSE))"),"")</f>
        <v/>
      </c>
      <c r="AA534" s="50" t="str">
        <f>IFERROR(__xludf.DUMMYFUNCTION("if(or(W534="""",W534=""f""),"""",W534&amp;"": ""&amp;vlookup(to_text(W534),'1.Learning-Goals'!$A$3:$B$100,2,FALSE))"),"")</f>
        <v/>
      </c>
      <c r="AB534" s="50" t="str">
        <f>IFERROR(__xludf.DUMMYFUNCTION("if(or(X534="""",X534=""f""),"""",X534&amp;"": ""&amp;vlookup(to_text(X534),'1.Learning-Goals'!$A$3:$B$100,2,FALSE))"),"")</f>
        <v/>
      </c>
      <c r="AC534" s="52"/>
      <c r="AD534" s="52"/>
      <c r="AE534" s="52"/>
      <c r="AF534" s="52"/>
      <c r="AG534" s="52"/>
      <c r="AH534" s="52"/>
      <c r="AI534" s="52"/>
      <c r="AJ534" s="52"/>
    </row>
    <row r="535" ht="15.75" customHeight="1">
      <c r="A535" s="53"/>
      <c r="B535" s="39" t="str">
        <f t="shared" si="1"/>
        <v/>
      </c>
      <c r="C535" s="40" t="s">
        <v>1606</v>
      </c>
      <c r="D535" s="41" t="s">
        <v>1581</v>
      </c>
      <c r="E535" s="41" t="s">
        <v>79</v>
      </c>
      <c r="F535" s="40" t="s">
        <v>102</v>
      </c>
      <c r="G535" s="41">
        <v>7.0</v>
      </c>
      <c r="H535" s="57" t="s">
        <v>6</v>
      </c>
      <c r="I535" s="41" t="s">
        <v>103</v>
      </c>
      <c r="J535" s="56"/>
      <c r="K535" s="44"/>
      <c r="L535" s="45"/>
      <c r="M535" s="46" t="s">
        <v>1400</v>
      </c>
      <c r="N535" s="40" t="s">
        <v>1401</v>
      </c>
      <c r="O535" s="47" t="s">
        <v>1607</v>
      </c>
      <c r="P535" s="48"/>
      <c r="Q535" s="48"/>
      <c r="R535" s="48"/>
      <c r="S535" s="49"/>
      <c r="T535" s="50" t="str">
        <f>IFERROR(__xludf.DUMMYFUNCTION("if(isblank($A535),"""",REGEXREPLACE($A535,   "",?(\d),?"",  ""$1""&amp;""-""&amp;$H535))"),"")</f>
        <v/>
      </c>
      <c r="U535" s="51" t="str">
        <f>IFERROR(__xludf.DUMMYFUNCTION("iferror(split(A535,"","",TRUE,TRUE),"""")"),"")</f>
        <v/>
      </c>
      <c r="V535" s="51"/>
      <c r="W535" s="51"/>
      <c r="X535" s="51"/>
      <c r="Y535" s="50" t="str">
        <f>IFERROR(__xludf.DUMMYFUNCTION("if(or(U535="""",U535=""f""),"""",U535&amp;"": ""&amp;vlookup(to_text(U535),'1.Learning-Goals'!$A$3:$B$100,2,FALSE))"),"")</f>
        <v/>
      </c>
      <c r="Z535" s="50" t="str">
        <f>IFERROR(__xludf.DUMMYFUNCTION("if(or(V535="""",V535=""f""),"""",V535&amp;"": ""&amp;vlookup(to_text(V535),'1.Learning-Goals'!$A$3:$B$100,2,FALSE))"),"")</f>
        <v/>
      </c>
      <c r="AA535" s="50" t="str">
        <f>IFERROR(__xludf.DUMMYFUNCTION("if(or(W535="""",W535=""f""),"""",W535&amp;"": ""&amp;vlookup(to_text(W535),'1.Learning-Goals'!$A$3:$B$100,2,FALSE))"),"")</f>
        <v/>
      </c>
      <c r="AB535" s="50" t="str">
        <f>IFERROR(__xludf.DUMMYFUNCTION("if(or(X535="""",X535=""f""),"""",X535&amp;"": ""&amp;vlookup(to_text(X535),'1.Learning-Goals'!$A$3:$B$100,2,FALSE))"),"")</f>
        <v/>
      </c>
      <c r="AC535" s="52"/>
      <c r="AD535" s="52"/>
      <c r="AE535" s="52"/>
      <c r="AF535" s="52"/>
      <c r="AG535" s="52"/>
      <c r="AH535" s="52"/>
      <c r="AI535" s="52"/>
      <c r="AJ535" s="52"/>
    </row>
    <row r="536" ht="15.75" customHeight="1">
      <c r="A536" s="53"/>
      <c r="B536" s="39" t="str">
        <f t="shared" si="1"/>
        <v/>
      </c>
      <c r="C536" s="40" t="s">
        <v>1608</v>
      </c>
      <c r="D536" s="41" t="s">
        <v>1310</v>
      </c>
      <c r="E536" s="41" t="s">
        <v>79</v>
      </c>
      <c r="F536" s="40" t="s">
        <v>102</v>
      </c>
      <c r="G536" s="41">
        <v>8.0</v>
      </c>
      <c r="H536" s="57" t="s">
        <v>6</v>
      </c>
      <c r="I536" s="41" t="s">
        <v>103</v>
      </c>
      <c r="J536" s="56"/>
      <c r="K536" s="44"/>
      <c r="L536" s="45"/>
      <c r="M536" s="46" t="s">
        <v>1400</v>
      </c>
      <c r="N536" s="40" t="s">
        <v>1401</v>
      </c>
      <c r="O536" s="47" t="s">
        <v>1609</v>
      </c>
      <c r="P536" s="48"/>
      <c r="Q536" s="48"/>
      <c r="R536" s="48"/>
      <c r="S536" s="49"/>
      <c r="T536" s="50" t="str">
        <f>IFERROR(__xludf.DUMMYFUNCTION("if(isblank($A536),"""",REGEXREPLACE($A536,   "",?(\d),?"",  ""$1""&amp;""-""&amp;$H536))"),"")</f>
        <v/>
      </c>
      <c r="U536" s="51" t="str">
        <f>IFERROR(__xludf.DUMMYFUNCTION("iferror(split(A536,"","",TRUE,TRUE),"""")"),"")</f>
        <v/>
      </c>
      <c r="V536" s="51"/>
      <c r="W536" s="51"/>
      <c r="X536" s="51"/>
      <c r="Y536" s="50" t="str">
        <f>IFERROR(__xludf.DUMMYFUNCTION("if(or(U536="""",U536=""f""),"""",U536&amp;"": ""&amp;vlookup(to_text(U536),'1.Learning-Goals'!$A$3:$B$100,2,FALSE))"),"")</f>
        <v/>
      </c>
      <c r="Z536" s="50" t="str">
        <f>IFERROR(__xludf.DUMMYFUNCTION("if(or(V536="""",V536=""f""),"""",V536&amp;"": ""&amp;vlookup(to_text(V536),'1.Learning-Goals'!$A$3:$B$100,2,FALSE))"),"")</f>
        <v/>
      </c>
      <c r="AA536" s="50" t="str">
        <f>IFERROR(__xludf.DUMMYFUNCTION("if(or(W536="""",W536=""f""),"""",W536&amp;"": ""&amp;vlookup(to_text(W536),'1.Learning-Goals'!$A$3:$B$100,2,FALSE))"),"")</f>
        <v/>
      </c>
      <c r="AB536" s="50" t="str">
        <f>IFERROR(__xludf.DUMMYFUNCTION("if(or(X536="""",X536=""f""),"""",X536&amp;"": ""&amp;vlookup(to_text(X536),'1.Learning-Goals'!$A$3:$B$100,2,FALSE))"),"")</f>
        <v/>
      </c>
      <c r="AC536" s="52"/>
      <c r="AD536" s="52"/>
      <c r="AE536" s="52"/>
      <c r="AF536" s="52"/>
      <c r="AG536" s="52"/>
      <c r="AH536" s="52"/>
      <c r="AI536" s="52"/>
      <c r="AJ536" s="52"/>
    </row>
    <row r="537" ht="15.75" customHeight="1">
      <c r="A537" s="53"/>
      <c r="B537" s="39" t="str">
        <f t="shared" si="1"/>
        <v/>
      </c>
      <c r="C537" s="40" t="s">
        <v>1610</v>
      </c>
      <c r="D537" s="41" t="s">
        <v>1611</v>
      </c>
      <c r="E537" s="41" t="s">
        <v>79</v>
      </c>
      <c r="F537" s="40" t="s">
        <v>102</v>
      </c>
      <c r="G537" s="41">
        <v>8.0</v>
      </c>
      <c r="H537" s="57" t="s">
        <v>6</v>
      </c>
      <c r="I537" s="41" t="s">
        <v>103</v>
      </c>
      <c r="J537" s="56"/>
      <c r="K537" s="44"/>
      <c r="L537" s="45"/>
      <c r="M537" s="46" t="s">
        <v>1400</v>
      </c>
      <c r="N537" s="40" t="s">
        <v>1401</v>
      </c>
      <c r="O537" s="47" t="s">
        <v>1612</v>
      </c>
      <c r="P537" s="48"/>
      <c r="Q537" s="48"/>
      <c r="R537" s="48"/>
      <c r="S537" s="49"/>
      <c r="T537" s="50" t="str">
        <f>IFERROR(__xludf.DUMMYFUNCTION("if(isblank($A537),"""",REGEXREPLACE($A537,   "",?(\d),?"",  ""$1""&amp;""-""&amp;$H537))"),"")</f>
        <v/>
      </c>
      <c r="U537" s="51" t="str">
        <f>IFERROR(__xludf.DUMMYFUNCTION("iferror(split(A537,"","",TRUE,TRUE),"""")"),"")</f>
        <v/>
      </c>
      <c r="V537" s="51"/>
      <c r="W537" s="51"/>
      <c r="X537" s="51"/>
      <c r="Y537" s="50" t="str">
        <f>IFERROR(__xludf.DUMMYFUNCTION("if(or(U537="""",U537=""f""),"""",U537&amp;"": ""&amp;vlookup(to_text(U537),'1.Learning-Goals'!$A$3:$B$100,2,FALSE))"),"")</f>
        <v/>
      </c>
      <c r="Z537" s="50" t="str">
        <f>IFERROR(__xludf.DUMMYFUNCTION("if(or(V537="""",V537=""f""),"""",V537&amp;"": ""&amp;vlookup(to_text(V537),'1.Learning-Goals'!$A$3:$B$100,2,FALSE))"),"")</f>
        <v/>
      </c>
      <c r="AA537" s="50" t="str">
        <f>IFERROR(__xludf.DUMMYFUNCTION("if(or(W537="""",W537=""f""),"""",W537&amp;"": ""&amp;vlookup(to_text(W537),'1.Learning-Goals'!$A$3:$B$100,2,FALSE))"),"")</f>
        <v/>
      </c>
      <c r="AB537" s="50" t="str">
        <f>IFERROR(__xludf.DUMMYFUNCTION("if(or(X537="""",X537=""f""),"""",X537&amp;"": ""&amp;vlookup(to_text(X537),'1.Learning-Goals'!$A$3:$B$100,2,FALSE))"),"")</f>
        <v/>
      </c>
      <c r="AC537" s="52"/>
      <c r="AD537" s="52"/>
      <c r="AE537" s="52"/>
      <c r="AF537" s="52"/>
      <c r="AG537" s="52"/>
      <c r="AH537" s="52"/>
      <c r="AI537" s="52"/>
      <c r="AJ537" s="52"/>
    </row>
    <row r="538" ht="15.75" customHeight="1">
      <c r="A538" s="53"/>
      <c r="B538" s="39" t="str">
        <f t="shared" si="1"/>
        <v/>
      </c>
      <c r="C538" s="40" t="s">
        <v>1613</v>
      </c>
      <c r="D538" s="41" t="s">
        <v>1614</v>
      </c>
      <c r="E538" s="41" t="s">
        <v>79</v>
      </c>
      <c r="F538" s="40" t="s">
        <v>102</v>
      </c>
      <c r="G538" s="41">
        <v>8.0</v>
      </c>
      <c r="H538" s="57" t="s">
        <v>6</v>
      </c>
      <c r="I538" s="41" t="s">
        <v>103</v>
      </c>
      <c r="J538" s="56"/>
      <c r="K538" s="44"/>
      <c r="L538" s="45"/>
      <c r="M538" s="46" t="s">
        <v>1400</v>
      </c>
      <c r="N538" s="40" t="s">
        <v>1401</v>
      </c>
      <c r="O538" s="47" t="s">
        <v>1615</v>
      </c>
      <c r="P538" s="48"/>
      <c r="Q538" s="48"/>
      <c r="R538" s="48"/>
      <c r="S538" s="49"/>
      <c r="T538" s="50" t="str">
        <f>IFERROR(__xludf.DUMMYFUNCTION("if(isblank($A538),"""",REGEXREPLACE($A538,   "",?(\d),?"",  ""$1""&amp;""-""&amp;$H538))"),"")</f>
        <v/>
      </c>
      <c r="U538" s="51" t="str">
        <f>IFERROR(__xludf.DUMMYFUNCTION("iferror(split(A538,"","",TRUE,TRUE),"""")"),"")</f>
        <v/>
      </c>
      <c r="V538" s="51"/>
      <c r="W538" s="51"/>
      <c r="X538" s="51"/>
      <c r="Y538" s="50" t="str">
        <f>IFERROR(__xludf.DUMMYFUNCTION("if(or(U538="""",U538=""f""),"""",U538&amp;"": ""&amp;vlookup(to_text(U538),'1.Learning-Goals'!$A$3:$B$100,2,FALSE))"),"")</f>
        <v/>
      </c>
      <c r="Z538" s="50" t="str">
        <f>IFERROR(__xludf.DUMMYFUNCTION("if(or(V538="""",V538=""f""),"""",V538&amp;"": ""&amp;vlookup(to_text(V538),'1.Learning-Goals'!$A$3:$B$100,2,FALSE))"),"")</f>
        <v/>
      </c>
      <c r="AA538" s="50" t="str">
        <f>IFERROR(__xludf.DUMMYFUNCTION("if(or(W538="""",W538=""f""),"""",W538&amp;"": ""&amp;vlookup(to_text(W538),'1.Learning-Goals'!$A$3:$B$100,2,FALSE))"),"")</f>
        <v/>
      </c>
      <c r="AB538" s="50" t="str">
        <f>IFERROR(__xludf.DUMMYFUNCTION("if(or(X538="""",X538=""f""),"""",X538&amp;"": ""&amp;vlookup(to_text(X538),'1.Learning-Goals'!$A$3:$B$100,2,FALSE))"),"")</f>
        <v/>
      </c>
      <c r="AC538" s="52"/>
      <c r="AD538" s="52"/>
      <c r="AE538" s="52"/>
      <c r="AF538" s="52"/>
      <c r="AG538" s="52"/>
      <c r="AH538" s="52"/>
      <c r="AI538" s="52"/>
      <c r="AJ538" s="52"/>
    </row>
    <row r="539" ht="15.75" customHeight="1">
      <c r="A539" s="53"/>
      <c r="B539" s="39" t="str">
        <f t="shared" si="1"/>
        <v/>
      </c>
      <c r="C539" s="40" t="s">
        <v>1616</v>
      </c>
      <c r="D539" s="41" t="s">
        <v>1617</v>
      </c>
      <c r="E539" s="41" t="s">
        <v>79</v>
      </c>
      <c r="F539" s="40" t="s">
        <v>102</v>
      </c>
      <c r="G539" s="41">
        <v>8.0</v>
      </c>
      <c r="H539" s="57" t="s">
        <v>6</v>
      </c>
      <c r="I539" s="41" t="s">
        <v>103</v>
      </c>
      <c r="J539" s="56"/>
      <c r="K539" s="44"/>
      <c r="L539" s="45"/>
      <c r="M539" s="46" t="s">
        <v>1400</v>
      </c>
      <c r="N539" s="40" t="s">
        <v>1401</v>
      </c>
      <c r="O539" s="47" t="s">
        <v>1618</v>
      </c>
      <c r="P539" s="48"/>
      <c r="Q539" s="48"/>
      <c r="R539" s="48"/>
      <c r="S539" s="49"/>
      <c r="T539" s="50" t="str">
        <f>IFERROR(__xludf.DUMMYFUNCTION("if(isblank($A539),"""",REGEXREPLACE($A539,   "",?(\d),?"",  ""$1""&amp;""-""&amp;$H539))"),"")</f>
        <v/>
      </c>
      <c r="U539" s="51" t="str">
        <f>IFERROR(__xludf.DUMMYFUNCTION("iferror(split(A539,"","",TRUE,TRUE),"""")"),"")</f>
        <v/>
      </c>
      <c r="V539" s="51"/>
      <c r="W539" s="51"/>
      <c r="X539" s="51"/>
      <c r="Y539" s="50" t="str">
        <f>IFERROR(__xludf.DUMMYFUNCTION("if(or(U539="""",U539=""f""),"""",U539&amp;"": ""&amp;vlookup(to_text(U539),'1.Learning-Goals'!$A$3:$B$100,2,FALSE))"),"")</f>
        <v/>
      </c>
      <c r="Z539" s="50" t="str">
        <f>IFERROR(__xludf.DUMMYFUNCTION("if(or(V539="""",V539=""f""),"""",V539&amp;"": ""&amp;vlookup(to_text(V539),'1.Learning-Goals'!$A$3:$B$100,2,FALSE))"),"")</f>
        <v/>
      </c>
      <c r="AA539" s="50" t="str">
        <f>IFERROR(__xludf.DUMMYFUNCTION("if(or(W539="""",W539=""f""),"""",W539&amp;"": ""&amp;vlookup(to_text(W539),'1.Learning-Goals'!$A$3:$B$100,2,FALSE))"),"")</f>
        <v/>
      </c>
      <c r="AB539" s="50" t="str">
        <f>IFERROR(__xludf.DUMMYFUNCTION("if(or(X539="""",X539=""f""),"""",X539&amp;"": ""&amp;vlookup(to_text(X539),'1.Learning-Goals'!$A$3:$B$100,2,FALSE))"),"")</f>
        <v/>
      </c>
      <c r="AC539" s="52"/>
      <c r="AD539" s="52"/>
      <c r="AE539" s="52"/>
      <c r="AF539" s="52"/>
      <c r="AG539" s="52"/>
      <c r="AH539" s="52"/>
      <c r="AI539" s="52"/>
      <c r="AJ539" s="52"/>
    </row>
    <row r="540" ht="15.75" customHeight="1">
      <c r="A540" s="53"/>
      <c r="B540" s="39" t="str">
        <f t="shared" si="1"/>
        <v/>
      </c>
      <c r="C540" s="40" t="s">
        <v>1619</v>
      </c>
      <c r="D540" s="41" t="s">
        <v>1620</v>
      </c>
      <c r="E540" s="41" t="s">
        <v>79</v>
      </c>
      <c r="F540" s="40" t="s">
        <v>102</v>
      </c>
      <c r="G540" s="41">
        <v>8.0</v>
      </c>
      <c r="H540" s="57" t="s">
        <v>6</v>
      </c>
      <c r="I540" s="41" t="s">
        <v>103</v>
      </c>
      <c r="J540" s="56"/>
      <c r="K540" s="44"/>
      <c r="L540" s="45"/>
      <c r="M540" s="46" t="s">
        <v>1400</v>
      </c>
      <c r="N540" s="40" t="s">
        <v>1401</v>
      </c>
      <c r="O540" s="47" t="s">
        <v>1621</v>
      </c>
      <c r="P540" s="48"/>
      <c r="Q540" s="48"/>
      <c r="R540" s="48"/>
      <c r="S540" s="49"/>
      <c r="T540" s="50" t="str">
        <f>IFERROR(__xludf.DUMMYFUNCTION("if(isblank($A540),"""",REGEXREPLACE($A540,   "",?(\d),?"",  ""$1""&amp;""-""&amp;$H540))"),"")</f>
        <v/>
      </c>
      <c r="U540" s="51" t="str">
        <f>IFERROR(__xludf.DUMMYFUNCTION("iferror(split(A540,"","",TRUE,TRUE),"""")"),"")</f>
        <v/>
      </c>
      <c r="V540" s="51"/>
      <c r="W540" s="51"/>
      <c r="X540" s="51"/>
      <c r="Y540" s="50" t="str">
        <f>IFERROR(__xludf.DUMMYFUNCTION("if(or(U540="""",U540=""f""),"""",U540&amp;"": ""&amp;vlookup(to_text(U540),'1.Learning-Goals'!$A$3:$B$100,2,FALSE))"),"")</f>
        <v/>
      </c>
      <c r="Z540" s="50" t="str">
        <f>IFERROR(__xludf.DUMMYFUNCTION("if(or(V540="""",V540=""f""),"""",V540&amp;"": ""&amp;vlookup(to_text(V540),'1.Learning-Goals'!$A$3:$B$100,2,FALSE))"),"")</f>
        <v/>
      </c>
      <c r="AA540" s="50" t="str">
        <f>IFERROR(__xludf.DUMMYFUNCTION("if(or(W540="""",W540=""f""),"""",W540&amp;"": ""&amp;vlookup(to_text(W540),'1.Learning-Goals'!$A$3:$B$100,2,FALSE))"),"")</f>
        <v/>
      </c>
      <c r="AB540" s="50" t="str">
        <f>IFERROR(__xludf.DUMMYFUNCTION("if(or(X540="""",X540=""f""),"""",X540&amp;"": ""&amp;vlookup(to_text(X540),'1.Learning-Goals'!$A$3:$B$100,2,FALSE))"),"")</f>
        <v/>
      </c>
      <c r="AC540" s="52"/>
      <c r="AD540" s="52"/>
      <c r="AE540" s="52"/>
      <c r="AF540" s="52"/>
      <c r="AG540" s="52"/>
      <c r="AH540" s="52"/>
      <c r="AI540" s="52"/>
      <c r="AJ540" s="52"/>
    </row>
    <row r="541" ht="15.75" customHeight="1">
      <c r="A541" s="53"/>
      <c r="B541" s="39" t="str">
        <f t="shared" si="1"/>
        <v/>
      </c>
      <c r="C541" s="40" t="s">
        <v>1622</v>
      </c>
      <c r="D541" s="41" t="s">
        <v>1623</v>
      </c>
      <c r="E541" s="41" t="s">
        <v>79</v>
      </c>
      <c r="F541" s="40" t="s">
        <v>102</v>
      </c>
      <c r="G541" s="41">
        <v>8.0</v>
      </c>
      <c r="H541" s="57" t="s">
        <v>6</v>
      </c>
      <c r="I541" s="41" t="s">
        <v>103</v>
      </c>
      <c r="J541" s="56"/>
      <c r="K541" s="44"/>
      <c r="L541" s="45"/>
      <c r="M541" s="46" t="s">
        <v>1400</v>
      </c>
      <c r="N541" s="40" t="s">
        <v>1401</v>
      </c>
      <c r="O541" s="47" t="s">
        <v>1624</v>
      </c>
      <c r="P541" s="48"/>
      <c r="Q541" s="48"/>
      <c r="R541" s="48"/>
      <c r="S541" s="49"/>
      <c r="T541" s="50" t="str">
        <f>IFERROR(__xludf.DUMMYFUNCTION("if(isblank($A541),"""",REGEXREPLACE($A541,   "",?(\d),?"",  ""$1""&amp;""-""&amp;$H541))"),"")</f>
        <v/>
      </c>
      <c r="U541" s="51" t="str">
        <f>IFERROR(__xludf.DUMMYFUNCTION("iferror(split(A541,"","",TRUE,TRUE),"""")"),"")</f>
        <v/>
      </c>
      <c r="V541" s="51"/>
      <c r="W541" s="51"/>
      <c r="X541" s="51"/>
      <c r="Y541" s="50" t="str">
        <f>IFERROR(__xludf.DUMMYFUNCTION("if(or(U541="""",U541=""f""),"""",U541&amp;"": ""&amp;vlookup(to_text(U541),'1.Learning-Goals'!$A$3:$B$100,2,FALSE))"),"")</f>
        <v/>
      </c>
      <c r="Z541" s="50" t="str">
        <f>IFERROR(__xludf.DUMMYFUNCTION("if(or(V541="""",V541=""f""),"""",V541&amp;"": ""&amp;vlookup(to_text(V541),'1.Learning-Goals'!$A$3:$B$100,2,FALSE))"),"")</f>
        <v/>
      </c>
      <c r="AA541" s="50" t="str">
        <f>IFERROR(__xludf.DUMMYFUNCTION("if(or(W541="""",W541=""f""),"""",W541&amp;"": ""&amp;vlookup(to_text(W541),'1.Learning-Goals'!$A$3:$B$100,2,FALSE))"),"")</f>
        <v/>
      </c>
      <c r="AB541" s="50" t="str">
        <f>IFERROR(__xludf.DUMMYFUNCTION("if(or(X541="""",X541=""f""),"""",X541&amp;"": ""&amp;vlookup(to_text(X541),'1.Learning-Goals'!$A$3:$B$100,2,FALSE))"),"")</f>
        <v/>
      </c>
      <c r="AC541" s="52"/>
      <c r="AD541" s="52"/>
      <c r="AE541" s="52"/>
      <c r="AF541" s="52"/>
      <c r="AG541" s="52"/>
      <c r="AH541" s="52"/>
      <c r="AI541" s="52"/>
      <c r="AJ541" s="52"/>
    </row>
    <row r="542" ht="15.75" customHeight="1">
      <c r="A542" s="53"/>
      <c r="B542" s="39" t="str">
        <f t="shared" si="1"/>
        <v/>
      </c>
      <c r="C542" s="40" t="s">
        <v>1625</v>
      </c>
      <c r="D542" s="41" t="s">
        <v>1626</v>
      </c>
      <c r="E542" s="41" t="s">
        <v>79</v>
      </c>
      <c r="F542" s="40" t="s">
        <v>102</v>
      </c>
      <c r="G542" s="41">
        <v>8.0</v>
      </c>
      <c r="H542" s="57" t="s">
        <v>6</v>
      </c>
      <c r="I542" s="41" t="s">
        <v>103</v>
      </c>
      <c r="J542" s="56"/>
      <c r="K542" s="44"/>
      <c r="L542" s="45"/>
      <c r="M542" s="46" t="s">
        <v>1400</v>
      </c>
      <c r="N542" s="40" t="s">
        <v>1401</v>
      </c>
      <c r="O542" s="47" t="s">
        <v>1627</v>
      </c>
      <c r="P542" s="48"/>
      <c r="Q542" s="48"/>
      <c r="R542" s="48"/>
      <c r="S542" s="49"/>
      <c r="T542" s="50" t="str">
        <f>IFERROR(__xludf.DUMMYFUNCTION("if(isblank($A542),"""",REGEXREPLACE($A542,   "",?(\d),?"",  ""$1""&amp;""-""&amp;$H542))"),"")</f>
        <v/>
      </c>
      <c r="U542" s="51" t="str">
        <f>IFERROR(__xludf.DUMMYFUNCTION("iferror(split(A542,"","",TRUE,TRUE),"""")"),"")</f>
        <v/>
      </c>
      <c r="V542" s="51"/>
      <c r="W542" s="51"/>
      <c r="X542" s="51"/>
      <c r="Y542" s="50" t="str">
        <f>IFERROR(__xludf.DUMMYFUNCTION("if(or(U542="""",U542=""f""),"""",U542&amp;"": ""&amp;vlookup(to_text(U542),'1.Learning-Goals'!$A$3:$B$100,2,FALSE))"),"")</f>
        <v/>
      </c>
      <c r="Z542" s="50" t="str">
        <f>IFERROR(__xludf.DUMMYFUNCTION("if(or(V542="""",V542=""f""),"""",V542&amp;"": ""&amp;vlookup(to_text(V542),'1.Learning-Goals'!$A$3:$B$100,2,FALSE))"),"")</f>
        <v/>
      </c>
      <c r="AA542" s="50" t="str">
        <f>IFERROR(__xludf.DUMMYFUNCTION("if(or(W542="""",W542=""f""),"""",W542&amp;"": ""&amp;vlookup(to_text(W542),'1.Learning-Goals'!$A$3:$B$100,2,FALSE))"),"")</f>
        <v/>
      </c>
      <c r="AB542" s="50" t="str">
        <f>IFERROR(__xludf.DUMMYFUNCTION("if(or(X542="""",X542=""f""),"""",X542&amp;"": ""&amp;vlookup(to_text(X542),'1.Learning-Goals'!$A$3:$B$100,2,FALSE))"),"")</f>
        <v/>
      </c>
      <c r="AC542" s="52"/>
      <c r="AD542" s="52"/>
      <c r="AE542" s="52"/>
      <c r="AF542" s="52"/>
      <c r="AG542" s="52"/>
      <c r="AH542" s="52"/>
      <c r="AI542" s="52"/>
      <c r="AJ542" s="52"/>
    </row>
    <row r="543" ht="15.75" customHeight="1">
      <c r="A543" s="53"/>
      <c r="B543" s="39" t="str">
        <f t="shared" si="1"/>
        <v/>
      </c>
      <c r="C543" s="40" t="s">
        <v>1628</v>
      </c>
      <c r="D543" s="41" t="s">
        <v>1629</v>
      </c>
      <c r="E543" s="41" t="s">
        <v>79</v>
      </c>
      <c r="F543" s="40" t="s">
        <v>102</v>
      </c>
      <c r="G543" s="41">
        <v>8.0</v>
      </c>
      <c r="H543" s="57" t="s">
        <v>6</v>
      </c>
      <c r="I543" s="41" t="s">
        <v>103</v>
      </c>
      <c r="J543" s="56"/>
      <c r="K543" s="44"/>
      <c r="L543" s="45"/>
      <c r="M543" s="46" t="s">
        <v>1400</v>
      </c>
      <c r="N543" s="40" t="s">
        <v>1401</v>
      </c>
      <c r="O543" s="47" t="s">
        <v>1630</v>
      </c>
      <c r="P543" s="48"/>
      <c r="Q543" s="48"/>
      <c r="R543" s="48"/>
      <c r="S543" s="49"/>
      <c r="T543" s="50" t="str">
        <f>IFERROR(__xludf.DUMMYFUNCTION("if(isblank($A543),"""",REGEXREPLACE($A543,   "",?(\d),?"",  ""$1""&amp;""-""&amp;$H543))"),"")</f>
        <v/>
      </c>
      <c r="U543" s="51" t="str">
        <f>IFERROR(__xludf.DUMMYFUNCTION("iferror(split(A543,"","",TRUE,TRUE),"""")"),"")</f>
        <v/>
      </c>
      <c r="V543" s="51"/>
      <c r="W543" s="51"/>
      <c r="X543" s="51"/>
      <c r="Y543" s="50" t="str">
        <f>IFERROR(__xludf.DUMMYFUNCTION("if(or(U543="""",U543=""f""),"""",U543&amp;"": ""&amp;vlookup(to_text(U543),'1.Learning-Goals'!$A$3:$B$100,2,FALSE))"),"")</f>
        <v/>
      </c>
      <c r="Z543" s="50" t="str">
        <f>IFERROR(__xludf.DUMMYFUNCTION("if(or(V543="""",V543=""f""),"""",V543&amp;"": ""&amp;vlookup(to_text(V543),'1.Learning-Goals'!$A$3:$B$100,2,FALSE))"),"")</f>
        <v/>
      </c>
      <c r="AA543" s="50" t="str">
        <f>IFERROR(__xludf.DUMMYFUNCTION("if(or(W543="""",W543=""f""),"""",W543&amp;"": ""&amp;vlookup(to_text(W543),'1.Learning-Goals'!$A$3:$B$100,2,FALSE))"),"")</f>
        <v/>
      </c>
      <c r="AB543" s="50" t="str">
        <f>IFERROR(__xludf.DUMMYFUNCTION("if(or(X543="""",X543=""f""),"""",X543&amp;"": ""&amp;vlookup(to_text(X543),'1.Learning-Goals'!$A$3:$B$100,2,FALSE))"),"")</f>
        <v/>
      </c>
      <c r="AC543" s="52"/>
      <c r="AD543" s="52"/>
      <c r="AE543" s="52"/>
      <c r="AF543" s="52"/>
      <c r="AG543" s="52"/>
      <c r="AH543" s="52"/>
      <c r="AI543" s="52"/>
      <c r="AJ543" s="52"/>
    </row>
    <row r="544" ht="15.75" customHeight="1">
      <c r="A544" s="53"/>
      <c r="B544" s="39" t="str">
        <f t="shared" si="1"/>
        <v/>
      </c>
      <c r="C544" s="40" t="s">
        <v>1631</v>
      </c>
      <c r="D544" s="41" t="s">
        <v>1632</v>
      </c>
      <c r="E544" s="41" t="s">
        <v>79</v>
      </c>
      <c r="F544" s="40" t="s">
        <v>102</v>
      </c>
      <c r="G544" s="41">
        <v>8.0</v>
      </c>
      <c r="H544" s="57" t="s">
        <v>6</v>
      </c>
      <c r="I544" s="41" t="s">
        <v>103</v>
      </c>
      <c r="J544" s="56"/>
      <c r="K544" s="44"/>
      <c r="L544" s="45"/>
      <c r="M544" s="46" t="s">
        <v>1400</v>
      </c>
      <c r="N544" s="40" t="s">
        <v>1401</v>
      </c>
      <c r="O544" s="47" t="s">
        <v>1633</v>
      </c>
      <c r="P544" s="48"/>
      <c r="Q544" s="48"/>
      <c r="R544" s="48"/>
      <c r="S544" s="49"/>
      <c r="T544" s="50" t="str">
        <f>IFERROR(__xludf.DUMMYFUNCTION("if(isblank($A544),"""",REGEXREPLACE($A544,   "",?(\d),?"",  ""$1""&amp;""-""&amp;$H544))"),"")</f>
        <v/>
      </c>
      <c r="U544" s="51" t="str">
        <f>IFERROR(__xludf.DUMMYFUNCTION("iferror(split(A544,"","",TRUE,TRUE),"""")"),"")</f>
        <v/>
      </c>
      <c r="V544" s="51"/>
      <c r="W544" s="51"/>
      <c r="X544" s="51"/>
      <c r="Y544" s="50" t="str">
        <f>IFERROR(__xludf.DUMMYFUNCTION("if(or(U544="""",U544=""f""),"""",U544&amp;"": ""&amp;vlookup(to_text(U544),'1.Learning-Goals'!$A$3:$B$100,2,FALSE))"),"")</f>
        <v/>
      </c>
      <c r="Z544" s="50" t="str">
        <f>IFERROR(__xludf.DUMMYFUNCTION("if(or(V544="""",V544=""f""),"""",V544&amp;"": ""&amp;vlookup(to_text(V544),'1.Learning-Goals'!$A$3:$B$100,2,FALSE))"),"")</f>
        <v/>
      </c>
      <c r="AA544" s="50" t="str">
        <f>IFERROR(__xludf.DUMMYFUNCTION("if(or(W544="""",W544=""f""),"""",W544&amp;"": ""&amp;vlookup(to_text(W544),'1.Learning-Goals'!$A$3:$B$100,2,FALSE))"),"")</f>
        <v/>
      </c>
      <c r="AB544" s="50" t="str">
        <f>IFERROR(__xludf.DUMMYFUNCTION("if(or(X544="""",X544=""f""),"""",X544&amp;"": ""&amp;vlookup(to_text(X544),'1.Learning-Goals'!$A$3:$B$100,2,FALSE))"),"")</f>
        <v/>
      </c>
      <c r="AC544" s="52"/>
      <c r="AD544" s="52"/>
      <c r="AE544" s="52"/>
      <c r="AF544" s="52"/>
      <c r="AG544" s="52"/>
      <c r="AH544" s="52"/>
      <c r="AI544" s="52"/>
      <c r="AJ544" s="52"/>
    </row>
    <row r="545" ht="15.75" customHeight="1">
      <c r="A545" s="53"/>
      <c r="B545" s="39" t="str">
        <f t="shared" si="1"/>
        <v/>
      </c>
      <c r="C545" s="40" t="s">
        <v>1634</v>
      </c>
      <c r="D545" s="41" t="s">
        <v>1340</v>
      </c>
      <c r="E545" s="41" t="s">
        <v>79</v>
      </c>
      <c r="F545" s="40" t="s">
        <v>102</v>
      </c>
      <c r="G545" s="41" t="s">
        <v>792</v>
      </c>
      <c r="H545" s="57" t="s">
        <v>6</v>
      </c>
      <c r="I545" s="41" t="s">
        <v>103</v>
      </c>
      <c r="J545" s="43"/>
      <c r="K545" s="44"/>
      <c r="L545" s="45"/>
      <c r="M545" s="46" t="s">
        <v>1400</v>
      </c>
      <c r="N545" s="40" t="s">
        <v>1401</v>
      </c>
      <c r="O545" s="47" t="s">
        <v>1635</v>
      </c>
      <c r="P545" s="48"/>
      <c r="Q545" s="48"/>
      <c r="R545" s="48"/>
      <c r="S545" s="49"/>
      <c r="T545" s="50" t="str">
        <f>IFERROR(__xludf.DUMMYFUNCTION("if(isblank($A545),"""",REGEXREPLACE($A545,   "",?(\d),?"",  ""$1""&amp;""-""&amp;$H545))"),"")</f>
        <v/>
      </c>
      <c r="U545" s="51" t="str">
        <f>IFERROR(__xludf.DUMMYFUNCTION("iferror(split(A545,"","",TRUE,TRUE),"""")"),"")</f>
        <v/>
      </c>
      <c r="V545" s="51"/>
      <c r="W545" s="51"/>
      <c r="X545" s="51"/>
      <c r="Y545" s="50" t="str">
        <f>IFERROR(__xludf.DUMMYFUNCTION("if(or(U545="""",U545=""f""),"""",U545&amp;"": ""&amp;vlookup(to_text(U545),'1.Learning-Goals'!$A$3:$B$100,2,FALSE))"),"")</f>
        <v/>
      </c>
      <c r="Z545" s="50" t="str">
        <f>IFERROR(__xludf.DUMMYFUNCTION("if(or(V545="""",V545=""f""),"""",V545&amp;"": ""&amp;vlookup(to_text(V545),'1.Learning-Goals'!$A$3:$B$100,2,FALSE))"),"")</f>
        <v/>
      </c>
      <c r="AA545" s="50" t="str">
        <f>IFERROR(__xludf.DUMMYFUNCTION("if(or(W545="""",W545=""f""),"""",W545&amp;"": ""&amp;vlookup(to_text(W545),'1.Learning-Goals'!$A$3:$B$100,2,FALSE))"),"")</f>
        <v/>
      </c>
      <c r="AB545" s="50" t="str">
        <f>IFERROR(__xludf.DUMMYFUNCTION("if(or(X545="""",X545=""f""),"""",X545&amp;"": ""&amp;vlookup(to_text(X545),'1.Learning-Goals'!$A$3:$B$100,2,FALSE))"),"")</f>
        <v/>
      </c>
      <c r="AC545" s="52"/>
      <c r="AD545" s="52"/>
      <c r="AE545" s="52"/>
      <c r="AF545" s="52"/>
      <c r="AG545" s="52"/>
      <c r="AH545" s="52"/>
      <c r="AI545" s="52"/>
      <c r="AJ545" s="52"/>
    </row>
    <row r="546" ht="15.75" customHeight="1">
      <c r="A546" s="53"/>
      <c r="B546" s="39" t="str">
        <f t="shared" si="1"/>
        <v/>
      </c>
      <c r="C546" s="40" t="s">
        <v>1636</v>
      </c>
      <c r="D546" s="41" t="s">
        <v>1637</v>
      </c>
      <c r="E546" s="41" t="s">
        <v>79</v>
      </c>
      <c r="F546" s="40" t="s">
        <v>102</v>
      </c>
      <c r="G546" s="41" t="s">
        <v>792</v>
      </c>
      <c r="H546" s="57" t="s">
        <v>6</v>
      </c>
      <c r="I546" s="41" t="s">
        <v>103</v>
      </c>
      <c r="J546" s="43"/>
      <c r="K546" s="44"/>
      <c r="L546" s="45"/>
      <c r="M546" s="46" t="s">
        <v>1400</v>
      </c>
      <c r="N546" s="40" t="s">
        <v>1401</v>
      </c>
      <c r="O546" s="47" t="s">
        <v>1638</v>
      </c>
      <c r="P546" s="48"/>
      <c r="Q546" s="48"/>
      <c r="R546" s="48"/>
      <c r="S546" s="49"/>
      <c r="T546" s="50" t="str">
        <f>IFERROR(__xludf.DUMMYFUNCTION("if(isblank($A546),"""",REGEXREPLACE($A546,   "",?(\d),?"",  ""$1""&amp;""-""&amp;$H546))"),"")</f>
        <v/>
      </c>
      <c r="U546" s="51" t="str">
        <f>IFERROR(__xludf.DUMMYFUNCTION("iferror(split(A546,"","",TRUE,TRUE),"""")"),"")</f>
        <v/>
      </c>
      <c r="V546" s="51"/>
      <c r="W546" s="51"/>
      <c r="X546" s="51"/>
      <c r="Y546" s="50" t="str">
        <f>IFERROR(__xludf.DUMMYFUNCTION("if(or(U546="""",U546=""f""),"""",U546&amp;"": ""&amp;vlookup(to_text(U546),'1.Learning-Goals'!$A$3:$B$100,2,FALSE))"),"")</f>
        <v/>
      </c>
      <c r="Z546" s="50" t="str">
        <f>IFERROR(__xludf.DUMMYFUNCTION("if(or(V546="""",V546=""f""),"""",V546&amp;"": ""&amp;vlookup(to_text(V546),'1.Learning-Goals'!$A$3:$B$100,2,FALSE))"),"")</f>
        <v/>
      </c>
      <c r="AA546" s="50" t="str">
        <f>IFERROR(__xludf.DUMMYFUNCTION("if(or(W546="""",W546=""f""),"""",W546&amp;"": ""&amp;vlookup(to_text(W546),'1.Learning-Goals'!$A$3:$B$100,2,FALSE))"),"")</f>
        <v/>
      </c>
      <c r="AB546" s="50" t="str">
        <f>IFERROR(__xludf.DUMMYFUNCTION("if(or(X546="""",X546=""f""),"""",X546&amp;"": ""&amp;vlookup(to_text(X546),'1.Learning-Goals'!$A$3:$B$100,2,FALSE))"),"")</f>
        <v/>
      </c>
      <c r="AC546" s="52"/>
      <c r="AD546" s="52"/>
      <c r="AE546" s="52"/>
      <c r="AF546" s="52"/>
      <c r="AG546" s="52"/>
      <c r="AH546" s="52"/>
      <c r="AI546" s="52"/>
      <c r="AJ546" s="52"/>
    </row>
    <row r="547" ht="15.75" customHeight="1">
      <c r="A547" s="53"/>
      <c r="B547" s="39" t="str">
        <f t="shared" si="1"/>
        <v/>
      </c>
      <c r="C547" s="40" t="s">
        <v>1639</v>
      </c>
      <c r="D547" s="41" t="s">
        <v>1640</v>
      </c>
      <c r="E547" s="41" t="s">
        <v>79</v>
      </c>
      <c r="F547" s="40" t="s">
        <v>102</v>
      </c>
      <c r="G547" s="41" t="s">
        <v>792</v>
      </c>
      <c r="H547" s="57" t="s">
        <v>6</v>
      </c>
      <c r="I547" s="41" t="s">
        <v>103</v>
      </c>
      <c r="J547" s="43"/>
      <c r="K547" s="44"/>
      <c r="L547" s="45"/>
      <c r="M547" s="46" t="s">
        <v>1400</v>
      </c>
      <c r="N547" s="40" t="s">
        <v>1401</v>
      </c>
      <c r="O547" s="47" t="s">
        <v>1641</v>
      </c>
      <c r="P547" s="48"/>
      <c r="Q547" s="48"/>
      <c r="R547" s="48"/>
      <c r="S547" s="49"/>
      <c r="T547" s="50" t="str">
        <f>IFERROR(__xludf.DUMMYFUNCTION("if(isblank($A547),"""",REGEXREPLACE($A547,   "",?(\d),?"",  ""$1""&amp;""-""&amp;$H547))"),"")</f>
        <v/>
      </c>
      <c r="U547" s="51" t="str">
        <f>IFERROR(__xludf.DUMMYFUNCTION("iferror(split(A547,"","",TRUE,TRUE),"""")"),"")</f>
        <v/>
      </c>
      <c r="V547" s="51"/>
      <c r="W547" s="51"/>
      <c r="X547" s="51"/>
      <c r="Y547" s="50" t="str">
        <f>IFERROR(__xludf.DUMMYFUNCTION("if(or(U547="""",U547=""f""),"""",U547&amp;"": ""&amp;vlookup(to_text(U547),'1.Learning-Goals'!$A$3:$B$100,2,FALSE))"),"")</f>
        <v/>
      </c>
      <c r="Z547" s="50" t="str">
        <f>IFERROR(__xludf.DUMMYFUNCTION("if(or(V547="""",V547=""f""),"""",V547&amp;"": ""&amp;vlookup(to_text(V547),'1.Learning-Goals'!$A$3:$B$100,2,FALSE))"),"")</f>
        <v/>
      </c>
      <c r="AA547" s="50" t="str">
        <f>IFERROR(__xludf.DUMMYFUNCTION("if(or(W547="""",W547=""f""),"""",W547&amp;"": ""&amp;vlookup(to_text(W547),'1.Learning-Goals'!$A$3:$B$100,2,FALSE))"),"")</f>
        <v/>
      </c>
      <c r="AB547" s="50" t="str">
        <f>IFERROR(__xludf.DUMMYFUNCTION("if(or(X547="""",X547=""f""),"""",X547&amp;"": ""&amp;vlookup(to_text(X547),'1.Learning-Goals'!$A$3:$B$100,2,FALSE))"),"")</f>
        <v/>
      </c>
      <c r="AC547" s="52"/>
      <c r="AD547" s="52"/>
      <c r="AE547" s="52"/>
      <c r="AF547" s="52"/>
      <c r="AG547" s="52"/>
      <c r="AH547" s="52"/>
      <c r="AI547" s="52"/>
      <c r="AJ547" s="52"/>
    </row>
    <row r="548" ht="15.75" customHeight="1">
      <c r="A548" s="53"/>
      <c r="B548" s="39" t="str">
        <f t="shared" si="1"/>
        <v/>
      </c>
      <c r="C548" s="40" t="s">
        <v>1642</v>
      </c>
      <c r="D548" s="41" t="s">
        <v>1643</v>
      </c>
      <c r="E548" s="41" t="s">
        <v>79</v>
      </c>
      <c r="F548" s="40" t="s">
        <v>102</v>
      </c>
      <c r="G548" s="41" t="s">
        <v>792</v>
      </c>
      <c r="H548" s="57" t="s">
        <v>6</v>
      </c>
      <c r="I548" s="41" t="s">
        <v>103</v>
      </c>
      <c r="J548" s="43"/>
      <c r="K548" s="44"/>
      <c r="L548" s="45"/>
      <c r="M548" s="46" t="s">
        <v>1400</v>
      </c>
      <c r="N548" s="40" t="s">
        <v>1401</v>
      </c>
      <c r="O548" s="47" t="s">
        <v>1644</v>
      </c>
      <c r="P548" s="48"/>
      <c r="Q548" s="48"/>
      <c r="R548" s="48"/>
      <c r="S548" s="49"/>
      <c r="T548" s="50" t="str">
        <f>IFERROR(__xludf.DUMMYFUNCTION("if(isblank($A548),"""",REGEXREPLACE($A548,   "",?(\d),?"",  ""$1""&amp;""-""&amp;$H548))"),"")</f>
        <v/>
      </c>
      <c r="U548" s="51" t="str">
        <f>IFERROR(__xludf.DUMMYFUNCTION("iferror(split(A548,"","",TRUE,TRUE),"""")"),"")</f>
        <v/>
      </c>
      <c r="V548" s="51"/>
      <c r="W548" s="51"/>
      <c r="X548" s="51"/>
      <c r="Y548" s="50" t="str">
        <f>IFERROR(__xludf.DUMMYFUNCTION("if(or(U548="""",U548=""f""),"""",U548&amp;"": ""&amp;vlookup(to_text(U548),'1.Learning-Goals'!$A$3:$B$100,2,FALSE))"),"")</f>
        <v/>
      </c>
      <c r="Z548" s="50" t="str">
        <f>IFERROR(__xludf.DUMMYFUNCTION("if(or(V548="""",V548=""f""),"""",V548&amp;"": ""&amp;vlookup(to_text(V548),'1.Learning-Goals'!$A$3:$B$100,2,FALSE))"),"")</f>
        <v/>
      </c>
      <c r="AA548" s="50" t="str">
        <f>IFERROR(__xludf.DUMMYFUNCTION("if(or(W548="""",W548=""f""),"""",W548&amp;"": ""&amp;vlookup(to_text(W548),'1.Learning-Goals'!$A$3:$B$100,2,FALSE))"),"")</f>
        <v/>
      </c>
      <c r="AB548" s="50" t="str">
        <f>IFERROR(__xludf.DUMMYFUNCTION("if(or(X548="""",X548=""f""),"""",X548&amp;"": ""&amp;vlookup(to_text(X548),'1.Learning-Goals'!$A$3:$B$100,2,FALSE))"),"")</f>
        <v/>
      </c>
      <c r="AC548" s="52"/>
      <c r="AD548" s="52"/>
      <c r="AE548" s="52"/>
      <c r="AF548" s="52"/>
      <c r="AG548" s="52"/>
      <c r="AH548" s="52"/>
      <c r="AI548" s="52"/>
      <c r="AJ548" s="52"/>
    </row>
    <row r="549" ht="15.75" customHeight="1">
      <c r="A549" s="53"/>
      <c r="B549" s="39" t="str">
        <f t="shared" si="1"/>
        <v/>
      </c>
      <c r="C549" s="40" t="s">
        <v>1645</v>
      </c>
      <c r="D549" s="41" t="s">
        <v>1646</v>
      </c>
      <c r="E549" s="41" t="s">
        <v>79</v>
      </c>
      <c r="F549" s="40" t="s">
        <v>102</v>
      </c>
      <c r="G549" s="41" t="s">
        <v>792</v>
      </c>
      <c r="H549" s="57" t="s">
        <v>6</v>
      </c>
      <c r="I549" s="41" t="s">
        <v>103</v>
      </c>
      <c r="J549" s="43"/>
      <c r="K549" s="44"/>
      <c r="L549" s="45"/>
      <c r="M549" s="46" t="s">
        <v>1400</v>
      </c>
      <c r="N549" s="40" t="s">
        <v>1401</v>
      </c>
      <c r="O549" s="47" t="s">
        <v>1647</v>
      </c>
      <c r="P549" s="48"/>
      <c r="Q549" s="48"/>
      <c r="R549" s="48"/>
      <c r="S549" s="49"/>
      <c r="T549" s="50" t="str">
        <f>IFERROR(__xludf.DUMMYFUNCTION("if(isblank($A549),"""",REGEXREPLACE($A549,   "",?(\d),?"",  ""$1""&amp;""-""&amp;$H549))"),"")</f>
        <v/>
      </c>
      <c r="U549" s="51" t="str">
        <f>IFERROR(__xludf.DUMMYFUNCTION("iferror(split(A549,"","",TRUE,TRUE),"""")"),"")</f>
        <v/>
      </c>
      <c r="V549" s="51"/>
      <c r="W549" s="51"/>
      <c r="X549" s="51"/>
      <c r="Y549" s="50" t="str">
        <f>IFERROR(__xludf.DUMMYFUNCTION("if(or(U549="""",U549=""f""),"""",U549&amp;"": ""&amp;vlookup(to_text(U549),'1.Learning-Goals'!$A$3:$B$100,2,FALSE))"),"")</f>
        <v/>
      </c>
      <c r="Z549" s="50" t="str">
        <f>IFERROR(__xludf.DUMMYFUNCTION("if(or(V549="""",V549=""f""),"""",V549&amp;"": ""&amp;vlookup(to_text(V549),'1.Learning-Goals'!$A$3:$B$100,2,FALSE))"),"")</f>
        <v/>
      </c>
      <c r="AA549" s="50" t="str">
        <f>IFERROR(__xludf.DUMMYFUNCTION("if(or(W549="""",W549=""f""),"""",W549&amp;"": ""&amp;vlookup(to_text(W549),'1.Learning-Goals'!$A$3:$B$100,2,FALSE))"),"")</f>
        <v/>
      </c>
      <c r="AB549" s="50" t="str">
        <f>IFERROR(__xludf.DUMMYFUNCTION("if(or(X549="""",X549=""f""),"""",X549&amp;"": ""&amp;vlookup(to_text(X549),'1.Learning-Goals'!$A$3:$B$100,2,FALSE))"),"")</f>
        <v/>
      </c>
      <c r="AC549" s="52"/>
      <c r="AD549" s="52"/>
      <c r="AE549" s="52"/>
      <c r="AF549" s="52"/>
      <c r="AG549" s="52"/>
      <c r="AH549" s="52"/>
      <c r="AI549" s="52"/>
      <c r="AJ549" s="52"/>
    </row>
    <row r="550" ht="15.75" customHeight="1">
      <c r="A550" s="53"/>
      <c r="B550" s="39" t="str">
        <f t="shared" si="1"/>
        <v/>
      </c>
      <c r="C550" s="40" t="s">
        <v>1648</v>
      </c>
      <c r="D550" s="41" t="s">
        <v>1649</v>
      </c>
      <c r="E550" s="41" t="s">
        <v>79</v>
      </c>
      <c r="F550" s="40" t="s">
        <v>102</v>
      </c>
      <c r="G550" s="41" t="s">
        <v>792</v>
      </c>
      <c r="H550" s="57" t="s">
        <v>6</v>
      </c>
      <c r="I550" s="41" t="s">
        <v>103</v>
      </c>
      <c r="J550" s="43"/>
      <c r="K550" s="44"/>
      <c r="L550" s="45"/>
      <c r="M550" s="46" t="s">
        <v>1400</v>
      </c>
      <c r="N550" s="40" t="s">
        <v>1401</v>
      </c>
      <c r="O550" s="47" t="s">
        <v>1650</v>
      </c>
      <c r="P550" s="48"/>
      <c r="Q550" s="48"/>
      <c r="R550" s="48"/>
      <c r="S550" s="49"/>
      <c r="T550" s="50" t="str">
        <f>IFERROR(__xludf.DUMMYFUNCTION("if(isblank($A550),"""",REGEXREPLACE($A550,   "",?(\d),?"",  ""$1""&amp;""-""&amp;$H550))"),"")</f>
        <v/>
      </c>
      <c r="U550" s="51" t="str">
        <f>IFERROR(__xludf.DUMMYFUNCTION("iferror(split(A550,"","",TRUE,TRUE),"""")"),"")</f>
        <v/>
      </c>
      <c r="V550" s="51"/>
      <c r="W550" s="51"/>
      <c r="X550" s="51"/>
      <c r="Y550" s="50" t="str">
        <f>IFERROR(__xludf.DUMMYFUNCTION("if(or(U550="""",U550=""f""),"""",U550&amp;"": ""&amp;vlookup(to_text(U550),'1.Learning-Goals'!$A$3:$B$100,2,FALSE))"),"")</f>
        <v/>
      </c>
      <c r="Z550" s="50" t="str">
        <f>IFERROR(__xludf.DUMMYFUNCTION("if(or(V550="""",V550=""f""),"""",V550&amp;"": ""&amp;vlookup(to_text(V550),'1.Learning-Goals'!$A$3:$B$100,2,FALSE))"),"")</f>
        <v/>
      </c>
      <c r="AA550" s="50" t="str">
        <f>IFERROR(__xludf.DUMMYFUNCTION("if(or(W550="""",W550=""f""),"""",W550&amp;"": ""&amp;vlookup(to_text(W550),'1.Learning-Goals'!$A$3:$B$100,2,FALSE))"),"")</f>
        <v/>
      </c>
      <c r="AB550" s="50" t="str">
        <f>IFERROR(__xludf.DUMMYFUNCTION("if(or(X550="""",X550=""f""),"""",X550&amp;"": ""&amp;vlookup(to_text(X550),'1.Learning-Goals'!$A$3:$B$100,2,FALSE))"),"")</f>
        <v/>
      </c>
      <c r="AC550" s="52"/>
      <c r="AD550" s="52"/>
      <c r="AE550" s="52"/>
      <c r="AF550" s="52"/>
      <c r="AG550" s="52"/>
      <c r="AH550" s="52"/>
      <c r="AI550" s="52"/>
      <c r="AJ550" s="52"/>
    </row>
    <row r="551" ht="15.75" customHeight="1">
      <c r="A551" s="53"/>
      <c r="B551" s="39" t="str">
        <f t="shared" si="1"/>
        <v/>
      </c>
      <c r="C551" s="40" t="s">
        <v>1651</v>
      </c>
      <c r="D551" s="41" t="s">
        <v>1652</v>
      </c>
      <c r="E551" s="41" t="s">
        <v>79</v>
      </c>
      <c r="F551" s="40" t="s">
        <v>102</v>
      </c>
      <c r="G551" s="41" t="s">
        <v>792</v>
      </c>
      <c r="H551" s="57" t="s">
        <v>6</v>
      </c>
      <c r="I551" s="41" t="s">
        <v>103</v>
      </c>
      <c r="J551" s="43"/>
      <c r="K551" s="44"/>
      <c r="L551" s="45"/>
      <c r="M551" s="46" t="s">
        <v>1400</v>
      </c>
      <c r="N551" s="40" t="s">
        <v>1401</v>
      </c>
      <c r="O551" s="47" t="s">
        <v>1653</v>
      </c>
      <c r="P551" s="48"/>
      <c r="Q551" s="48"/>
      <c r="R551" s="48"/>
      <c r="S551" s="49"/>
      <c r="T551" s="50" t="str">
        <f>IFERROR(__xludf.DUMMYFUNCTION("if(isblank($A551),"""",REGEXREPLACE($A551,   "",?(\d),?"",  ""$1""&amp;""-""&amp;$H551))"),"")</f>
        <v/>
      </c>
      <c r="U551" s="51" t="str">
        <f>IFERROR(__xludf.DUMMYFUNCTION("iferror(split(A551,"","",TRUE,TRUE),"""")"),"")</f>
        <v/>
      </c>
      <c r="V551" s="51"/>
      <c r="W551" s="51"/>
      <c r="X551" s="51"/>
      <c r="Y551" s="50" t="str">
        <f>IFERROR(__xludf.DUMMYFUNCTION("if(or(U551="""",U551=""f""),"""",U551&amp;"": ""&amp;vlookup(to_text(U551),'1.Learning-Goals'!$A$3:$B$100,2,FALSE))"),"")</f>
        <v/>
      </c>
      <c r="Z551" s="50" t="str">
        <f>IFERROR(__xludf.DUMMYFUNCTION("if(or(V551="""",V551=""f""),"""",V551&amp;"": ""&amp;vlookup(to_text(V551),'1.Learning-Goals'!$A$3:$B$100,2,FALSE))"),"")</f>
        <v/>
      </c>
      <c r="AA551" s="50" t="str">
        <f>IFERROR(__xludf.DUMMYFUNCTION("if(or(W551="""",W551=""f""),"""",W551&amp;"": ""&amp;vlookup(to_text(W551),'1.Learning-Goals'!$A$3:$B$100,2,FALSE))"),"")</f>
        <v/>
      </c>
      <c r="AB551" s="50" t="str">
        <f>IFERROR(__xludf.DUMMYFUNCTION("if(or(X551="""",X551=""f""),"""",X551&amp;"": ""&amp;vlookup(to_text(X551),'1.Learning-Goals'!$A$3:$B$100,2,FALSE))"),"")</f>
        <v/>
      </c>
      <c r="AC551" s="52"/>
      <c r="AD551" s="52"/>
      <c r="AE551" s="52"/>
      <c r="AF551" s="52"/>
      <c r="AG551" s="52"/>
      <c r="AH551" s="52"/>
      <c r="AI551" s="52"/>
      <c r="AJ551" s="52"/>
    </row>
    <row r="552" ht="15.75" customHeight="1">
      <c r="A552" s="53"/>
      <c r="B552" s="39" t="str">
        <f t="shared" si="1"/>
        <v/>
      </c>
      <c r="C552" s="40" t="s">
        <v>1654</v>
      </c>
      <c r="D552" s="41" t="s">
        <v>1655</v>
      </c>
      <c r="E552" s="41" t="s">
        <v>79</v>
      </c>
      <c r="F552" s="40" t="s">
        <v>102</v>
      </c>
      <c r="G552" s="41" t="s">
        <v>792</v>
      </c>
      <c r="H552" s="57" t="s">
        <v>6</v>
      </c>
      <c r="I552" s="41" t="s">
        <v>103</v>
      </c>
      <c r="J552" s="43"/>
      <c r="K552" s="44"/>
      <c r="L552" s="45"/>
      <c r="M552" s="46" t="s">
        <v>1400</v>
      </c>
      <c r="N552" s="40" t="s">
        <v>1401</v>
      </c>
      <c r="O552" s="47" t="s">
        <v>1656</v>
      </c>
      <c r="P552" s="48"/>
      <c r="Q552" s="48"/>
      <c r="R552" s="48"/>
      <c r="S552" s="49"/>
      <c r="T552" s="50" t="str">
        <f>IFERROR(__xludf.DUMMYFUNCTION("if(isblank($A552),"""",REGEXREPLACE($A552,   "",?(\d),?"",  ""$1""&amp;""-""&amp;$H552))"),"")</f>
        <v/>
      </c>
      <c r="U552" s="51" t="str">
        <f>IFERROR(__xludf.DUMMYFUNCTION("iferror(split(A552,"","",TRUE,TRUE),"""")"),"")</f>
        <v/>
      </c>
      <c r="V552" s="51"/>
      <c r="W552" s="51"/>
      <c r="X552" s="51"/>
      <c r="Y552" s="50" t="str">
        <f>IFERROR(__xludf.DUMMYFUNCTION("if(or(U552="""",U552=""f""),"""",U552&amp;"": ""&amp;vlookup(to_text(U552),'1.Learning-Goals'!$A$3:$B$100,2,FALSE))"),"")</f>
        <v/>
      </c>
      <c r="Z552" s="50" t="str">
        <f>IFERROR(__xludf.DUMMYFUNCTION("if(or(V552="""",V552=""f""),"""",V552&amp;"": ""&amp;vlookup(to_text(V552),'1.Learning-Goals'!$A$3:$B$100,2,FALSE))"),"")</f>
        <v/>
      </c>
      <c r="AA552" s="50" t="str">
        <f>IFERROR(__xludf.DUMMYFUNCTION("if(or(W552="""",W552=""f""),"""",W552&amp;"": ""&amp;vlookup(to_text(W552),'1.Learning-Goals'!$A$3:$B$100,2,FALSE))"),"")</f>
        <v/>
      </c>
      <c r="AB552" s="50" t="str">
        <f>IFERROR(__xludf.DUMMYFUNCTION("if(or(X552="""",X552=""f""),"""",X552&amp;"": ""&amp;vlookup(to_text(X552),'1.Learning-Goals'!$A$3:$B$100,2,FALSE))"),"")</f>
        <v/>
      </c>
      <c r="AC552" s="52"/>
      <c r="AD552" s="52"/>
      <c r="AE552" s="52"/>
      <c r="AF552" s="52"/>
      <c r="AG552" s="52"/>
      <c r="AH552" s="52"/>
      <c r="AI552" s="52"/>
      <c r="AJ552" s="52"/>
    </row>
    <row r="553" ht="15.75" customHeight="1">
      <c r="A553" s="53"/>
      <c r="B553" s="39" t="str">
        <f t="shared" si="1"/>
        <v/>
      </c>
      <c r="C553" s="40" t="s">
        <v>1657</v>
      </c>
      <c r="D553" s="41" t="s">
        <v>1658</v>
      </c>
      <c r="E553" s="41" t="s">
        <v>79</v>
      </c>
      <c r="F553" s="40" t="s">
        <v>102</v>
      </c>
      <c r="G553" s="41" t="s">
        <v>792</v>
      </c>
      <c r="H553" s="57" t="s">
        <v>6</v>
      </c>
      <c r="I553" s="41" t="s">
        <v>103</v>
      </c>
      <c r="J553" s="43"/>
      <c r="K553" s="44"/>
      <c r="L553" s="45"/>
      <c r="M553" s="46" t="s">
        <v>1400</v>
      </c>
      <c r="N553" s="40" t="s">
        <v>1401</v>
      </c>
      <c r="O553" s="47" t="s">
        <v>1659</v>
      </c>
      <c r="P553" s="48"/>
      <c r="Q553" s="48"/>
      <c r="R553" s="48"/>
      <c r="S553" s="49"/>
      <c r="T553" s="50" t="str">
        <f>IFERROR(__xludf.DUMMYFUNCTION("if(isblank($A553),"""",REGEXREPLACE($A553,   "",?(\d),?"",  ""$1""&amp;""-""&amp;$H553))"),"")</f>
        <v/>
      </c>
      <c r="U553" s="51" t="str">
        <f>IFERROR(__xludf.DUMMYFUNCTION("iferror(split(A553,"","",TRUE,TRUE),"""")"),"")</f>
        <v/>
      </c>
      <c r="V553" s="51"/>
      <c r="W553" s="51"/>
      <c r="X553" s="51"/>
      <c r="Y553" s="50" t="str">
        <f>IFERROR(__xludf.DUMMYFUNCTION("if(or(U553="""",U553=""f""),"""",U553&amp;"": ""&amp;vlookup(to_text(U553),'1.Learning-Goals'!$A$3:$B$100,2,FALSE))"),"")</f>
        <v/>
      </c>
      <c r="Z553" s="50" t="str">
        <f>IFERROR(__xludf.DUMMYFUNCTION("if(or(V553="""",V553=""f""),"""",V553&amp;"": ""&amp;vlookup(to_text(V553),'1.Learning-Goals'!$A$3:$B$100,2,FALSE))"),"")</f>
        <v/>
      </c>
      <c r="AA553" s="50" t="str">
        <f>IFERROR(__xludf.DUMMYFUNCTION("if(or(W553="""",W553=""f""),"""",W553&amp;"": ""&amp;vlookup(to_text(W553),'1.Learning-Goals'!$A$3:$B$100,2,FALSE))"),"")</f>
        <v/>
      </c>
      <c r="AB553" s="50" t="str">
        <f>IFERROR(__xludf.DUMMYFUNCTION("if(or(X553="""",X553=""f""),"""",X553&amp;"": ""&amp;vlookup(to_text(X553),'1.Learning-Goals'!$A$3:$B$100,2,FALSE))"),"")</f>
        <v/>
      </c>
      <c r="AC553" s="52"/>
      <c r="AD553" s="52"/>
      <c r="AE553" s="52"/>
      <c r="AF553" s="52"/>
      <c r="AG553" s="52"/>
      <c r="AH553" s="52"/>
      <c r="AI553" s="52"/>
      <c r="AJ553" s="52"/>
    </row>
    <row r="554" ht="15.75" customHeight="1">
      <c r="A554" s="53"/>
      <c r="B554" s="39" t="str">
        <f t="shared" si="1"/>
        <v/>
      </c>
      <c r="C554" s="40" t="s">
        <v>1660</v>
      </c>
      <c r="D554" s="41" t="s">
        <v>1370</v>
      </c>
      <c r="E554" s="41" t="s">
        <v>79</v>
      </c>
      <c r="F554" s="40" t="s">
        <v>102</v>
      </c>
      <c r="G554" s="41" t="s">
        <v>841</v>
      </c>
      <c r="H554" s="57" t="s">
        <v>6</v>
      </c>
      <c r="I554" s="41" t="s">
        <v>103</v>
      </c>
      <c r="J554" s="56"/>
      <c r="K554" s="44"/>
      <c r="L554" s="45"/>
      <c r="M554" s="46" t="s">
        <v>1400</v>
      </c>
      <c r="N554" s="40" t="s">
        <v>1401</v>
      </c>
      <c r="O554" s="47" t="s">
        <v>1661</v>
      </c>
      <c r="P554" s="48"/>
      <c r="Q554" s="48"/>
      <c r="R554" s="48"/>
      <c r="S554" s="49"/>
      <c r="T554" s="50" t="str">
        <f>IFERROR(__xludf.DUMMYFUNCTION("if(isblank($A554),"""",REGEXREPLACE($A554,   "",?(\d),?"",  ""$1""&amp;""-""&amp;$H554))"),"")</f>
        <v/>
      </c>
      <c r="U554" s="51" t="str">
        <f>IFERROR(__xludf.DUMMYFUNCTION("iferror(split(A554,"","",TRUE,TRUE),"""")"),"")</f>
        <v/>
      </c>
      <c r="V554" s="51"/>
      <c r="W554" s="51"/>
      <c r="X554" s="51"/>
      <c r="Y554" s="50" t="str">
        <f>IFERROR(__xludf.DUMMYFUNCTION("if(or(U554="""",U554=""f""),"""",U554&amp;"": ""&amp;vlookup(to_text(U554),'1.Learning-Goals'!$A$3:$B$100,2,FALSE))"),"")</f>
        <v/>
      </c>
      <c r="Z554" s="50" t="str">
        <f>IFERROR(__xludf.DUMMYFUNCTION("if(or(V554="""",V554=""f""),"""",V554&amp;"": ""&amp;vlookup(to_text(V554),'1.Learning-Goals'!$A$3:$B$100,2,FALSE))"),"")</f>
        <v/>
      </c>
      <c r="AA554" s="50" t="str">
        <f>IFERROR(__xludf.DUMMYFUNCTION("if(or(W554="""",W554=""f""),"""",W554&amp;"": ""&amp;vlookup(to_text(W554),'1.Learning-Goals'!$A$3:$B$100,2,FALSE))"),"")</f>
        <v/>
      </c>
      <c r="AB554" s="50" t="str">
        <f>IFERROR(__xludf.DUMMYFUNCTION("if(or(X554="""",X554=""f""),"""",X554&amp;"": ""&amp;vlookup(to_text(X554),'1.Learning-Goals'!$A$3:$B$100,2,FALSE))"),"")</f>
        <v/>
      </c>
      <c r="AC554" s="52"/>
      <c r="AD554" s="52"/>
      <c r="AE554" s="52"/>
      <c r="AF554" s="52"/>
      <c r="AG554" s="52"/>
      <c r="AH554" s="52"/>
      <c r="AI554" s="52"/>
      <c r="AJ554" s="52"/>
    </row>
    <row r="555" ht="15.75" customHeight="1">
      <c r="A555" s="53"/>
      <c r="B555" s="39" t="str">
        <f t="shared" si="1"/>
        <v/>
      </c>
      <c r="C555" s="40" t="s">
        <v>1662</v>
      </c>
      <c r="D555" s="41" t="s">
        <v>1663</v>
      </c>
      <c r="E555" s="41" t="s">
        <v>79</v>
      </c>
      <c r="F555" s="40" t="s">
        <v>102</v>
      </c>
      <c r="G555" s="41" t="s">
        <v>841</v>
      </c>
      <c r="H555" s="57" t="s">
        <v>6</v>
      </c>
      <c r="I555" s="41" t="s">
        <v>103</v>
      </c>
      <c r="J555" s="56"/>
      <c r="K555" s="44"/>
      <c r="L555" s="45"/>
      <c r="M555" s="46" t="s">
        <v>1400</v>
      </c>
      <c r="N555" s="40" t="s">
        <v>1401</v>
      </c>
      <c r="O555" s="47" t="s">
        <v>1664</v>
      </c>
      <c r="P555" s="48"/>
      <c r="Q555" s="48"/>
      <c r="R555" s="48"/>
      <c r="S555" s="49"/>
      <c r="T555" s="50" t="str">
        <f>IFERROR(__xludf.DUMMYFUNCTION("if(isblank($A555),"""",REGEXREPLACE($A555,   "",?(\d),?"",  ""$1""&amp;""-""&amp;$H555))"),"")</f>
        <v/>
      </c>
      <c r="U555" s="51" t="str">
        <f>IFERROR(__xludf.DUMMYFUNCTION("iferror(split(A555,"","",TRUE,TRUE),"""")"),"")</f>
        <v/>
      </c>
      <c r="V555" s="51"/>
      <c r="W555" s="51"/>
      <c r="X555" s="51"/>
      <c r="Y555" s="50" t="str">
        <f>IFERROR(__xludf.DUMMYFUNCTION("if(or(U555="""",U555=""f""),"""",U555&amp;"": ""&amp;vlookup(to_text(U555),'1.Learning-Goals'!$A$3:$B$100,2,FALSE))"),"")</f>
        <v/>
      </c>
      <c r="Z555" s="50" t="str">
        <f>IFERROR(__xludf.DUMMYFUNCTION("if(or(V555="""",V555=""f""),"""",V555&amp;"": ""&amp;vlookup(to_text(V555),'1.Learning-Goals'!$A$3:$B$100,2,FALSE))"),"")</f>
        <v/>
      </c>
      <c r="AA555" s="50" t="str">
        <f>IFERROR(__xludf.DUMMYFUNCTION("if(or(W555="""",W555=""f""),"""",W555&amp;"": ""&amp;vlookup(to_text(W555),'1.Learning-Goals'!$A$3:$B$100,2,FALSE))"),"")</f>
        <v/>
      </c>
      <c r="AB555" s="50" t="str">
        <f>IFERROR(__xludf.DUMMYFUNCTION("if(or(X555="""",X555=""f""),"""",X555&amp;"": ""&amp;vlookup(to_text(X555),'1.Learning-Goals'!$A$3:$B$100,2,FALSE))"),"")</f>
        <v/>
      </c>
      <c r="AC555" s="52"/>
      <c r="AD555" s="52"/>
      <c r="AE555" s="52"/>
      <c r="AF555" s="52"/>
      <c r="AG555" s="52"/>
      <c r="AH555" s="52"/>
      <c r="AI555" s="52"/>
      <c r="AJ555" s="52"/>
    </row>
    <row r="556" ht="15.75" customHeight="1">
      <c r="A556" s="53"/>
      <c r="B556" s="39" t="str">
        <f t="shared" si="1"/>
        <v/>
      </c>
      <c r="C556" s="40" t="s">
        <v>1665</v>
      </c>
      <c r="D556" s="41" t="s">
        <v>1666</v>
      </c>
      <c r="E556" s="41" t="s">
        <v>79</v>
      </c>
      <c r="F556" s="40" t="s">
        <v>102</v>
      </c>
      <c r="G556" s="41" t="s">
        <v>841</v>
      </c>
      <c r="H556" s="57" t="s">
        <v>6</v>
      </c>
      <c r="I556" s="41" t="s">
        <v>103</v>
      </c>
      <c r="J556" s="56"/>
      <c r="K556" s="44"/>
      <c r="L556" s="45"/>
      <c r="M556" s="46" t="s">
        <v>1400</v>
      </c>
      <c r="N556" s="40" t="s">
        <v>1401</v>
      </c>
      <c r="O556" s="47" t="s">
        <v>1667</v>
      </c>
      <c r="P556" s="48"/>
      <c r="Q556" s="48"/>
      <c r="R556" s="48"/>
      <c r="S556" s="49"/>
      <c r="T556" s="50" t="str">
        <f>IFERROR(__xludf.DUMMYFUNCTION("if(isblank($A556),"""",REGEXREPLACE($A556,   "",?(\d),?"",  ""$1""&amp;""-""&amp;$H556))"),"")</f>
        <v/>
      </c>
      <c r="U556" s="51" t="str">
        <f>IFERROR(__xludf.DUMMYFUNCTION("iferror(split(A556,"","",TRUE,TRUE),"""")"),"")</f>
        <v/>
      </c>
      <c r="V556" s="51"/>
      <c r="W556" s="51"/>
      <c r="X556" s="51"/>
      <c r="Y556" s="50" t="str">
        <f>IFERROR(__xludf.DUMMYFUNCTION("if(or(U556="""",U556=""f""),"""",U556&amp;"": ""&amp;vlookup(to_text(U556),'1.Learning-Goals'!$A$3:$B$100,2,FALSE))"),"")</f>
        <v/>
      </c>
      <c r="Z556" s="50" t="str">
        <f>IFERROR(__xludf.DUMMYFUNCTION("if(or(V556="""",V556=""f""),"""",V556&amp;"": ""&amp;vlookup(to_text(V556),'1.Learning-Goals'!$A$3:$B$100,2,FALSE))"),"")</f>
        <v/>
      </c>
      <c r="AA556" s="50" t="str">
        <f>IFERROR(__xludf.DUMMYFUNCTION("if(or(W556="""",W556=""f""),"""",W556&amp;"": ""&amp;vlookup(to_text(W556),'1.Learning-Goals'!$A$3:$B$100,2,FALSE))"),"")</f>
        <v/>
      </c>
      <c r="AB556" s="50" t="str">
        <f>IFERROR(__xludf.DUMMYFUNCTION("if(or(X556="""",X556=""f""),"""",X556&amp;"": ""&amp;vlookup(to_text(X556),'1.Learning-Goals'!$A$3:$B$100,2,FALSE))"),"")</f>
        <v/>
      </c>
      <c r="AC556" s="52"/>
      <c r="AD556" s="52"/>
      <c r="AE556" s="52"/>
      <c r="AF556" s="52"/>
      <c r="AG556" s="52"/>
      <c r="AH556" s="52"/>
      <c r="AI556" s="52"/>
      <c r="AJ556" s="52"/>
    </row>
    <row r="557" ht="15.75" customHeight="1">
      <c r="A557" s="53"/>
      <c r="B557" s="39" t="str">
        <f t="shared" si="1"/>
        <v/>
      </c>
      <c r="C557" s="40" t="s">
        <v>1668</v>
      </c>
      <c r="D557" s="41" t="s">
        <v>1669</v>
      </c>
      <c r="E557" s="41" t="s">
        <v>79</v>
      </c>
      <c r="F557" s="40" t="s">
        <v>102</v>
      </c>
      <c r="G557" s="41" t="s">
        <v>841</v>
      </c>
      <c r="H557" s="57" t="s">
        <v>6</v>
      </c>
      <c r="I557" s="41" t="s">
        <v>103</v>
      </c>
      <c r="J557" s="56"/>
      <c r="K557" s="44"/>
      <c r="L557" s="45"/>
      <c r="M557" s="46" t="s">
        <v>1400</v>
      </c>
      <c r="N557" s="40" t="s">
        <v>1401</v>
      </c>
      <c r="O557" s="47" t="s">
        <v>1670</v>
      </c>
      <c r="P557" s="48"/>
      <c r="Q557" s="48"/>
      <c r="R557" s="48"/>
      <c r="S557" s="49"/>
      <c r="T557" s="50" t="str">
        <f>IFERROR(__xludf.DUMMYFUNCTION("if(isblank($A557),"""",REGEXREPLACE($A557,   "",?(\d),?"",  ""$1""&amp;""-""&amp;$H557))"),"")</f>
        <v/>
      </c>
      <c r="U557" s="51" t="str">
        <f>IFERROR(__xludf.DUMMYFUNCTION("iferror(split(A557,"","",TRUE,TRUE),"""")"),"")</f>
        <v/>
      </c>
      <c r="V557" s="51"/>
      <c r="W557" s="51"/>
      <c r="X557" s="51"/>
      <c r="Y557" s="50" t="str">
        <f>IFERROR(__xludf.DUMMYFUNCTION("if(or(U557="""",U557=""f""),"""",U557&amp;"": ""&amp;vlookup(to_text(U557),'1.Learning-Goals'!$A$3:$B$100,2,FALSE))"),"")</f>
        <v/>
      </c>
      <c r="Z557" s="50" t="str">
        <f>IFERROR(__xludf.DUMMYFUNCTION("if(or(V557="""",V557=""f""),"""",V557&amp;"": ""&amp;vlookup(to_text(V557),'1.Learning-Goals'!$A$3:$B$100,2,FALSE))"),"")</f>
        <v/>
      </c>
      <c r="AA557" s="50" t="str">
        <f>IFERROR(__xludf.DUMMYFUNCTION("if(or(W557="""",W557=""f""),"""",W557&amp;"": ""&amp;vlookup(to_text(W557),'1.Learning-Goals'!$A$3:$B$100,2,FALSE))"),"")</f>
        <v/>
      </c>
      <c r="AB557" s="50" t="str">
        <f>IFERROR(__xludf.DUMMYFUNCTION("if(or(X557="""",X557=""f""),"""",X557&amp;"": ""&amp;vlookup(to_text(X557),'1.Learning-Goals'!$A$3:$B$100,2,FALSE))"),"")</f>
        <v/>
      </c>
      <c r="AC557" s="52"/>
      <c r="AD557" s="52"/>
      <c r="AE557" s="52"/>
      <c r="AF557" s="52"/>
      <c r="AG557" s="52"/>
      <c r="AH557" s="52"/>
      <c r="AI557" s="52"/>
      <c r="AJ557" s="52"/>
    </row>
    <row r="558" ht="15.75" customHeight="1">
      <c r="A558" s="53"/>
      <c r="B558" s="39" t="str">
        <f t="shared" si="1"/>
        <v/>
      </c>
      <c r="C558" s="40" t="s">
        <v>1671</v>
      </c>
      <c r="D558" s="41" t="s">
        <v>1672</v>
      </c>
      <c r="E558" s="41" t="s">
        <v>79</v>
      </c>
      <c r="F558" s="40" t="s">
        <v>102</v>
      </c>
      <c r="G558" s="41" t="s">
        <v>841</v>
      </c>
      <c r="H558" s="57" t="s">
        <v>6</v>
      </c>
      <c r="I558" s="41" t="s">
        <v>103</v>
      </c>
      <c r="J558" s="56"/>
      <c r="K558" s="44"/>
      <c r="L558" s="45"/>
      <c r="M558" s="46" t="s">
        <v>1400</v>
      </c>
      <c r="N558" s="40" t="s">
        <v>1401</v>
      </c>
      <c r="O558" s="47" t="s">
        <v>1673</v>
      </c>
      <c r="P558" s="48"/>
      <c r="Q558" s="48"/>
      <c r="R558" s="48"/>
      <c r="S558" s="49"/>
      <c r="T558" s="50" t="str">
        <f>IFERROR(__xludf.DUMMYFUNCTION("if(isblank($A558),"""",REGEXREPLACE($A558,   "",?(\d),?"",  ""$1""&amp;""-""&amp;$H558))"),"")</f>
        <v/>
      </c>
      <c r="U558" s="51" t="str">
        <f>IFERROR(__xludf.DUMMYFUNCTION("iferror(split(A558,"","",TRUE,TRUE),"""")"),"")</f>
        <v/>
      </c>
      <c r="V558" s="51"/>
      <c r="W558" s="51"/>
      <c r="X558" s="51"/>
      <c r="Y558" s="50" t="str">
        <f>IFERROR(__xludf.DUMMYFUNCTION("if(or(U558="""",U558=""f""),"""",U558&amp;"": ""&amp;vlookup(to_text(U558),'1.Learning-Goals'!$A$3:$B$100,2,FALSE))"),"")</f>
        <v/>
      </c>
      <c r="Z558" s="50" t="str">
        <f>IFERROR(__xludf.DUMMYFUNCTION("if(or(V558="""",V558=""f""),"""",V558&amp;"": ""&amp;vlookup(to_text(V558),'1.Learning-Goals'!$A$3:$B$100,2,FALSE))"),"")</f>
        <v/>
      </c>
      <c r="AA558" s="50" t="str">
        <f>IFERROR(__xludf.DUMMYFUNCTION("if(or(W558="""",W558=""f""),"""",W558&amp;"": ""&amp;vlookup(to_text(W558),'1.Learning-Goals'!$A$3:$B$100,2,FALSE))"),"")</f>
        <v/>
      </c>
      <c r="AB558" s="50" t="str">
        <f>IFERROR(__xludf.DUMMYFUNCTION("if(or(X558="""",X558=""f""),"""",X558&amp;"": ""&amp;vlookup(to_text(X558),'1.Learning-Goals'!$A$3:$B$100,2,FALSE))"),"")</f>
        <v/>
      </c>
      <c r="AC558" s="52"/>
      <c r="AD558" s="52"/>
      <c r="AE558" s="52"/>
      <c r="AF558" s="52"/>
      <c r="AG558" s="52"/>
      <c r="AH558" s="52"/>
      <c r="AI558" s="52"/>
      <c r="AJ558" s="52"/>
    </row>
    <row r="559" ht="15.75" customHeight="1">
      <c r="A559" s="53"/>
      <c r="B559" s="39" t="str">
        <f t="shared" si="1"/>
        <v/>
      </c>
      <c r="C559" s="40" t="s">
        <v>1674</v>
      </c>
      <c r="D559" s="41" t="s">
        <v>1675</v>
      </c>
      <c r="E559" s="41" t="s">
        <v>79</v>
      </c>
      <c r="F559" s="40" t="s">
        <v>102</v>
      </c>
      <c r="G559" s="41" t="s">
        <v>841</v>
      </c>
      <c r="H559" s="57" t="s">
        <v>6</v>
      </c>
      <c r="I559" s="41" t="s">
        <v>103</v>
      </c>
      <c r="J559" s="56"/>
      <c r="K559" s="44"/>
      <c r="L559" s="45"/>
      <c r="M559" s="46" t="s">
        <v>1400</v>
      </c>
      <c r="N559" s="40" t="s">
        <v>1401</v>
      </c>
      <c r="O559" s="47" t="s">
        <v>1676</v>
      </c>
      <c r="P559" s="48"/>
      <c r="Q559" s="48"/>
      <c r="R559" s="48"/>
      <c r="S559" s="49"/>
      <c r="T559" s="50" t="str">
        <f>IFERROR(__xludf.DUMMYFUNCTION("if(isblank($A559),"""",REGEXREPLACE($A559,   "",?(\d),?"",  ""$1""&amp;""-""&amp;$H559))"),"")</f>
        <v/>
      </c>
      <c r="U559" s="51" t="str">
        <f>IFERROR(__xludf.DUMMYFUNCTION("iferror(split(A559,"","",TRUE,TRUE),"""")"),"")</f>
        <v/>
      </c>
      <c r="V559" s="51"/>
      <c r="W559" s="51"/>
      <c r="X559" s="51"/>
      <c r="Y559" s="50" t="str">
        <f>IFERROR(__xludf.DUMMYFUNCTION("if(or(U559="""",U559=""f""),"""",U559&amp;"": ""&amp;vlookup(to_text(U559),'1.Learning-Goals'!$A$3:$B$100,2,FALSE))"),"")</f>
        <v/>
      </c>
      <c r="Z559" s="50" t="str">
        <f>IFERROR(__xludf.DUMMYFUNCTION("if(or(V559="""",V559=""f""),"""",V559&amp;"": ""&amp;vlookup(to_text(V559),'1.Learning-Goals'!$A$3:$B$100,2,FALSE))"),"")</f>
        <v/>
      </c>
      <c r="AA559" s="50" t="str">
        <f>IFERROR(__xludf.DUMMYFUNCTION("if(or(W559="""",W559=""f""),"""",W559&amp;"": ""&amp;vlookup(to_text(W559),'1.Learning-Goals'!$A$3:$B$100,2,FALSE))"),"")</f>
        <v/>
      </c>
      <c r="AB559" s="50" t="str">
        <f>IFERROR(__xludf.DUMMYFUNCTION("if(or(X559="""",X559=""f""),"""",X559&amp;"": ""&amp;vlookup(to_text(X559),'1.Learning-Goals'!$A$3:$B$100,2,FALSE))"),"")</f>
        <v/>
      </c>
      <c r="AC559" s="52"/>
      <c r="AD559" s="52"/>
      <c r="AE559" s="52"/>
      <c r="AF559" s="52"/>
      <c r="AG559" s="52"/>
      <c r="AH559" s="52"/>
      <c r="AI559" s="52"/>
      <c r="AJ559" s="52"/>
    </row>
    <row r="560" ht="15.75" customHeight="1">
      <c r="A560" s="53"/>
      <c r="B560" s="39" t="str">
        <f t="shared" si="1"/>
        <v/>
      </c>
      <c r="C560" s="40" t="s">
        <v>1677</v>
      </c>
      <c r="D560" s="41" t="s">
        <v>1678</v>
      </c>
      <c r="E560" s="41" t="s">
        <v>79</v>
      </c>
      <c r="F560" s="40" t="s">
        <v>102</v>
      </c>
      <c r="G560" s="41" t="s">
        <v>841</v>
      </c>
      <c r="H560" s="57" t="s">
        <v>6</v>
      </c>
      <c r="I560" s="41" t="s">
        <v>103</v>
      </c>
      <c r="J560" s="56"/>
      <c r="K560" s="44"/>
      <c r="L560" s="45"/>
      <c r="M560" s="46" t="s">
        <v>1400</v>
      </c>
      <c r="N560" s="40" t="s">
        <v>1401</v>
      </c>
      <c r="O560" s="47" t="s">
        <v>1679</v>
      </c>
      <c r="P560" s="48"/>
      <c r="Q560" s="48"/>
      <c r="R560" s="48"/>
      <c r="S560" s="49"/>
      <c r="T560" s="50" t="str">
        <f>IFERROR(__xludf.DUMMYFUNCTION("if(isblank($A560),"""",REGEXREPLACE($A560,   "",?(\d),?"",  ""$1""&amp;""-""&amp;$H560))"),"")</f>
        <v/>
      </c>
      <c r="U560" s="51" t="str">
        <f>IFERROR(__xludf.DUMMYFUNCTION("iferror(split(A560,"","",TRUE,TRUE),"""")"),"")</f>
        <v/>
      </c>
      <c r="V560" s="51"/>
      <c r="W560" s="51"/>
      <c r="X560" s="51"/>
      <c r="Y560" s="50" t="str">
        <f>IFERROR(__xludf.DUMMYFUNCTION("if(or(U560="""",U560=""f""),"""",U560&amp;"": ""&amp;vlookup(to_text(U560),'1.Learning-Goals'!$A$3:$B$100,2,FALSE))"),"")</f>
        <v/>
      </c>
      <c r="Z560" s="50" t="str">
        <f>IFERROR(__xludf.DUMMYFUNCTION("if(or(V560="""",V560=""f""),"""",V560&amp;"": ""&amp;vlookup(to_text(V560),'1.Learning-Goals'!$A$3:$B$100,2,FALSE))"),"")</f>
        <v/>
      </c>
      <c r="AA560" s="50" t="str">
        <f>IFERROR(__xludf.DUMMYFUNCTION("if(or(W560="""",W560=""f""),"""",W560&amp;"": ""&amp;vlookup(to_text(W560),'1.Learning-Goals'!$A$3:$B$100,2,FALSE))"),"")</f>
        <v/>
      </c>
      <c r="AB560" s="50" t="str">
        <f>IFERROR(__xludf.DUMMYFUNCTION("if(or(X560="""",X560=""f""),"""",X560&amp;"": ""&amp;vlookup(to_text(X560),'1.Learning-Goals'!$A$3:$B$100,2,FALSE))"),"")</f>
        <v/>
      </c>
      <c r="AC560" s="52"/>
      <c r="AD560" s="52"/>
      <c r="AE560" s="52"/>
      <c r="AF560" s="52"/>
      <c r="AG560" s="52"/>
      <c r="AH560" s="52"/>
      <c r="AI560" s="52"/>
      <c r="AJ560" s="52"/>
    </row>
    <row r="561" ht="15.75" customHeight="1">
      <c r="A561" s="53"/>
      <c r="B561" s="39" t="str">
        <f t="shared" si="1"/>
        <v/>
      </c>
      <c r="C561" s="40" t="s">
        <v>1680</v>
      </c>
      <c r="D561" s="41" t="s">
        <v>1681</v>
      </c>
      <c r="E561" s="41" t="s">
        <v>79</v>
      </c>
      <c r="F561" s="40" t="s">
        <v>102</v>
      </c>
      <c r="G561" s="41" t="s">
        <v>841</v>
      </c>
      <c r="H561" s="57" t="s">
        <v>6</v>
      </c>
      <c r="I561" s="41" t="s">
        <v>103</v>
      </c>
      <c r="J561" s="56"/>
      <c r="K561" s="44"/>
      <c r="L561" s="45"/>
      <c r="M561" s="46" t="s">
        <v>1400</v>
      </c>
      <c r="N561" s="40" t="s">
        <v>1401</v>
      </c>
      <c r="O561" s="47" t="s">
        <v>1682</v>
      </c>
      <c r="P561" s="48"/>
      <c r="Q561" s="48"/>
      <c r="R561" s="48"/>
      <c r="S561" s="49"/>
      <c r="T561" s="50" t="str">
        <f>IFERROR(__xludf.DUMMYFUNCTION("if(isblank($A561),"""",REGEXREPLACE($A561,   "",?(\d),?"",  ""$1""&amp;""-""&amp;$H561))"),"")</f>
        <v/>
      </c>
      <c r="U561" s="51" t="str">
        <f>IFERROR(__xludf.DUMMYFUNCTION("iferror(split(A561,"","",TRUE,TRUE),"""")"),"")</f>
        <v/>
      </c>
      <c r="V561" s="51"/>
      <c r="W561" s="51"/>
      <c r="X561" s="51"/>
      <c r="Y561" s="50" t="str">
        <f>IFERROR(__xludf.DUMMYFUNCTION("if(or(U561="""",U561=""f""),"""",U561&amp;"": ""&amp;vlookup(to_text(U561),'1.Learning-Goals'!$A$3:$B$100,2,FALSE))"),"")</f>
        <v/>
      </c>
      <c r="Z561" s="50" t="str">
        <f>IFERROR(__xludf.DUMMYFUNCTION("if(or(V561="""",V561=""f""),"""",V561&amp;"": ""&amp;vlookup(to_text(V561),'1.Learning-Goals'!$A$3:$B$100,2,FALSE))"),"")</f>
        <v/>
      </c>
      <c r="AA561" s="50" t="str">
        <f>IFERROR(__xludf.DUMMYFUNCTION("if(or(W561="""",W561=""f""),"""",W561&amp;"": ""&amp;vlookup(to_text(W561),'1.Learning-Goals'!$A$3:$B$100,2,FALSE))"),"")</f>
        <v/>
      </c>
      <c r="AB561" s="50" t="str">
        <f>IFERROR(__xludf.DUMMYFUNCTION("if(or(X561="""",X561=""f""),"""",X561&amp;"": ""&amp;vlookup(to_text(X561),'1.Learning-Goals'!$A$3:$B$100,2,FALSE))"),"")</f>
        <v/>
      </c>
      <c r="AC561" s="52"/>
      <c r="AD561" s="52"/>
      <c r="AE561" s="52"/>
      <c r="AF561" s="52"/>
      <c r="AG561" s="52"/>
      <c r="AH561" s="52"/>
      <c r="AI561" s="52"/>
      <c r="AJ561" s="52"/>
    </row>
    <row r="562" ht="15.75" customHeight="1">
      <c r="A562" s="53"/>
      <c r="B562" s="39" t="str">
        <f t="shared" si="1"/>
        <v/>
      </c>
      <c r="C562" s="40" t="s">
        <v>1683</v>
      </c>
      <c r="D562" s="41" t="s">
        <v>1684</v>
      </c>
      <c r="E562" s="41" t="s">
        <v>79</v>
      </c>
      <c r="F562" s="40" t="s">
        <v>102</v>
      </c>
      <c r="G562" s="41" t="s">
        <v>841</v>
      </c>
      <c r="H562" s="57" t="s">
        <v>6</v>
      </c>
      <c r="I562" s="41" t="s">
        <v>103</v>
      </c>
      <c r="J562" s="56"/>
      <c r="K562" s="44"/>
      <c r="L562" s="45"/>
      <c r="M562" s="46" t="s">
        <v>1400</v>
      </c>
      <c r="N562" s="40" t="s">
        <v>1401</v>
      </c>
      <c r="O562" s="47" t="s">
        <v>1685</v>
      </c>
      <c r="P562" s="48"/>
      <c r="Q562" s="48"/>
      <c r="R562" s="48"/>
      <c r="S562" s="49"/>
      <c r="T562" s="50" t="str">
        <f>IFERROR(__xludf.DUMMYFUNCTION("if(isblank($A562),"""",REGEXREPLACE($A562,   "",?(\d),?"",  ""$1""&amp;""-""&amp;$H562))"),"")</f>
        <v/>
      </c>
      <c r="U562" s="51" t="str">
        <f>IFERROR(__xludf.DUMMYFUNCTION("iferror(split(A562,"","",TRUE,TRUE),"""")"),"")</f>
        <v/>
      </c>
      <c r="V562" s="51"/>
      <c r="W562" s="51"/>
      <c r="X562" s="51"/>
      <c r="Y562" s="50" t="str">
        <f>IFERROR(__xludf.DUMMYFUNCTION("if(or(U562="""",U562=""f""),"""",U562&amp;"": ""&amp;vlookup(to_text(U562),'1.Learning-Goals'!$A$3:$B$100,2,FALSE))"),"")</f>
        <v/>
      </c>
      <c r="Z562" s="50" t="str">
        <f>IFERROR(__xludf.DUMMYFUNCTION("if(or(V562="""",V562=""f""),"""",V562&amp;"": ""&amp;vlookup(to_text(V562),'1.Learning-Goals'!$A$3:$B$100,2,FALSE))"),"")</f>
        <v/>
      </c>
      <c r="AA562" s="50" t="str">
        <f>IFERROR(__xludf.DUMMYFUNCTION("if(or(W562="""",W562=""f""),"""",W562&amp;"": ""&amp;vlookup(to_text(W562),'1.Learning-Goals'!$A$3:$B$100,2,FALSE))"),"")</f>
        <v/>
      </c>
      <c r="AB562" s="50" t="str">
        <f>IFERROR(__xludf.DUMMYFUNCTION("if(or(X562="""",X562=""f""),"""",X562&amp;"": ""&amp;vlookup(to_text(X562),'1.Learning-Goals'!$A$3:$B$100,2,FALSE))"),"")</f>
        <v/>
      </c>
      <c r="AC562" s="52"/>
      <c r="AD562" s="52"/>
      <c r="AE562" s="52"/>
      <c r="AF562" s="52"/>
      <c r="AG562" s="52"/>
      <c r="AH562" s="52"/>
      <c r="AI562" s="52"/>
      <c r="AJ562" s="52"/>
    </row>
    <row r="563" ht="15.75" customHeight="1">
      <c r="A563" s="53"/>
      <c r="B563" s="39" t="str">
        <f t="shared" si="1"/>
        <v/>
      </c>
      <c r="C563" s="40" t="s">
        <v>1686</v>
      </c>
      <c r="D563" s="41" t="s">
        <v>1687</v>
      </c>
      <c r="E563" s="41" t="s">
        <v>79</v>
      </c>
      <c r="F563" s="40" t="s">
        <v>102</v>
      </c>
      <c r="G563" s="41" t="s">
        <v>1067</v>
      </c>
      <c r="H563" s="57" t="s">
        <v>6</v>
      </c>
      <c r="I563" s="41" t="s">
        <v>103</v>
      </c>
      <c r="J563" s="56"/>
      <c r="K563" s="44"/>
      <c r="L563" s="45"/>
      <c r="M563" s="46" t="s">
        <v>1688</v>
      </c>
      <c r="N563" s="40" t="s">
        <v>1689</v>
      </c>
      <c r="O563" s="47" t="s">
        <v>1690</v>
      </c>
      <c r="P563" s="48"/>
      <c r="Q563" s="48"/>
      <c r="R563" s="48"/>
      <c r="S563" s="49"/>
      <c r="T563" s="50" t="str">
        <f>IFERROR(__xludf.DUMMYFUNCTION("if(isblank($A563),"""",REGEXREPLACE($A563,   "",?(\d),?"",  ""$1""&amp;""-""&amp;$H563))"),"")</f>
        <v/>
      </c>
      <c r="U563" s="51" t="str">
        <f>IFERROR(__xludf.DUMMYFUNCTION("iferror(split(A563,"","",TRUE,TRUE),"""")"),"")</f>
        <v/>
      </c>
      <c r="V563" s="51"/>
      <c r="W563" s="51"/>
      <c r="X563" s="51"/>
      <c r="Y563" s="50" t="str">
        <f>IFERROR(__xludf.DUMMYFUNCTION("if(or(U563="""",U563=""f""),"""",U563&amp;"": ""&amp;vlookup(to_text(U563),'1.Learning-Goals'!$A$3:$B$100,2,FALSE))"),"")</f>
        <v/>
      </c>
      <c r="Z563" s="50" t="str">
        <f>IFERROR(__xludf.DUMMYFUNCTION("if(or(V563="""",V563=""f""),"""",V563&amp;"": ""&amp;vlookup(to_text(V563),'1.Learning-Goals'!$A$3:$B$100,2,FALSE))"),"")</f>
        <v/>
      </c>
      <c r="AA563" s="50" t="str">
        <f>IFERROR(__xludf.DUMMYFUNCTION("if(or(W563="""",W563=""f""),"""",W563&amp;"": ""&amp;vlookup(to_text(W563),'1.Learning-Goals'!$A$3:$B$100,2,FALSE))"),"")</f>
        <v/>
      </c>
      <c r="AB563" s="50" t="str">
        <f>IFERROR(__xludf.DUMMYFUNCTION("if(or(X563="""",X563=""f""),"""",X563&amp;"": ""&amp;vlookup(to_text(X563),'1.Learning-Goals'!$A$3:$B$100,2,FALSE))"),"")</f>
        <v/>
      </c>
      <c r="AC563" s="52"/>
      <c r="AD563" s="52"/>
      <c r="AE563" s="52"/>
      <c r="AF563" s="52"/>
      <c r="AG563" s="52"/>
      <c r="AH563" s="52"/>
      <c r="AI563" s="52"/>
      <c r="AJ563" s="52"/>
    </row>
    <row r="564" ht="15.75" customHeight="1">
      <c r="A564" s="53"/>
      <c r="B564" s="39" t="str">
        <f t="shared" si="1"/>
        <v/>
      </c>
      <c r="C564" s="40" t="s">
        <v>1691</v>
      </c>
      <c r="D564" s="41" t="s">
        <v>1692</v>
      </c>
      <c r="E564" s="41" t="s">
        <v>79</v>
      </c>
      <c r="F564" s="40" t="s">
        <v>102</v>
      </c>
      <c r="G564" s="41" t="s">
        <v>1067</v>
      </c>
      <c r="H564" s="57" t="s">
        <v>6</v>
      </c>
      <c r="I564" s="41" t="s">
        <v>103</v>
      </c>
      <c r="J564" s="56"/>
      <c r="K564" s="44"/>
      <c r="L564" s="45"/>
      <c r="M564" s="46" t="s">
        <v>1688</v>
      </c>
      <c r="N564" s="40" t="s">
        <v>1689</v>
      </c>
      <c r="O564" s="47" t="s">
        <v>1693</v>
      </c>
      <c r="P564" s="48"/>
      <c r="Q564" s="48"/>
      <c r="R564" s="48"/>
      <c r="S564" s="49"/>
      <c r="T564" s="50" t="str">
        <f>IFERROR(__xludf.DUMMYFUNCTION("if(isblank($A564),"""",REGEXREPLACE($A564,   "",?(\d),?"",  ""$1""&amp;""-""&amp;$H564))"),"")</f>
        <v/>
      </c>
      <c r="U564" s="51" t="str">
        <f>IFERROR(__xludf.DUMMYFUNCTION("iferror(split(A564,"","",TRUE,TRUE),"""")"),"")</f>
        <v/>
      </c>
      <c r="V564" s="51"/>
      <c r="W564" s="51"/>
      <c r="X564" s="51"/>
      <c r="Y564" s="50" t="str">
        <f>IFERROR(__xludf.DUMMYFUNCTION("if(or(U564="""",U564=""f""),"""",U564&amp;"": ""&amp;vlookup(to_text(U564),'1.Learning-Goals'!$A$3:$B$100,2,FALSE))"),"")</f>
        <v/>
      </c>
      <c r="Z564" s="50" t="str">
        <f>IFERROR(__xludf.DUMMYFUNCTION("if(or(V564="""",V564=""f""),"""",V564&amp;"": ""&amp;vlookup(to_text(V564),'1.Learning-Goals'!$A$3:$B$100,2,FALSE))"),"")</f>
        <v/>
      </c>
      <c r="AA564" s="50" t="str">
        <f>IFERROR(__xludf.DUMMYFUNCTION("if(or(W564="""",W564=""f""),"""",W564&amp;"": ""&amp;vlookup(to_text(W564),'1.Learning-Goals'!$A$3:$B$100,2,FALSE))"),"")</f>
        <v/>
      </c>
      <c r="AB564" s="50" t="str">
        <f>IFERROR(__xludf.DUMMYFUNCTION("if(or(X564="""",X564=""f""),"""",X564&amp;"": ""&amp;vlookup(to_text(X564),'1.Learning-Goals'!$A$3:$B$100,2,FALSE))"),"")</f>
        <v/>
      </c>
      <c r="AC564" s="52"/>
      <c r="AD564" s="52"/>
      <c r="AE564" s="52"/>
      <c r="AF564" s="52"/>
      <c r="AG564" s="52"/>
      <c r="AH564" s="52"/>
      <c r="AI564" s="52"/>
      <c r="AJ564" s="52"/>
    </row>
    <row r="565" ht="15.75" customHeight="1">
      <c r="A565" s="53"/>
      <c r="B565" s="39" t="str">
        <f t="shared" si="1"/>
        <v/>
      </c>
      <c r="C565" s="40" t="s">
        <v>1694</v>
      </c>
      <c r="D565" s="41" t="s">
        <v>1695</v>
      </c>
      <c r="E565" s="41" t="s">
        <v>79</v>
      </c>
      <c r="F565" s="40" t="s">
        <v>102</v>
      </c>
      <c r="G565" s="41" t="s">
        <v>1067</v>
      </c>
      <c r="H565" s="57" t="s">
        <v>6</v>
      </c>
      <c r="I565" s="41" t="s">
        <v>103</v>
      </c>
      <c r="J565" s="56"/>
      <c r="K565" s="44"/>
      <c r="L565" s="45"/>
      <c r="M565" s="46" t="s">
        <v>1688</v>
      </c>
      <c r="N565" s="40" t="s">
        <v>1689</v>
      </c>
      <c r="O565" s="47" t="s">
        <v>1696</v>
      </c>
      <c r="P565" s="48"/>
      <c r="Q565" s="48"/>
      <c r="R565" s="48"/>
      <c r="S565" s="49"/>
      <c r="T565" s="50" t="str">
        <f>IFERROR(__xludf.DUMMYFUNCTION("if(isblank($A565),"""",REGEXREPLACE($A565,   "",?(\d),?"",  ""$1""&amp;""-""&amp;$H565))"),"")</f>
        <v/>
      </c>
      <c r="U565" s="51" t="str">
        <f>IFERROR(__xludf.DUMMYFUNCTION("iferror(split(A565,"","",TRUE,TRUE),"""")"),"")</f>
        <v/>
      </c>
      <c r="V565" s="51"/>
      <c r="W565" s="51"/>
      <c r="X565" s="51"/>
      <c r="Y565" s="50" t="str">
        <f>IFERROR(__xludf.DUMMYFUNCTION("if(or(U565="""",U565=""f""),"""",U565&amp;"": ""&amp;vlookup(to_text(U565),'1.Learning-Goals'!$A$3:$B$100,2,FALSE))"),"")</f>
        <v/>
      </c>
      <c r="Z565" s="50" t="str">
        <f>IFERROR(__xludf.DUMMYFUNCTION("if(or(V565="""",V565=""f""),"""",V565&amp;"": ""&amp;vlookup(to_text(V565),'1.Learning-Goals'!$A$3:$B$100,2,FALSE))"),"")</f>
        <v/>
      </c>
      <c r="AA565" s="50" t="str">
        <f>IFERROR(__xludf.DUMMYFUNCTION("if(or(W565="""",W565=""f""),"""",W565&amp;"": ""&amp;vlookup(to_text(W565),'1.Learning-Goals'!$A$3:$B$100,2,FALSE))"),"")</f>
        <v/>
      </c>
      <c r="AB565" s="50" t="str">
        <f>IFERROR(__xludf.DUMMYFUNCTION("if(or(X565="""",X565=""f""),"""",X565&amp;"": ""&amp;vlookup(to_text(X565),'1.Learning-Goals'!$A$3:$B$100,2,FALSE))"),"")</f>
        <v/>
      </c>
      <c r="AC565" s="52"/>
      <c r="AD565" s="52"/>
      <c r="AE565" s="52"/>
      <c r="AF565" s="52"/>
      <c r="AG565" s="52"/>
      <c r="AH565" s="52"/>
      <c r="AI565" s="52"/>
      <c r="AJ565" s="52"/>
    </row>
    <row r="566" ht="15.75" customHeight="1">
      <c r="A566" s="53"/>
      <c r="B566" s="39" t="str">
        <f t="shared" si="1"/>
        <v/>
      </c>
      <c r="C566" s="40" t="s">
        <v>1697</v>
      </c>
      <c r="D566" s="41" t="s">
        <v>1698</v>
      </c>
      <c r="E566" s="41" t="s">
        <v>79</v>
      </c>
      <c r="F566" s="40" t="s">
        <v>102</v>
      </c>
      <c r="G566" s="41" t="s">
        <v>1067</v>
      </c>
      <c r="H566" s="57" t="s">
        <v>6</v>
      </c>
      <c r="I566" s="41" t="s">
        <v>103</v>
      </c>
      <c r="J566" s="56"/>
      <c r="K566" s="44"/>
      <c r="L566" s="45"/>
      <c r="M566" s="46" t="s">
        <v>1688</v>
      </c>
      <c r="N566" s="40" t="s">
        <v>1689</v>
      </c>
      <c r="O566" s="47" t="s">
        <v>1699</v>
      </c>
      <c r="P566" s="48"/>
      <c r="Q566" s="48"/>
      <c r="R566" s="48"/>
      <c r="S566" s="49"/>
      <c r="T566" s="50" t="str">
        <f>IFERROR(__xludf.DUMMYFUNCTION("if(isblank($A566),"""",REGEXREPLACE($A566,   "",?(\d),?"",  ""$1""&amp;""-""&amp;$H566))"),"")</f>
        <v/>
      </c>
      <c r="U566" s="51" t="str">
        <f>IFERROR(__xludf.DUMMYFUNCTION("iferror(split(A566,"","",TRUE,TRUE),"""")"),"")</f>
        <v/>
      </c>
      <c r="V566" s="51"/>
      <c r="W566" s="51"/>
      <c r="X566" s="51"/>
      <c r="Y566" s="50" t="str">
        <f>IFERROR(__xludf.DUMMYFUNCTION("if(or(U566="""",U566=""f""),"""",U566&amp;"": ""&amp;vlookup(to_text(U566),'1.Learning-Goals'!$A$3:$B$100,2,FALSE))"),"")</f>
        <v/>
      </c>
      <c r="Z566" s="50" t="str">
        <f>IFERROR(__xludf.DUMMYFUNCTION("if(or(V566="""",V566=""f""),"""",V566&amp;"": ""&amp;vlookup(to_text(V566),'1.Learning-Goals'!$A$3:$B$100,2,FALSE))"),"")</f>
        <v/>
      </c>
      <c r="AA566" s="50" t="str">
        <f>IFERROR(__xludf.DUMMYFUNCTION("if(or(W566="""",W566=""f""),"""",W566&amp;"": ""&amp;vlookup(to_text(W566),'1.Learning-Goals'!$A$3:$B$100,2,FALSE))"),"")</f>
        <v/>
      </c>
      <c r="AB566" s="50" t="str">
        <f>IFERROR(__xludf.DUMMYFUNCTION("if(or(X566="""",X566=""f""),"""",X566&amp;"": ""&amp;vlookup(to_text(X566),'1.Learning-Goals'!$A$3:$B$100,2,FALSE))"),"")</f>
        <v/>
      </c>
      <c r="AC566" s="52"/>
      <c r="AD566" s="52"/>
      <c r="AE566" s="52"/>
      <c r="AF566" s="52"/>
      <c r="AG566" s="52"/>
      <c r="AH566" s="52"/>
      <c r="AI566" s="52"/>
      <c r="AJ566" s="52"/>
    </row>
    <row r="567" ht="15.75" customHeight="1">
      <c r="A567" s="53"/>
      <c r="B567" s="39" t="str">
        <f t="shared" si="1"/>
        <v/>
      </c>
      <c r="C567" s="40" t="s">
        <v>1700</v>
      </c>
      <c r="D567" s="41" t="s">
        <v>1701</v>
      </c>
      <c r="E567" s="41" t="s">
        <v>79</v>
      </c>
      <c r="F567" s="40" t="s">
        <v>102</v>
      </c>
      <c r="G567" s="41" t="s">
        <v>1067</v>
      </c>
      <c r="H567" s="57" t="s">
        <v>6</v>
      </c>
      <c r="I567" s="41" t="s">
        <v>103</v>
      </c>
      <c r="J567" s="56"/>
      <c r="K567" s="44"/>
      <c r="L567" s="45"/>
      <c r="M567" s="46" t="s">
        <v>1688</v>
      </c>
      <c r="N567" s="40" t="s">
        <v>1689</v>
      </c>
      <c r="O567" s="47" t="s">
        <v>1702</v>
      </c>
      <c r="P567" s="48"/>
      <c r="Q567" s="48"/>
      <c r="R567" s="48"/>
      <c r="S567" s="49"/>
      <c r="T567" s="50" t="str">
        <f>IFERROR(__xludf.DUMMYFUNCTION("if(isblank($A567),"""",REGEXREPLACE($A567,   "",?(\d),?"",  ""$1""&amp;""-""&amp;$H567))"),"")</f>
        <v/>
      </c>
      <c r="U567" s="51" t="str">
        <f>IFERROR(__xludf.DUMMYFUNCTION("iferror(split(A567,"","",TRUE,TRUE),"""")"),"")</f>
        <v/>
      </c>
      <c r="V567" s="51"/>
      <c r="W567" s="51"/>
      <c r="X567" s="51"/>
      <c r="Y567" s="50" t="str">
        <f>IFERROR(__xludf.DUMMYFUNCTION("if(or(U567="""",U567=""f""),"""",U567&amp;"": ""&amp;vlookup(to_text(U567),'1.Learning-Goals'!$A$3:$B$100,2,FALSE))"),"")</f>
        <v/>
      </c>
      <c r="Z567" s="50" t="str">
        <f>IFERROR(__xludf.DUMMYFUNCTION("if(or(V567="""",V567=""f""),"""",V567&amp;"": ""&amp;vlookup(to_text(V567),'1.Learning-Goals'!$A$3:$B$100,2,FALSE))"),"")</f>
        <v/>
      </c>
      <c r="AA567" s="50" t="str">
        <f>IFERROR(__xludf.DUMMYFUNCTION("if(or(W567="""",W567=""f""),"""",W567&amp;"": ""&amp;vlookup(to_text(W567),'1.Learning-Goals'!$A$3:$B$100,2,FALSE))"),"")</f>
        <v/>
      </c>
      <c r="AB567" s="50" t="str">
        <f>IFERROR(__xludf.DUMMYFUNCTION("if(or(X567="""",X567=""f""),"""",X567&amp;"": ""&amp;vlookup(to_text(X567),'1.Learning-Goals'!$A$3:$B$100,2,FALSE))"),"")</f>
        <v/>
      </c>
      <c r="AC567" s="52"/>
      <c r="AD567" s="52"/>
      <c r="AE567" s="52"/>
      <c r="AF567" s="52"/>
      <c r="AG567" s="52"/>
      <c r="AH567" s="52"/>
      <c r="AI567" s="52"/>
      <c r="AJ567" s="52"/>
    </row>
    <row r="568" ht="15.75" customHeight="1">
      <c r="A568" s="53"/>
      <c r="B568" s="39" t="str">
        <f t="shared" si="1"/>
        <v/>
      </c>
      <c r="C568" s="40" t="s">
        <v>1703</v>
      </c>
      <c r="D568" s="41" t="s">
        <v>1704</v>
      </c>
      <c r="E568" s="41" t="s">
        <v>79</v>
      </c>
      <c r="F568" s="40" t="s">
        <v>102</v>
      </c>
      <c r="G568" s="41" t="s">
        <v>1067</v>
      </c>
      <c r="H568" s="57" t="s">
        <v>6</v>
      </c>
      <c r="I568" s="41" t="s">
        <v>103</v>
      </c>
      <c r="J568" s="56"/>
      <c r="K568" s="44"/>
      <c r="L568" s="45"/>
      <c r="M568" s="46" t="s">
        <v>1688</v>
      </c>
      <c r="N568" s="40" t="s">
        <v>1689</v>
      </c>
      <c r="O568" s="47" t="s">
        <v>1705</v>
      </c>
      <c r="P568" s="48"/>
      <c r="Q568" s="48"/>
      <c r="R568" s="48"/>
      <c r="S568" s="49"/>
      <c r="T568" s="50" t="str">
        <f>IFERROR(__xludf.DUMMYFUNCTION("if(isblank($A568),"""",REGEXREPLACE($A568,   "",?(\d),?"",  ""$1""&amp;""-""&amp;$H568))"),"")</f>
        <v/>
      </c>
      <c r="U568" s="51" t="str">
        <f>IFERROR(__xludf.DUMMYFUNCTION("iferror(split(A568,"","",TRUE,TRUE),"""")"),"")</f>
        <v/>
      </c>
      <c r="V568" s="51"/>
      <c r="W568" s="51"/>
      <c r="X568" s="51"/>
      <c r="Y568" s="50" t="str">
        <f>IFERROR(__xludf.DUMMYFUNCTION("if(or(U568="""",U568=""f""),"""",U568&amp;"": ""&amp;vlookup(to_text(U568),'1.Learning-Goals'!$A$3:$B$100,2,FALSE))"),"")</f>
        <v/>
      </c>
      <c r="Z568" s="50" t="str">
        <f>IFERROR(__xludf.DUMMYFUNCTION("if(or(V568="""",V568=""f""),"""",V568&amp;"": ""&amp;vlookup(to_text(V568),'1.Learning-Goals'!$A$3:$B$100,2,FALSE))"),"")</f>
        <v/>
      </c>
      <c r="AA568" s="50" t="str">
        <f>IFERROR(__xludf.DUMMYFUNCTION("if(or(W568="""",W568=""f""),"""",W568&amp;"": ""&amp;vlookup(to_text(W568),'1.Learning-Goals'!$A$3:$B$100,2,FALSE))"),"")</f>
        <v/>
      </c>
      <c r="AB568" s="50" t="str">
        <f>IFERROR(__xludf.DUMMYFUNCTION("if(or(X568="""",X568=""f""),"""",X568&amp;"": ""&amp;vlookup(to_text(X568),'1.Learning-Goals'!$A$3:$B$100,2,FALSE))"),"")</f>
        <v/>
      </c>
      <c r="AC568" s="52"/>
      <c r="AD568" s="52"/>
      <c r="AE568" s="52"/>
      <c r="AF568" s="52"/>
      <c r="AG568" s="52"/>
      <c r="AH568" s="52"/>
      <c r="AI568" s="52"/>
      <c r="AJ568" s="52"/>
    </row>
    <row r="569" ht="15.75" customHeight="1">
      <c r="A569" s="53"/>
      <c r="B569" s="39" t="str">
        <f t="shared" si="1"/>
        <v/>
      </c>
      <c r="C569" s="40" t="s">
        <v>1706</v>
      </c>
      <c r="D569" s="41" t="s">
        <v>1707</v>
      </c>
      <c r="E569" s="41" t="s">
        <v>79</v>
      </c>
      <c r="F569" s="40" t="s">
        <v>102</v>
      </c>
      <c r="G569" s="41" t="s">
        <v>1067</v>
      </c>
      <c r="H569" s="57" t="s">
        <v>6</v>
      </c>
      <c r="I569" s="41" t="s">
        <v>103</v>
      </c>
      <c r="J569" s="56"/>
      <c r="K569" s="44"/>
      <c r="L569" s="45"/>
      <c r="M569" s="46" t="s">
        <v>1688</v>
      </c>
      <c r="N569" s="40" t="s">
        <v>1689</v>
      </c>
      <c r="O569" s="47" t="s">
        <v>1708</v>
      </c>
      <c r="P569" s="48"/>
      <c r="Q569" s="48"/>
      <c r="R569" s="48"/>
      <c r="S569" s="49"/>
      <c r="T569" s="50" t="str">
        <f>IFERROR(__xludf.DUMMYFUNCTION("if(isblank($A569),"""",REGEXREPLACE($A569,   "",?(\d),?"",  ""$1""&amp;""-""&amp;$H569))"),"")</f>
        <v/>
      </c>
      <c r="U569" s="51" t="str">
        <f>IFERROR(__xludf.DUMMYFUNCTION("iferror(split(A569,"","",TRUE,TRUE),"""")"),"")</f>
        <v/>
      </c>
      <c r="V569" s="51"/>
      <c r="W569" s="51"/>
      <c r="X569" s="51"/>
      <c r="Y569" s="50" t="str">
        <f>IFERROR(__xludf.DUMMYFUNCTION("if(or(U569="""",U569=""f""),"""",U569&amp;"": ""&amp;vlookup(to_text(U569),'1.Learning-Goals'!$A$3:$B$100,2,FALSE))"),"")</f>
        <v/>
      </c>
      <c r="Z569" s="50" t="str">
        <f>IFERROR(__xludf.DUMMYFUNCTION("if(or(V569="""",V569=""f""),"""",V569&amp;"": ""&amp;vlookup(to_text(V569),'1.Learning-Goals'!$A$3:$B$100,2,FALSE))"),"")</f>
        <v/>
      </c>
      <c r="AA569" s="50" t="str">
        <f>IFERROR(__xludf.DUMMYFUNCTION("if(or(W569="""",W569=""f""),"""",W569&amp;"": ""&amp;vlookup(to_text(W569),'1.Learning-Goals'!$A$3:$B$100,2,FALSE))"),"")</f>
        <v/>
      </c>
      <c r="AB569" s="50" t="str">
        <f>IFERROR(__xludf.DUMMYFUNCTION("if(or(X569="""",X569=""f""),"""",X569&amp;"": ""&amp;vlookup(to_text(X569),'1.Learning-Goals'!$A$3:$B$100,2,FALSE))"),"")</f>
        <v/>
      </c>
      <c r="AC569" s="52"/>
      <c r="AD569" s="52"/>
      <c r="AE569" s="52"/>
      <c r="AF569" s="52"/>
      <c r="AG569" s="52"/>
      <c r="AH569" s="52"/>
      <c r="AI569" s="52"/>
      <c r="AJ569" s="52"/>
    </row>
    <row r="570" ht="15.75" customHeight="1">
      <c r="A570" s="53"/>
      <c r="B570" s="39" t="str">
        <f t="shared" si="1"/>
        <v/>
      </c>
      <c r="C570" s="40" t="s">
        <v>1709</v>
      </c>
      <c r="D570" s="41" t="s">
        <v>1710</v>
      </c>
      <c r="E570" s="41" t="s">
        <v>79</v>
      </c>
      <c r="F570" s="40" t="s">
        <v>102</v>
      </c>
      <c r="G570" s="41" t="s">
        <v>1067</v>
      </c>
      <c r="H570" s="57" t="s">
        <v>6</v>
      </c>
      <c r="I570" s="41" t="s">
        <v>103</v>
      </c>
      <c r="J570" s="56"/>
      <c r="K570" s="44"/>
      <c r="L570" s="45"/>
      <c r="M570" s="46" t="s">
        <v>1688</v>
      </c>
      <c r="N570" s="40" t="s">
        <v>1689</v>
      </c>
      <c r="O570" s="47" t="s">
        <v>1711</v>
      </c>
      <c r="P570" s="48"/>
      <c r="Q570" s="48"/>
      <c r="R570" s="48"/>
      <c r="S570" s="49"/>
      <c r="T570" s="50" t="str">
        <f>IFERROR(__xludf.DUMMYFUNCTION("if(isblank($A570),"""",REGEXREPLACE($A570,   "",?(\d),?"",  ""$1""&amp;""-""&amp;$H570))"),"")</f>
        <v/>
      </c>
      <c r="U570" s="51" t="str">
        <f>IFERROR(__xludf.DUMMYFUNCTION("iferror(split(A570,"","",TRUE,TRUE),"""")"),"")</f>
        <v/>
      </c>
      <c r="V570" s="51"/>
      <c r="W570" s="51"/>
      <c r="X570" s="51"/>
      <c r="Y570" s="50" t="str">
        <f>IFERROR(__xludf.DUMMYFUNCTION("if(or(U570="""",U570=""f""),"""",U570&amp;"": ""&amp;vlookup(to_text(U570),'1.Learning-Goals'!$A$3:$B$100,2,FALSE))"),"")</f>
        <v/>
      </c>
      <c r="Z570" s="50" t="str">
        <f>IFERROR(__xludf.DUMMYFUNCTION("if(or(V570="""",V570=""f""),"""",V570&amp;"": ""&amp;vlookup(to_text(V570),'1.Learning-Goals'!$A$3:$B$100,2,FALSE))"),"")</f>
        <v/>
      </c>
      <c r="AA570" s="50" t="str">
        <f>IFERROR(__xludf.DUMMYFUNCTION("if(or(W570="""",W570=""f""),"""",W570&amp;"": ""&amp;vlookup(to_text(W570),'1.Learning-Goals'!$A$3:$B$100,2,FALSE))"),"")</f>
        <v/>
      </c>
      <c r="AB570" s="50" t="str">
        <f>IFERROR(__xludf.DUMMYFUNCTION("if(or(X570="""",X570=""f""),"""",X570&amp;"": ""&amp;vlookup(to_text(X570),'1.Learning-Goals'!$A$3:$B$100,2,FALSE))"),"")</f>
        <v/>
      </c>
      <c r="AC570" s="52"/>
      <c r="AD570" s="52"/>
      <c r="AE570" s="52"/>
      <c r="AF570" s="52"/>
      <c r="AG570" s="52"/>
      <c r="AH570" s="52"/>
      <c r="AI570" s="52"/>
      <c r="AJ570" s="52"/>
    </row>
    <row r="571" ht="15.75" customHeight="1">
      <c r="A571" s="53"/>
      <c r="B571" s="39" t="str">
        <f t="shared" si="1"/>
        <v/>
      </c>
      <c r="C571" s="40" t="s">
        <v>1712</v>
      </c>
      <c r="D571" s="41" t="s">
        <v>1713</v>
      </c>
      <c r="E571" s="41" t="s">
        <v>79</v>
      </c>
      <c r="F571" s="40" t="s">
        <v>102</v>
      </c>
      <c r="G571" s="41" t="s">
        <v>1067</v>
      </c>
      <c r="H571" s="57" t="s">
        <v>6</v>
      </c>
      <c r="I571" s="41" t="s">
        <v>103</v>
      </c>
      <c r="J571" s="56"/>
      <c r="K571" s="44"/>
      <c r="L571" s="45"/>
      <c r="M571" s="46" t="s">
        <v>1688</v>
      </c>
      <c r="N571" s="40" t="s">
        <v>1689</v>
      </c>
      <c r="O571" s="47" t="s">
        <v>1714</v>
      </c>
      <c r="P571" s="48"/>
      <c r="Q571" s="48"/>
      <c r="R571" s="48"/>
      <c r="S571" s="49"/>
      <c r="T571" s="50" t="str">
        <f>IFERROR(__xludf.DUMMYFUNCTION("if(isblank($A571),"""",REGEXREPLACE($A571,   "",?(\d),?"",  ""$1""&amp;""-""&amp;$H571))"),"")</f>
        <v/>
      </c>
      <c r="U571" s="51" t="str">
        <f>IFERROR(__xludf.DUMMYFUNCTION("iferror(split(A571,"","",TRUE,TRUE),"""")"),"")</f>
        <v/>
      </c>
      <c r="V571" s="51"/>
      <c r="W571" s="51"/>
      <c r="X571" s="51"/>
      <c r="Y571" s="50" t="str">
        <f>IFERROR(__xludf.DUMMYFUNCTION("if(or(U571="""",U571=""f""),"""",U571&amp;"": ""&amp;vlookup(to_text(U571),'1.Learning-Goals'!$A$3:$B$100,2,FALSE))"),"")</f>
        <v/>
      </c>
      <c r="Z571" s="50" t="str">
        <f>IFERROR(__xludf.DUMMYFUNCTION("if(or(V571="""",V571=""f""),"""",V571&amp;"": ""&amp;vlookup(to_text(V571),'1.Learning-Goals'!$A$3:$B$100,2,FALSE))"),"")</f>
        <v/>
      </c>
      <c r="AA571" s="50" t="str">
        <f>IFERROR(__xludf.DUMMYFUNCTION("if(or(W571="""",W571=""f""),"""",W571&amp;"": ""&amp;vlookup(to_text(W571),'1.Learning-Goals'!$A$3:$B$100,2,FALSE))"),"")</f>
        <v/>
      </c>
      <c r="AB571" s="50" t="str">
        <f>IFERROR(__xludf.DUMMYFUNCTION("if(or(X571="""",X571=""f""),"""",X571&amp;"": ""&amp;vlookup(to_text(X571),'1.Learning-Goals'!$A$3:$B$100,2,FALSE))"),"")</f>
        <v/>
      </c>
      <c r="AC571" s="52"/>
      <c r="AD571" s="52"/>
      <c r="AE571" s="52"/>
      <c r="AF571" s="52"/>
      <c r="AG571" s="52"/>
      <c r="AH571" s="52"/>
      <c r="AI571" s="52"/>
      <c r="AJ571" s="52"/>
    </row>
    <row r="572" ht="15.75" customHeight="1">
      <c r="A572" s="53"/>
      <c r="B572" s="39" t="str">
        <f t="shared" si="1"/>
        <v/>
      </c>
      <c r="C572" s="40" t="s">
        <v>1715</v>
      </c>
      <c r="D572" s="41" t="s">
        <v>1716</v>
      </c>
      <c r="E572" s="41" t="s">
        <v>79</v>
      </c>
      <c r="F572" s="40" t="s">
        <v>102</v>
      </c>
      <c r="G572" s="41" t="s">
        <v>1067</v>
      </c>
      <c r="H572" s="57" t="s">
        <v>6</v>
      </c>
      <c r="I572" s="41" t="s">
        <v>103</v>
      </c>
      <c r="J572" s="56"/>
      <c r="K572" s="44"/>
      <c r="L572" s="45"/>
      <c r="M572" s="46" t="s">
        <v>1688</v>
      </c>
      <c r="N572" s="40" t="s">
        <v>1689</v>
      </c>
      <c r="O572" s="47" t="s">
        <v>1717</v>
      </c>
      <c r="P572" s="48"/>
      <c r="Q572" s="48"/>
      <c r="R572" s="48"/>
      <c r="S572" s="49"/>
      <c r="T572" s="50" t="str">
        <f>IFERROR(__xludf.DUMMYFUNCTION("if(isblank($A572),"""",REGEXREPLACE($A572,   "",?(\d),?"",  ""$1""&amp;""-""&amp;$H572))"),"")</f>
        <v/>
      </c>
      <c r="U572" s="51" t="str">
        <f>IFERROR(__xludf.DUMMYFUNCTION("iferror(split(A572,"","",TRUE,TRUE),"""")"),"")</f>
        <v/>
      </c>
      <c r="V572" s="51"/>
      <c r="W572" s="51"/>
      <c r="X572" s="51"/>
      <c r="Y572" s="50" t="str">
        <f>IFERROR(__xludf.DUMMYFUNCTION("if(or(U572="""",U572=""f""),"""",U572&amp;"": ""&amp;vlookup(to_text(U572),'1.Learning-Goals'!$A$3:$B$100,2,FALSE))"),"")</f>
        <v/>
      </c>
      <c r="Z572" s="50" t="str">
        <f>IFERROR(__xludf.DUMMYFUNCTION("if(or(V572="""",V572=""f""),"""",V572&amp;"": ""&amp;vlookup(to_text(V572),'1.Learning-Goals'!$A$3:$B$100,2,FALSE))"),"")</f>
        <v/>
      </c>
      <c r="AA572" s="50" t="str">
        <f>IFERROR(__xludf.DUMMYFUNCTION("if(or(W572="""",W572=""f""),"""",W572&amp;"": ""&amp;vlookup(to_text(W572),'1.Learning-Goals'!$A$3:$B$100,2,FALSE))"),"")</f>
        <v/>
      </c>
      <c r="AB572" s="50" t="str">
        <f>IFERROR(__xludf.DUMMYFUNCTION("if(or(X572="""",X572=""f""),"""",X572&amp;"": ""&amp;vlookup(to_text(X572),'1.Learning-Goals'!$A$3:$B$100,2,FALSE))"),"")</f>
        <v/>
      </c>
      <c r="AC572" s="52"/>
      <c r="AD572" s="52"/>
      <c r="AE572" s="52"/>
      <c r="AF572" s="52"/>
      <c r="AG572" s="52"/>
      <c r="AH572" s="52"/>
      <c r="AI572" s="52"/>
      <c r="AJ572" s="52"/>
    </row>
    <row r="573" ht="15.75" customHeight="1">
      <c r="A573" s="53"/>
      <c r="B573" s="39" t="str">
        <f t="shared" si="1"/>
        <v/>
      </c>
      <c r="C573" s="40" t="s">
        <v>1718</v>
      </c>
      <c r="D573" s="41" t="s">
        <v>1719</v>
      </c>
      <c r="E573" s="41" t="s">
        <v>79</v>
      </c>
      <c r="F573" s="40" t="s">
        <v>102</v>
      </c>
      <c r="G573" s="41" t="s">
        <v>792</v>
      </c>
      <c r="H573" s="57" t="s">
        <v>6</v>
      </c>
      <c r="I573" s="41" t="s">
        <v>103</v>
      </c>
      <c r="J573" s="43"/>
      <c r="K573" s="44"/>
      <c r="L573" s="45"/>
      <c r="M573" s="46" t="s">
        <v>1688</v>
      </c>
      <c r="N573" s="40" t="s">
        <v>1689</v>
      </c>
      <c r="O573" s="47" t="s">
        <v>1720</v>
      </c>
      <c r="P573" s="48"/>
      <c r="Q573" s="48"/>
      <c r="R573" s="48"/>
      <c r="S573" s="49"/>
      <c r="T573" s="50" t="str">
        <f>IFERROR(__xludf.DUMMYFUNCTION("if(isblank($A573),"""",REGEXREPLACE($A573,   "",?(\d),?"",  ""$1""&amp;""-""&amp;$H573))"),"")</f>
        <v/>
      </c>
      <c r="U573" s="51" t="str">
        <f>IFERROR(__xludf.DUMMYFUNCTION("iferror(split(A573,"","",TRUE,TRUE),"""")"),"")</f>
        <v/>
      </c>
      <c r="V573" s="51"/>
      <c r="W573" s="51"/>
      <c r="X573" s="51"/>
      <c r="Y573" s="50" t="str">
        <f>IFERROR(__xludf.DUMMYFUNCTION("if(or(U573="""",U573=""f""),"""",U573&amp;"": ""&amp;vlookup(to_text(U573),'1.Learning-Goals'!$A$3:$B$100,2,FALSE))"),"")</f>
        <v/>
      </c>
      <c r="Z573" s="50" t="str">
        <f>IFERROR(__xludf.DUMMYFUNCTION("if(or(V573="""",V573=""f""),"""",V573&amp;"": ""&amp;vlookup(to_text(V573),'1.Learning-Goals'!$A$3:$B$100,2,FALSE))"),"")</f>
        <v/>
      </c>
      <c r="AA573" s="50" t="str">
        <f>IFERROR(__xludf.DUMMYFUNCTION("if(or(W573="""",W573=""f""),"""",W573&amp;"": ""&amp;vlookup(to_text(W573),'1.Learning-Goals'!$A$3:$B$100,2,FALSE))"),"")</f>
        <v/>
      </c>
      <c r="AB573" s="50" t="str">
        <f>IFERROR(__xludf.DUMMYFUNCTION("if(or(X573="""",X573=""f""),"""",X573&amp;"": ""&amp;vlookup(to_text(X573),'1.Learning-Goals'!$A$3:$B$100,2,FALSE))"),"")</f>
        <v/>
      </c>
      <c r="AC573" s="52"/>
      <c r="AD573" s="52"/>
      <c r="AE573" s="52"/>
      <c r="AF573" s="52"/>
      <c r="AG573" s="52"/>
      <c r="AH573" s="52"/>
      <c r="AI573" s="52"/>
      <c r="AJ573" s="52"/>
    </row>
    <row r="574" ht="15.75" customHeight="1">
      <c r="A574" s="53"/>
      <c r="B574" s="39" t="str">
        <f t="shared" si="1"/>
        <v/>
      </c>
      <c r="C574" s="40" t="s">
        <v>1721</v>
      </c>
      <c r="D574" s="41" t="s">
        <v>1722</v>
      </c>
      <c r="E574" s="41" t="s">
        <v>79</v>
      </c>
      <c r="F574" s="40" t="s">
        <v>102</v>
      </c>
      <c r="G574" s="41" t="s">
        <v>792</v>
      </c>
      <c r="H574" s="57" t="s">
        <v>6</v>
      </c>
      <c r="I574" s="41" t="s">
        <v>103</v>
      </c>
      <c r="J574" s="43"/>
      <c r="K574" s="44"/>
      <c r="L574" s="45"/>
      <c r="M574" s="46" t="s">
        <v>1688</v>
      </c>
      <c r="N574" s="40" t="s">
        <v>1689</v>
      </c>
      <c r="O574" s="47" t="s">
        <v>1723</v>
      </c>
      <c r="P574" s="48"/>
      <c r="Q574" s="48"/>
      <c r="R574" s="48"/>
      <c r="S574" s="49"/>
      <c r="T574" s="50" t="str">
        <f>IFERROR(__xludf.DUMMYFUNCTION("if(isblank($A574),"""",REGEXREPLACE($A574,   "",?(\d),?"",  ""$1""&amp;""-""&amp;$H574))"),"")</f>
        <v/>
      </c>
      <c r="U574" s="51" t="str">
        <f>IFERROR(__xludf.DUMMYFUNCTION("iferror(split(A574,"","",TRUE,TRUE),"""")"),"")</f>
        <v/>
      </c>
      <c r="V574" s="51"/>
      <c r="W574" s="51"/>
      <c r="X574" s="51"/>
      <c r="Y574" s="50" t="str">
        <f>IFERROR(__xludf.DUMMYFUNCTION("if(or(U574="""",U574=""f""),"""",U574&amp;"": ""&amp;vlookup(to_text(U574),'1.Learning-Goals'!$A$3:$B$100,2,FALSE))"),"")</f>
        <v/>
      </c>
      <c r="Z574" s="50" t="str">
        <f>IFERROR(__xludf.DUMMYFUNCTION("if(or(V574="""",V574=""f""),"""",V574&amp;"": ""&amp;vlookup(to_text(V574),'1.Learning-Goals'!$A$3:$B$100,2,FALSE))"),"")</f>
        <v/>
      </c>
      <c r="AA574" s="50" t="str">
        <f>IFERROR(__xludf.DUMMYFUNCTION("if(or(W574="""",W574=""f""),"""",W574&amp;"": ""&amp;vlookup(to_text(W574),'1.Learning-Goals'!$A$3:$B$100,2,FALSE))"),"")</f>
        <v/>
      </c>
      <c r="AB574" s="50" t="str">
        <f>IFERROR(__xludf.DUMMYFUNCTION("if(or(X574="""",X574=""f""),"""",X574&amp;"": ""&amp;vlookup(to_text(X574),'1.Learning-Goals'!$A$3:$B$100,2,FALSE))"),"")</f>
        <v/>
      </c>
      <c r="AC574" s="52"/>
      <c r="AD574" s="52"/>
      <c r="AE574" s="52"/>
      <c r="AF574" s="52"/>
      <c r="AG574" s="52"/>
      <c r="AH574" s="52"/>
      <c r="AI574" s="52"/>
      <c r="AJ574" s="52"/>
    </row>
    <row r="575" ht="15.75" customHeight="1">
      <c r="A575" s="53"/>
      <c r="B575" s="39" t="str">
        <f t="shared" si="1"/>
        <v/>
      </c>
      <c r="C575" s="40" t="s">
        <v>1724</v>
      </c>
      <c r="D575" s="41" t="s">
        <v>1725</v>
      </c>
      <c r="E575" s="41" t="s">
        <v>79</v>
      </c>
      <c r="F575" s="40" t="s">
        <v>102</v>
      </c>
      <c r="G575" s="41" t="s">
        <v>792</v>
      </c>
      <c r="H575" s="57" t="s">
        <v>6</v>
      </c>
      <c r="I575" s="41" t="s">
        <v>103</v>
      </c>
      <c r="J575" s="43"/>
      <c r="K575" s="44"/>
      <c r="L575" s="45"/>
      <c r="M575" s="46" t="s">
        <v>1688</v>
      </c>
      <c r="N575" s="40" t="s">
        <v>1689</v>
      </c>
      <c r="O575" s="47" t="s">
        <v>1726</v>
      </c>
      <c r="P575" s="48"/>
      <c r="Q575" s="48"/>
      <c r="R575" s="48"/>
      <c r="S575" s="49"/>
      <c r="T575" s="50" t="str">
        <f>IFERROR(__xludf.DUMMYFUNCTION("if(isblank($A575),"""",REGEXREPLACE($A575,   "",?(\d),?"",  ""$1""&amp;""-""&amp;$H575))"),"")</f>
        <v/>
      </c>
      <c r="U575" s="51" t="str">
        <f>IFERROR(__xludf.DUMMYFUNCTION("iferror(split(A575,"","",TRUE,TRUE),"""")"),"")</f>
        <v/>
      </c>
      <c r="V575" s="51"/>
      <c r="W575" s="51"/>
      <c r="X575" s="51"/>
      <c r="Y575" s="50" t="str">
        <f>IFERROR(__xludf.DUMMYFUNCTION("if(or(U575="""",U575=""f""),"""",U575&amp;"": ""&amp;vlookup(to_text(U575),'1.Learning-Goals'!$A$3:$B$100,2,FALSE))"),"")</f>
        <v/>
      </c>
      <c r="Z575" s="50" t="str">
        <f>IFERROR(__xludf.DUMMYFUNCTION("if(or(V575="""",V575=""f""),"""",V575&amp;"": ""&amp;vlookup(to_text(V575),'1.Learning-Goals'!$A$3:$B$100,2,FALSE))"),"")</f>
        <v/>
      </c>
      <c r="AA575" s="50" t="str">
        <f>IFERROR(__xludf.DUMMYFUNCTION("if(or(W575="""",W575=""f""),"""",W575&amp;"": ""&amp;vlookup(to_text(W575),'1.Learning-Goals'!$A$3:$B$100,2,FALSE))"),"")</f>
        <v/>
      </c>
      <c r="AB575" s="50" t="str">
        <f>IFERROR(__xludf.DUMMYFUNCTION("if(or(X575="""",X575=""f""),"""",X575&amp;"": ""&amp;vlookup(to_text(X575),'1.Learning-Goals'!$A$3:$B$100,2,FALSE))"),"")</f>
        <v/>
      </c>
      <c r="AC575" s="52"/>
      <c r="AD575" s="52"/>
      <c r="AE575" s="52"/>
      <c r="AF575" s="52"/>
      <c r="AG575" s="52"/>
      <c r="AH575" s="52"/>
      <c r="AI575" s="52"/>
      <c r="AJ575" s="52"/>
    </row>
    <row r="576" ht="15.75" customHeight="1">
      <c r="A576" s="53"/>
      <c r="B576" s="39" t="str">
        <f t="shared" si="1"/>
        <v/>
      </c>
      <c r="C576" s="40" t="s">
        <v>1727</v>
      </c>
      <c r="D576" s="41" t="s">
        <v>1728</v>
      </c>
      <c r="E576" s="41" t="s">
        <v>79</v>
      </c>
      <c r="F576" s="40" t="s">
        <v>102</v>
      </c>
      <c r="G576" s="41" t="s">
        <v>792</v>
      </c>
      <c r="H576" s="57" t="s">
        <v>6</v>
      </c>
      <c r="I576" s="41" t="s">
        <v>103</v>
      </c>
      <c r="J576" s="43"/>
      <c r="K576" s="44"/>
      <c r="L576" s="45"/>
      <c r="M576" s="46" t="s">
        <v>1688</v>
      </c>
      <c r="N576" s="40" t="s">
        <v>1689</v>
      </c>
      <c r="O576" s="47" t="s">
        <v>1729</v>
      </c>
      <c r="P576" s="48"/>
      <c r="Q576" s="48"/>
      <c r="R576" s="48"/>
      <c r="S576" s="49"/>
      <c r="T576" s="50" t="str">
        <f>IFERROR(__xludf.DUMMYFUNCTION("if(isblank($A576),"""",REGEXREPLACE($A576,   "",?(\d),?"",  ""$1""&amp;""-""&amp;$H576))"),"")</f>
        <v/>
      </c>
      <c r="U576" s="51" t="str">
        <f>IFERROR(__xludf.DUMMYFUNCTION("iferror(split(A576,"","",TRUE,TRUE),"""")"),"")</f>
        <v/>
      </c>
      <c r="V576" s="51"/>
      <c r="W576" s="51"/>
      <c r="X576" s="51"/>
      <c r="Y576" s="50" t="str">
        <f>IFERROR(__xludf.DUMMYFUNCTION("if(or(U576="""",U576=""f""),"""",U576&amp;"": ""&amp;vlookup(to_text(U576),'1.Learning-Goals'!$A$3:$B$100,2,FALSE))"),"")</f>
        <v/>
      </c>
      <c r="Z576" s="50" t="str">
        <f>IFERROR(__xludf.DUMMYFUNCTION("if(or(V576="""",V576=""f""),"""",V576&amp;"": ""&amp;vlookup(to_text(V576),'1.Learning-Goals'!$A$3:$B$100,2,FALSE))"),"")</f>
        <v/>
      </c>
      <c r="AA576" s="50" t="str">
        <f>IFERROR(__xludf.DUMMYFUNCTION("if(or(W576="""",W576=""f""),"""",W576&amp;"": ""&amp;vlookup(to_text(W576),'1.Learning-Goals'!$A$3:$B$100,2,FALSE))"),"")</f>
        <v/>
      </c>
      <c r="AB576" s="50" t="str">
        <f>IFERROR(__xludf.DUMMYFUNCTION("if(or(X576="""",X576=""f""),"""",X576&amp;"": ""&amp;vlookup(to_text(X576),'1.Learning-Goals'!$A$3:$B$100,2,FALSE))"),"")</f>
        <v/>
      </c>
      <c r="AC576" s="52"/>
      <c r="AD576" s="52"/>
      <c r="AE576" s="52"/>
      <c r="AF576" s="52"/>
      <c r="AG576" s="52"/>
      <c r="AH576" s="52"/>
      <c r="AI576" s="52"/>
      <c r="AJ576" s="52"/>
    </row>
    <row r="577" ht="15.75" customHeight="1">
      <c r="A577" s="53"/>
      <c r="B577" s="39" t="str">
        <f t="shared" si="1"/>
        <v/>
      </c>
      <c r="C577" s="40" t="s">
        <v>1730</v>
      </c>
      <c r="D577" s="41" t="s">
        <v>1731</v>
      </c>
      <c r="E577" s="41" t="s">
        <v>79</v>
      </c>
      <c r="F577" s="40" t="s">
        <v>102</v>
      </c>
      <c r="G577" s="41" t="s">
        <v>792</v>
      </c>
      <c r="H577" s="57" t="s">
        <v>6</v>
      </c>
      <c r="I577" s="41" t="s">
        <v>103</v>
      </c>
      <c r="J577" s="43"/>
      <c r="K577" s="44"/>
      <c r="L577" s="45"/>
      <c r="M577" s="46" t="s">
        <v>1688</v>
      </c>
      <c r="N577" s="40" t="s">
        <v>1689</v>
      </c>
      <c r="O577" s="47" t="s">
        <v>1732</v>
      </c>
      <c r="P577" s="48"/>
      <c r="Q577" s="48"/>
      <c r="R577" s="48"/>
      <c r="S577" s="49"/>
      <c r="T577" s="50" t="str">
        <f>IFERROR(__xludf.DUMMYFUNCTION("if(isblank($A577),"""",REGEXREPLACE($A577,   "",?(\d),?"",  ""$1""&amp;""-""&amp;$H577))"),"")</f>
        <v/>
      </c>
      <c r="U577" s="51" t="str">
        <f>IFERROR(__xludf.DUMMYFUNCTION("iferror(split(A577,"","",TRUE,TRUE),"""")"),"")</f>
        <v/>
      </c>
      <c r="V577" s="51"/>
      <c r="W577" s="51"/>
      <c r="X577" s="51"/>
      <c r="Y577" s="50" t="str">
        <f>IFERROR(__xludf.DUMMYFUNCTION("if(or(U577="""",U577=""f""),"""",U577&amp;"": ""&amp;vlookup(to_text(U577),'1.Learning-Goals'!$A$3:$B$100,2,FALSE))"),"")</f>
        <v/>
      </c>
      <c r="Z577" s="50" t="str">
        <f>IFERROR(__xludf.DUMMYFUNCTION("if(or(V577="""",V577=""f""),"""",V577&amp;"": ""&amp;vlookup(to_text(V577),'1.Learning-Goals'!$A$3:$B$100,2,FALSE))"),"")</f>
        <v/>
      </c>
      <c r="AA577" s="50" t="str">
        <f>IFERROR(__xludf.DUMMYFUNCTION("if(or(W577="""",W577=""f""),"""",W577&amp;"": ""&amp;vlookup(to_text(W577),'1.Learning-Goals'!$A$3:$B$100,2,FALSE))"),"")</f>
        <v/>
      </c>
      <c r="AB577" s="50" t="str">
        <f>IFERROR(__xludf.DUMMYFUNCTION("if(or(X577="""",X577=""f""),"""",X577&amp;"": ""&amp;vlookup(to_text(X577),'1.Learning-Goals'!$A$3:$B$100,2,FALSE))"),"")</f>
        <v/>
      </c>
      <c r="AC577" s="52"/>
      <c r="AD577" s="52"/>
      <c r="AE577" s="52"/>
      <c r="AF577" s="52"/>
      <c r="AG577" s="52"/>
      <c r="AH577" s="52"/>
      <c r="AI577" s="52"/>
      <c r="AJ577" s="52"/>
    </row>
    <row r="578" ht="15.75" customHeight="1">
      <c r="A578" s="53"/>
      <c r="B578" s="39" t="str">
        <f t="shared" si="1"/>
        <v/>
      </c>
      <c r="C578" s="40" t="s">
        <v>1733</v>
      </c>
      <c r="D578" s="41" t="s">
        <v>1734</v>
      </c>
      <c r="E578" s="41" t="s">
        <v>79</v>
      </c>
      <c r="F578" s="40" t="s">
        <v>102</v>
      </c>
      <c r="G578" s="41" t="s">
        <v>792</v>
      </c>
      <c r="H578" s="57" t="s">
        <v>6</v>
      </c>
      <c r="I578" s="41" t="s">
        <v>103</v>
      </c>
      <c r="J578" s="43"/>
      <c r="K578" s="44"/>
      <c r="L578" s="45"/>
      <c r="M578" s="46" t="s">
        <v>1688</v>
      </c>
      <c r="N578" s="40" t="s">
        <v>1689</v>
      </c>
      <c r="O578" s="47" t="s">
        <v>1735</v>
      </c>
      <c r="P578" s="48"/>
      <c r="Q578" s="48"/>
      <c r="R578" s="48"/>
      <c r="S578" s="49"/>
      <c r="T578" s="50" t="str">
        <f>IFERROR(__xludf.DUMMYFUNCTION("if(isblank($A578),"""",REGEXREPLACE($A578,   "",?(\d),?"",  ""$1""&amp;""-""&amp;$H578))"),"")</f>
        <v/>
      </c>
      <c r="U578" s="51" t="str">
        <f>IFERROR(__xludf.DUMMYFUNCTION("iferror(split(A578,"","",TRUE,TRUE),"""")"),"")</f>
        <v/>
      </c>
      <c r="V578" s="51"/>
      <c r="W578" s="51"/>
      <c r="X578" s="51"/>
      <c r="Y578" s="50" t="str">
        <f>IFERROR(__xludf.DUMMYFUNCTION("if(or(U578="""",U578=""f""),"""",U578&amp;"": ""&amp;vlookup(to_text(U578),'1.Learning-Goals'!$A$3:$B$100,2,FALSE))"),"")</f>
        <v/>
      </c>
      <c r="Z578" s="50" t="str">
        <f>IFERROR(__xludf.DUMMYFUNCTION("if(or(V578="""",V578=""f""),"""",V578&amp;"": ""&amp;vlookup(to_text(V578),'1.Learning-Goals'!$A$3:$B$100,2,FALSE))"),"")</f>
        <v/>
      </c>
      <c r="AA578" s="50" t="str">
        <f>IFERROR(__xludf.DUMMYFUNCTION("if(or(W578="""",W578=""f""),"""",W578&amp;"": ""&amp;vlookup(to_text(W578),'1.Learning-Goals'!$A$3:$B$100,2,FALSE))"),"")</f>
        <v/>
      </c>
      <c r="AB578" s="50" t="str">
        <f>IFERROR(__xludf.DUMMYFUNCTION("if(or(X578="""",X578=""f""),"""",X578&amp;"": ""&amp;vlookup(to_text(X578),'1.Learning-Goals'!$A$3:$B$100,2,FALSE))"),"")</f>
        <v/>
      </c>
      <c r="AC578" s="52"/>
      <c r="AD578" s="52"/>
      <c r="AE578" s="52"/>
      <c r="AF578" s="52"/>
      <c r="AG578" s="52"/>
      <c r="AH578" s="52"/>
      <c r="AI578" s="52"/>
      <c r="AJ578" s="52"/>
    </row>
    <row r="579" ht="15.75" customHeight="1">
      <c r="A579" s="53"/>
      <c r="B579" s="39" t="str">
        <f t="shared" si="1"/>
        <v/>
      </c>
      <c r="C579" s="40" t="s">
        <v>1736</v>
      </c>
      <c r="D579" s="41" t="s">
        <v>1737</v>
      </c>
      <c r="E579" s="41" t="s">
        <v>79</v>
      </c>
      <c r="F579" s="40" t="s">
        <v>102</v>
      </c>
      <c r="G579" s="41" t="s">
        <v>792</v>
      </c>
      <c r="H579" s="57" t="s">
        <v>6</v>
      </c>
      <c r="I579" s="41" t="s">
        <v>103</v>
      </c>
      <c r="J579" s="43"/>
      <c r="K579" s="44"/>
      <c r="L579" s="45"/>
      <c r="M579" s="46" t="s">
        <v>1688</v>
      </c>
      <c r="N579" s="40" t="s">
        <v>1689</v>
      </c>
      <c r="O579" s="47" t="s">
        <v>1738</v>
      </c>
      <c r="P579" s="48"/>
      <c r="Q579" s="48"/>
      <c r="R579" s="48"/>
      <c r="S579" s="49"/>
      <c r="T579" s="50" t="str">
        <f>IFERROR(__xludf.DUMMYFUNCTION("if(isblank($A579),"""",REGEXREPLACE($A579,   "",?(\d),?"",  ""$1""&amp;""-""&amp;$H579))"),"")</f>
        <v/>
      </c>
      <c r="U579" s="51" t="str">
        <f>IFERROR(__xludf.DUMMYFUNCTION("iferror(split(A579,"","",TRUE,TRUE),"""")"),"")</f>
        <v/>
      </c>
      <c r="V579" s="51"/>
      <c r="W579" s="51"/>
      <c r="X579" s="51"/>
      <c r="Y579" s="50" t="str">
        <f>IFERROR(__xludf.DUMMYFUNCTION("if(or(U579="""",U579=""f""),"""",U579&amp;"": ""&amp;vlookup(to_text(U579),'1.Learning-Goals'!$A$3:$B$100,2,FALSE))"),"")</f>
        <v/>
      </c>
      <c r="Z579" s="50" t="str">
        <f>IFERROR(__xludf.DUMMYFUNCTION("if(or(V579="""",V579=""f""),"""",V579&amp;"": ""&amp;vlookup(to_text(V579),'1.Learning-Goals'!$A$3:$B$100,2,FALSE))"),"")</f>
        <v/>
      </c>
      <c r="AA579" s="50" t="str">
        <f>IFERROR(__xludf.DUMMYFUNCTION("if(or(W579="""",W579=""f""),"""",W579&amp;"": ""&amp;vlookup(to_text(W579),'1.Learning-Goals'!$A$3:$B$100,2,FALSE))"),"")</f>
        <v/>
      </c>
      <c r="AB579" s="50" t="str">
        <f>IFERROR(__xludf.DUMMYFUNCTION("if(or(X579="""",X579=""f""),"""",X579&amp;"": ""&amp;vlookup(to_text(X579),'1.Learning-Goals'!$A$3:$B$100,2,FALSE))"),"")</f>
        <v/>
      </c>
      <c r="AC579" s="52"/>
      <c r="AD579" s="52"/>
      <c r="AE579" s="52"/>
      <c r="AF579" s="52"/>
      <c r="AG579" s="52"/>
      <c r="AH579" s="52"/>
      <c r="AI579" s="52"/>
      <c r="AJ579" s="52"/>
    </row>
    <row r="580" ht="15.75" customHeight="1">
      <c r="A580" s="53"/>
      <c r="B580" s="39" t="str">
        <f t="shared" si="1"/>
        <v/>
      </c>
      <c r="C580" s="40" t="s">
        <v>1739</v>
      </c>
      <c r="D580" s="41" t="s">
        <v>1740</v>
      </c>
      <c r="E580" s="41" t="s">
        <v>79</v>
      </c>
      <c r="F580" s="40" t="s">
        <v>102</v>
      </c>
      <c r="G580" s="41" t="s">
        <v>792</v>
      </c>
      <c r="H580" s="57" t="s">
        <v>6</v>
      </c>
      <c r="I580" s="41" t="s">
        <v>103</v>
      </c>
      <c r="J580" s="43"/>
      <c r="K580" s="44"/>
      <c r="L580" s="45"/>
      <c r="M580" s="46" t="s">
        <v>1688</v>
      </c>
      <c r="N580" s="40" t="s">
        <v>1689</v>
      </c>
      <c r="O580" s="47" t="s">
        <v>1741</v>
      </c>
      <c r="P580" s="48"/>
      <c r="Q580" s="48"/>
      <c r="R580" s="48"/>
      <c r="S580" s="49"/>
      <c r="T580" s="50" t="str">
        <f>IFERROR(__xludf.DUMMYFUNCTION("if(isblank($A580),"""",REGEXREPLACE($A580,   "",?(\d),?"",  ""$1""&amp;""-""&amp;$H580))"),"")</f>
        <v/>
      </c>
      <c r="U580" s="51" t="str">
        <f>IFERROR(__xludf.DUMMYFUNCTION("iferror(split(A580,"","",TRUE,TRUE),"""")"),"")</f>
        <v/>
      </c>
      <c r="V580" s="51"/>
      <c r="W580" s="51"/>
      <c r="X580" s="51"/>
      <c r="Y580" s="50" t="str">
        <f>IFERROR(__xludf.DUMMYFUNCTION("if(or(U580="""",U580=""f""),"""",U580&amp;"": ""&amp;vlookup(to_text(U580),'1.Learning-Goals'!$A$3:$B$100,2,FALSE))"),"")</f>
        <v/>
      </c>
      <c r="Z580" s="50" t="str">
        <f>IFERROR(__xludf.DUMMYFUNCTION("if(or(V580="""",V580=""f""),"""",V580&amp;"": ""&amp;vlookup(to_text(V580),'1.Learning-Goals'!$A$3:$B$100,2,FALSE))"),"")</f>
        <v/>
      </c>
      <c r="AA580" s="50" t="str">
        <f>IFERROR(__xludf.DUMMYFUNCTION("if(or(W580="""",W580=""f""),"""",W580&amp;"": ""&amp;vlookup(to_text(W580),'1.Learning-Goals'!$A$3:$B$100,2,FALSE))"),"")</f>
        <v/>
      </c>
      <c r="AB580" s="50" t="str">
        <f>IFERROR(__xludf.DUMMYFUNCTION("if(or(X580="""",X580=""f""),"""",X580&amp;"": ""&amp;vlookup(to_text(X580),'1.Learning-Goals'!$A$3:$B$100,2,FALSE))"),"")</f>
        <v/>
      </c>
      <c r="AC580" s="52"/>
      <c r="AD580" s="52"/>
      <c r="AE580" s="52"/>
      <c r="AF580" s="52"/>
      <c r="AG580" s="52"/>
      <c r="AH580" s="52"/>
      <c r="AI580" s="52"/>
      <c r="AJ580" s="52"/>
    </row>
    <row r="581" ht="15.75" customHeight="1">
      <c r="A581" s="53"/>
      <c r="B581" s="39" t="str">
        <f t="shared" si="1"/>
        <v/>
      </c>
      <c r="C581" s="40" t="s">
        <v>1742</v>
      </c>
      <c r="D581" s="41" t="s">
        <v>1743</v>
      </c>
      <c r="E581" s="41" t="s">
        <v>79</v>
      </c>
      <c r="F581" s="40" t="s">
        <v>102</v>
      </c>
      <c r="G581" s="41" t="s">
        <v>792</v>
      </c>
      <c r="H581" s="57" t="s">
        <v>6</v>
      </c>
      <c r="I581" s="41" t="s">
        <v>103</v>
      </c>
      <c r="J581" s="43"/>
      <c r="K581" s="44"/>
      <c r="L581" s="45"/>
      <c r="M581" s="46" t="s">
        <v>1688</v>
      </c>
      <c r="N581" s="40" t="s">
        <v>1689</v>
      </c>
      <c r="O581" s="47" t="s">
        <v>1744</v>
      </c>
      <c r="P581" s="48"/>
      <c r="Q581" s="48"/>
      <c r="R581" s="48"/>
      <c r="S581" s="49"/>
      <c r="T581" s="50" t="str">
        <f>IFERROR(__xludf.DUMMYFUNCTION("if(isblank($A581),"""",REGEXREPLACE($A581,   "",?(\d),?"",  ""$1""&amp;""-""&amp;$H581))"),"")</f>
        <v/>
      </c>
      <c r="U581" s="51" t="str">
        <f>IFERROR(__xludf.DUMMYFUNCTION("iferror(split(A581,"","",TRUE,TRUE),"""")"),"")</f>
        <v/>
      </c>
      <c r="V581" s="51"/>
      <c r="W581" s="51"/>
      <c r="X581" s="51"/>
      <c r="Y581" s="50" t="str">
        <f>IFERROR(__xludf.DUMMYFUNCTION("if(or(U581="""",U581=""f""),"""",U581&amp;"": ""&amp;vlookup(to_text(U581),'1.Learning-Goals'!$A$3:$B$100,2,FALSE))"),"")</f>
        <v/>
      </c>
      <c r="Z581" s="50" t="str">
        <f>IFERROR(__xludf.DUMMYFUNCTION("if(or(V581="""",V581=""f""),"""",V581&amp;"": ""&amp;vlookup(to_text(V581),'1.Learning-Goals'!$A$3:$B$100,2,FALSE))"),"")</f>
        <v/>
      </c>
      <c r="AA581" s="50" t="str">
        <f>IFERROR(__xludf.DUMMYFUNCTION("if(or(W581="""",W581=""f""),"""",W581&amp;"": ""&amp;vlookup(to_text(W581),'1.Learning-Goals'!$A$3:$B$100,2,FALSE))"),"")</f>
        <v/>
      </c>
      <c r="AB581" s="50" t="str">
        <f>IFERROR(__xludf.DUMMYFUNCTION("if(or(X581="""",X581=""f""),"""",X581&amp;"": ""&amp;vlookup(to_text(X581),'1.Learning-Goals'!$A$3:$B$100,2,FALSE))"),"")</f>
        <v/>
      </c>
      <c r="AC581" s="52"/>
      <c r="AD581" s="52"/>
      <c r="AE581" s="52"/>
      <c r="AF581" s="52"/>
      <c r="AG581" s="52"/>
      <c r="AH581" s="52"/>
      <c r="AI581" s="52"/>
      <c r="AJ581" s="52"/>
    </row>
    <row r="582" ht="15.75" customHeight="1">
      <c r="A582" s="53"/>
      <c r="B582" s="39" t="str">
        <f t="shared" si="1"/>
        <v/>
      </c>
      <c r="C582" s="40" t="s">
        <v>1745</v>
      </c>
      <c r="D582" s="41" t="s">
        <v>1746</v>
      </c>
      <c r="E582" s="41" t="s">
        <v>79</v>
      </c>
      <c r="F582" s="40" t="s">
        <v>102</v>
      </c>
      <c r="G582" s="41" t="s">
        <v>792</v>
      </c>
      <c r="H582" s="57" t="s">
        <v>6</v>
      </c>
      <c r="I582" s="41" t="s">
        <v>103</v>
      </c>
      <c r="J582" s="43"/>
      <c r="K582" s="44"/>
      <c r="L582" s="45"/>
      <c r="M582" s="46" t="s">
        <v>1688</v>
      </c>
      <c r="N582" s="40" t="s">
        <v>1689</v>
      </c>
      <c r="O582" s="47" t="s">
        <v>1747</v>
      </c>
      <c r="P582" s="48"/>
      <c r="Q582" s="48"/>
      <c r="R582" s="48"/>
      <c r="S582" s="49"/>
      <c r="T582" s="50" t="str">
        <f>IFERROR(__xludf.DUMMYFUNCTION("if(isblank($A582),"""",REGEXREPLACE($A582,   "",?(\d),?"",  ""$1""&amp;""-""&amp;$H582))"),"")</f>
        <v/>
      </c>
      <c r="U582" s="51" t="str">
        <f>IFERROR(__xludf.DUMMYFUNCTION("iferror(split(A582,"","",TRUE,TRUE),"""")"),"")</f>
        <v/>
      </c>
      <c r="V582" s="51"/>
      <c r="W582" s="51"/>
      <c r="X582" s="51"/>
      <c r="Y582" s="50" t="str">
        <f>IFERROR(__xludf.DUMMYFUNCTION("if(or(U582="""",U582=""f""),"""",U582&amp;"": ""&amp;vlookup(to_text(U582),'1.Learning-Goals'!$A$3:$B$100,2,FALSE))"),"")</f>
        <v/>
      </c>
      <c r="Z582" s="50" t="str">
        <f>IFERROR(__xludf.DUMMYFUNCTION("if(or(V582="""",V582=""f""),"""",V582&amp;"": ""&amp;vlookup(to_text(V582),'1.Learning-Goals'!$A$3:$B$100,2,FALSE))"),"")</f>
        <v/>
      </c>
      <c r="AA582" s="50" t="str">
        <f>IFERROR(__xludf.DUMMYFUNCTION("if(or(W582="""",W582=""f""),"""",W582&amp;"": ""&amp;vlookup(to_text(W582),'1.Learning-Goals'!$A$3:$B$100,2,FALSE))"),"")</f>
        <v/>
      </c>
      <c r="AB582" s="50" t="str">
        <f>IFERROR(__xludf.DUMMYFUNCTION("if(or(X582="""",X582=""f""),"""",X582&amp;"": ""&amp;vlookup(to_text(X582),'1.Learning-Goals'!$A$3:$B$100,2,FALSE))"),"")</f>
        <v/>
      </c>
      <c r="AC582" s="52"/>
      <c r="AD582" s="52"/>
      <c r="AE582" s="52"/>
      <c r="AF582" s="52"/>
      <c r="AG582" s="52"/>
      <c r="AH582" s="52"/>
      <c r="AI582" s="52"/>
      <c r="AJ582" s="52"/>
    </row>
    <row r="583" ht="15.75" customHeight="1">
      <c r="A583" s="53"/>
      <c r="B583" s="39" t="str">
        <f t="shared" si="1"/>
        <v/>
      </c>
      <c r="C583" s="40" t="s">
        <v>1748</v>
      </c>
      <c r="D583" s="41" t="s">
        <v>1749</v>
      </c>
      <c r="E583" s="41" t="s">
        <v>79</v>
      </c>
      <c r="F583" s="40" t="s">
        <v>102</v>
      </c>
      <c r="G583" s="41" t="s">
        <v>841</v>
      </c>
      <c r="H583" s="57" t="s">
        <v>6</v>
      </c>
      <c r="I583" s="41" t="s">
        <v>103</v>
      </c>
      <c r="J583" s="56"/>
      <c r="K583" s="44"/>
      <c r="L583" s="45"/>
      <c r="M583" s="46" t="s">
        <v>1688</v>
      </c>
      <c r="N583" s="40" t="s">
        <v>1689</v>
      </c>
      <c r="O583" s="47" t="s">
        <v>1750</v>
      </c>
      <c r="P583" s="48"/>
      <c r="Q583" s="48"/>
      <c r="R583" s="48"/>
      <c r="S583" s="49"/>
      <c r="T583" s="50" t="str">
        <f>IFERROR(__xludf.DUMMYFUNCTION("if(isblank($A583),"""",REGEXREPLACE($A583,   "",?(\d),?"",  ""$1""&amp;""-""&amp;$H583))"),"")</f>
        <v/>
      </c>
      <c r="U583" s="51" t="str">
        <f>IFERROR(__xludf.DUMMYFUNCTION("iferror(split(A583,"","",TRUE,TRUE),"""")"),"")</f>
        <v/>
      </c>
      <c r="V583" s="51"/>
      <c r="W583" s="51"/>
      <c r="X583" s="51"/>
      <c r="Y583" s="50" t="str">
        <f>IFERROR(__xludf.DUMMYFUNCTION("if(or(U583="""",U583=""f""),"""",U583&amp;"": ""&amp;vlookup(to_text(U583),'1.Learning-Goals'!$A$3:$B$100,2,FALSE))"),"")</f>
        <v/>
      </c>
      <c r="Z583" s="50" t="str">
        <f>IFERROR(__xludf.DUMMYFUNCTION("if(or(V583="""",V583=""f""),"""",V583&amp;"": ""&amp;vlookup(to_text(V583),'1.Learning-Goals'!$A$3:$B$100,2,FALSE))"),"")</f>
        <v/>
      </c>
      <c r="AA583" s="50" t="str">
        <f>IFERROR(__xludf.DUMMYFUNCTION("if(or(W583="""",W583=""f""),"""",W583&amp;"": ""&amp;vlookup(to_text(W583),'1.Learning-Goals'!$A$3:$B$100,2,FALSE))"),"")</f>
        <v/>
      </c>
      <c r="AB583" s="50" t="str">
        <f>IFERROR(__xludf.DUMMYFUNCTION("if(or(X583="""",X583=""f""),"""",X583&amp;"": ""&amp;vlookup(to_text(X583),'1.Learning-Goals'!$A$3:$B$100,2,FALSE))"),"")</f>
        <v/>
      </c>
      <c r="AC583" s="52"/>
      <c r="AD583" s="52"/>
      <c r="AE583" s="52"/>
      <c r="AF583" s="52"/>
      <c r="AG583" s="52"/>
      <c r="AH583" s="52"/>
      <c r="AI583" s="52"/>
      <c r="AJ583" s="52"/>
    </row>
    <row r="584" ht="15.75" customHeight="1">
      <c r="A584" s="53"/>
      <c r="B584" s="39" t="str">
        <f t="shared" si="1"/>
        <v/>
      </c>
      <c r="C584" s="40" t="s">
        <v>1751</v>
      </c>
      <c r="D584" s="41" t="s">
        <v>1752</v>
      </c>
      <c r="E584" s="41" t="s">
        <v>79</v>
      </c>
      <c r="F584" s="40" t="s">
        <v>102</v>
      </c>
      <c r="G584" s="41" t="s">
        <v>841</v>
      </c>
      <c r="H584" s="57" t="s">
        <v>6</v>
      </c>
      <c r="I584" s="41" t="s">
        <v>103</v>
      </c>
      <c r="J584" s="56"/>
      <c r="K584" s="44"/>
      <c r="L584" s="45"/>
      <c r="M584" s="46" t="s">
        <v>1688</v>
      </c>
      <c r="N584" s="40" t="s">
        <v>1689</v>
      </c>
      <c r="O584" s="47" t="s">
        <v>1753</v>
      </c>
      <c r="P584" s="48"/>
      <c r="Q584" s="48"/>
      <c r="R584" s="48"/>
      <c r="S584" s="49"/>
      <c r="T584" s="50" t="str">
        <f>IFERROR(__xludf.DUMMYFUNCTION("if(isblank($A584),"""",REGEXREPLACE($A584,   "",?(\d),?"",  ""$1""&amp;""-""&amp;$H584))"),"")</f>
        <v/>
      </c>
      <c r="U584" s="51" t="str">
        <f>IFERROR(__xludf.DUMMYFUNCTION("iferror(split(A584,"","",TRUE,TRUE),"""")"),"")</f>
        <v/>
      </c>
      <c r="V584" s="51"/>
      <c r="W584" s="51"/>
      <c r="X584" s="51"/>
      <c r="Y584" s="50" t="str">
        <f>IFERROR(__xludf.DUMMYFUNCTION("if(or(U584="""",U584=""f""),"""",U584&amp;"": ""&amp;vlookup(to_text(U584),'1.Learning-Goals'!$A$3:$B$100,2,FALSE))"),"")</f>
        <v/>
      </c>
      <c r="Z584" s="50" t="str">
        <f>IFERROR(__xludf.DUMMYFUNCTION("if(or(V584="""",V584=""f""),"""",V584&amp;"": ""&amp;vlookup(to_text(V584),'1.Learning-Goals'!$A$3:$B$100,2,FALSE))"),"")</f>
        <v/>
      </c>
      <c r="AA584" s="50" t="str">
        <f>IFERROR(__xludf.DUMMYFUNCTION("if(or(W584="""",W584=""f""),"""",W584&amp;"": ""&amp;vlookup(to_text(W584),'1.Learning-Goals'!$A$3:$B$100,2,FALSE))"),"")</f>
        <v/>
      </c>
      <c r="AB584" s="50" t="str">
        <f>IFERROR(__xludf.DUMMYFUNCTION("if(or(X584="""",X584=""f""),"""",X584&amp;"": ""&amp;vlookup(to_text(X584),'1.Learning-Goals'!$A$3:$B$100,2,FALSE))"),"")</f>
        <v/>
      </c>
      <c r="AC584" s="52"/>
      <c r="AD584" s="52"/>
      <c r="AE584" s="52"/>
      <c r="AF584" s="52"/>
      <c r="AG584" s="52"/>
      <c r="AH584" s="52"/>
      <c r="AI584" s="52"/>
      <c r="AJ584" s="52"/>
    </row>
    <row r="585" ht="15.75" customHeight="1">
      <c r="A585" s="53"/>
      <c r="B585" s="39" t="str">
        <f t="shared" si="1"/>
        <v/>
      </c>
      <c r="C585" s="40" t="s">
        <v>1754</v>
      </c>
      <c r="D585" s="41" t="s">
        <v>1755</v>
      </c>
      <c r="E585" s="41" t="s">
        <v>79</v>
      </c>
      <c r="F585" s="40" t="s">
        <v>102</v>
      </c>
      <c r="G585" s="41" t="s">
        <v>841</v>
      </c>
      <c r="H585" s="57" t="s">
        <v>6</v>
      </c>
      <c r="I585" s="41" t="s">
        <v>103</v>
      </c>
      <c r="J585" s="56"/>
      <c r="K585" s="44"/>
      <c r="L585" s="45"/>
      <c r="M585" s="46" t="s">
        <v>1688</v>
      </c>
      <c r="N585" s="40" t="s">
        <v>1689</v>
      </c>
      <c r="O585" s="47" t="s">
        <v>1756</v>
      </c>
      <c r="P585" s="48"/>
      <c r="Q585" s="48"/>
      <c r="R585" s="48"/>
      <c r="S585" s="49"/>
      <c r="T585" s="50" t="str">
        <f>IFERROR(__xludf.DUMMYFUNCTION("if(isblank($A585),"""",REGEXREPLACE($A585,   "",?(\d),?"",  ""$1""&amp;""-""&amp;$H585))"),"")</f>
        <v/>
      </c>
      <c r="U585" s="51" t="str">
        <f>IFERROR(__xludf.DUMMYFUNCTION("iferror(split(A585,"","",TRUE,TRUE),"""")"),"")</f>
        <v/>
      </c>
      <c r="V585" s="51"/>
      <c r="W585" s="51"/>
      <c r="X585" s="51"/>
      <c r="Y585" s="50" t="str">
        <f>IFERROR(__xludf.DUMMYFUNCTION("if(or(U585="""",U585=""f""),"""",U585&amp;"": ""&amp;vlookup(to_text(U585),'1.Learning-Goals'!$A$3:$B$100,2,FALSE))"),"")</f>
        <v/>
      </c>
      <c r="Z585" s="50" t="str">
        <f>IFERROR(__xludf.DUMMYFUNCTION("if(or(V585="""",V585=""f""),"""",V585&amp;"": ""&amp;vlookup(to_text(V585),'1.Learning-Goals'!$A$3:$B$100,2,FALSE))"),"")</f>
        <v/>
      </c>
      <c r="AA585" s="50" t="str">
        <f>IFERROR(__xludf.DUMMYFUNCTION("if(or(W585="""",W585=""f""),"""",W585&amp;"": ""&amp;vlookup(to_text(W585),'1.Learning-Goals'!$A$3:$B$100,2,FALSE))"),"")</f>
        <v/>
      </c>
      <c r="AB585" s="50" t="str">
        <f>IFERROR(__xludf.DUMMYFUNCTION("if(or(X585="""",X585=""f""),"""",X585&amp;"": ""&amp;vlookup(to_text(X585),'1.Learning-Goals'!$A$3:$B$100,2,FALSE))"),"")</f>
        <v/>
      </c>
      <c r="AC585" s="52"/>
      <c r="AD585" s="52"/>
      <c r="AE585" s="52"/>
      <c r="AF585" s="52"/>
      <c r="AG585" s="52"/>
      <c r="AH585" s="52"/>
      <c r="AI585" s="52"/>
      <c r="AJ585" s="52"/>
    </row>
    <row r="586" ht="15.75" customHeight="1">
      <c r="A586" s="53"/>
      <c r="B586" s="39" t="str">
        <f t="shared" si="1"/>
        <v/>
      </c>
      <c r="C586" s="40" t="s">
        <v>1757</v>
      </c>
      <c r="D586" s="41" t="s">
        <v>1758</v>
      </c>
      <c r="E586" s="41" t="s">
        <v>79</v>
      </c>
      <c r="F586" s="40" t="s">
        <v>102</v>
      </c>
      <c r="G586" s="41" t="s">
        <v>841</v>
      </c>
      <c r="H586" s="57" t="s">
        <v>6</v>
      </c>
      <c r="I586" s="41" t="s">
        <v>103</v>
      </c>
      <c r="J586" s="56"/>
      <c r="K586" s="44"/>
      <c r="L586" s="45"/>
      <c r="M586" s="46" t="s">
        <v>1688</v>
      </c>
      <c r="N586" s="40" t="s">
        <v>1689</v>
      </c>
      <c r="O586" s="47" t="s">
        <v>1759</v>
      </c>
      <c r="P586" s="48"/>
      <c r="Q586" s="48"/>
      <c r="R586" s="48"/>
      <c r="S586" s="49"/>
      <c r="T586" s="50" t="str">
        <f>IFERROR(__xludf.DUMMYFUNCTION("if(isblank($A586),"""",REGEXREPLACE($A586,   "",?(\d),?"",  ""$1""&amp;""-""&amp;$H586))"),"")</f>
        <v/>
      </c>
      <c r="U586" s="51" t="str">
        <f>IFERROR(__xludf.DUMMYFUNCTION("iferror(split(A586,"","",TRUE,TRUE),"""")"),"")</f>
        <v/>
      </c>
      <c r="V586" s="51"/>
      <c r="W586" s="51"/>
      <c r="X586" s="51"/>
      <c r="Y586" s="50" t="str">
        <f>IFERROR(__xludf.DUMMYFUNCTION("if(or(U586="""",U586=""f""),"""",U586&amp;"": ""&amp;vlookup(to_text(U586),'1.Learning-Goals'!$A$3:$B$100,2,FALSE))"),"")</f>
        <v/>
      </c>
      <c r="Z586" s="50" t="str">
        <f>IFERROR(__xludf.DUMMYFUNCTION("if(or(V586="""",V586=""f""),"""",V586&amp;"": ""&amp;vlookup(to_text(V586),'1.Learning-Goals'!$A$3:$B$100,2,FALSE))"),"")</f>
        <v/>
      </c>
      <c r="AA586" s="50" t="str">
        <f>IFERROR(__xludf.DUMMYFUNCTION("if(or(W586="""",W586=""f""),"""",W586&amp;"": ""&amp;vlookup(to_text(W586),'1.Learning-Goals'!$A$3:$B$100,2,FALSE))"),"")</f>
        <v/>
      </c>
      <c r="AB586" s="50" t="str">
        <f>IFERROR(__xludf.DUMMYFUNCTION("if(or(X586="""",X586=""f""),"""",X586&amp;"": ""&amp;vlookup(to_text(X586),'1.Learning-Goals'!$A$3:$B$100,2,FALSE))"),"")</f>
        <v/>
      </c>
      <c r="AC586" s="52"/>
      <c r="AD586" s="52"/>
      <c r="AE586" s="52"/>
      <c r="AF586" s="52"/>
      <c r="AG586" s="52"/>
      <c r="AH586" s="52"/>
      <c r="AI586" s="52"/>
      <c r="AJ586" s="52"/>
    </row>
    <row r="587" ht="15.75" customHeight="1">
      <c r="A587" s="53"/>
      <c r="B587" s="39" t="str">
        <f t="shared" si="1"/>
        <v/>
      </c>
      <c r="C587" s="40" t="s">
        <v>1760</v>
      </c>
      <c r="D587" s="41" t="s">
        <v>1761</v>
      </c>
      <c r="E587" s="41" t="s">
        <v>79</v>
      </c>
      <c r="F587" s="40" t="s">
        <v>102</v>
      </c>
      <c r="G587" s="41" t="s">
        <v>841</v>
      </c>
      <c r="H587" s="57" t="s">
        <v>6</v>
      </c>
      <c r="I587" s="41" t="s">
        <v>103</v>
      </c>
      <c r="J587" s="56"/>
      <c r="K587" s="44"/>
      <c r="L587" s="45"/>
      <c r="M587" s="46" t="s">
        <v>1688</v>
      </c>
      <c r="N587" s="40" t="s">
        <v>1689</v>
      </c>
      <c r="O587" s="47" t="s">
        <v>1762</v>
      </c>
      <c r="P587" s="48"/>
      <c r="Q587" s="48"/>
      <c r="R587" s="48"/>
      <c r="S587" s="49"/>
      <c r="T587" s="50" t="str">
        <f>IFERROR(__xludf.DUMMYFUNCTION("if(isblank($A587),"""",REGEXREPLACE($A587,   "",?(\d),?"",  ""$1""&amp;""-""&amp;$H587))"),"")</f>
        <v/>
      </c>
      <c r="U587" s="51" t="str">
        <f>IFERROR(__xludf.DUMMYFUNCTION("iferror(split(A587,"","",TRUE,TRUE),"""")"),"")</f>
        <v/>
      </c>
      <c r="V587" s="51"/>
      <c r="W587" s="51"/>
      <c r="X587" s="51"/>
      <c r="Y587" s="50" t="str">
        <f>IFERROR(__xludf.DUMMYFUNCTION("if(or(U587="""",U587=""f""),"""",U587&amp;"": ""&amp;vlookup(to_text(U587),'1.Learning-Goals'!$A$3:$B$100,2,FALSE))"),"")</f>
        <v/>
      </c>
      <c r="Z587" s="50" t="str">
        <f>IFERROR(__xludf.DUMMYFUNCTION("if(or(V587="""",V587=""f""),"""",V587&amp;"": ""&amp;vlookup(to_text(V587),'1.Learning-Goals'!$A$3:$B$100,2,FALSE))"),"")</f>
        <v/>
      </c>
      <c r="AA587" s="50" t="str">
        <f>IFERROR(__xludf.DUMMYFUNCTION("if(or(W587="""",W587=""f""),"""",W587&amp;"": ""&amp;vlookup(to_text(W587),'1.Learning-Goals'!$A$3:$B$100,2,FALSE))"),"")</f>
        <v/>
      </c>
      <c r="AB587" s="50" t="str">
        <f>IFERROR(__xludf.DUMMYFUNCTION("if(or(X587="""",X587=""f""),"""",X587&amp;"": ""&amp;vlookup(to_text(X587),'1.Learning-Goals'!$A$3:$B$100,2,FALSE))"),"")</f>
        <v/>
      </c>
      <c r="AC587" s="52"/>
      <c r="AD587" s="52"/>
      <c r="AE587" s="52"/>
      <c r="AF587" s="52"/>
      <c r="AG587" s="52"/>
      <c r="AH587" s="52"/>
      <c r="AI587" s="52"/>
      <c r="AJ587" s="52"/>
    </row>
    <row r="588" ht="15.75" customHeight="1">
      <c r="A588" s="53"/>
      <c r="B588" s="39" t="str">
        <f t="shared" si="1"/>
        <v/>
      </c>
      <c r="C588" s="40" t="s">
        <v>1763</v>
      </c>
      <c r="D588" s="41" t="s">
        <v>1764</v>
      </c>
      <c r="E588" s="41" t="s">
        <v>79</v>
      </c>
      <c r="F588" s="40" t="s">
        <v>102</v>
      </c>
      <c r="G588" s="41" t="s">
        <v>841</v>
      </c>
      <c r="H588" s="57" t="s">
        <v>6</v>
      </c>
      <c r="I588" s="41" t="s">
        <v>103</v>
      </c>
      <c r="J588" s="56"/>
      <c r="K588" s="44"/>
      <c r="L588" s="45"/>
      <c r="M588" s="46" t="s">
        <v>1688</v>
      </c>
      <c r="N588" s="40" t="s">
        <v>1689</v>
      </c>
      <c r="O588" s="47" t="s">
        <v>1765</v>
      </c>
      <c r="P588" s="48"/>
      <c r="Q588" s="48"/>
      <c r="R588" s="48"/>
      <c r="S588" s="49"/>
      <c r="T588" s="50" t="str">
        <f>IFERROR(__xludf.DUMMYFUNCTION("if(isblank($A588),"""",REGEXREPLACE($A588,   "",?(\d),?"",  ""$1""&amp;""-""&amp;$H588))"),"")</f>
        <v/>
      </c>
      <c r="U588" s="51" t="str">
        <f>IFERROR(__xludf.DUMMYFUNCTION("iferror(split(A588,"","",TRUE,TRUE),"""")"),"")</f>
        <v/>
      </c>
      <c r="V588" s="51"/>
      <c r="W588" s="51"/>
      <c r="X588" s="51"/>
      <c r="Y588" s="50" t="str">
        <f>IFERROR(__xludf.DUMMYFUNCTION("if(or(U588="""",U588=""f""),"""",U588&amp;"": ""&amp;vlookup(to_text(U588),'1.Learning-Goals'!$A$3:$B$100,2,FALSE))"),"")</f>
        <v/>
      </c>
      <c r="Z588" s="50" t="str">
        <f>IFERROR(__xludf.DUMMYFUNCTION("if(or(V588="""",V588=""f""),"""",V588&amp;"": ""&amp;vlookup(to_text(V588),'1.Learning-Goals'!$A$3:$B$100,2,FALSE))"),"")</f>
        <v/>
      </c>
      <c r="AA588" s="50" t="str">
        <f>IFERROR(__xludf.DUMMYFUNCTION("if(or(W588="""",W588=""f""),"""",W588&amp;"": ""&amp;vlookup(to_text(W588),'1.Learning-Goals'!$A$3:$B$100,2,FALSE))"),"")</f>
        <v/>
      </c>
      <c r="AB588" s="50" t="str">
        <f>IFERROR(__xludf.DUMMYFUNCTION("if(or(X588="""",X588=""f""),"""",X588&amp;"": ""&amp;vlookup(to_text(X588),'1.Learning-Goals'!$A$3:$B$100,2,FALSE))"),"")</f>
        <v/>
      </c>
      <c r="AC588" s="52"/>
      <c r="AD588" s="52"/>
      <c r="AE588" s="52"/>
      <c r="AF588" s="52"/>
      <c r="AG588" s="52"/>
      <c r="AH588" s="52"/>
      <c r="AI588" s="52"/>
      <c r="AJ588" s="52"/>
    </row>
    <row r="589" ht="15.75" customHeight="1">
      <c r="A589" s="53"/>
      <c r="B589" s="39" t="str">
        <f t="shared" si="1"/>
        <v/>
      </c>
      <c r="C589" s="40" t="s">
        <v>1766</v>
      </c>
      <c r="D589" s="41" t="s">
        <v>1767</v>
      </c>
      <c r="E589" s="41" t="s">
        <v>79</v>
      </c>
      <c r="F589" s="40" t="s">
        <v>102</v>
      </c>
      <c r="G589" s="41" t="s">
        <v>841</v>
      </c>
      <c r="H589" s="57" t="s">
        <v>6</v>
      </c>
      <c r="I589" s="41" t="s">
        <v>103</v>
      </c>
      <c r="J589" s="56"/>
      <c r="K589" s="44"/>
      <c r="L589" s="45"/>
      <c r="M589" s="46" t="s">
        <v>1688</v>
      </c>
      <c r="N589" s="40" t="s">
        <v>1689</v>
      </c>
      <c r="O589" s="47" t="s">
        <v>1768</v>
      </c>
      <c r="P589" s="48"/>
      <c r="Q589" s="48"/>
      <c r="R589" s="48"/>
      <c r="S589" s="49"/>
      <c r="T589" s="50" t="str">
        <f>IFERROR(__xludf.DUMMYFUNCTION("if(isblank($A589),"""",REGEXREPLACE($A589,   "",?(\d),?"",  ""$1""&amp;""-""&amp;$H589))"),"")</f>
        <v/>
      </c>
      <c r="U589" s="51" t="str">
        <f>IFERROR(__xludf.DUMMYFUNCTION("iferror(split(A589,"","",TRUE,TRUE),"""")"),"")</f>
        <v/>
      </c>
      <c r="V589" s="51"/>
      <c r="W589" s="51"/>
      <c r="X589" s="51"/>
      <c r="Y589" s="50" t="str">
        <f>IFERROR(__xludf.DUMMYFUNCTION("if(or(U589="""",U589=""f""),"""",U589&amp;"": ""&amp;vlookup(to_text(U589),'1.Learning-Goals'!$A$3:$B$100,2,FALSE))"),"")</f>
        <v/>
      </c>
      <c r="Z589" s="50" t="str">
        <f>IFERROR(__xludf.DUMMYFUNCTION("if(or(V589="""",V589=""f""),"""",V589&amp;"": ""&amp;vlookup(to_text(V589),'1.Learning-Goals'!$A$3:$B$100,2,FALSE))"),"")</f>
        <v/>
      </c>
      <c r="AA589" s="50" t="str">
        <f>IFERROR(__xludf.DUMMYFUNCTION("if(or(W589="""",W589=""f""),"""",W589&amp;"": ""&amp;vlookup(to_text(W589),'1.Learning-Goals'!$A$3:$B$100,2,FALSE))"),"")</f>
        <v/>
      </c>
      <c r="AB589" s="50" t="str">
        <f>IFERROR(__xludf.DUMMYFUNCTION("if(or(X589="""",X589=""f""),"""",X589&amp;"": ""&amp;vlookup(to_text(X589),'1.Learning-Goals'!$A$3:$B$100,2,FALSE))"),"")</f>
        <v/>
      </c>
      <c r="AC589" s="52"/>
      <c r="AD589" s="52"/>
      <c r="AE589" s="52"/>
      <c r="AF589" s="52"/>
      <c r="AG589" s="52"/>
      <c r="AH589" s="52"/>
      <c r="AI589" s="52"/>
      <c r="AJ589" s="52"/>
    </row>
    <row r="590" ht="15.75" customHeight="1">
      <c r="A590" s="53"/>
      <c r="B590" s="39" t="str">
        <f t="shared" si="1"/>
        <v/>
      </c>
      <c r="C590" s="40" t="s">
        <v>1769</v>
      </c>
      <c r="D590" s="41" t="s">
        <v>1770</v>
      </c>
      <c r="E590" s="41" t="s">
        <v>79</v>
      </c>
      <c r="F590" s="40" t="s">
        <v>102</v>
      </c>
      <c r="G590" s="41" t="s">
        <v>841</v>
      </c>
      <c r="H590" s="57" t="s">
        <v>6</v>
      </c>
      <c r="I590" s="41" t="s">
        <v>103</v>
      </c>
      <c r="J590" s="56"/>
      <c r="K590" s="44"/>
      <c r="L590" s="45"/>
      <c r="M590" s="46" t="s">
        <v>1688</v>
      </c>
      <c r="N590" s="40" t="s">
        <v>1689</v>
      </c>
      <c r="O590" s="47" t="s">
        <v>1771</v>
      </c>
      <c r="P590" s="48"/>
      <c r="Q590" s="48"/>
      <c r="R590" s="48"/>
      <c r="S590" s="49"/>
      <c r="T590" s="50" t="str">
        <f>IFERROR(__xludf.DUMMYFUNCTION("if(isblank($A590),"""",REGEXREPLACE($A590,   "",?(\d),?"",  ""$1""&amp;""-""&amp;$H590))"),"")</f>
        <v/>
      </c>
      <c r="U590" s="51" t="str">
        <f>IFERROR(__xludf.DUMMYFUNCTION("iferror(split(A590,"","",TRUE,TRUE),"""")"),"")</f>
        <v/>
      </c>
      <c r="V590" s="51"/>
      <c r="W590" s="51"/>
      <c r="X590" s="51"/>
      <c r="Y590" s="50" t="str">
        <f>IFERROR(__xludf.DUMMYFUNCTION("if(or(U590="""",U590=""f""),"""",U590&amp;"": ""&amp;vlookup(to_text(U590),'1.Learning-Goals'!$A$3:$B$100,2,FALSE))"),"")</f>
        <v/>
      </c>
      <c r="Z590" s="50" t="str">
        <f>IFERROR(__xludf.DUMMYFUNCTION("if(or(V590="""",V590=""f""),"""",V590&amp;"": ""&amp;vlookup(to_text(V590),'1.Learning-Goals'!$A$3:$B$100,2,FALSE))"),"")</f>
        <v/>
      </c>
      <c r="AA590" s="50" t="str">
        <f>IFERROR(__xludf.DUMMYFUNCTION("if(or(W590="""",W590=""f""),"""",W590&amp;"": ""&amp;vlookup(to_text(W590),'1.Learning-Goals'!$A$3:$B$100,2,FALSE))"),"")</f>
        <v/>
      </c>
      <c r="AB590" s="50" t="str">
        <f>IFERROR(__xludf.DUMMYFUNCTION("if(or(X590="""",X590=""f""),"""",X590&amp;"": ""&amp;vlookup(to_text(X590),'1.Learning-Goals'!$A$3:$B$100,2,FALSE))"),"")</f>
        <v/>
      </c>
      <c r="AC590" s="52"/>
      <c r="AD590" s="52"/>
      <c r="AE590" s="52"/>
      <c r="AF590" s="52"/>
      <c r="AG590" s="52"/>
      <c r="AH590" s="52"/>
      <c r="AI590" s="52"/>
      <c r="AJ590" s="52"/>
    </row>
    <row r="591" ht="15.75" customHeight="1">
      <c r="A591" s="53"/>
      <c r="B591" s="39" t="str">
        <f t="shared" si="1"/>
        <v/>
      </c>
      <c r="C591" s="40" t="s">
        <v>1772</v>
      </c>
      <c r="D591" s="41" t="s">
        <v>1773</v>
      </c>
      <c r="E591" s="41" t="s">
        <v>79</v>
      </c>
      <c r="F591" s="40" t="s">
        <v>102</v>
      </c>
      <c r="G591" s="41" t="s">
        <v>841</v>
      </c>
      <c r="H591" s="57" t="s">
        <v>6</v>
      </c>
      <c r="I591" s="41" t="s">
        <v>103</v>
      </c>
      <c r="J591" s="56"/>
      <c r="K591" s="44"/>
      <c r="L591" s="45"/>
      <c r="M591" s="46" t="s">
        <v>1688</v>
      </c>
      <c r="N591" s="40" t="s">
        <v>1689</v>
      </c>
      <c r="O591" s="47" t="s">
        <v>1774</v>
      </c>
      <c r="P591" s="48"/>
      <c r="Q591" s="48"/>
      <c r="R591" s="48"/>
      <c r="S591" s="49"/>
      <c r="T591" s="50" t="str">
        <f>IFERROR(__xludf.DUMMYFUNCTION("if(isblank($A591),"""",REGEXREPLACE($A591,   "",?(\d),?"",  ""$1""&amp;""-""&amp;$H591))"),"")</f>
        <v/>
      </c>
      <c r="U591" s="51" t="str">
        <f>IFERROR(__xludf.DUMMYFUNCTION("iferror(split(A591,"","",TRUE,TRUE),"""")"),"")</f>
        <v/>
      </c>
      <c r="V591" s="51"/>
      <c r="W591" s="51"/>
      <c r="X591" s="51"/>
      <c r="Y591" s="50" t="str">
        <f>IFERROR(__xludf.DUMMYFUNCTION("if(or(U591="""",U591=""f""),"""",U591&amp;"": ""&amp;vlookup(to_text(U591),'1.Learning-Goals'!$A$3:$B$100,2,FALSE))"),"")</f>
        <v/>
      </c>
      <c r="Z591" s="50" t="str">
        <f>IFERROR(__xludf.DUMMYFUNCTION("if(or(V591="""",V591=""f""),"""",V591&amp;"": ""&amp;vlookup(to_text(V591),'1.Learning-Goals'!$A$3:$B$100,2,FALSE))"),"")</f>
        <v/>
      </c>
      <c r="AA591" s="50" t="str">
        <f>IFERROR(__xludf.DUMMYFUNCTION("if(or(W591="""",W591=""f""),"""",W591&amp;"": ""&amp;vlookup(to_text(W591),'1.Learning-Goals'!$A$3:$B$100,2,FALSE))"),"")</f>
        <v/>
      </c>
      <c r="AB591" s="50" t="str">
        <f>IFERROR(__xludf.DUMMYFUNCTION("if(or(X591="""",X591=""f""),"""",X591&amp;"": ""&amp;vlookup(to_text(X591),'1.Learning-Goals'!$A$3:$B$100,2,FALSE))"),"")</f>
        <v/>
      </c>
      <c r="AC591" s="52"/>
      <c r="AD591" s="52"/>
      <c r="AE591" s="52"/>
      <c r="AF591" s="52"/>
      <c r="AG591" s="52"/>
      <c r="AH591" s="52"/>
      <c r="AI591" s="52"/>
      <c r="AJ591" s="52"/>
    </row>
    <row r="592" ht="15.75" customHeight="1">
      <c r="A592" s="53"/>
      <c r="B592" s="39" t="str">
        <f t="shared" si="1"/>
        <v/>
      </c>
      <c r="C592" s="40" t="s">
        <v>1775</v>
      </c>
      <c r="D592" s="41" t="s">
        <v>1776</v>
      </c>
      <c r="E592" s="41" t="s">
        <v>79</v>
      </c>
      <c r="F592" s="40" t="s">
        <v>102</v>
      </c>
      <c r="G592" s="41" t="s">
        <v>841</v>
      </c>
      <c r="H592" s="57" t="s">
        <v>6</v>
      </c>
      <c r="I592" s="41" t="s">
        <v>103</v>
      </c>
      <c r="J592" s="56"/>
      <c r="K592" s="44"/>
      <c r="L592" s="45"/>
      <c r="M592" s="46" t="s">
        <v>1688</v>
      </c>
      <c r="N592" s="40" t="s">
        <v>1689</v>
      </c>
      <c r="O592" s="47" t="s">
        <v>1777</v>
      </c>
      <c r="P592" s="48"/>
      <c r="Q592" s="48"/>
      <c r="R592" s="48"/>
      <c r="S592" s="49"/>
      <c r="T592" s="50" t="str">
        <f>IFERROR(__xludf.DUMMYFUNCTION("if(isblank($A592),"""",REGEXREPLACE($A592,   "",?(\d),?"",  ""$1""&amp;""-""&amp;$H592))"),"")</f>
        <v/>
      </c>
      <c r="U592" s="51" t="str">
        <f>IFERROR(__xludf.DUMMYFUNCTION("iferror(split(A592,"","",TRUE,TRUE),"""")"),"")</f>
        <v/>
      </c>
      <c r="V592" s="51"/>
      <c r="W592" s="51"/>
      <c r="X592" s="51"/>
      <c r="Y592" s="50" t="str">
        <f>IFERROR(__xludf.DUMMYFUNCTION("if(or(U592="""",U592=""f""),"""",U592&amp;"": ""&amp;vlookup(to_text(U592),'1.Learning-Goals'!$A$3:$B$100,2,FALSE))"),"")</f>
        <v/>
      </c>
      <c r="Z592" s="50" t="str">
        <f>IFERROR(__xludf.DUMMYFUNCTION("if(or(V592="""",V592=""f""),"""",V592&amp;"": ""&amp;vlookup(to_text(V592),'1.Learning-Goals'!$A$3:$B$100,2,FALSE))"),"")</f>
        <v/>
      </c>
      <c r="AA592" s="50" t="str">
        <f>IFERROR(__xludf.DUMMYFUNCTION("if(or(W592="""",W592=""f""),"""",W592&amp;"": ""&amp;vlookup(to_text(W592),'1.Learning-Goals'!$A$3:$B$100,2,FALSE))"),"")</f>
        <v/>
      </c>
      <c r="AB592" s="50" t="str">
        <f>IFERROR(__xludf.DUMMYFUNCTION("if(or(X592="""",X592=""f""),"""",X592&amp;"": ""&amp;vlookup(to_text(X592),'1.Learning-Goals'!$A$3:$B$100,2,FALSE))"),"")</f>
        <v/>
      </c>
      <c r="AC592" s="52"/>
      <c r="AD592" s="52"/>
      <c r="AE592" s="52"/>
      <c r="AF592" s="52"/>
      <c r="AG592" s="52"/>
      <c r="AH592" s="52"/>
      <c r="AI592" s="52"/>
      <c r="AJ592" s="52"/>
    </row>
    <row r="593" ht="15.75" customHeight="1">
      <c r="A593" s="53"/>
      <c r="B593" s="39" t="str">
        <f t="shared" si="1"/>
        <v/>
      </c>
      <c r="C593" s="40" t="s">
        <v>1778</v>
      </c>
      <c r="D593" s="41" t="s">
        <v>1779</v>
      </c>
      <c r="E593" s="41" t="s">
        <v>79</v>
      </c>
      <c r="F593" s="40" t="s">
        <v>80</v>
      </c>
      <c r="G593" s="41" t="s">
        <v>186</v>
      </c>
      <c r="H593" s="57" t="s">
        <v>6</v>
      </c>
      <c r="I593" s="41" t="s">
        <v>82</v>
      </c>
      <c r="J593" s="56"/>
      <c r="K593" s="44"/>
      <c r="L593" s="45"/>
      <c r="M593" s="46" t="s">
        <v>134</v>
      </c>
      <c r="N593" s="40" t="s">
        <v>135</v>
      </c>
      <c r="O593" s="47" t="s">
        <v>1780</v>
      </c>
      <c r="P593" s="48"/>
      <c r="Q593" s="48"/>
      <c r="R593" s="48"/>
      <c r="S593" s="49"/>
      <c r="T593" s="50" t="str">
        <f>IFERROR(__xludf.DUMMYFUNCTION("if(isblank($A593),"""",REGEXREPLACE($A593,   "",?(\d),?"",  ""$1""&amp;""-""&amp;$H593))"),"")</f>
        <v/>
      </c>
      <c r="U593" s="51" t="str">
        <f>IFERROR(__xludf.DUMMYFUNCTION("iferror(split(A593,"","",TRUE,TRUE),"""")"),"")</f>
        <v/>
      </c>
      <c r="V593" s="51"/>
      <c r="W593" s="51"/>
      <c r="X593" s="51"/>
      <c r="Y593" s="50" t="str">
        <f>IFERROR(__xludf.DUMMYFUNCTION("if(or(U593="""",U593=""f""),"""",U593&amp;"": ""&amp;vlookup(to_text(U593),'1.Learning-Goals'!$A$3:$B$100,2,FALSE))"),"")</f>
        <v/>
      </c>
      <c r="Z593" s="50" t="str">
        <f>IFERROR(__xludf.DUMMYFUNCTION("if(or(V593="""",V593=""f""),"""",V593&amp;"": ""&amp;vlookup(to_text(V593),'1.Learning-Goals'!$A$3:$B$100,2,FALSE))"),"")</f>
        <v/>
      </c>
      <c r="AA593" s="50" t="str">
        <f>IFERROR(__xludf.DUMMYFUNCTION("if(or(W593="""",W593=""f""),"""",W593&amp;"": ""&amp;vlookup(to_text(W593),'1.Learning-Goals'!$A$3:$B$100,2,FALSE))"),"")</f>
        <v/>
      </c>
      <c r="AB593" s="50" t="str">
        <f>IFERROR(__xludf.DUMMYFUNCTION("if(or(X593="""",X593=""f""),"""",X593&amp;"": ""&amp;vlookup(to_text(X593),'1.Learning-Goals'!$A$3:$B$100,2,FALSE))"),"")</f>
        <v/>
      </c>
      <c r="AC593" s="52"/>
      <c r="AD593" s="52"/>
      <c r="AE593" s="52"/>
      <c r="AF593" s="52"/>
      <c r="AG593" s="52"/>
      <c r="AH593" s="52"/>
      <c r="AI593" s="52"/>
      <c r="AJ593" s="52"/>
    </row>
    <row r="594" ht="15.75" customHeight="1">
      <c r="A594" s="53"/>
      <c r="B594" s="39" t="str">
        <f t="shared" si="1"/>
        <v/>
      </c>
      <c r="C594" s="40" t="s">
        <v>1781</v>
      </c>
      <c r="D594" s="41" t="s">
        <v>1782</v>
      </c>
      <c r="E594" s="41" t="s">
        <v>79</v>
      </c>
      <c r="F594" s="40" t="s">
        <v>80</v>
      </c>
      <c r="G594" s="41" t="s">
        <v>186</v>
      </c>
      <c r="H594" s="57" t="s">
        <v>6</v>
      </c>
      <c r="I594" s="41" t="s">
        <v>82</v>
      </c>
      <c r="J594" s="56"/>
      <c r="K594" s="44"/>
      <c r="L594" s="45"/>
      <c r="M594" s="46" t="s">
        <v>134</v>
      </c>
      <c r="N594" s="40" t="s">
        <v>135</v>
      </c>
      <c r="O594" s="47" t="s">
        <v>1783</v>
      </c>
      <c r="P594" s="48"/>
      <c r="Q594" s="48"/>
      <c r="R594" s="48"/>
      <c r="S594" s="49"/>
      <c r="T594" s="50" t="str">
        <f>IFERROR(__xludf.DUMMYFUNCTION("if(isblank($A594),"""",REGEXREPLACE($A594,   "",?(\d),?"",  ""$1""&amp;""-""&amp;$H594))"),"")</f>
        <v/>
      </c>
      <c r="U594" s="51" t="str">
        <f>IFERROR(__xludf.DUMMYFUNCTION("iferror(split(A594,"","",TRUE,TRUE),"""")"),"")</f>
        <v/>
      </c>
      <c r="V594" s="51"/>
      <c r="W594" s="51"/>
      <c r="X594" s="51"/>
      <c r="Y594" s="50" t="str">
        <f>IFERROR(__xludf.DUMMYFUNCTION("if(or(U594="""",U594=""f""),"""",U594&amp;"": ""&amp;vlookup(to_text(U594),'1.Learning-Goals'!$A$3:$B$100,2,FALSE))"),"")</f>
        <v/>
      </c>
      <c r="Z594" s="50" t="str">
        <f>IFERROR(__xludf.DUMMYFUNCTION("if(or(V594="""",V594=""f""),"""",V594&amp;"": ""&amp;vlookup(to_text(V594),'1.Learning-Goals'!$A$3:$B$100,2,FALSE))"),"")</f>
        <v/>
      </c>
      <c r="AA594" s="50" t="str">
        <f>IFERROR(__xludf.DUMMYFUNCTION("if(or(W594="""",W594=""f""),"""",W594&amp;"": ""&amp;vlookup(to_text(W594),'1.Learning-Goals'!$A$3:$B$100,2,FALSE))"),"")</f>
        <v/>
      </c>
      <c r="AB594" s="50" t="str">
        <f>IFERROR(__xludf.DUMMYFUNCTION("if(or(X594="""",X594=""f""),"""",X594&amp;"": ""&amp;vlookup(to_text(X594),'1.Learning-Goals'!$A$3:$B$100,2,FALSE))"),"")</f>
        <v/>
      </c>
      <c r="AC594" s="52"/>
      <c r="AD594" s="52"/>
      <c r="AE594" s="52"/>
      <c r="AF594" s="52"/>
      <c r="AG594" s="52"/>
      <c r="AH594" s="52"/>
      <c r="AI594" s="52"/>
      <c r="AJ594" s="52"/>
    </row>
    <row r="595" ht="15.75" customHeight="1">
      <c r="A595" s="53"/>
      <c r="B595" s="39" t="str">
        <f t="shared" si="1"/>
        <v/>
      </c>
      <c r="C595" s="40" t="s">
        <v>1784</v>
      </c>
      <c r="D595" s="41" t="s">
        <v>1785</v>
      </c>
      <c r="E595" s="41" t="s">
        <v>79</v>
      </c>
      <c r="F595" s="40" t="s">
        <v>80</v>
      </c>
      <c r="G595" s="41" t="s">
        <v>186</v>
      </c>
      <c r="H595" s="57" t="s">
        <v>6</v>
      </c>
      <c r="I595" s="41" t="s">
        <v>82</v>
      </c>
      <c r="J595" s="56"/>
      <c r="K595" s="44"/>
      <c r="L595" s="45"/>
      <c r="M595" s="46" t="s">
        <v>134</v>
      </c>
      <c r="N595" s="40" t="s">
        <v>135</v>
      </c>
      <c r="O595" s="47" t="s">
        <v>1786</v>
      </c>
      <c r="P595" s="48"/>
      <c r="Q595" s="48"/>
      <c r="R595" s="48"/>
      <c r="S595" s="49"/>
      <c r="T595" s="50" t="str">
        <f>IFERROR(__xludf.DUMMYFUNCTION("if(isblank($A595),"""",REGEXREPLACE($A595,   "",?(\d),?"",  ""$1""&amp;""-""&amp;$H595))"),"")</f>
        <v/>
      </c>
      <c r="U595" s="51" t="str">
        <f>IFERROR(__xludf.DUMMYFUNCTION("iferror(split(A595,"","",TRUE,TRUE),"""")"),"")</f>
        <v/>
      </c>
      <c r="V595" s="51"/>
      <c r="W595" s="51"/>
      <c r="X595" s="51"/>
      <c r="Y595" s="50" t="str">
        <f>IFERROR(__xludf.DUMMYFUNCTION("if(or(U595="""",U595=""f""),"""",U595&amp;"": ""&amp;vlookup(to_text(U595),'1.Learning-Goals'!$A$3:$B$100,2,FALSE))"),"")</f>
        <v/>
      </c>
      <c r="Z595" s="50" t="str">
        <f>IFERROR(__xludf.DUMMYFUNCTION("if(or(V595="""",V595=""f""),"""",V595&amp;"": ""&amp;vlookup(to_text(V595),'1.Learning-Goals'!$A$3:$B$100,2,FALSE))"),"")</f>
        <v/>
      </c>
      <c r="AA595" s="50" t="str">
        <f>IFERROR(__xludf.DUMMYFUNCTION("if(or(W595="""",W595=""f""),"""",W595&amp;"": ""&amp;vlookup(to_text(W595),'1.Learning-Goals'!$A$3:$B$100,2,FALSE))"),"")</f>
        <v/>
      </c>
      <c r="AB595" s="50" t="str">
        <f>IFERROR(__xludf.DUMMYFUNCTION("if(or(X595="""",X595=""f""),"""",X595&amp;"": ""&amp;vlookup(to_text(X595),'1.Learning-Goals'!$A$3:$B$100,2,FALSE))"),"")</f>
        <v/>
      </c>
      <c r="AC595" s="52"/>
      <c r="AD595" s="52"/>
      <c r="AE595" s="52"/>
      <c r="AF595" s="52"/>
      <c r="AG595" s="52"/>
      <c r="AH595" s="52"/>
      <c r="AI595" s="52"/>
      <c r="AJ595" s="52"/>
    </row>
    <row r="596" ht="15.75" customHeight="1">
      <c r="A596" s="53"/>
      <c r="B596" s="39" t="str">
        <f t="shared" si="1"/>
        <v/>
      </c>
      <c r="C596" s="40" t="s">
        <v>1787</v>
      </c>
      <c r="D596" s="41" t="s">
        <v>1788</v>
      </c>
      <c r="E596" s="41" t="s">
        <v>79</v>
      </c>
      <c r="F596" s="40" t="s">
        <v>80</v>
      </c>
      <c r="G596" s="41" t="s">
        <v>186</v>
      </c>
      <c r="H596" s="57" t="s">
        <v>6</v>
      </c>
      <c r="I596" s="41" t="s">
        <v>82</v>
      </c>
      <c r="J596" s="56"/>
      <c r="K596" s="44"/>
      <c r="L596" s="45"/>
      <c r="M596" s="46" t="s">
        <v>134</v>
      </c>
      <c r="N596" s="40" t="s">
        <v>135</v>
      </c>
      <c r="O596" s="47" t="s">
        <v>1789</v>
      </c>
      <c r="P596" s="48"/>
      <c r="Q596" s="48"/>
      <c r="R596" s="48"/>
      <c r="S596" s="49"/>
      <c r="T596" s="50" t="str">
        <f>IFERROR(__xludf.DUMMYFUNCTION("if(isblank($A596),"""",REGEXREPLACE($A596,   "",?(\d),?"",  ""$1""&amp;""-""&amp;$H596))"),"")</f>
        <v/>
      </c>
      <c r="U596" s="51" t="str">
        <f>IFERROR(__xludf.DUMMYFUNCTION("iferror(split(A596,"","",TRUE,TRUE),"""")"),"")</f>
        <v/>
      </c>
      <c r="V596" s="51"/>
      <c r="W596" s="51"/>
      <c r="X596" s="51"/>
      <c r="Y596" s="50" t="str">
        <f>IFERROR(__xludf.DUMMYFUNCTION("if(or(U596="""",U596=""f""),"""",U596&amp;"": ""&amp;vlookup(to_text(U596),'1.Learning-Goals'!$A$3:$B$100,2,FALSE))"),"")</f>
        <v/>
      </c>
      <c r="Z596" s="50" t="str">
        <f>IFERROR(__xludf.DUMMYFUNCTION("if(or(V596="""",V596=""f""),"""",V596&amp;"": ""&amp;vlookup(to_text(V596),'1.Learning-Goals'!$A$3:$B$100,2,FALSE))"),"")</f>
        <v/>
      </c>
      <c r="AA596" s="50" t="str">
        <f>IFERROR(__xludf.DUMMYFUNCTION("if(or(W596="""",W596=""f""),"""",W596&amp;"": ""&amp;vlookup(to_text(W596),'1.Learning-Goals'!$A$3:$B$100,2,FALSE))"),"")</f>
        <v/>
      </c>
      <c r="AB596" s="50" t="str">
        <f>IFERROR(__xludf.DUMMYFUNCTION("if(or(X596="""",X596=""f""),"""",X596&amp;"": ""&amp;vlookup(to_text(X596),'1.Learning-Goals'!$A$3:$B$100,2,FALSE))"),"")</f>
        <v/>
      </c>
      <c r="AC596" s="52"/>
      <c r="AD596" s="52"/>
      <c r="AE596" s="52"/>
      <c r="AF596" s="52"/>
      <c r="AG596" s="52"/>
      <c r="AH596" s="52"/>
      <c r="AI596" s="52"/>
      <c r="AJ596" s="52"/>
    </row>
    <row r="597" ht="15.75" customHeight="1">
      <c r="A597" s="53"/>
      <c r="B597" s="39" t="str">
        <f t="shared" si="1"/>
        <v/>
      </c>
      <c r="C597" s="40" t="s">
        <v>1790</v>
      </c>
      <c r="D597" s="41" t="s">
        <v>1791</v>
      </c>
      <c r="E597" s="41" t="s">
        <v>79</v>
      </c>
      <c r="F597" s="40" t="s">
        <v>80</v>
      </c>
      <c r="G597" s="41" t="s">
        <v>186</v>
      </c>
      <c r="H597" s="57" t="s">
        <v>6</v>
      </c>
      <c r="I597" s="41" t="s">
        <v>82</v>
      </c>
      <c r="J597" s="56"/>
      <c r="K597" s="44"/>
      <c r="L597" s="45"/>
      <c r="M597" s="46" t="s">
        <v>134</v>
      </c>
      <c r="N597" s="40" t="s">
        <v>135</v>
      </c>
      <c r="O597" s="47" t="s">
        <v>1792</v>
      </c>
      <c r="P597" s="48"/>
      <c r="Q597" s="48"/>
      <c r="R597" s="48"/>
      <c r="S597" s="49"/>
      <c r="T597" s="50" t="str">
        <f>IFERROR(__xludf.DUMMYFUNCTION("if(isblank($A597),"""",REGEXREPLACE($A597,   "",?(\d),?"",  ""$1""&amp;""-""&amp;$H597))"),"")</f>
        <v/>
      </c>
      <c r="U597" s="51" t="str">
        <f>IFERROR(__xludf.DUMMYFUNCTION("iferror(split(A597,"","",TRUE,TRUE),"""")"),"")</f>
        <v/>
      </c>
      <c r="V597" s="51"/>
      <c r="W597" s="51"/>
      <c r="X597" s="51"/>
      <c r="Y597" s="50" t="str">
        <f>IFERROR(__xludf.DUMMYFUNCTION("if(or(U597="""",U597=""f""),"""",U597&amp;"": ""&amp;vlookup(to_text(U597),'1.Learning-Goals'!$A$3:$B$100,2,FALSE))"),"")</f>
        <v/>
      </c>
      <c r="Z597" s="50" t="str">
        <f>IFERROR(__xludf.DUMMYFUNCTION("if(or(V597="""",V597=""f""),"""",V597&amp;"": ""&amp;vlookup(to_text(V597),'1.Learning-Goals'!$A$3:$B$100,2,FALSE))"),"")</f>
        <v/>
      </c>
      <c r="AA597" s="50" t="str">
        <f>IFERROR(__xludf.DUMMYFUNCTION("if(or(W597="""",W597=""f""),"""",W597&amp;"": ""&amp;vlookup(to_text(W597),'1.Learning-Goals'!$A$3:$B$100,2,FALSE))"),"")</f>
        <v/>
      </c>
      <c r="AB597" s="50" t="str">
        <f>IFERROR(__xludf.DUMMYFUNCTION("if(or(X597="""",X597=""f""),"""",X597&amp;"": ""&amp;vlookup(to_text(X597),'1.Learning-Goals'!$A$3:$B$100,2,FALSE))"),"")</f>
        <v/>
      </c>
      <c r="AC597" s="52"/>
      <c r="AD597" s="52"/>
      <c r="AE597" s="52"/>
      <c r="AF597" s="52"/>
      <c r="AG597" s="52"/>
      <c r="AH597" s="52"/>
      <c r="AI597" s="52"/>
      <c r="AJ597" s="52"/>
    </row>
    <row r="598" ht="15.75" customHeight="1">
      <c r="A598" s="53"/>
      <c r="B598" s="39" t="str">
        <f t="shared" si="1"/>
        <v/>
      </c>
      <c r="C598" s="40" t="s">
        <v>1793</v>
      </c>
      <c r="D598" s="41" t="s">
        <v>1794</v>
      </c>
      <c r="E598" s="41" t="s">
        <v>79</v>
      </c>
      <c r="F598" s="40" t="s">
        <v>80</v>
      </c>
      <c r="G598" s="41" t="s">
        <v>186</v>
      </c>
      <c r="H598" s="57" t="s">
        <v>6</v>
      </c>
      <c r="I598" s="41" t="s">
        <v>82</v>
      </c>
      <c r="J598" s="56"/>
      <c r="K598" s="44"/>
      <c r="L598" s="45"/>
      <c r="M598" s="46" t="s">
        <v>134</v>
      </c>
      <c r="N598" s="40" t="s">
        <v>135</v>
      </c>
      <c r="O598" s="47" t="s">
        <v>1795</v>
      </c>
      <c r="P598" s="48"/>
      <c r="Q598" s="48"/>
      <c r="R598" s="48"/>
      <c r="S598" s="49"/>
      <c r="T598" s="50" t="str">
        <f>IFERROR(__xludf.DUMMYFUNCTION("if(isblank($A598),"""",REGEXREPLACE($A598,   "",?(\d),?"",  ""$1""&amp;""-""&amp;$H598))"),"")</f>
        <v/>
      </c>
      <c r="U598" s="51" t="str">
        <f>IFERROR(__xludf.DUMMYFUNCTION("iferror(split(A598,"","",TRUE,TRUE),"""")"),"")</f>
        <v/>
      </c>
      <c r="V598" s="51"/>
      <c r="W598" s="51"/>
      <c r="X598" s="51"/>
      <c r="Y598" s="50" t="str">
        <f>IFERROR(__xludf.DUMMYFUNCTION("if(or(U598="""",U598=""f""),"""",U598&amp;"": ""&amp;vlookup(to_text(U598),'1.Learning-Goals'!$A$3:$B$100,2,FALSE))"),"")</f>
        <v/>
      </c>
      <c r="Z598" s="50" t="str">
        <f>IFERROR(__xludf.DUMMYFUNCTION("if(or(V598="""",V598=""f""),"""",V598&amp;"": ""&amp;vlookup(to_text(V598),'1.Learning-Goals'!$A$3:$B$100,2,FALSE))"),"")</f>
        <v/>
      </c>
      <c r="AA598" s="50" t="str">
        <f>IFERROR(__xludf.DUMMYFUNCTION("if(or(W598="""",W598=""f""),"""",W598&amp;"": ""&amp;vlookup(to_text(W598),'1.Learning-Goals'!$A$3:$B$100,2,FALSE))"),"")</f>
        <v/>
      </c>
      <c r="AB598" s="50" t="str">
        <f>IFERROR(__xludf.DUMMYFUNCTION("if(or(X598="""",X598=""f""),"""",X598&amp;"": ""&amp;vlookup(to_text(X598),'1.Learning-Goals'!$A$3:$B$100,2,FALSE))"),"")</f>
        <v/>
      </c>
      <c r="AC598" s="52"/>
      <c r="AD598" s="52"/>
      <c r="AE598" s="52"/>
      <c r="AF598" s="52"/>
      <c r="AG598" s="52"/>
      <c r="AH598" s="52"/>
      <c r="AI598" s="52"/>
      <c r="AJ598" s="52"/>
    </row>
    <row r="599" ht="15.75" customHeight="1">
      <c r="A599" s="53"/>
      <c r="B599" s="39" t="str">
        <f t="shared" si="1"/>
        <v/>
      </c>
      <c r="C599" s="40" t="s">
        <v>1796</v>
      </c>
      <c r="D599" s="41" t="s">
        <v>1797</v>
      </c>
      <c r="E599" s="41" t="s">
        <v>79</v>
      </c>
      <c r="F599" s="40" t="s">
        <v>80</v>
      </c>
      <c r="G599" s="41" t="s">
        <v>186</v>
      </c>
      <c r="H599" s="57" t="s">
        <v>6</v>
      </c>
      <c r="I599" s="41" t="s">
        <v>82</v>
      </c>
      <c r="J599" s="56"/>
      <c r="K599" s="44"/>
      <c r="L599" s="45"/>
      <c r="M599" s="46" t="s">
        <v>134</v>
      </c>
      <c r="N599" s="40" t="s">
        <v>135</v>
      </c>
      <c r="O599" s="47" t="s">
        <v>1798</v>
      </c>
      <c r="P599" s="48"/>
      <c r="Q599" s="48"/>
      <c r="R599" s="48"/>
      <c r="S599" s="49"/>
      <c r="T599" s="50" t="str">
        <f>IFERROR(__xludf.DUMMYFUNCTION("if(isblank($A599),"""",REGEXREPLACE($A599,   "",?(\d),?"",  ""$1""&amp;""-""&amp;$H599))"),"")</f>
        <v/>
      </c>
      <c r="U599" s="51" t="str">
        <f>IFERROR(__xludf.DUMMYFUNCTION("iferror(split(A599,"","",TRUE,TRUE),"""")"),"")</f>
        <v/>
      </c>
      <c r="V599" s="51"/>
      <c r="W599" s="51"/>
      <c r="X599" s="51"/>
      <c r="Y599" s="50" t="str">
        <f>IFERROR(__xludf.DUMMYFUNCTION("if(or(U599="""",U599=""f""),"""",U599&amp;"": ""&amp;vlookup(to_text(U599),'1.Learning-Goals'!$A$3:$B$100,2,FALSE))"),"")</f>
        <v/>
      </c>
      <c r="Z599" s="50" t="str">
        <f>IFERROR(__xludf.DUMMYFUNCTION("if(or(V599="""",V599=""f""),"""",V599&amp;"": ""&amp;vlookup(to_text(V599),'1.Learning-Goals'!$A$3:$B$100,2,FALSE))"),"")</f>
        <v/>
      </c>
      <c r="AA599" s="50" t="str">
        <f>IFERROR(__xludf.DUMMYFUNCTION("if(or(W599="""",W599=""f""),"""",W599&amp;"": ""&amp;vlookup(to_text(W599),'1.Learning-Goals'!$A$3:$B$100,2,FALSE))"),"")</f>
        <v/>
      </c>
      <c r="AB599" s="50" t="str">
        <f>IFERROR(__xludf.DUMMYFUNCTION("if(or(X599="""",X599=""f""),"""",X599&amp;"": ""&amp;vlookup(to_text(X599),'1.Learning-Goals'!$A$3:$B$100,2,FALSE))"),"")</f>
        <v/>
      </c>
      <c r="AC599" s="52"/>
      <c r="AD599" s="52"/>
      <c r="AE599" s="52"/>
      <c r="AF599" s="52"/>
      <c r="AG599" s="52"/>
      <c r="AH599" s="52"/>
      <c r="AI599" s="52"/>
      <c r="AJ599" s="52"/>
    </row>
    <row r="600" ht="15.75" customHeight="1">
      <c r="A600" s="53"/>
      <c r="B600" s="39" t="str">
        <f t="shared" si="1"/>
        <v/>
      </c>
      <c r="C600" s="40" t="s">
        <v>1799</v>
      </c>
      <c r="D600" s="41" t="s">
        <v>1800</v>
      </c>
      <c r="E600" s="41" t="s">
        <v>79</v>
      </c>
      <c r="F600" s="40" t="s">
        <v>80</v>
      </c>
      <c r="G600" s="41" t="s">
        <v>186</v>
      </c>
      <c r="H600" s="57" t="s">
        <v>6</v>
      </c>
      <c r="I600" s="41" t="s">
        <v>82</v>
      </c>
      <c r="J600" s="56"/>
      <c r="K600" s="44"/>
      <c r="L600" s="45"/>
      <c r="M600" s="46" t="s">
        <v>134</v>
      </c>
      <c r="N600" s="40" t="s">
        <v>135</v>
      </c>
      <c r="O600" s="47" t="s">
        <v>1801</v>
      </c>
      <c r="P600" s="48"/>
      <c r="Q600" s="48"/>
      <c r="R600" s="48"/>
      <c r="S600" s="49"/>
      <c r="T600" s="50" t="str">
        <f>IFERROR(__xludf.DUMMYFUNCTION("if(isblank($A600),"""",REGEXREPLACE($A600,   "",?(\d),?"",  ""$1""&amp;""-""&amp;$H600))"),"")</f>
        <v/>
      </c>
      <c r="U600" s="51" t="str">
        <f>IFERROR(__xludf.DUMMYFUNCTION("iferror(split(A600,"","",TRUE,TRUE),"""")"),"")</f>
        <v/>
      </c>
      <c r="V600" s="51"/>
      <c r="W600" s="51"/>
      <c r="X600" s="51"/>
      <c r="Y600" s="50" t="str">
        <f>IFERROR(__xludf.DUMMYFUNCTION("if(or(U600="""",U600=""f""),"""",U600&amp;"": ""&amp;vlookup(to_text(U600),'1.Learning-Goals'!$A$3:$B$100,2,FALSE))"),"")</f>
        <v/>
      </c>
      <c r="Z600" s="50" t="str">
        <f>IFERROR(__xludf.DUMMYFUNCTION("if(or(V600="""",V600=""f""),"""",V600&amp;"": ""&amp;vlookup(to_text(V600),'1.Learning-Goals'!$A$3:$B$100,2,FALSE))"),"")</f>
        <v/>
      </c>
      <c r="AA600" s="50" t="str">
        <f>IFERROR(__xludf.DUMMYFUNCTION("if(or(W600="""",W600=""f""),"""",W600&amp;"": ""&amp;vlookup(to_text(W600),'1.Learning-Goals'!$A$3:$B$100,2,FALSE))"),"")</f>
        <v/>
      </c>
      <c r="AB600" s="50" t="str">
        <f>IFERROR(__xludf.DUMMYFUNCTION("if(or(X600="""",X600=""f""),"""",X600&amp;"": ""&amp;vlookup(to_text(X600),'1.Learning-Goals'!$A$3:$B$100,2,FALSE))"),"")</f>
        <v/>
      </c>
      <c r="AC600" s="52"/>
      <c r="AD600" s="52"/>
      <c r="AE600" s="52"/>
      <c r="AF600" s="52"/>
      <c r="AG600" s="52"/>
      <c r="AH600" s="52"/>
      <c r="AI600" s="52"/>
      <c r="AJ600" s="52"/>
    </row>
    <row r="601" ht="15.75" customHeight="1">
      <c r="A601" s="53"/>
      <c r="B601" s="39" t="str">
        <f t="shared" si="1"/>
        <v/>
      </c>
      <c r="C601" s="40" t="s">
        <v>1802</v>
      </c>
      <c r="D601" s="41" t="s">
        <v>1803</v>
      </c>
      <c r="E601" s="41" t="s">
        <v>79</v>
      </c>
      <c r="F601" s="40" t="s">
        <v>80</v>
      </c>
      <c r="G601" s="41">
        <v>1.0</v>
      </c>
      <c r="H601" s="57" t="s">
        <v>6</v>
      </c>
      <c r="I601" s="41" t="s">
        <v>82</v>
      </c>
      <c r="J601" s="56"/>
      <c r="K601" s="44"/>
      <c r="L601" s="45"/>
      <c r="M601" s="46" t="s">
        <v>134</v>
      </c>
      <c r="N601" s="40" t="s">
        <v>135</v>
      </c>
      <c r="O601" s="47" t="s">
        <v>1804</v>
      </c>
      <c r="P601" s="48"/>
      <c r="Q601" s="48"/>
      <c r="R601" s="48"/>
      <c r="S601" s="49"/>
      <c r="T601" s="50" t="str">
        <f>IFERROR(__xludf.DUMMYFUNCTION("if(isblank($A601),"""",REGEXREPLACE($A601,   "",?(\d),?"",  ""$1""&amp;""-""&amp;$H601))"),"")</f>
        <v/>
      </c>
      <c r="U601" s="51" t="str">
        <f>IFERROR(__xludf.DUMMYFUNCTION("iferror(split(A601,"","",TRUE,TRUE),"""")"),"")</f>
        <v/>
      </c>
      <c r="V601" s="51"/>
      <c r="W601" s="51"/>
      <c r="X601" s="51"/>
      <c r="Y601" s="50" t="str">
        <f>IFERROR(__xludf.DUMMYFUNCTION("if(or(U601="""",U601=""f""),"""",U601&amp;"": ""&amp;vlookup(to_text(U601),'1.Learning-Goals'!$A$3:$B$100,2,FALSE))"),"")</f>
        <v/>
      </c>
      <c r="Z601" s="50" t="str">
        <f>IFERROR(__xludf.DUMMYFUNCTION("if(or(V601="""",V601=""f""),"""",V601&amp;"": ""&amp;vlookup(to_text(V601),'1.Learning-Goals'!$A$3:$B$100,2,FALSE))"),"")</f>
        <v/>
      </c>
      <c r="AA601" s="50" t="str">
        <f>IFERROR(__xludf.DUMMYFUNCTION("if(or(W601="""",W601=""f""),"""",W601&amp;"": ""&amp;vlookup(to_text(W601),'1.Learning-Goals'!$A$3:$B$100,2,FALSE))"),"")</f>
        <v/>
      </c>
      <c r="AB601" s="50" t="str">
        <f>IFERROR(__xludf.DUMMYFUNCTION("if(or(X601="""",X601=""f""),"""",X601&amp;"": ""&amp;vlookup(to_text(X601),'1.Learning-Goals'!$A$3:$B$100,2,FALSE))"),"")</f>
        <v/>
      </c>
      <c r="AC601" s="52"/>
      <c r="AD601" s="52"/>
      <c r="AE601" s="52"/>
      <c r="AF601" s="52"/>
      <c r="AG601" s="52"/>
      <c r="AH601" s="52"/>
      <c r="AI601" s="52"/>
      <c r="AJ601" s="52"/>
    </row>
    <row r="602" ht="15.75" customHeight="1">
      <c r="A602" s="53"/>
      <c r="B602" s="39" t="str">
        <f t="shared" si="1"/>
        <v/>
      </c>
      <c r="C602" s="40" t="s">
        <v>1805</v>
      </c>
      <c r="D602" s="41" t="s">
        <v>1806</v>
      </c>
      <c r="E602" s="41" t="s">
        <v>79</v>
      </c>
      <c r="F602" s="40" t="s">
        <v>80</v>
      </c>
      <c r="G602" s="41">
        <v>1.0</v>
      </c>
      <c r="H602" s="57" t="s">
        <v>6</v>
      </c>
      <c r="I602" s="41" t="s">
        <v>82</v>
      </c>
      <c r="J602" s="56"/>
      <c r="K602" s="44"/>
      <c r="L602" s="45"/>
      <c r="M602" s="46" t="s">
        <v>134</v>
      </c>
      <c r="N602" s="40" t="s">
        <v>135</v>
      </c>
      <c r="O602" s="47" t="s">
        <v>1807</v>
      </c>
      <c r="P602" s="48"/>
      <c r="Q602" s="48"/>
      <c r="R602" s="48"/>
      <c r="S602" s="49"/>
      <c r="T602" s="50" t="str">
        <f>IFERROR(__xludf.DUMMYFUNCTION("if(isblank($A602),"""",REGEXREPLACE($A602,   "",?(\d),?"",  ""$1""&amp;""-""&amp;$H602))"),"")</f>
        <v/>
      </c>
      <c r="U602" s="51" t="str">
        <f>IFERROR(__xludf.DUMMYFUNCTION("iferror(split(A602,"","",TRUE,TRUE),"""")"),"")</f>
        <v/>
      </c>
      <c r="V602" s="51"/>
      <c r="W602" s="51"/>
      <c r="X602" s="51"/>
      <c r="Y602" s="50" t="str">
        <f>IFERROR(__xludf.DUMMYFUNCTION("if(or(U602="""",U602=""f""),"""",U602&amp;"": ""&amp;vlookup(to_text(U602),'1.Learning-Goals'!$A$3:$B$100,2,FALSE))"),"")</f>
        <v/>
      </c>
      <c r="Z602" s="50" t="str">
        <f>IFERROR(__xludf.DUMMYFUNCTION("if(or(V602="""",V602=""f""),"""",V602&amp;"": ""&amp;vlookup(to_text(V602),'1.Learning-Goals'!$A$3:$B$100,2,FALSE))"),"")</f>
        <v/>
      </c>
      <c r="AA602" s="50" t="str">
        <f>IFERROR(__xludf.DUMMYFUNCTION("if(or(W602="""",W602=""f""),"""",W602&amp;"": ""&amp;vlookup(to_text(W602),'1.Learning-Goals'!$A$3:$B$100,2,FALSE))"),"")</f>
        <v/>
      </c>
      <c r="AB602" s="50" t="str">
        <f>IFERROR(__xludf.DUMMYFUNCTION("if(or(X602="""",X602=""f""),"""",X602&amp;"": ""&amp;vlookup(to_text(X602),'1.Learning-Goals'!$A$3:$B$100,2,FALSE))"),"")</f>
        <v/>
      </c>
      <c r="AC602" s="52"/>
      <c r="AD602" s="52"/>
      <c r="AE602" s="52"/>
      <c r="AF602" s="52"/>
      <c r="AG602" s="52"/>
      <c r="AH602" s="52"/>
      <c r="AI602" s="52"/>
      <c r="AJ602" s="52"/>
    </row>
    <row r="603" ht="15.75" customHeight="1">
      <c r="A603" s="53"/>
      <c r="B603" s="39" t="str">
        <f t="shared" si="1"/>
        <v/>
      </c>
      <c r="C603" s="40" t="s">
        <v>1808</v>
      </c>
      <c r="D603" s="41" t="s">
        <v>1809</v>
      </c>
      <c r="E603" s="41" t="s">
        <v>79</v>
      </c>
      <c r="F603" s="40" t="s">
        <v>80</v>
      </c>
      <c r="G603" s="41">
        <v>1.0</v>
      </c>
      <c r="H603" s="57" t="s">
        <v>6</v>
      </c>
      <c r="I603" s="41" t="s">
        <v>82</v>
      </c>
      <c r="J603" s="56"/>
      <c r="K603" s="44"/>
      <c r="L603" s="45"/>
      <c r="M603" s="46" t="s">
        <v>134</v>
      </c>
      <c r="N603" s="40" t="s">
        <v>135</v>
      </c>
      <c r="O603" s="47" t="s">
        <v>1810</v>
      </c>
      <c r="P603" s="48"/>
      <c r="Q603" s="48"/>
      <c r="R603" s="48"/>
      <c r="S603" s="49"/>
      <c r="T603" s="50" t="str">
        <f>IFERROR(__xludf.DUMMYFUNCTION("if(isblank($A603),"""",REGEXREPLACE($A603,   "",?(\d),?"",  ""$1""&amp;""-""&amp;$H603))"),"")</f>
        <v/>
      </c>
      <c r="U603" s="51" t="str">
        <f>IFERROR(__xludf.DUMMYFUNCTION("iferror(split(A603,"","",TRUE,TRUE),"""")"),"")</f>
        <v/>
      </c>
      <c r="V603" s="51"/>
      <c r="W603" s="51"/>
      <c r="X603" s="51"/>
      <c r="Y603" s="50" t="str">
        <f>IFERROR(__xludf.DUMMYFUNCTION("if(or(U603="""",U603=""f""),"""",U603&amp;"": ""&amp;vlookup(to_text(U603),'1.Learning-Goals'!$A$3:$B$100,2,FALSE))"),"")</f>
        <v/>
      </c>
      <c r="Z603" s="50" t="str">
        <f>IFERROR(__xludf.DUMMYFUNCTION("if(or(V603="""",V603=""f""),"""",V603&amp;"": ""&amp;vlookup(to_text(V603),'1.Learning-Goals'!$A$3:$B$100,2,FALSE))"),"")</f>
        <v/>
      </c>
      <c r="AA603" s="50" t="str">
        <f>IFERROR(__xludf.DUMMYFUNCTION("if(or(W603="""",W603=""f""),"""",W603&amp;"": ""&amp;vlookup(to_text(W603),'1.Learning-Goals'!$A$3:$B$100,2,FALSE))"),"")</f>
        <v/>
      </c>
      <c r="AB603" s="50" t="str">
        <f>IFERROR(__xludf.DUMMYFUNCTION("if(or(X603="""",X603=""f""),"""",X603&amp;"": ""&amp;vlookup(to_text(X603),'1.Learning-Goals'!$A$3:$B$100,2,FALSE))"),"")</f>
        <v/>
      </c>
      <c r="AC603" s="52"/>
      <c r="AD603" s="52"/>
      <c r="AE603" s="52"/>
      <c r="AF603" s="52"/>
      <c r="AG603" s="52"/>
      <c r="AH603" s="52"/>
      <c r="AI603" s="52"/>
      <c r="AJ603" s="52"/>
    </row>
    <row r="604" ht="15.75" customHeight="1">
      <c r="A604" s="53"/>
      <c r="B604" s="39" t="str">
        <f t="shared" si="1"/>
        <v/>
      </c>
      <c r="C604" s="40" t="s">
        <v>1811</v>
      </c>
      <c r="D604" s="41" t="s">
        <v>1812</v>
      </c>
      <c r="E604" s="41" t="s">
        <v>79</v>
      </c>
      <c r="F604" s="40" t="s">
        <v>80</v>
      </c>
      <c r="G604" s="41">
        <v>1.0</v>
      </c>
      <c r="H604" s="57" t="s">
        <v>6</v>
      </c>
      <c r="I604" s="41" t="s">
        <v>82</v>
      </c>
      <c r="J604" s="56"/>
      <c r="K604" s="44"/>
      <c r="L604" s="45"/>
      <c r="M604" s="46" t="s">
        <v>134</v>
      </c>
      <c r="N604" s="40" t="s">
        <v>135</v>
      </c>
      <c r="O604" s="47" t="s">
        <v>1813</v>
      </c>
      <c r="P604" s="48"/>
      <c r="Q604" s="48"/>
      <c r="R604" s="48"/>
      <c r="S604" s="49"/>
      <c r="T604" s="50" t="str">
        <f>IFERROR(__xludf.DUMMYFUNCTION("if(isblank($A604),"""",REGEXREPLACE($A604,   "",?(\d),?"",  ""$1""&amp;""-""&amp;$H604))"),"")</f>
        <v/>
      </c>
      <c r="U604" s="51" t="str">
        <f>IFERROR(__xludf.DUMMYFUNCTION("iferror(split(A604,"","",TRUE,TRUE),"""")"),"")</f>
        <v/>
      </c>
      <c r="V604" s="51"/>
      <c r="W604" s="51"/>
      <c r="X604" s="51"/>
      <c r="Y604" s="50" t="str">
        <f>IFERROR(__xludf.DUMMYFUNCTION("if(or(U604="""",U604=""f""),"""",U604&amp;"": ""&amp;vlookup(to_text(U604),'1.Learning-Goals'!$A$3:$B$100,2,FALSE))"),"")</f>
        <v/>
      </c>
      <c r="Z604" s="50" t="str">
        <f>IFERROR(__xludf.DUMMYFUNCTION("if(or(V604="""",V604=""f""),"""",V604&amp;"": ""&amp;vlookup(to_text(V604),'1.Learning-Goals'!$A$3:$B$100,2,FALSE))"),"")</f>
        <v/>
      </c>
      <c r="AA604" s="50" t="str">
        <f>IFERROR(__xludf.DUMMYFUNCTION("if(or(W604="""",W604=""f""),"""",W604&amp;"": ""&amp;vlookup(to_text(W604),'1.Learning-Goals'!$A$3:$B$100,2,FALSE))"),"")</f>
        <v/>
      </c>
      <c r="AB604" s="50" t="str">
        <f>IFERROR(__xludf.DUMMYFUNCTION("if(or(X604="""",X604=""f""),"""",X604&amp;"": ""&amp;vlookup(to_text(X604),'1.Learning-Goals'!$A$3:$B$100,2,FALSE))"),"")</f>
        <v/>
      </c>
      <c r="AC604" s="52"/>
      <c r="AD604" s="52"/>
      <c r="AE604" s="52"/>
      <c r="AF604" s="52"/>
      <c r="AG604" s="52"/>
      <c r="AH604" s="52"/>
      <c r="AI604" s="52"/>
      <c r="AJ604" s="52"/>
    </row>
    <row r="605" ht="15.75" customHeight="1">
      <c r="A605" s="53"/>
      <c r="B605" s="39" t="str">
        <f t="shared" si="1"/>
        <v/>
      </c>
      <c r="C605" s="40" t="s">
        <v>1814</v>
      </c>
      <c r="D605" s="41" t="s">
        <v>1815</v>
      </c>
      <c r="E605" s="41" t="s">
        <v>79</v>
      </c>
      <c r="F605" s="40" t="s">
        <v>80</v>
      </c>
      <c r="G605" s="41">
        <v>1.0</v>
      </c>
      <c r="H605" s="57" t="s">
        <v>6</v>
      </c>
      <c r="I605" s="41" t="s">
        <v>82</v>
      </c>
      <c r="J605" s="56"/>
      <c r="K605" s="44"/>
      <c r="L605" s="45"/>
      <c r="M605" s="46" t="s">
        <v>134</v>
      </c>
      <c r="N605" s="40" t="s">
        <v>135</v>
      </c>
      <c r="O605" s="47" t="s">
        <v>1816</v>
      </c>
      <c r="P605" s="48"/>
      <c r="Q605" s="48"/>
      <c r="R605" s="48"/>
      <c r="S605" s="49"/>
      <c r="T605" s="50" t="str">
        <f>IFERROR(__xludf.DUMMYFUNCTION("if(isblank($A605),"""",REGEXREPLACE($A605,   "",?(\d),?"",  ""$1""&amp;""-""&amp;$H605))"),"")</f>
        <v/>
      </c>
      <c r="U605" s="51" t="str">
        <f>IFERROR(__xludf.DUMMYFUNCTION("iferror(split(A605,"","",TRUE,TRUE),"""")"),"")</f>
        <v/>
      </c>
      <c r="V605" s="51"/>
      <c r="W605" s="51"/>
      <c r="X605" s="51"/>
      <c r="Y605" s="50" t="str">
        <f>IFERROR(__xludf.DUMMYFUNCTION("if(or(U605="""",U605=""f""),"""",U605&amp;"": ""&amp;vlookup(to_text(U605),'1.Learning-Goals'!$A$3:$B$100,2,FALSE))"),"")</f>
        <v/>
      </c>
      <c r="Z605" s="50" t="str">
        <f>IFERROR(__xludf.DUMMYFUNCTION("if(or(V605="""",V605=""f""),"""",V605&amp;"": ""&amp;vlookup(to_text(V605),'1.Learning-Goals'!$A$3:$B$100,2,FALSE))"),"")</f>
        <v/>
      </c>
      <c r="AA605" s="50" t="str">
        <f>IFERROR(__xludf.DUMMYFUNCTION("if(or(W605="""",W605=""f""),"""",W605&amp;"": ""&amp;vlookup(to_text(W605),'1.Learning-Goals'!$A$3:$B$100,2,FALSE))"),"")</f>
        <v/>
      </c>
      <c r="AB605" s="50" t="str">
        <f>IFERROR(__xludf.DUMMYFUNCTION("if(or(X605="""",X605=""f""),"""",X605&amp;"": ""&amp;vlookup(to_text(X605),'1.Learning-Goals'!$A$3:$B$100,2,FALSE))"),"")</f>
        <v/>
      </c>
      <c r="AC605" s="52"/>
      <c r="AD605" s="52"/>
      <c r="AE605" s="52"/>
      <c r="AF605" s="52"/>
      <c r="AG605" s="52"/>
      <c r="AH605" s="52"/>
      <c r="AI605" s="52"/>
      <c r="AJ605" s="52"/>
    </row>
    <row r="606" ht="15.75" customHeight="1">
      <c r="A606" s="53"/>
      <c r="B606" s="39" t="str">
        <f t="shared" si="1"/>
        <v/>
      </c>
      <c r="C606" s="40" t="s">
        <v>1817</v>
      </c>
      <c r="D606" s="41" t="s">
        <v>1818</v>
      </c>
      <c r="E606" s="41" t="s">
        <v>79</v>
      </c>
      <c r="F606" s="40" t="s">
        <v>80</v>
      </c>
      <c r="G606" s="41">
        <v>1.0</v>
      </c>
      <c r="H606" s="57" t="s">
        <v>6</v>
      </c>
      <c r="I606" s="41" t="s">
        <v>82</v>
      </c>
      <c r="J606" s="56"/>
      <c r="K606" s="44"/>
      <c r="L606" s="45"/>
      <c r="M606" s="46" t="s">
        <v>134</v>
      </c>
      <c r="N606" s="40" t="s">
        <v>135</v>
      </c>
      <c r="O606" s="47" t="s">
        <v>1819</v>
      </c>
      <c r="P606" s="48"/>
      <c r="Q606" s="48"/>
      <c r="R606" s="48"/>
      <c r="S606" s="49"/>
      <c r="T606" s="50" t="str">
        <f>IFERROR(__xludf.DUMMYFUNCTION("if(isblank($A606),"""",REGEXREPLACE($A606,   "",?(\d),?"",  ""$1""&amp;""-""&amp;$H606))"),"")</f>
        <v/>
      </c>
      <c r="U606" s="51" t="str">
        <f>IFERROR(__xludf.DUMMYFUNCTION("iferror(split(A606,"","",TRUE,TRUE),"""")"),"")</f>
        <v/>
      </c>
      <c r="V606" s="51"/>
      <c r="W606" s="51"/>
      <c r="X606" s="51"/>
      <c r="Y606" s="50" t="str">
        <f>IFERROR(__xludf.DUMMYFUNCTION("if(or(U606="""",U606=""f""),"""",U606&amp;"": ""&amp;vlookup(to_text(U606),'1.Learning-Goals'!$A$3:$B$100,2,FALSE))"),"")</f>
        <v/>
      </c>
      <c r="Z606" s="50" t="str">
        <f>IFERROR(__xludf.DUMMYFUNCTION("if(or(V606="""",V606=""f""),"""",V606&amp;"": ""&amp;vlookup(to_text(V606),'1.Learning-Goals'!$A$3:$B$100,2,FALSE))"),"")</f>
        <v/>
      </c>
      <c r="AA606" s="50" t="str">
        <f>IFERROR(__xludf.DUMMYFUNCTION("if(or(W606="""",W606=""f""),"""",W606&amp;"": ""&amp;vlookup(to_text(W606),'1.Learning-Goals'!$A$3:$B$100,2,FALSE))"),"")</f>
        <v/>
      </c>
      <c r="AB606" s="50" t="str">
        <f>IFERROR(__xludf.DUMMYFUNCTION("if(or(X606="""",X606=""f""),"""",X606&amp;"": ""&amp;vlookup(to_text(X606),'1.Learning-Goals'!$A$3:$B$100,2,FALSE))"),"")</f>
        <v/>
      </c>
      <c r="AC606" s="52"/>
      <c r="AD606" s="52"/>
      <c r="AE606" s="52"/>
      <c r="AF606" s="52"/>
      <c r="AG606" s="52"/>
      <c r="AH606" s="52"/>
      <c r="AI606" s="52"/>
      <c r="AJ606" s="52"/>
    </row>
    <row r="607" ht="15.75" customHeight="1">
      <c r="A607" s="53"/>
      <c r="B607" s="39" t="str">
        <f t="shared" si="1"/>
        <v/>
      </c>
      <c r="C607" s="40" t="s">
        <v>1820</v>
      </c>
      <c r="D607" s="41" t="s">
        <v>1821</v>
      </c>
      <c r="E607" s="41" t="s">
        <v>79</v>
      </c>
      <c r="F607" s="40" t="s">
        <v>80</v>
      </c>
      <c r="G607" s="41">
        <v>1.0</v>
      </c>
      <c r="H607" s="57" t="s">
        <v>6</v>
      </c>
      <c r="I607" s="41" t="s">
        <v>82</v>
      </c>
      <c r="J607" s="56"/>
      <c r="K607" s="44"/>
      <c r="L607" s="45"/>
      <c r="M607" s="46" t="s">
        <v>134</v>
      </c>
      <c r="N607" s="40" t="s">
        <v>135</v>
      </c>
      <c r="O607" s="47" t="s">
        <v>1822</v>
      </c>
      <c r="P607" s="48"/>
      <c r="Q607" s="48"/>
      <c r="R607" s="48"/>
      <c r="S607" s="49"/>
      <c r="T607" s="50" t="str">
        <f>IFERROR(__xludf.DUMMYFUNCTION("if(isblank($A607),"""",REGEXREPLACE($A607,   "",?(\d),?"",  ""$1""&amp;""-""&amp;$H607))"),"")</f>
        <v/>
      </c>
      <c r="U607" s="51" t="str">
        <f>IFERROR(__xludf.DUMMYFUNCTION("iferror(split(A607,"","",TRUE,TRUE),"""")"),"")</f>
        <v/>
      </c>
      <c r="V607" s="51"/>
      <c r="W607" s="51"/>
      <c r="X607" s="51"/>
      <c r="Y607" s="50" t="str">
        <f>IFERROR(__xludf.DUMMYFUNCTION("if(or(U607="""",U607=""f""),"""",U607&amp;"": ""&amp;vlookup(to_text(U607),'1.Learning-Goals'!$A$3:$B$100,2,FALSE))"),"")</f>
        <v/>
      </c>
      <c r="Z607" s="50" t="str">
        <f>IFERROR(__xludf.DUMMYFUNCTION("if(or(V607="""",V607=""f""),"""",V607&amp;"": ""&amp;vlookup(to_text(V607),'1.Learning-Goals'!$A$3:$B$100,2,FALSE))"),"")</f>
        <v/>
      </c>
      <c r="AA607" s="50" t="str">
        <f>IFERROR(__xludf.DUMMYFUNCTION("if(or(W607="""",W607=""f""),"""",W607&amp;"": ""&amp;vlookup(to_text(W607),'1.Learning-Goals'!$A$3:$B$100,2,FALSE))"),"")</f>
        <v/>
      </c>
      <c r="AB607" s="50" t="str">
        <f>IFERROR(__xludf.DUMMYFUNCTION("if(or(X607="""",X607=""f""),"""",X607&amp;"": ""&amp;vlookup(to_text(X607),'1.Learning-Goals'!$A$3:$B$100,2,FALSE))"),"")</f>
        <v/>
      </c>
      <c r="AC607" s="52"/>
      <c r="AD607" s="52"/>
      <c r="AE607" s="52"/>
      <c r="AF607" s="52"/>
      <c r="AG607" s="52"/>
      <c r="AH607" s="52"/>
      <c r="AI607" s="52"/>
      <c r="AJ607" s="52"/>
    </row>
    <row r="608" ht="15.75" customHeight="1">
      <c r="A608" s="53"/>
      <c r="B608" s="39" t="str">
        <f t="shared" si="1"/>
        <v/>
      </c>
      <c r="C608" s="40" t="s">
        <v>1823</v>
      </c>
      <c r="D608" s="41" t="s">
        <v>1824</v>
      </c>
      <c r="E608" s="41" t="s">
        <v>79</v>
      </c>
      <c r="F608" s="40" t="s">
        <v>80</v>
      </c>
      <c r="G608" s="41">
        <v>1.0</v>
      </c>
      <c r="H608" s="57" t="s">
        <v>6</v>
      </c>
      <c r="I608" s="41" t="s">
        <v>82</v>
      </c>
      <c r="J608" s="56"/>
      <c r="K608" s="44"/>
      <c r="L608" s="45"/>
      <c r="M608" s="46" t="s">
        <v>134</v>
      </c>
      <c r="N608" s="40" t="s">
        <v>135</v>
      </c>
      <c r="O608" s="47" t="s">
        <v>1825</v>
      </c>
      <c r="P608" s="48"/>
      <c r="Q608" s="48"/>
      <c r="R608" s="48"/>
      <c r="S608" s="49"/>
      <c r="T608" s="50" t="str">
        <f>IFERROR(__xludf.DUMMYFUNCTION("if(isblank($A608),"""",REGEXREPLACE($A608,   "",?(\d),?"",  ""$1""&amp;""-""&amp;$H608))"),"")</f>
        <v/>
      </c>
      <c r="U608" s="51" t="str">
        <f>IFERROR(__xludf.DUMMYFUNCTION("iferror(split(A608,"","",TRUE,TRUE),"""")"),"")</f>
        <v/>
      </c>
      <c r="V608" s="51"/>
      <c r="W608" s="51"/>
      <c r="X608" s="51"/>
      <c r="Y608" s="50" t="str">
        <f>IFERROR(__xludf.DUMMYFUNCTION("if(or(U608="""",U608=""f""),"""",U608&amp;"": ""&amp;vlookup(to_text(U608),'1.Learning-Goals'!$A$3:$B$100,2,FALSE))"),"")</f>
        <v/>
      </c>
      <c r="Z608" s="50" t="str">
        <f>IFERROR(__xludf.DUMMYFUNCTION("if(or(V608="""",V608=""f""),"""",V608&amp;"": ""&amp;vlookup(to_text(V608),'1.Learning-Goals'!$A$3:$B$100,2,FALSE))"),"")</f>
        <v/>
      </c>
      <c r="AA608" s="50" t="str">
        <f>IFERROR(__xludf.DUMMYFUNCTION("if(or(W608="""",W608=""f""),"""",W608&amp;"": ""&amp;vlookup(to_text(W608),'1.Learning-Goals'!$A$3:$B$100,2,FALSE))"),"")</f>
        <v/>
      </c>
      <c r="AB608" s="50" t="str">
        <f>IFERROR(__xludf.DUMMYFUNCTION("if(or(X608="""",X608=""f""),"""",X608&amp;"": ""&amp;vlookup(to_text(X608),'1.Learning-Goals'!$A$3:$B$100,2,FALSE))"),"")</f>
        <v/>
      </c>
      <c r="AC608" s="52"/>
      <c r="AD608" s="52"/>
      <c r="AE608" s="52"/>
      <c r="AF608" s="52"/>
      <c r="AG608" s="52"/>
      <c r="AH608" s="52"/>
      <c r="AI608" s="52"/>
      <c r="AJ608" s="52"/>
    </row>
    <row r="609" ht="15.75" customHeight="1">
      <c r="A609" s="53"/>
      <c r="B609" s="39" t="str">
        <f t="shared" si="1"/>
        <v/>
      </c>
      <c r="C609" s="40" t="s">
        <v>1826</v>
      </c>
      <c r="D609" s="41" t="s">
        <v>1827</v>
      </c>
      <c r="E609" s="41" t="s">
        <v>79</v>
      </c>
      <c r="F609" s="40" t="s">
        <v>80</v>
      </c>
      <c r="G609" s="41">
        <v>1.0</v>
      </c>
      <c r="H609" s="57" t="s">
        <v>6</v>
      </c>
      <c r="I609" s="41" t="s">
        <v>82</v>
      </c>
      <c r="J609" s="56"/>
      <c r="K609" s="44"/>
      <c r="L609" s="45"/>
      <c r="M609" s="46" t="s">
        <v>134</v>
      </c>
      <c r="N609" s="40" t="s">
        <v>135</v>
      </c>
      <c r="O609" s="47" t="s">
        <v>1828</v>
      </c>
      <c r="P609" s="48"/>
      <c r="Q609" s="48"/>
      <c r="R609" s="48"/>
      <c r="S609" s="49"/>
      <c r="T609" s="50" t="str">
        <f>IFERROR(__xludf.DUMMYFUNCTION("if(isblank($A609),"""",REGEXREPLACE($A609,   "",?(\d),?"",  ""$1""&amp;""-""&amp;$H609))"),"")</f>
        <v/>
      </c>
      <c r="U609" s="51" t="str">
        <f>IFERROR(__xludf.DUMMYFUNCTION("iferror(split(A609,"","",TRUE,TRUE),"""")"),"")</f>
        <v/>
      </c>
      <c r="V609" s="51"/>
      <c r="W609" s="51"/>
      <c r="X609" s="51"/>
      <c r="Y609" s="50" t="str">
        <f>IFERROR(__xludf.DUMMYFUNCTION("if(or(U609="""",U609=""f""),"""",U609&amp;"": ""&amp;vlookup(to_text(U609),'1.Learning-Goals'!$A$3:$B$100,2,FALSE))"),"")</f>
        <v/>
      </c>
      <c r="Z609" s="50" t="str">
        <f>IFERROR(__xludf.DUMMYFUNCTION("if(or(V609="""",V609=""f""),"""",V609&amp;"": ""&amp;vlookup(to_text(V609),'1.Learning-Goals'!$A$3:$B$100,2,FALSE))"),"")</f>
        <v/>
      </c>
      <c r="AA609" s="50" t="str">
        <f>IFERROR(__xludf.DUMMYFUNCTION("if(or(W609="""",W609=""f""),"""",W609&amp;"": ""&amp;vlookup(to_text(W609),'1.Learning-Goals'!$A$3:$B$100,2,FALSE))"),"")</f>
        <v/>
      </c>
      <c r="AB609" s="50" t="str">
        <f>IFERROR(__xludf.DUMMYFUNCTION("if(or(X609="""",X609=""f""),"""",X609&amp;"": ""&amp;vlookup(to_text(X609),'1.Learning-Goals'!$A$3:$B$100,2,FALSE))"),"")</f>
        <v/>
      </c>
      <c r="AC609" s="52"/>
      <c r="AD609" s="52"/>
      <c r="AE609" s="52"/>
      <c r="AF609" s="52"/>
      <c r="AG609" s="52"/>
      <c r="AH609" s="52"/>
      <c r="AI609" s="52"/>
      <c r="AJ609" s="52"/>
    </row>
    <row r="610" ht="15.75" customHeight="1">
      <c r="A610" s="53"/>
      <c r="B610" s="39" t="str">
        <f t="shared" si="1"/>
        <v/>
      </c>
      <c r="C610" s="40" t="s">
        <v>1829</v>
      </c>
      <c r="D610" s="41" t="s">
        <v>1830</v>
      </c>
      <c r="E610" s="41" t="s">
        <v>79</v>
      </c>
      <c r="F610" s="40" t="s">
        <v>80</v>
      </c>
      <c r="G610" s="41">
        <v>2.0</v>
      </c>
      <c r="H610" s="57" t="s">
        <v>6</v>
      </c>
      <c r="I610" s="41" t="s">
        <v>82</v>
      </c>
      <c r="J610" s="56"/>
      <c r="K610" s="44"/>
      <c r="L610" s="45"/>
      <c r="M610" s="46" t="s">
        <v>134</v>
      </c>
      <c r="N610" s="40" t="s">
        <v>135</v>
      </c>
      <c r="O610" s="47" t="s">
        <v>1831</v>
      </c>
      <c r="P610" s="48"/>
      <c r="Q610" s="48"/>
      <c r="R610" s="48"/>
      <c r="S610" s="49"/>
      <c r="T610" s="50" t="str">
        <f>IFERROR(__xludf.DUMMYFUNCTION("if(isblank($A610),"""",REGEXREPLACE($A610,   "",?(\d),?"",  ""$1""&amp;""-""&amp;$H610))"),"")</f>
        <v/>
      </c>
      <c r="U610" s="51" t="str">
        <f>IFERROR(__xludf.DUMMYFUNCTION("iferror(split(A610,"","",TRUE,TRUE),"""")"),"")</f>
        <v/>
      </c>
      <c r="V610" s="51"/>
      <c r="W610" s="51"/>
      <c r="X610" s="51"/>
      <c r="Y610" s="50" t="str">
        <f>IFERROR(__xludf.DUMMYFUNCTION("if(or(U610="""",U610=""f""),"""",U610&amp;"": ""&amp;vlookup(to_text(U610),'1.Learning-Goals'!$A$3:$B$100,2,FALSE))"),"")</f>
        <v/>
      </c>
      <c r="Z610" s="50" t="str">
        <f>IFERROR(__xludf.DUMMYFUNCTION("if(or(V610="""",V610=""f""),"""",V610&amp;"": ""&amp;vlookup(to_text(V610),'1.Learning-Goals'!$A$3:$B$100,2,FALSE))"),"")</f>
        <v/>
      </c>
      <c r="AA610" s="50" t="str">
        <f>IFERROR(__xludf.DUMMYFUNCTION("if(or(W610="""",W610=""f""),"""",W610&amp;"": ""&amp;vlookup(to_text(W610),'1.Learning-Goals'!$A$3:$B$100,2,FALSE))"),"")</f>
        <v/>
      </c>
      <c r="AB610" s="50" t="str">
        <f>IFERROR(__xludf.DUMMYFUNCTION("if(or(X610="""",X610=""f""),"""",X610&amp;"": ""&amp;vlookup(to_text(X610),'1.Learning-Goals'!$A$3:$B$100,2,FALSE))"),"")</f>
        <v/>
      </c>
      <c r="AC610" s="52"/>
      <c r="AD610" s="52"/>
      <c r="AE610" s="52"/>
      <c r="AF610" s="52"/>
      <c r="AG610" s="52"/>
      <c r="AH610" s="52"/>
      <c r="AI610" s="52"/>
      <c r="AJ610" s="52"/>
    </row>
    <row r="611" ht="15.75" customHeight="1">
      <c r="A611" s="53"/>
      <c r="B611" s="39" t="str">
        <f t="shared" si="1"/>
        <v/>
      </c>
      <c r="C611" s="40" t="s">
        <v>1832</v>
      </c>
      <c r="D611" s="41" t="s">
        <v>1833</v>
      </c>
      <c r="E611" s="41" t="s">
        <v>79</v>
      </c>
      <c r="F611" s="40" t="s">
        <v>80</v>
      </c>
      <c r="G611" s="41">
        <v>2.0</v>
      </c>
      <c r="H611" s="57" t="s">
        <v>6</v>
      </c>
      <c r="I611" s="41" t="s">
        <v>82</v>
      </c>
      <c r="J611" s="56"/>
      <c r="K611" s="44"/>
      <c r="L611" s="45"/>
      <c r="M611" s="46" t="s">
        <v>134</v>
      </c>
      <c r="N611" s="40" t="s">
        <v>135</v>
      </c>
      <c r="O611" s="47" t="s">
        <v>1834</v>
      </c>
      <c r="P611" s="48"/>
      <c r="Q611" s="48"/>
      <c r="R611" s="48"/>
      <c r="S611" s="49"/>
      <c r="T611" s="50" t="str">
        <f>IFERROR(__xludf.DUMMYFUNCTION("if(isblank($A611),"""",REGEXREPLACE($A611,   "",?(\d),?"",  ""$1""&amp;""-""&amp;$H611))"),"")</f>
        <v/>
      </c>
      <c r="U611" s="51" t="str">
        <f>IFERROR(__xludf.DUMMYFUNCTION("iferror(split(A611,"","",TRUE,TRUE),"""")"),"")</f>
        <v/>
      </c>
      <c r="V611" s="51"/>
      <c r="W611" s="51"/>
      <c r="X611" s="51"/>
      <c r="Y611" s="50" t="str">
        <f>IFERROR(__xludf.DUMMYFUNCTION("if(or(U611="""",U611=""f""),"""",U611&amp;"": ""&amp;vlookup(to_text(U611),'1.Learning-Goals'!$A$3:$B$100,2,FALSE))"),"")</f>
        <v/>
      </c>
      <c r="Z611" s="50" t="str">
        <f>IFERROR(__xludf.DUMMYFUNCTION("if(or(V611="""",V611=""f""),"""",V611&amp;"": ""&amp;vlookup(to_text(V611),'1.Learning-Goals'!$A$3:$B$100,2,FALSE))"),"")</f>
        <v/>
      </c>
      <c r="AA611" s="50" t="str">
        <f>IFERROR(__xludf.DUMMYFUNCTION("if(or(W611="""",W611=""f""),"""",W611&amp;"": ""&amp;vlookup(to_text(W611),'1.Learning-Goals'!$A$3:$B$100,2,FALSE))"),"")</f>
        <v/>
      </c>
      <c r="AB611" s="50" t="str">
        <f>IFERROR(__xludf.DUMMYFUNCTION("if(or(X611="""",X611=""f""),"""",X611&amp;"": ""&amp;vlookup(to_text(X611),'1.Learning-Goals'!$A$3:$B$100,2,FALSE))"),"")</f>
        <v/>
      </c>
      <c r="AC611" s="52"/>
      <c r="AD611" s="52"/>
      <c r="AE611" s="52"/>
      <c r="AF611" s="52"/>
      <c r="AG611" s="52"/>
      <c r="AH611" s="52"/>
      <c r="AI611" s="52"/>
      <c r="AJ611" s="52"/>
    </row>
    <row r="612" ht="15.75" customHeight="1">
      <c r="A612" s="53"/>
      <c r="B612" s="39" t="str">
        <f t="shared" si="1"/>
        <v/>
      </c>
      <c r="C612" s="40" t="s">
        <v>1835</v>
      </c>
      <c r="D612" s="41" t="s">
        <v>1836</v>
      </c>
      <c r="E612" s="41" t="s">
        <v>79</v>
      </c>
      <c r="F612" s="40" t="s">
        <v>80</v>
      </c>
      <c r="G612" s="41">
        <v>2.0</v>
      </c>
      <c r="H612" s="57" t="s">
        <v>6</v>
      </c>
      <c r="I612" s="41" t="s">
        <v>82</v>
      </c>
      <c r="J612" s="56"/>
      <c r="K612" s="44"/>
      <c r="L612" s="45"/>
      <c r="M612" s="46" t="s">
        <v>134</v>
      </c>
      <c r="N612" s="40" t="s">
        <v>135</v>
      </c>
      <c r="O612" s="47" t="s">
        <v>1837</v>
      </c>
      <c r="P612" s="48"/>
      <c r="Q612" s="48"/>
      <c r="R612" s="48"/>
      <c r="S612" s="49"/>
      <c r="T612" s="50" t="str">
        <f>IFERROR(__xludf.DUMMYFUNCTION("if(isblank($A612),"""",REGEXREPLACE($A612,   "",?(\d),?"",  ""$1""&amp;""-""&amp;$H612))"),"")</f>
        <v/>
      </c>
      <c r="U612" s="51" t="str">
        <f>IFERROR(__xludf.DUMMYFUNCTION("iferror(split(A612,"","",TRUE,TRUE),"""")"),"")</f>
        <v/>
      </c>
      <c r="V612" s="51"/>
      <c r="W612" s="51"/>
      <c r="X612" s="51"/>
      <c r="Y612" s="50" t="str">
        <f>IFERROR(__xludf.DUMMYFUNCTION("if(or(U612="""",U612=""f""),"""",U612&amp;"": ""&amp;vlookup(to_text(U612),'1.Learning-Goals'!$A$3:$B$100,2,FALSE))"),"")</f>
        <v/>
      </c>
      <c r="Z612" s="50" t="str">
        <f>IFERROR(__xludf.DUMMYFUNCTION("if(or(V612="""",V612=""f""),"""",V612&amp;"": ""&amp;vlookup(to_text(V612),'1.Learning-Goals'!$A$3:$B$100,2,FALSE))"),"")</f>
        <v/>
      </c>
      <c r="AA612" s="50" t="str">
        <f>IFERROR(__xludf.DUMMYFUNCTION("if(or(W612="""",W612=""f""),"""",W612&amp;"": ""&amp;vlookup(to_text(W612),'1.Learning-Goals'!$A$3:$B$100,2,FALSE))"),"")</f>
        <v/>
      </c>
      <c r="AB612" s="50" t="str">
        <f>IFERROR(__xludf.DUMMYFUNCTION("if(or(X612="""",X612=""f""),"""",X612&amp;"": ""&amp;vlookup(to_text(X612),'1.Learning-Goals'!$A$3:$B$100,2,FALSE))"),"")</f>
        <v/>
      </c>
      <c r="AC612" s="52"/>
      <c r="AD612" s="52"/>
      <c r="AE612" s="52"/>
      <c r="AF612" s="52"/>
      <c r="AG612" s="52"/>
      <c r="AH612" s="52"/>
      <c r="AI612" s="52"/>
      <c r="AJ612" s="52"/>
    </row>
    <row r="613" ht="15.75" customHeight="1">
      <c r="A613" s="53"/>
      <c r="B613" s="39" t="str">
        <f t="shared" si="1"/>
        <v/>
      </c>
      <c r="C613" s="40" t="s">
        <v>1838</v>
      </c>
      <c r="D613" s="41" t="s">
        <v>1839</v>
      </c>
      <c r="E613" s="41" t="s">
        <v>79</v>
      </c>
      <c r="F613" s="40" t="s">
        <v>80</v>
      </c>
      <c r="G613" s="41">
        <v>2.0</v>
      </c>
      <c r="H613" s="57" t="s">
        <v>6</v>
      </c>
      <c r="I613" s="41" t="s">
        <v>82</v>
      </c>
      <c r="J613" s="56"/>
      <c r="K613" s="44"/>
      <c r="L613" s="45"/>
      <c r="M613" s="46" t="s">
        <v>134</v>
      </c>
      <c r="N613" s="40" t="s">
        <v>135</v>
      </c>
      <c r="O613" s="47" t="s">
        <v>1840</v>
      </c>
      <c r="P613" s="48"/>
      <c r="Q613" s="48"/>
      <c r="R613" s="48"/>
      <c r="S613" s="49"/>
      <c r="T613" s="50" t="str">
        <f>IFERROR(__xludf.DUMMYFUNCTION("if(isblank($A613),"""",REGEXREPLACE($A613,   "",?(\d),?"",  ""$1""&amp;""-""&amp;$H613))"),"")</f>
        <v/>
      </c>
      <c r="U613" s="51" t="str">
        <f>IFERROR(__xludf.DUMMYFUNCTION("iferror(split(A613,"","",TRUE,TRUE),"""")"),"")</f>
        <v/>
      </c>
      <c r="V613" s="51"/>
      <c r="W613" s="51"/>
      <c r="X613" s="51"/>
      <c r="Y613" s="50" t="str">
        <f>IFERROR(__xludf.DUMMYFUNCTION("if(or(U613="""",U613=""f""),"""",U613&amp;"": ""&amp;vlookup(to_text(U613),'1.Learning-Goals'!$A$3:$B$100,2,FALSE))"),"")</f>
        <v/>
      </c>
      <c r="Z613" s="50" t="str">
        <f>IFERROR(__xludf.DUMMYFUNCTION("if(or(V613="""",V613=""f""),"""",V613&amp;"": ""&amp;vlookup(to_text(V613),'1.Learning-Goals'!$A$3:$B$100,2,FALSE))"),"")</f>
        <v/>
      </c>
      <c r="AA613" s="50" t="str">
        <f>IFERROR(__xludf.DUMMYFUNCTION("if(or(W613="""",W613=""f""),"""",W613&amp;"": ""&amp;vlookup(to_text(W613),'1.Learning-Goals'!$A$3:$B$100,2,FALSE))"),"")</f>
        <v/>
      </c>
      <c r="AB613" s="50" t="str">
        <f>IFERROR(__xludf.DUMMYFUNCTION("if(or(X613="""",X613=""f""),"""",X613&amp;"": ""&amp;vlookup(to_text(X613),'1.Learning-Goals'!$A$3:$B$100,2,FALSE))"),"")</f>
        <v/>
      </c>
      <c r="AC613" s="52"/>
      <c r="AD613" s="52"/>
      <c r="AE613" s="52"/>
      <c r="AF613" s="52"/>
      <c r="AG613" s="52"/>
      <c r="AH613" s="52"/>
      <c r="AI613" s="52"/>
      <c r="AJ613" s="52"/>
    </row>
    <row r="614" ht="15.75" customHeight="1">
      <c r="A614" s="53"/>
      <c r="B614" s="39" t="str">
        <f t="shared" si="1"/>
        <v/>
      </c>
      <c r="C614" s="40" t="s">
        <v>1841</v>
      </c>
      <c r="D614" s="41" t="s">
        <v>1842</v>
      </c>
      <c r="E614" s="41" t="s">
        <v>79</v>
      </c>
      <c r="F614" s="40" t="s">
        <v>80</v>
      </c>
      <c r="G614" s="41">
        <v>2.0</v>
      </c>
      <c r="H614" s="57" t="s">
        <v>6</v>
      </c>
      <c r="I614" s="41" t="s">
        <v>82</v>
      </c>
      <c r="J614" s="56"/>
      <c r="K614" s="44"/>
      <c r="L614" s="45"/>
      <c r="M614" s="46" t="s">
        <v>134</v>
      </c>
      <c r="N614" s="40" t="s">
        <v>135</v>
      </c>
      <c r="O614" s="47" t="s">
        <v>1843</v>
      </c>
      <c r="P614" s="48"/>
      <c r="Q614" s="48"/>
      <c r="R614" s="48"/>
      <c r="S614" s="49"/>
      <c r="T614" s="50" t="str">
        <f>IFERROR(__xludf.DUMMYFUNCTION("if(isblank($A614),"""",REGEXREPLACE($A614,   "",?(\d),?"",  ""$1""&amp;""-""&amp;$H614))"),"")</f>
        <v/>
      </c>
      <c r="U614" s="51" t="str">
        <f>IFERROR(__xludf.DUMMYFUNCTION("iferror(split(A614,"","",TRUE,TRUE),"""")"),"")</f>
        <v/>
      </c>
      <c r="V614" s="51"/>
      <c r="W614" s="51"/>
      <c r="X614" s="51"/>
      <c r="Y614" s="50" t="str">
        <f>IFERROR(__xludf.DUMMYFUNCTION("if(or(U614="""",U614=""f""),"""",U614&amp;"": ""&amp;vlookup(to_text(U614),'1.Learning-Goals'!$A$3:$B$100,2,FALSE))"),"")</f>
        <v/>
      </c>
      <c r="Z614" s="50" t="str">
        <f>IFERROR(__xludf.DUMMYFUNCTION("if(or(V614="""",V614=""f""),"""",V614&amp;"": ""&amp;vlookup(to_text(V614),'1.Learning-Goals'!$A$3:$B$100,2,FALSE))"),"")</f>
        <v/>
      </c>
      <c r="AA614" s="50" t="str">
        <f>IFERROR(__xludf.DUMMYFUNCTION("if(or(W614="""",W614=""f""),"""",W614&amp;"": ""&amp;vlookup(to_text(W614),'1.Learning-Goals'!$A$3:$B$100,2,FALSE))"),"")</f>
        <v/>
      </c>
      <c r="AB614" s="50" t="str">
        <f>IFERROR(__xludf.DUMMYFUNCTION("if(or(X614="""",X614=""f""),"""",X614&amp;"": ""&amp;vlookup(to_text(X614),'1.Learning-Goals'!$A$3:$B$100,2,FALSE))"),"")</f>
        <v/>
      </c>
      <c r="AC614" s="52"/>
      <c r="AD614" s="52"/>
      <c r="AE614" s="52"/>
      <c r="AF614" s="52"/>
      <c r="AG614" s="52"/>
      <c r="AH614" s="52"/>
      <c r="AI614" s="52"/>
      <c r="AJ614" s="52"/>
    </row>
    <row r="615" ht="15.75" customHeight="1">
      <c r="A615" s="53"/>
      <c r="B615" s="39" t="str">
        <f t="shared" si="1"/>
        <v/>
      </c>
      <c r="C615" s="40" t="s">
        <v>1844</v>
      </c>
      <c r="D615" s="41" t="s">
        <v>1845</v>
      </c>
      <c r="E615" s="41" t="s">
        <v>79</v>
      </c>
      <c r="F615" s="40" t="s">
        <v>80</v>
      </c>
      <c r="G615" s="41">
        <v>2.0</v>
      </c>
      <c r="H615" s="57" t="s">
        <v>6</v>
      </c>
      <c r="I615" s="41" t="s">
        <v>82</v>
      </c>
      <c r="J615" s="56"/>
      <c r="K615" s="44"/>
      <c r="L615" s="45"/>
      <c r="M615" s="46" t="s">
        <v>134</v>
      </c>
      <c r="N615" s="40" t="s">
        <v>135</v>
      </c>
      <c r="O615" s="47" t="s">
        <v>1846</v>
      </c>
      <c r="P615" s="48"/>
      <c r="Q615" s="48"/>
      <c r="R615" s="48"/>
      <c r="S615" s="49"/>
      <c r="T615" s="50" t="str">
        <f>IFERROR(__xludf.DUMMYFUNCTION("if(isblank($A615),"""",REGEXREPLACE($A615,   "",?(\d),?"",  ""$1""&amp;""-""&amp;$H615))"),"")</f>
        <v/>
      </c>
      <c r="U615" s="51" t="str">
        <f>IFERROR(__xludf.DUMMYFUNCTION("iferror(split(A615,"","",TRUE,TRUE),"""")"),"")</f>
        <v/>
      </c>
      <c r="V615" s="51"/>
      <c r="W615" s="51"/>
      <c r="X615" s="51"/>
      <c r="Y615" s="50" t="str">
        <f>IFERROR(__xludf.DUMMYFUNCTION("if(or(U615="""",U615=""f""),"""",U615&amp;"": ""&amp;vlookup(to_text(U615),'1.Learning-Goals'!$A$3:$B$100,2,FALSE))"),"")</f>
        <v/>
      </c>
      <c r="Z615" s="50" t="str">
        <f>IFERROR(__xludf.DUMMYFUNCTION("if(or(V615="""",V615=""f""),"""",V615&amp;"": ""&amp;vlookup(to_text(V615),'1.Learning-Goals'!$A$3:$B$100,2,FALSE))"),"")</f>
        <v/>
      </c>
      <c r="AA615" s="50" t="str">
        <f>IFERROR(__xludf.DUMMYFUNCTION("if(or(W615="""",W615=""f""),"""",W615&amp;"": ""&amp;vlookup(to_text(W615),'1.Learning-Goals'!$A$3:$B$100,2,FALSE))"),"")</f>
        <v/>
      </c>
      <c r="AB615" s="50" t="str">
        <f>IFERROR(__xludf.DUMMYFUNCTION("if(or(X615="""",X615=""f""),"""",X615&amp;"": ""&amp;vlookup(to_text(X615),'1.Learning-Goals'!$A$3:$B$100,2,FALSE))"),"")</f>
        <v/>
      </c>
      <c r="AC615" s="52"/>
      <c r="AD615" s="52"/>
      <c r="AE615" s="52"/>
      <c r="AF615" s="52"/>
      <c r="AG615" s="52"/>
      <c r="AH615" s="52"/>
      <c r="AI615" s="52"/>
      <c r="AJ615" s="52"/>
    </row>
    <row r="616" ht="15.75" customHeight="1">
      <c r="A616" s="53"/>
      <c r="B616" s="39" t="str">
        <f t="shared" si="1"/>
        <v/>
      </c>
      <c r="C616" s="40" t="s">
        <v>1847</v>
      </c>
      <c r="D616" s="41" t="s">
        <v>1848</v>
      </c>
      <c r="E616" s="41" t="s">
        <v>79</v>
      </c>
      <c r="F616" s="40" t="s">
        <v>80</v>
      </c>
      <c r="G616" s="41">
        <v>2.0</v>
      </c>
      <c r="H616" s="57" t="s">
        <v>6</v>
      </c>
      <c r="I616" s="41" t="s">
        <v>82</v>
      </c>
      <c r="J616" s="56"/>
      <c r="K616" s="44"/>
      <c r="L616" s="45"/>
      <c r="M616" s="46" t="s">
        <v>134</v>
      </c>
      <c r="N616" s="40" t="s">
        <v>135</v>
      </c>
      <c r="O616" s="47" t="s">
        <v>1849</v>
      </c>
      <c r="P616" s="48"/>
      <c r="Q616" s="48"/>
      <c r="R616" s="48"/>
      <c r="S616" s="49"/>
      <c r="T616" s="50" t="str">
        <f>IFERROR(__xludf.DUMMYFUNCTION("if(isblank($A616),"""",REGEXREPLACE($A616,   "",?(\d),?"",  ""$1""&amp;""-""&amp;$H616))"),"")</f>
        <v/>
      </c>
      <c r="U616" s="51" t="str">
        <f>IFERROR(__xludf.DUMMYFUNCTION("iferror(split(A616,"","",TRUE,TRUE),"""")"),"")</f>
        <v/>
      </c>
      <c r="V616" s="51"/>
      <c r="W616" s="51"/>
      <c r="X616" s="51"/>
      <c r="Y616" s="50" t="str">
        <f>IFERROR(__xludf.DUMMYFUNCTION("if(or(U616="""",U616=""f""),"""",U616&amp;"": ""&amp;vlookup(to_text(U616),'1.Learning-Goals'!$A$3:$B$100,2,FALSE))"),"")</f>
        <v/>
      </c>
      <c r="Z616" s="50" t="str">
        <f>IFERROR(__xludf.DUMMYFUNCTION("if(or(V616="""",V616=""f""),"""",V616&amp;"": ""&amp;vlookup(to_text(V616),'1.Learning-Goals'!$A$3:$B$100,2,FALSE))"),"")</f>
        <v/>
      </c>
      <c r="AA616" s="50" t="str">
        <f>IFERROR(__xludf.DUMMYFUNCTION("if(or(W616="""",W616=""f""),"""",W616&amp;"": ""&amp;vlookup(to_text(W616),'1.Learning-Goals'!$A$3:$B$100,2,FALSE))"),"")</f>
        <v/>
      </c>
      <c r="AB616" s="50" t="str">
        <f>IFERROR(__xludf.DUMMYFUNCTION("if(or(X616="""",X616=""f""),"""",X616&amp;"": ""&amp;vlookup(to_text(X616),'1.Learning-Goals'!$A$3:$B$100,2,FALSE))"),"")</f>
        <v/>
      </c>
      <c r="AC616" s="52"/>
      <c r="AD616" s="52"/>
      <c r="AE616" s="52"/>
      <c r="AF616" s="52"/>
      <c r="AG616" s="52"/>
      <c r="AH616" s="52"/>
      <c r="AI616" s="52"/>
      <c r="AJ616" s="52"/>
    </row>
    <row r="617" ht="15.75" customHeight="1">
      <c r="A617" s="53"/>
      <c r="B617" s="39" t="str">
        <f t="shared" si="1"/>
        <v/>
      </c>
      <c r="C617" s="40" t="s">
        <v>1850</v>
      </c>
      <c r="D617" s="41" t="s">
        <v>1851</v>
      </c>
      <c r="E617" s="41" t="s">
        <v>79</v>
      </c>
      <c r="F617" s="40" t="s">
        <v>80</v>
      </c>
      <c r="G617" s="41">
        <v>2.0</v>
      </c>
      <c r="H617" s="57" t="s">
        <v>6</v>
      </c>
      <c r="I617" s="41" t="s">
        <v>82</v>
      </c>
      <c r="J617" s="56"/>
      <c r="K617" s="44"/>
      <c r="L617" s="45"/>
      <c r="M617" s="46" t="s">
        <v>134</v>
      </c>
      <c r="N617" s="40" t="s">
        <v>135</v>
      </c>
      <c r="O617" s="47" t="s">
        <v>1852</v>
      </c>
      <c r="P617" s="48"/>
      <c r="Q617" s="48"/>
      <c r="R617" s="48"/>
      <c r="S617" s="49"/>
      <c r="T617" s="50" t="str">
        <f>IFERROR(__xludf.DUMMYFUNCTION("if(isblank($A617),"""",REGEXREPLACE($A617,   "",?(\d),?"",  ""$1""&amp;""-""&amp;$H617))"),"")</f>
        <v/>
      </c>
      <c r="U617" s="51" t="str">
        <f>IFERROR(__xludf.DUMMYFUNCTION("iferror(split(A617,"","",TRUE,TRUE),"""")"),"")</f>
        <v/>
      </c>
      <c r="V617" s="51"/>
      <c r="W617" s="51"/>
      <c r="X617" s="51"/>
      <c r="Y617" s="50" t="str">
        <f>IFERROR(__xludf.DUMMYFUNCTION("if(or(U617="""",U617=""f""),"""",U617&amp;"": ""&amp;vlookup(to_text(U617),'1.Learning-Goals'!$A$3:$B$100,2,FALSE))"),"")</f>
        <v/>
      </c>
      <c r="Z617" s="50" t="str">
        <f>IFERROR(__xludf.DUMMYFUNCTION("if(or(V617="""",V617=""f""),"""",V617&amp;"": ""&amp;vlookup(to_text(V617),'1.Learning-Goals'!$A$3:$B$100,2,FALSE))"),"")</f>
        <v/>
      </c>
      <c r="AA617" s="50" t="str">
        <f>IFERROR(__xludf.DUMMYFUNCTION("if(or(W617="""",W617=""f""),"""",W617&amp;"": ""&amp;vlookup(to_text(W617),'1.Learning-Goals'!$A$3:$B$100,2,FALSE))"),"")</f>
        <v/>
      </c>
      <c r="AB617" s="50" t="str">
        <f>IFERROR(__xludf.DUMMYFUNCTION("if(or(X617="""",X617=""f""),"""",X617&amp;"": ""&amp;vlookup(to_text(X617),'1.Learning-Goals'!$A$3:$B$100,2,FALSE))"),"")</f>
        <v/>
      </c>
      <c r="AC617" s="52"/>
      <c r="AD617" s="52"/>
      <c r="AE617" s="52"/>
      <c r="AF617" s="52"/>
      <c r="AG617" s="52"/>
      <c r="AH617" s="52"/>
      <c r="AI617" s="52"/>
      <c r="AJ617" s="52"/>
    </row>
    <row r="618" ht="15.75" customHeight="1">
      <c r="A618" s="53"/>
      <c r="B618" s="39" t="str">
        <f t="shared" si="1"/>
        <v/>
      </c>
      <c r="C618" s="40" t="s">
        <v>1853</v>
      </c>
      <c r="D618" s="41" t="s">
        <v>1854</v>
      </c>
      <c r="E618" s="41" t="s">
        <v>79</v>
      </c>
      <c r="F618" s="40" t="s">
        <v>80</v>
      </c>
      <c r="G618" s="41">
        <v>2.0</v>
      </c>
      <c r="H618" s="57" t="s">
        <v>6</v>
      </c>
      <c r="I618" s="41" t="s">
        <v>82</v>
      </c>
      <c r="J618" s="56"/>
      <c r="K618" s="44"/>
      <c r="L618" s="45"/>
      <c r="M618" s="46" t="s">
        <v>134</v>
      </c>
      <c r="N618" s="40" t="s">
        <v>135</v>
      </c>
      <c r="O618" s="47" t="s">
        <v>1855</v>
      </c>
      <c r="P618" s="48"/>
      <c r="Q618" s="48"/>
      <c r="R618" s="48"/>
      <c r="S618" s="49"/>
      <c r="T618" s="50" t="str">
        <f>IFERROR(__xludf.DUMMYFUNCTION("if(isblank($A618),"""",REGEXREPLACE($A618,   "",?(\d),?"",  ""$1""&amp;""-""&amp;$H618))"),"")</f>
        <v/>
      </c>
      <c r="U618" s="51" t="str">
        <f>IFERROR(__xludf.DUMMYFUNCTION("iferror(split(A618,"","",TRUE,TRUE),"""")"),"")</f>
        <v/>
      </c>
      <c r="V618" s="51"/>
      <c r="W618" s="51"/>
      <c r="X618" s="51"/>
      <c r="Y618" s="50" t="str">
        <f>IFERROR(__xludf.DUMMYFUNCTION("if(or(U618="""",U618=""f""),"""",U618&amp;"": ""&amp;vlookup(to_text(U618),'1.Learning-Goals'!$A$3:$B$100,2,FALSE))"),"")</f>
        <v/>
      </c>
      <c r="Z618" s="50" t="str">
        <f>IFERROR(__xludf.DUMMYFUNCTION("if(or(V618="""",V618=""f""),"""",V618&amp;"": ""&amp;vlookup(to_text(V618),'1.Learning-Goals'!$A$3:$B$100,2,FALSE))"),"")</f>
        <v/>
      </c>
      <c r="AA618" s="50" t="str">
        <f>IFERROR(__xludf.DUMMYFUNCTION("if(or(W618="""",W618=""f""),"""",W618&amp;"": ""&amp;vlookup(to_text(W618),'1.Learning-Goals'!$A$3:$B$100,2,FALSE))"),"")</f>
        <v/>
      </c>
      <c r="AB618" s="50" t="str">
        <f>IFERROR(__xludf.DUMMYFUNCTION("if(or(X618="""",X618=""f""),"""",X618&amp;"": ""&amp;vlookup(to_text(X618),'1.Learning-Goals'!$A$3:$B$100,2,FALSE))"),"")</f>
        <v/>
      </c>
      <c r="AC618" s="52"/>
      <c r="AD618" s="52"/>
      <c r="AE618" s="52"/>
      <c r="AF618" s="52"/>
      <c r="AG618" s="52"/>
      <c r="AH618" s="52"/>
      <c r="AI618" s="52"/>
      <c r="AJ618" s="52"/>
    </row>
    <row r="619" ht="15.75" customHeight="1">
      <c r="A619" s="53"/>
      <c r="B619" s="39" t="str">
        <f t="shared" si="1"/>
        <v/>
      </c>
      <c r="C619" s="40" t="s">
        <v>1856</v>
      </c>
      <c r="D619" s="41" t="s">
        <v>1857</v>
      </c>
      <c r="E619" s="41" t="s">
        <v>79</v>
      </c>
      <c r="F619" s="40" t="s">
        <v>80</v>
      </c>
      <c r="G619" s="41">
        <v>3.0</v>
      </c>
      <c r="H619" s="57" t="s">
        <v>6</v>
      </c>
      <c r="I619" s="41" t="s">
        <v>82</v>
      </c>
      <c r="J619" s="56"/>
      <c r="K619" s="44"/>
      <c r="L619" s="45"/>
      <c r="M619" s="46" t="s">
        <v>134</v>
      </c>
      <c r="N619" s="40" t="s">
        <v>135</v>
      </c>
      <c r="O619" s="47" t="s">
        <v>1858</v>
      </c>
      <c r="P619" s="48"/>
      <c r="Q619" s="48"/>
      <c r="R619" s="48"/>
      <c r="S619" s="49"/>
      <c r="T619" s="50" t="str">
        <f>IFERROR(__xludf.DUMMYFUNCTION("if(isblank($A619),"""",REGEXREPLACE($A619,   "",?(\d),?"",  ""$1""&amp;""-""&amp;$H619))"),"")</f>
        <v/>
      </c>
      <c r="U619" s="51" t="str">
        <f>IFERROR(__xludf.DUMMYFUNCTION("iferror(split(A619,"","",TRUE,TRUE),"""")"),"")</f>
        <v/>
      </c>
      <c r="V619" s="51"/>
      <c r="W619" s="51"/>
      <c r="X619" s="51"/>
      <c r="Y619" s="50" t="str">
        <f>IFERROR(__xludf.DUMMYFUNCTION("if(or(U619="""",U619=""f""),"""",U619&amp;"": ""&amp;vlookup(to_text(U619),'1.Learning-Goals'!$A$3:$B$100,2,FALSE))"),"")</f>
        <v/>
      </c>
      <c r="Z619" s="50" t="str">
        <f>IFERROR(__xludf.DUMMYFUNCTION("if(or(V619="""",V619=""f""),"""",V619&amp;"": ""&amp;vlookup(to_text(V619),'1.Learning-Goals'!$A$3:$B$100,2,FALSE))"),"")</f>
        <v/>
      </c>
      <c r="AA619" s="50" t="str">
        <f>IFERROR(__xludf.DUMMYFUNCTION("if(or(W619="""",W619=""f""),"""",W619&amp;"": ""&amp;vlookup(to_text(W619),'1.Learning-Goals'!$A$3:$B$100,2,FALSE))"),"")</f>
        <v/>
      </c>
      <c r="AB619" s="50" t="str">
        <f>IFERROR(__xludf.DUMMYFUNCTION("if(or(X619="""",X619=""f""),"""",X619&amp;"": ""&amp;vlookup(to_text(X619),'1.Learning-Goals'!$A$3:$B$100,2,FALSE))"),"")</f>
        <v/>
      </c>
      <c r="AC619" s="52"/>
      <c r="AD619" s="52"/>
      <c r="AE619" s="52"/>
      <c r="AF619" s="52"/>
      <c r="AG619" s="52"/>
      <c r="AH619" s="52"/>
      <c r="AI619" s="52"/>
      <c r="AJ619" s="52"/>
    </row>
    <row r="620" ht="15.75" customHeight="1">
      <c r="A620" s="53"/>
      <c r="B620" s="39" t="str">
        <f t="shared" si="1"/>
        <v/>
      </c>
      <c r="C620" s="40" t="s">
        <v>1859</v>
      </c>
      <c r="D620" s="41" t="s">
        <v>1860</v>
      </c>
      <c r="E620" s="41" t="s">
        <v>79</v>
      </c>
      <c r="F620" s="40" t="s">
        <v>80</v>
      </c>
      <c r="G620" s="41">
        <v>3.0</v>
      </c>
      <c r="H620" s="57" t="s">
        <v>6</v>
      </c>
      <c r="I620" s="41" t="s">
        <v>82</v>
      </c>
      <c r="J620" s="56"/>
      <c r="K620" s="44"/>
      <c r="L620" s="45"/>
      <c r="M620" s="46" t="s">
        <v>134</v>
      </c>
      <c r="N620" s="40" t="s">
        <v>135</v>
      </c>
      <c r="O620" s="47" t="s">
        <v>1861</v>
      </c>
      <c r="P620" s="48"/>
      <c r="Q620" s="48"/>
      <c r="R620" s="48"/>
      <c r="S620" s="49"/>
      <c r="T620" s="50" t="str">
        <f>IFERROR(__xludf.DUMMYFUNCTION("if(isblank($A620),"""",REGEXREPLACE($A620,   "",?(\d),?"",  ""$1""&amp;""-""&amp;$H620))"),"")</f>
        <v/>
      </c>
      <c r="U620" s="51" t="str">
        <f>IFERROR(__xludf.DUMMYFUNCTION("iferror(split(A620,"","",TRUE,TRUE),"""")"),"")</f>
        <v/>
      </c>
      <c r="V620" s="51"/>
      <c r="W620" s="51"/>
      <c r="X620" s="51"/>
      <c r="Y620" s="50" t="str">
        <f>IFERROR(__xludf.DUMMYFUNCTION("if(or(U620="""",U620=""f""),"""",U620&amp;"": ""&amp;vlookup(to_text(U620),'1.Learning-Goals'!$A$3:$B$100,2,FALSE))"),"")</f>
        <v/>
      </c>
      <c r="Z620" s="50" t="str">
        <f>IFERROR(__xludf.DUMMYFUNCTION("if(or(V620="""",V620=""f""),"""",V620&amp;"": ""&amp;vlookup(to_text(V620),'1.Learning-Goals'!$A$3:$B$100,2,FALSE))"),"")</f>
        <v/>
      </c>
      <c r="AA620" s="50" t="str">
        <f>IFERROR(__xludf.DUMMYFUNCTION("if(or(W620="""",W620=""f""),"""",W620&amp;"": ""&amp;vlookup(to_text(W620),'1.Learning-Goals'!$A$3:$B$100,2,FALSE))"),"")</f>
        <v/>
      </c>
      <c r="AB620" s="50" t="str">
        <f>IFERROR(__xludf.DUMMYFUNCTION("if(or(X620="""",X620=""f""),"""",X620&amp;"": ""&amp;vlookup(to_text(X620),'1.Learning-Goals'!$A$3:$B$100,2,FALSE))"),"")</f>
        <v/>
      </c>
      <c r="AC620" s="52"/>
      <c r="AD620" s="52"/>
      <c r="AE620" s="52"/>
      <c r="AF620" s="52"/>
      <c r="AG620" s="52"/>
      <c r="AH620" s="52"/>
      <c r="AI620" s="52"/>
      <c r="AJ620" s="52"/>
    </row>
    <row r="621" ht="15.75" customHeight="1">
      <c r="A621" s="53"/>
      <c r="B621" s="39" t="str">
        <f t="shared" si="1"/>
        <v/>
      </c>
      <c r="C621" s="40" t="s">
        <v>1862</v>
      </c>
      <c r="D621" s="41" t="s">
        <v>1833</v>
      </c>
      <c r="E621" s="41" t="s">
        <v>79</v>
      </c>
      <c r="F621" s="40" t="s">
        <v>80</v>
      </c>
      <c r="G621" s="41">
        <v>3.0</v>
      </c>
      <c r="H621" s="57" t="s">
        <v>6</v>
      </c>
      <c r="I621" s="41" t="s">
        <v>82</v>
      </c>
      <c r="J621" s="56"/>
      <c r="K621" s="44"/>
      <c r="L621" s="45"/>
      <c r="M621" s="46" t="s">
        <v>134</v>
      </c>
      <c r="N621" s="40" t="s">
        <v>135</v>
      </c>
      <c r="O621" s="47" t="s">
        <v>1863</v>
      </c>
      <c r="P621" s="48"/>
      <c r="Q621" s="48"/>
      <c r="R621" s="48"/>
      <c r="S621" s="49"/>
      <c r="T621" s="50" t="str">
        <f>IFERROR(__xludf.DUMMYFUNCTION("if(isblank($A621),"""",REGEXREPLACE($A621,   "",?(\d),?"",  ""$1""&amp;""-""&amp;$H621))"),"")</f>
        <v/>
      </c>
      <c r="U621" s="51" t="str">
        <f>IFERROR(__xludf.DUMMYFUNCTION("iferror(split(A621,"","",TRUE,TRUE),"""")"),"")</f>
        <v/>
      </c>
      <c r="V621" s="51"/>
      <c r="W621" s="51"/>
      <c r="X621" s="51"/>
      <c r="Y621" s="50" t="str">
        <f>IFERROR(__xludf.DUMMYFUNCTION("if(or(U621="""",U621=""f""),"""",U621&amp;"": ""&amp;vlookup(to_text(U621),'1.Learning-Goals'!$A$3:$B$100,2,FALSE))"),"")</f>
        <v/>
      </c>
      <c r="Z621" s="50" t="str">
        <f>IFERROR(__xludf.DUMMYFUNCTION("if(or(V621="""",V621=""f""),"""",V621&amp;"": ""&amp;vlookup(to_text(V621),'1.Learning-Goals'!$A$3:$B$100,2,FALSE))"),"")</f>
        <v/>
      </c>
      <c r="AA621" s="50" t="str">
        <f>IFERROR(__xludf.DUMMYFUNCTION("if(or(W621="""",W621=""f""),"""",W621&amp;"": ""&amp;vlookup(to_text(W621),'1.Learning-Goals'!$A$3:$B$100,2,FALSE))"),"")</f>
        <v/>
      </c>
      <c r="AB621" s="50" t="str">
        <f>IFERROR(__xludf.DUMMYFUNCTION("if(or(X621="""",X621=""f""),"""",X621&amp;"": ""&amp;vlookup(to_text(X621),'1.Learning-Goals'!$A$3:$B$100,2,FALSE))"),"")</f>
        <v/>
      </c>
      <c r="AC621" s="52"/>
      <c r="AD621" s="52"/>
      <c r="AE621" s="52"/>
      <c r="AF621" s="52"/>
      <c r="AG621" s="52"/>
      <c r="AH621" s="52"/>
      <c r="AI621" s="52"/>
      <c r="AJ621" s="52"/>
    </row>
    <row r="622" ht="15.75" customHeight="1">
      <c r="A622" s="53"/>
      <c r="B622" s="39" t="str">
        <f t="shared" si="1"/>
        <v/>
      </c>
      <c r="C622" s="40" t="s">
        <v>1864</v>
      </c>
      <c r="D622" s="41" t="s">
        <v>1865</v>
      </c>
      <c r="E622" s="41" t="s">
        <v>79</v>
      </c>
      <c r="F622" s="40" t="s">
        <v>80</v>
      </c>
      <c r="G622" s="41">
        <v>3.0</v>
      </c>
      <c r="H622" s="57" t="s">
        <v>6</v>
      </c>
      <c r="I622" s="41" t="s">
        <v>82</v>
      </c>
      <c r="J622" s="56"/>
      <c r="K622" s="44"/>
      <c r="L622" s="45"/>
      <c r="M622" s="46" t="s">
        <v>134</v>
      </c>
      <c r="N622" s="40" t="s">
        <v>135</v>
      </c>
      <c r="O622" s="47" t="s">
        <v>1866</v>
      </c>
      <c r="P622" s="48"/>
      <c r="Q622" s="48"/>
      <c r="R622" s="48"/>
      <c r="S622" s="49"/>
      <c r="T622" s="50" t="str">
        <f>IFERROR(__xludf.DUMMYFUNCTION("if(isblank($A622),"""",REGEXREPLACE($A622,   "",?(\d),?"",  ""$1""&amp;""-""&amp;$H622))"),"")</f>
        <v/>
      </c>
      <c r="U622" s="51" t="str">
        <f>IFERROR(__xludf.DUMMYFUNCTION("iferror(split(A622,"","",TRUE,TRUE),"""")"),"")</f>
        <v/>
      </c>
      <c r="V622" s="51"/>
      <c r="W622" s="51"/>
      <c r="X622" s="51"/>
      <c r="Y622" s="50" t="str">
        <f>IFERROR(__xludf.DUMMYFUNCTION("if(or(U622="""",U622=""f""),"""",U622&amp;"": ""&amp;vlookup(to_text(U622),'1.Learning-Goals'!$A$3:$B$100,2,FALSE))"),"")</f>
        <v/>
      </c>
      <c r="Z622" s="50" t="str">
        <f>IFERROR(__xludf.DUMMYFUNCTION("if(or(V622="""",V622=""f""),"""",V622&amp;"": ""&amp;vlookup(to_text(V622),'1.Learning-Goals'!$A$3:$B$100,2,FALSE))"),"")</f>
        <v/>
      </c>
      <c r="AA622" s="50" t="str">
        <f>IFERROR(__xludf.DUMMYFUNCTION("if(or(W622="""",W622=""f""),"""",W622&amp;"": ""&amp;vlookup(to_text(W622),'1.Learning-Goals'!$A$3:$B$100,2,FALSE))"),"")</f>
        <v/>
      </c>
      <c r="AB622" s="50" t="str">
        <f>IFERROR(__xludf.DUMMYFUNCTION("if(or(X622="""",X622=""f""),"""",X622&amp;"": ""&amp;vlookup(to_text(X622),'1.Learning-Goals'!$A$3:$B$100,2,FALSE))"),"")</f>
        <v/>
      </c>
      <c r="AC622" s="52"/>
      <c r="AD622" s="52"/>
      <c r="AE622" s="52"/>
      <c r="AF622" s="52"/>
      <c r="AG622" s="52"/>
      <c r="AH622" s="52"/>
      <c r="AI622" s="52"/>
      <c r="AJ622" s="52"/>
    </row>
    <row r="623" ht="15.75" customHeight="1">
      <c r="A623" s="53"/>
      <c r="B623" s="39" t="str">
        <f t="shared" si="1"/>
        <v/>
      </c>
      <c r="C623" s="40" t="s">
        <v>1867</v>
      </c>
      <c r="D623" s="41" t="s">
        <v>1868</v>
      </c>
      <c r="E623" s="41" t="s">
        <v>79</v>
      </c>
      <c r="F623" s="40" t="s">
        <v>80</v>
      </c>
      <c r="G623" s="41">
        <v>3.0</v>
      </c>
      <c r="H623" s="57" t="s">
        <v>6</v>
      </c>
      <c r="I623" s="41" t="s">
        <v>82</v>
      </c>
      <c r="J623" s="56"/>
      <c r="K623" s="44"/>
      <c r="L623" s="45"/>
      <c r="M623" s="46" t="s">
        <v>134</v>
      </c>
      <c r="N623" s="40" t="s">
        <v>135</v>
      </c>
      <c r="O623" s="47" t="s">
        <v>1869</v>
      </c>
      <c r="P623" s="48"/>
      <c r="Q623" s="48"/>
      <c r="R623" s="48"/>
      <c r="S623" s="49"/>
      <c r="T623" s="50" t="str">
        <f>IFERROR(__xludf.DUMMYFUNCTION("if(isblank($A623),"""",REGEXREPLACE($A623,   "",?(\d),?"",  ""$1""&amp;""-""&amp;$H623))"),"")</f>
        <v/>
      </c>
      <c r="U623" s="51" t="str">
        <f>IFERROR(__xludf.DUMMYFUNCTION("iferror(split(A623,"","",TRUE,TRUE),"""")"),"")</f>
        <v/>
      </c>
      <c r="V623" s="51"/>
      <c r="W623" s="51"/>
      <c r="X623" s="51"/>
      <c r="Y623" s="50" t="str">
        <f>IFERROR(__xludf.DUMMYFUNCTION("if(or(U623="""",U623=""f""),"""",U623&amp;"": ""&amp;vlookup(to_text(U623),'1.Learning-Goals'!$A$3:$B$100,2,FALSE))"),"")</f>
        <v/>
      </c>
      <c r="Z623" s="50" t="str">
        <f>IFERROR(__xludf.DUMMYFUNCTION("if(or(V623="""",V623=""f""),"""",V623&amp;"": ""&amp;vlookup(to_text(V623),'1.Learning-Goals'!$A$3:$B$100,2,FALSE))"),"")</f>
        <v/>
      </c>
      <c r="AA623" s="50" t="str">
        <f>IFERROR(__xludf.DUMMYFUNCTION("if(or(W623="""",W623=""f""),"""",W623&amp;"": ""&amp;vlookup(to_text(W623),'1.Learning-Goals'!$A$3:$B$100,2,FALSE))"),"")</f>
        <v/>
      </c>
      <c r="AB623" s="50" t="str">
        <f>IFERROR(__xludf.DUMMYFUNCTION("if(or(X623="""",X623=""f""),"""",X623&amp;"": ""&amp;vlookup(to_text(X623),'1.Learning-Goals'!$A$3:$B$100,2,FALSE))"),"")</f>
        <v/>
      </c>
      <c r="AC623" s="52"/>
      <c r="AD623" s="52"/>
      <c r="AE623" s="52"/>
      <c r="AF623" s="52"/>
      <c r="AG623" s="52"/>
      <c r="AH623" s="52"/>
      <c r="AI623" s="52"/>
      <c r="AJ623" s="52"/>
    </row>
    <row r="624" ht="15.75" customHeight="1">
      <c r="A624" s="53"/>
      <c r="B624" s="39" t="str">
        <f t="shared" si="1"/>
        <v/>
      </c>
      <c r="C624" s="40" t="s">
        <v>1870</v>
      </c>
      <c r="D624" s="41" t="s">
        <v>1871</v>
      </c>
      <c r="E624" s="41" t="s">
        <v>79</v>
      </c>
      <c r="F624" s="40" t="s">
        <v>80</v>
      </c>
      <c r="G624" s="41">
        <v>3.0</v>
      </c>
      <c r="H624" s="57" t="s">
        <v>6</v>
      </c>
      <c r="I624" s="41" t="s">
        <v>82</v>
      </c>
      <c r="J624" s="56"/>
      <c r="K624" s="44"/>
      <c r="L624" s="45"/>
      <c r="M624" s="46" t="s">
        <v>134</v>
      </c>
      <c r="N624" s="40" t="s">
        <v>135</v>
      </c>
      <c r="O624" s="47" t="s">
        <v>1872</v>
      </c>
      <c r="P624" s="48"/>
      <c r="Q624" s="48"/>
      <c r="R624" s="48"/>
      <c r="S624" s="49"/>
      <c r="T624" s="50" t="str">
        <f>IFERROR(__xludf.DUMMYFUNCTION("if(isblank($A624),"""",REGEXREPLACE($A624,   "",?(\d),?"",  ""$1""&amp;""-""&amp;$H624))"),"")</f>
        <v/>
      </c>
      <c r="U624" s="51" t="str">
        <f>IFERROR(__xludf.DUMMYFUNCTION("iferror(split(A624,"","",TRUE,TRUE),"""")"),"")</f>
        <v/>
      </c>
      <c r="V624" s="51"/>
      <c r="W624" s="51"/>
      <c r="X624" s="51"/>
      <c r="Y624" s="50" t="str">
        <f>IFERROR(__xludf.DUMMYFUNCTION("if(or(U624="""",U624=""f""),"""",U624&amp;"": ""&amp;vlookup(to_text(U624),'1.Learning-Goals'!$A$3:$B$100,2,FALSE))"),"")</f>
        <v/>
      </c>
      <c r="Z624" s="50" t="str">
        <f>IFERROR(__xludf.DUMMYFUNCTION("if(or(V624="""",V624=""f""),"""",V624&amp;"": ""&amp;vlookup(to_text(V624),'1.Learning-Goals'!$A$3:$B$100,2,FALSE))"),"")</f>
        <v/>
      </c>
      <c r="AA624" s="50" t="str">
        <f>IFERROR(__xludf.DUMMYFUNCTION("if(or(W624="""",W624=""f""),"""",W624&amp;"": ""&amp;vlookup(to_text(W624),'1.Learning-Goals'!$A$3:$B$100,2,FALSE))"),"")</f>
        <v/>
      </c>
      <c r="AB624" s="50" t="str">
        <f>IFERROR(__xludf.DUMMYFUNCTION("if(or(X624="""",X624=""f""),"""",X624&amp;"": ""&amp;vlookup(to_text(X624),'1.Learning-Goals'!$A$3:$B$100,2,FALSE))"),"")</f>
        <v/>
      </c>
      <c r="AC624" s="52"/>
      <c r="AD624" s="52"/>
      <c r="AE624" s="52"/>
      <c r="AF624" s="52"/>
      <c r="AG624" s="52"/>
      <c r="AH624" s="52"/>
      <c r="AI624" s="52"/>
      <c r="AJ624" s="52"/>
    </row>
    <row r="625" ht="15.75" customHeight="1">
      <c r="A625" s="53"/>
      <c r="B625" s="39" t="str">
        <f t="shared" si="1"/>
        <v/>
      </c>
      <c r="C625" s="40" t="s">
        <v>1873</v>
      </c>
      <c r="D625" s="41" t="s">
        <v>1874</v>
      </c>
      <c r="E625" s="41" t="s">
        <v>79</v>
      </c>
      <c r="F625" s="40" t="s">
        <v>80</v>
      </c>
      <c r="G625" s="41">
        <v>3.0</v>
      </c>
      <c r="H625" s="57" t="s">
        <v>6</v>
      </c>
      <c r="I625" s="41" t="s">
        <v>82</v>
      </c>
      <c r="J625" s="56"/>
      <c r="K625" s="44"/>
      <c r="L625" s="45"/>
      <c r="M625" s="46" t="s">
        <v>134</v>
      </c>
      <c r="N625" s="40" t="s">
        <v>135</v>
      </c>
      <c r="O625" s="47" t="s">
        <v>1875</v>
      </c>
      <c r="P625" s="48"/>
      <c r="Q625" s="48"/>
      <c r="R625" s="48"/>
      <c r="S625" s="49"/>
      <c r="T625" s="50" t="str">
        <f>IFERROR(__xludf.DUMMYFUNCTION("if(isblank($A625),"""",REGEXREPLACE($A625,   "",?(\d),?"",  ""$1""&amp;""-""&amp;$H625))"),"")</f>
        <v/>
      </c>
      <c r="U625" s="51" t="str">
        <f>IFERROR(__xludf.DUMMYFUNCTION("iferror(split(A625,"","",TRUE,TRUE),"""")"),"")</f>
        <v/>
      </c>
      <c r="V625" s="51"/>
      <c r="W625" s="51"/>
      <c r="X625" s="51"/>
      <c r="Y625" s="50" t="str">
        <f>IFERROR(__xludf.DUMMYFUNCTION("if(or(U625="""",U625=""f""),"""",U625&amp;"": ""&amp;vlookup(to_text(U625),'1.Learning-Goals'!$A$3:$B$100,2,FALSE))"),"")</f>
        <v/>
      </c>
      <c r="Z625" s="50" t="str">
        <f>IFERROR(__xludf.DUMMYFUNCTION("if(or(V625="""",V625=""f""),"""",V625&amp;"": ""&amp;vlookup(to_text(V625),'1.Learning-Goals'!$A$3:$B$100,2,FALSE))"),"")</f>
        <v/>
      </c>
      <c r="AA625" s="50" t="str">
        <f>IFERROR(__xludf.DUMMYFUNCTION("if(or(W625="""",W625=""f""),"""",W625&amp;"": ""&amp;vlookup(to_text(W625),'1.Learning-Goals'!$A$3:$B$100,2,FALSE))"),"")</f>
        <v/>
      </c>
      <c r="AB625" s="50" t="str">
        <f>IFERROR(__xludf.DUMMYFUNCTION("if(or(X625="""",X625=""f""),"""",X625&amp;"": ""&amp;vlookup(to_text(X625),'1.Learning-Goals'!$A$3:$B$100,2,FALSE))"),"")</f>
        <v/>
      </c>
      <c r="AC625" s="52"/>
      <c r="AD625" s="52"/>
      <c r="AE625" s="52"/>
      <c r="AF625" s="52"/>
      <c r="AG625" s="52"/>
      <c r="AH625" s="52"/>
      <c r="AI625" s="52"/>
      <c r="AJ625" s="52"/>
    </row>
    <row r="626" ht="15.75" customHeight="1">
      <c r="A626" s="53"/>
      <c r="B626" s="39" t="str">
        <f t="shared" si="1"/>
        <v/>
      </c>
      <c r="C626" s="40" t="s">
        <v>1876</v>
      </c>
      <c r="D626" s="41" t="s">
        <v>1877</v>
      </c>
      <c r="E626" s="41" t="s">
        <v>79</v>
      </c>
      <c r="F626" s="40" t="s">
        <v>80</v>
      </c>
      <c r="G626" s="41">
        <v>3.0</v>
      </c>
      <c r="H626" s="57" t="s">
        <v>6</v>
      </c>
      <c r="I626" s="41" t="s">
        <v>82</v>
      </c>
      <c r="J626" s="56"/>
      <c r="K626" s="44"/>
      <c r="L626" s="45"/>
      <c r="M626" s="46" t="s">
        <v>134</v>
      </c>
      <c r="N626" s="40" t="s">
        <v>135</v>
      </c>
      <c r="O626" s="47" t="s">
        <v>1878</v>
      </c>
      <c r="P626" s="48"/>
      <c r="Q626" s="48"/>
      <c r="R626" s="48"/>
      <c r="S626" s="49"/>
      <c r="T626" s="50" t="str">
        <f>IFERROR(__xludf.DUMMYFUNCTION("if(isblank($A626),"""",REGEXREPLACE($A626,   "",?(\d),?"",  ""$1""&amp;""-""&amp;$H626))"),"")</f>
        <v/>
      </c>
      <c r="U626" s="51" t="str">
        <f>IFERROR(__xludf.DUMMYFUNCTION("iferror(split(A626,"","",TRUE,TRUE),"""")"),"")</f>
        <v/>
      </c>
      <c r="V626" s="51"/>
      <c r="W626" s="51"/>
      <c r="X626" s="51"/>
      <c r="Y626" s="50" t="str">
        <f>IFERROR(__xludf.DUMMYFUNCTION("if(or(U626="""",U626=""f""),"""",U626&amp;"": ""&amp;vlookup(to_text(U626),'1.Learning-Goals'!$A$3:$B$100,2,FALSE))"),"")</f>
        <v/>
      </c>
      <c r="Z626" s="50" t="str">
        <f>IFERROR(__xludf.DUMMYFUNCTION("if(or(V626="""",V626=""f""),"""",V626&amp;"": ""&amp;vlookup(to_text(V626),'1.Learning-Goals'!$A$3:$B$100,2,FALSE))"),"")</f>
        <v/>
      </c>
      <c r="AA626" s="50" t="str">
        <f>IFERROR(__xludf.DUMMYFUNCTION("if(or(W626="""",W626=""f""),"""",W626&amp;"": ""&amp;vlookup(to_text(W626),'1.Learning-Goals'!$A$3:$B$100,2,FALSE))"),"")</f>
        <v/>
      </c>
      <c r="AB626" s="50" t="str">
        <f>IFERROR(__xludf.DUMMYFUNCTION("if(or(X626="""",X626=""f""),"""",X626&amp;"": ""&amp;vlookup(to_text(X626),'1.Learning-Goals'!$A$3:$B$100,2,FALSE))"),"")</f>
        <v/>
      </c>
      <c r="AC626" s="52"/>
      <c r="AD626" s="52"/>
      <c r="AE626" s="52"/>
      <c r="AF626" s="52"/>
      <c r="AG626" s="52"/>
      <c r="AH626" s="52"/>
      <c r="AI626" s="52"/>
      <c r="AJ626" s="52"/>
    </row>
    <row r="627" ht="15.75" customHeight="1">
      <c r="A627" s="53"/>
      <c r="B627" s="39" t="str">
        <f t="shared" si="1"/>
        <v/>
      </c>
      <c r="C627" s="40" t="s">
        <v>1879</v>
      </c>
      <c r="D627" s="41" t="s">
        <v>1880</v>
      </c>
      <c r="E627" s="41" t="s">
        <v>79</v>
      </c>
      <c r="F627" s="40" t="s">
        <v>80</v>
      </c>
      <c r="G627" s="41">
        <v>3.0</v>
      </c>
      <c r="H627" s="57" t="s">
        <v>6</v>
      </c>
      <c r="I627" s="41" t="s">
        <v>82</v>
      </c>
      <c r="J627" s="56"/>
      <c r="K627" s="44"/>
      <c r="L627" s="45"/>
      <c r="M627" s="46" t="s">
        <v>134</v>
      </c>
      <c r="N627" s="40" t="s">
        <v>135</v>
      </c>
      <c r="O627" s="47" t="s">
        <v>1881</v>
      </c>
      <c r="P627" s="48"/>
      <c r="Q627" s="48"/>
      <c r="R627" s="48"/>
      <c r="S627" s="49"/>
      <c r="T627" s="50" t="str">
        <f>IFERROR(__xludf.DUMMYFUNCTION("if(isblank($A627),"""",REGEXREPLACE($A627,   "",?(\d),?"",  ""$1""&amp;""-""&amp;$H627))"),"")</f>
        <v/>
      </c>
      <c r="U627" s="51" t="str">
        <f>IFERROR(__xludf.DUMMYFUNCTION("iferror(split(A627,"","",TRUE,TRUE),"""")"),"")</f>
        <v/>
      </c>
      <c r="V627" s="51"/>
      <c r="W627" s="51"/>
      <c r="X627" s="51"/>
      <c r="Y627" s="50" t="str">
        <f>IFERROR(__xludf.DUMMYFUNCTION("if(or(U627="""",U627=""f""),"""",U627&amp;"": ""&amp;vlookup(to_text(U627),'1.Learning-Goals'!$A$3:$B$100,2,FALSE))"),"")</f>
        <v/>
      </c>
      <c r="Z627" s="50" t="str">
        <f>IFERROR(__xludf.DUMMYFUNCTION("if(or(V627="""",V627=""f""),"""",V627&amp;"": ""&amp;vlookup(to_text(V627),'1.Learning-Goals'!$A$3:$B$100,2,FALSE))"),"")</f>
        <v/>
      </c>
      <c r="AA627" s="50" t="str">
        <f>IFERROR(__xludf.DUMMYFUNCTION("if(or(W627="""",W627=""f""),"""",W627&amp;"": ""&amp;vlookup(to_text(W627),'1.Learning-Goals'!$A$3:$B$100,2,FALSE))"),"")</f>
        <v/>
      </c>
      <c r="AB627" s="50" t="str">
        <f>IFERROR(__xludf.DUMMYFUNCTION("if(or(X627="""",X627=""f""),"""",X627&amp;"": ""&amp;vlookup(to_text(X627),'1.Learning-Goals'!$A$3:$B$100,2,FALSE))"),"")</f>
        <v/>
      </c>
      <c r="AC627" s="52"/>
      <c r="AD627" s="52"/>
      <c r="AE627" s="52"/>
      <c r="AF627" s="52"/>
      <c r="AG627" s="52"/>
      <c r="AH627" s="52"/>
      <c r="AI627" s="52"/>
      <c r="AJ627" s="52"/>
    </row>
    <row r="628" ht="15.75" customHeight="1">
      <c r="A628" s="53"/>
      <c r="B628" s="39" t="str">
        <f t="shared" si="1"/>
        <v/>
      </c>
      <c r="C628" s="40" t="s">
        <v>1882</v>
      </c>
      <c r="D628" s="41" t="s">
        <v>1883</v>
      </c>
      <c r="E628" s="41" t="s">
        <v>79</v>
      </c>
      <c r="F628" s="40" t="s">
        <v>80</v>
      </c>
      <c r="G628" s="41">
        <v>3.0</v>
      </c>
      <c r="H628" s="57" t="s">
        <v>6</v>
      </c>
      <c r="I628" s="41" t="s">
        <v>82</v>
      </c>
      <c r="J628" s="56"/>
      <c r="K628" s="44"/>
      <c r="L628" s="45"/>
      <c r="M628" s="46" t="s">
        <v>134</v>
      </c>
      <c r="N628" s="40" t="s">
        <v>135</v>
      </c>
      <c r="O628" s="47" t="s">
        <v>1884</v>
      </c>
      <c r="P628" s="48"/>
      <c r="Q628" s="48"/>
      <c r="R628" s="48"/>
      <c r="S628" s="49"/>
      <c r="T628" s="50" t="str">
        <f>IFERROR(__xludf.DUMMYFUNCTION("if(isblank($A628),"""",REGEXREPLACE($A628,   "",?(\d),?"",  ""$1""&amp;""-""&amp;$H628))"),"")</f>
        <v/>
      </c>
      <c r="U628" s="51" t="str">
        <f>IFERROR(__xludf.DUMMYFUNCTION("iferror(split(A628,"","",TRUE,TRUE),"""")"),"")</f>
        <v/>
      </c>
      <c r="V628" s="51"/>
      <c r="W628" s="51"/>
      <c r="X628" s="51"/>
      <c r="Y628" s="50" t="str">
        <f>IFERROR(__xludf.DUMMYFUNCTION("if(or(U628="""",U628=""f""),"""",U628&amp;"": ""&amp;vlookup(to_text(U628),'1.Learning-Goals'!$A$3:$B$100,2,FALSE))"),"")</f>
        <v/>
      </c>
      <c r="Z628" s="50" t="str">
        <f>IFERROR(__xludf.DUMMYFUNCTION("if(or(V628="""",V628=""f""),"""",V628&amp;"": ""&amp;vlookup(to_text(V628),'1.Learning-Goals'!$A$3:$B$100,2,FALSE))"),"")</f>
        <v/>
      </c>
      <c r="AA628" s="50" t="str">
        <f>IFERROR(__xludf.DUMMYFUNCTION("if(or(W628="""",W628=""f""),"""",W628&amp;"": ""&amp;vlookup(to_text(W628),'1.Learning-Goals'!$A$3:$B$100,2,FALSE))"),"")</f>
        <v/>
      </c>
      <c r="AB628" s="50" t="str">
        <f>IFERROR(__xludf.DUMMYFUNCTION("if(or(X628="""",X628=""f""),"""",X628&amp;"": ""&amp;vlookup(to_text(X628),'1.Learning-Goals'!$A$3:$B$100,2,FALSE))"),"")</f>
        <v/>
      </c>
      <c r="AC628" s="52"/>
      <c r="AD628" s="52"/>
      <c r="AE628" s="52"/>
      <c r="AF628" s="52"/>
      <c r="AG628" s="52"/>
      <c r="AH628" s="52"/>
      <c r="AI628" s="52"/>
      <c r="AJ628" s="52"/>
    </row>
    <row r="629" ht="15.75" customHeight="1">
      <c r="A629" s="53"/>
      <c r="B629" s="39" t="str">
        <f t="shared" si="1"/>
        <v/>
      </c>
      <c r="C629" s="40" t="s">
        <v>1885</v>
      </c>
      <c r="D629" s="41" t="s">
        <v>1886</v>
      </c>
      <c r="E629" s="41" t="s">
        <v>79</v>
      </c>
      <c r="F629" s="40" t="s">
        <v>80</v>
      </c>
      <c r="G629" s="41">
        <v>4.0</v>
      </c>
      <c r="H629" s="57" t="s">
        <v>6</v>
      </c>
      <c r="I629" s="41" t="s">
        <v>82</v>
      </c>
      <c r="J629" s="56"/>
      <c r="K629" s="44"/>
      <c r="L629" s="45"/>
      <c r="M629" s="46" t="s">
        <v>134</v>
      </c>
      <c r="N629" s="40" t="s">
        <v>135</v>
      </c>
      <c r="O629" s="47" t="s">
        <v>1887</v>
      </c>
      <c r="P629" s="48"/>
      <c r="Q629" s="48"/>
      <c r="R629" s="48"/>
      <c r="S629" s="49"/>
      <c r="T629" s="50" t="str">
        <f>IFERROR(__xludf.DUMMYFUNCTION("if(isblank($A629),"""",REGEXREPLACE($A629,   "",?(\d),?"",  ""$1""&amp;""-""&amp;$H629))"),"")</f>
        <v/>
      </c>
      <c r="U629" s="51" t="str">
        <f>IFERROR(__xludf.DUMMYFUNCTION("iferror(split(A629,"","",TRUE,TRUE),"""")"),"")</f>
        <v/>
      </c>
      <c r="V629" s="51"/>
      <c r="W629" s="51"/>
      <c r="X629" s="51"/>
      <c r="Y629" s="50" t="str">
        <f>IFERROR(__xludf.DUMMYFUNCTION("if(or(U629="""",U629=""f""),"""",U629&amp;"": ""&amp;vlookup(to_text(U629),'1.Learning-Goals'!$A$3:$B$100,2,FALSE))"),"")</f>
        <v/>
      </c>
      <c r="Z629" s="50" t="str">
        <f>IFERROR(__xludf.DUMMYFUNCTION("if(or(V629="""",V629=""f""),"""",V629&amp;"": ""&amp;vlookup(to_text(V629),'1.Learning-Goals'!$A$3:$B$100,2,FALSE))"),"")</f>
        <v/>
      </c>
      <c r="AA629" s="50" t="str">
        <f>IFERROR(__xludf.DUMMYFUNCTION("if(or(W629="""",W629=""f""),"""",W629&amp;"": ""&amp;vlookup(to_text(W629),'1.Learning-Goals'!$A$3:$B$100,2,FALSE))"),"")</f>
        <v/>
      </c>
      <c r="AB629" s="50" t="str">
        <f>IFERROR(__xludf.DUMMYFUNCTION("if(or(X629="""",X629=""f""),"""",X629&amp;"": ""&amp;vlookup(to_text(X629),'1.Learning-Goals'!$A$3:$B$100,2,FALSE))"),"")</f>
        <v/>
      </c>
      <c r="AC629" s="52"/>
      <c r="AD629" s="52"/>
      <c r="AE629" s="52"/>
      <c r="AF629" s="52"/>
      <c r="AG629" s="52"/>
      <c r="AH629" s="52"/>
      <c r="AI629" s="52"/>
      <c r="AJ629" s="52"/>
    </row>
    <row r="630" ht="15.75" customHeight="1">
      <c r="A630" s="53"/>
      <c r="B630" s="39" t="str">
        <f t="shared" si="1"/>
        <v/>
      </c>
      <c r="C630" s="40" t="s">
        <v>1888</v>
      </c>
      <c r="D630" s="41" t="s">
        <v>1860</v>
      </c>
      <c r="E630" s="41" t="s">
        <v>79</v>
      </c>
      <c r="F630" s="40" t="s">
        <v>80</v>
      </c>
      <c r="G630" s="41">
        <v>4.0</v>
      </c>
      <c r="H630" s="57" t="s">
        <v>6</v>
      </c>
      <c r="I630" s="41" t="s">
        <v>82</v>
      </c>
      <c r="J630" s="56"/>
      <c r="K630" s="44"/>
      <c r="L630" s="45"/>
      <c r="M630" s="46" t="s">
        <v>134</v>
      </c>
      <c r="N630" s="40" t="s">
        <v>135</v>
      </c>
      <c r="O630" s="47" t="s">
        <v>1889</v>
      </c>
      <c r="P630" s="48"/>
      <c r="Q630" s="48"/>
      <c r="R630" s="48"/>
      <c r="S630" s="49"/>
      <c r="T630" s="50" t="str">
        <f>IFERROR(__xludf.DUMMYFUNCTION("if(isblank($A630),"""",REGEXREPLACE($A630,   "",?(\d),?"",  ""$1""&amp;""-""&amp;$H630))"),"")</f>
        <v/>
      </c>
      <c r="U630" s="51" t="str">
        <f>IFERROR(__xludf.DUMMYFUNCTION("iferror(split(A630,"","",TRUE,TRUE),"""")"),"")</f>
        <v/>
      </c>
      <c r="V630" s="51"/>
      <c r="W630" s="51"/>
      <c r="X630" s="51"/>
      <c r="Y630" s="50" t="str">
        <f>IFERROR(__xludf.DUMMYFUNCTION("if(or(U630="""",U630=""f""),"""",U630&amp;"": ""&amp;vlookup(to_text(U630),'1.Learning-Goals'!$A$3:$B$100,2,FALSE))"),"")</f>
        <v/>
      </c>
      <c r="Z630" s="50" t="str">
        <f>IFERROR(__xludf.DUMMYFUNCTION("if(or(V630="""",V630=""f""),"""",V630&amp;"": ""&amp;vlookup(to_text(V630),'1.Learning-Goals'!$A$3:$B$100,2,FALSE))"),"")</f>
        <v/>
      </c>
      <c r="AA630" s="50" t="str">
        <f>IFERROR(__xludf.DUMMYFUNCTION("if(or(W630="""",W630=""f""),"""",W630&amp;"": ""&amp;vlookup(to_text(W630),'1.Learning-Goals'!$A$3:$B$100,2,FALSE))"),"")</f>
        <v/>
      </c>
      <c r="AB630" s="50" t="str">
        <f>IFERROR(__xludf.DUMMYFUNCTION("if(or(X630="""",X630=""f""),"""",X630&amp;"": ""&amp;vlookup(to_text(X630),'1.Learning-Goals'!$A$3:$B$100,2,FALSE))"),"")</f>
        <v/>
      </c>
      <c r="AC630" s="52"/>
      <c r="AD630" s="52"/>
      <c r="AE630" s="52"/>
      <c r="AF630" s="52"/>
      <c r="AG630" s="52"/>
      <c r="AH630" s="52"/>
      <c r="AI630" s="52"/>
      <c r="AJ630" s="52"/>
    </row>
    <row r="631" ht="15.75" customHeight="1">
      <c r="A631" s="53"/>
      <c r="B631" s="39" t="str">
        <f t="shared" si="1"/>
        <v/>
      </c>
      <c r="C631" s="40" t="s">
        <v>1890</v>
      </c>
      <c r="D631" s="41" t="s">
        <v>1891</v>
      </c>
      <c r="E631" s="41" t="s">
        <v>79</v>
      </c>
      <c r="F631" s="40" t="s">
        <v>80</v>
      </c>
      <c r="G631" s="41">
        <v>4.0</v>
      </c>
      <c r="H631" s="57" t="s">
        <v>6</v>
      </c>
      <c r="I631" s="41" t="s">
        <v>82</v>
      </c>
      <c r="J631" s="56"/>
      <c r="K631" s="44"/>
      <c r="L631" s="45"/>
      <c r="M631" s="46" t="s">
        <v>134</v>
      </c>
      <c r="N631" s="40" t="s">
        <v>135</v>
      </c>
      <c r="O631" s="47" t="s">
        <v>1892</v>
      </c>
      <c r="P631" s="48"/>
      <c r="Q631" s="48"/>
      <c r="R631" s="48"/>
      <c r="S631" s="49"/>
      <c r="T631" s="50" t="str">
        <f>IFERROR(__xludf.DUMMYFUNCTION("if(isblank($A631),"""",REGEXREPLACE($A631,   "",?(\d),?"",  ""$1""&amp;""-""&amp;$H631))"),"")</f>
        <v/>
      </c>
      <c r="U631" s="51" t="str">
        <f>IFERROR(__xludf.DUMMYFUNCTION("iferror(split(A631,"","",TRUE,TRUE),"""")"),"")</f>
        <v/>
      </c>
      <c r="V631" s="51"/>
      <c r="W631" s="51"/>
      <c r="X631" s="51"/>
      <c r="Y631" s="50" t="str">
        <f>IFERROR(__xludf.DUMMYFUNCTION("if(or(U631="""",U631=""f""),"""",U631&amp;"": ""&amp;vlookup(to_text(U631),'1.Learning-Goals'!$A$3:$B$100,2,FALSE))"),"")</f>
        <v/>
      </c>
      <c r="Z631" s="50" t="str">
        <f>IFERROR(__xludf.DUMMYFUNCTION("if(or(V631="""",V631=""f""),"""",V631&amp;"": ""&amp;vlookup(to_text(V631),'1.Learning-Goals'!$A$3:$B$100,2,FALSE))"),"")</f>
        <v/>
      </c>
      <c r="AA631" s="50" t="str">
        <f>IFERROR(__xludf.DUMMYFUNCTION("if(or(W631="""",W631=""f""),"""",W631&amp;"": ""&amp;vlookup(to_text(W631),'1.Learning-Goals'!$A$3:$B$100,2,FALSE))"),"")</f>
        <v/>
      </c>
      <c r="AB631" s="50" t="str">
        <f>IFERROR(__xludf.DUMMYFUNCTION("if(or(X631="""",X631=""f""),"""",X631&amp;"": ""&amp;vlookup(to_text(X631),'1.Learning-Goals'!$A$3:$B$100,2,FALSE))"),"")</f>
        <v/>
      </c>
      <c r="AC631" s="52"/>
      <c r="AD631" s="52"/>
      <c r="AE631" s="52"/>
      <c r="AF631" s="52"/>
      <c r="AG631" s="52"/>
      <c r="AH631" s="52"/>
      <c r="AI631" s="52"/>
      <c r="AJ631" s="52"/>
    </row>
    <row r="632" ht="15.75" customHeight="1">
      <c r="A632" s="53"/>
      <c r="B632" s="39" t="str">
        <f t="shared" si="1"/>
        <v/>
      </c>
      <c r="C632" s="40" t="s">
        <v>1893</v>
      </c>
      <c r="D632" s="41" t="s">
        <v>1894</v>
      </c>
      <c r="E632" s="41" t="s">
        <v>79</v>
      </c>
      <c r="F632" s="40" t="s">
        <v>80</v>
      </c>
      <c r="G632" s="41">
        <v>4.0</v>
      </c>
      <c r="H632" s="57" t="s">
        <v>6</v>
      </c>
      <c r="I632" s="41" t="s">
        <v>82</v>
      </c>
      <c r="J632" s="56"/>
      <c r="K632" s="44"/>
      <c r="L632" s="45"/>
      <c r="M632" s="46" t="s">
        <v>134</v>
      </c>
      <c r="N632" s="40" t="s">
        <v>135</v>
      </c>
      <c r="O632" s="47" t="s">
        <v>1895</v>
      </c>
      <c r="P632" s="48"/>
      <c r="Q632" s="48"/>
      <c r="R632" s="48"/>
      <c r="S632" s="49"/>
      <c r="T632" s="50" t="str">
        <f>IFERROR(__xludf.DUMMYFUNCTION("if(isblank($A632),"""",REGEXREPLACE($A632,   "",?(\d),?"",  ""$1""&amp;""-""&amp;$H632))"),"")</f>
        <v/>
      </c>
      <c r="U632" s="51" t="str">
        <f>IFERROR(__xludf.DUMMYFUNCTION("iferror(split(A632,"","",TRUE,TRUE),"""")"),"")</f>
        <v/>
      </c>
      <c r="V632" s="51"/>
      <c r="W632" s="51"/>
      <c r="X632" s="51"/>
      <c r="Y632" s="50" t="str">
        <f>IFERROR(__xludf.DUMMYFUNCTION("if(or(U632="""",U632=""f""),"""",U632&amp;"": ""&amp;vlookup(to_text(U632),'1.Learning-Goals'!$A$3:$B$100,2,FALSE))"),"")</f>
        <v/>
      </c>
      <c r="Z632" s="50" t="str">
        <f>IFERROR(__xludf.DUMMYFUNCTION("if(or(V632="""",V632=""f""),"""",V632&amp;"": ""&amp;vlookup(to_text(V632),'1.Learning-Goals'!$A$3:$B$100,2,FALSE))"),"")</f>
        <v/>
      </c>
      <c r="AA632" s="50" t="str">
        <f>IFERROR(__xludf.DUMMYFUNCTION("if(or(W632="""",W632=""f""),"""",W632&amp;"": ""&amp;vlookup(to_text(W632),'1.Learning-Goals'!$A$3:$B$100,2,FALSE))"),"")</f>
        <v/>
      </c>
      <c r="AB632" s="50" t="str">
        <f>IFERROR(__xludf.DUMMYFUNCTION("if(or(X632="""",X632=""f""),"""",X632&amp;"": ""&amp;vlookup(to_text(X632),'1.Learning-Goals'!$A$3:$B$100,2,FALSE))"),"")</f>
        <v/>
      </c>
      <c r="AC632" s="52"/>
      <c r="AD632" s="52"/>
      <c r="AE632" s="52"/>
      <c r="AF632" s="52"/>
      <c r="AG632" s="52"/>
      <c r="AH632" s="52"/>
      <c r="AI632" s="52"/>
      <c r="AJ632" s="52"/>
    </row>
    <row r="633" ht="15.75" customHeight="1">
      <c r="A633" s="53"/>
      <c r="B633" s="39" t="str">
        <f t="shared" si="1"/>
        <v/>
      </c>
      <c r="C633" s="40" t="s">
        <v>1896</v>
      </c>
      <c r="D633" s="41" t="s">
        <v>1897</v>
      </c>
      <c r="E633" s="41" t="s">
        <v>79</v>
      </c>
      <c r="F633" s="40" t="s">
        <v>80</v>
      </c>
      <c r="G633" s="41">
        <v>4.0</v>
      </c>
      <c r="H633" s="57" t="s">
        <v>6</v>
      </c>
      <c r="I633" s="41" t="s">
        <v>82</v>
      </c>
      <c r="J633" s="56"/>
      <c r="K633" s="44"/>
      <c r="L633" s="45"/>
      <c r="M633" s="46" t="s">
        <v>134</v>
      </c>
      <c r="N633" s="40" t="s">
        <v>135</v>
      </c>
      <c r="O633" s="47" t="s">
        <v>1898</v>
      </c>
      <c r="P633" s="48"/>
      <c r="Q633" s="48"/>
      <c r="R633" s="48"/>
      <c r="S633" s="49"/>
      <c r="T633" s="50" t="str">
        <f>IFERROR(__xludf.DUMMYFUNCTION("if(isblank($A633),"""",REGEXREPLACE($A633,   "",?(\d),?"",  ""$1""&amp;""-""&amp;$H633))"),"")</f>
        <v/>
      </c>
      <c r="U633" s="51" t="str">
        <f>IFERROR(__xludf.DUMMYFUNCTION("iferror(split(A633,"","",TRUE,TRUE),"""")"),"")</f>
        <v/>
      </c>
      <c r="V633" s="51"/>
      <c r="W633" s="51"/>
      <c r="X633" s="51"/>
      <c r="Y633" s="50" t="str">
        <f>IFERROR(__xludf.DUMMYFUNCTION("if(or(U633="""",U633=""f""),"""",U633&amp;"": ""&amp;vlookup(to_text(U633),'1.Learning-Goals'!$A$3:$B$100,2,FALSE))"),"")</f>
        <v/>
      </c>
      <c r="Z633" s="50" t="str">
        <f>IFERROR(__xludf.DUMMYFUNCTION("if(or(V633="""",V633=""f""),"""",V633&amp;"": ""&amp;vlookup(to_text(V633),'1.Learning-Goals'!$A$3:$B$100,2,FALSE))"),"")</f>
        <v/>
      </c>
      <c r="AA633" s="50" t="str">
        <f>IFERROR(__xludf.DUMMYFUNCTION("if(or(W633="""",W633=""f""),"""",W633&amp;"": ""&amp;vlookup(to_text(W633),'1.Learning-Goals'!$A$3:$B$100,2,FALSE))"),"")</f>
        <v/>
      </c>
      <c r="AB633" s="50" t="str">
        <f>IFERROR(__xludf.DUMMYFUNCTION("if(or(X633="""",X633=""f""),"""",X633&amp;"": ""&amp;vlookup(to_text(X633),'1.Learning-Goals'!$A$3:$B$100,2,FALSE))"),"")</f>
        <v/>
      </c>
      <c r="AC633" s="52"/>
      <c r="AD633" s="52"/>
      <c r="AE633" s="52"/>
      <c r="AF633" s="52"/>
      <c r="AG633" s="52"/>
      <c r="AH633" s="52"/>
      <c r="AI633" s="52"/>
      <c r="AJ633" s="52"/>
    </row>
    <row r="634" ht="15.75" customHeight="1">
      <c r="A634" s="53"/>
      <c r="B634" s="39" t="str">
        <f t="shared" si="1"/>
        <v/>
      </c>
      <c r="C634" s="40" t="s">
        <v>1899</v>
      </c>
      <c r="D634" s="41" t="s">
        <v>1900</v>
      </c>
      <c r="E634" s="41" t="s">
        <v>79</v>
      </c>
      <c r="F634" s="40" t="s">
        <v>80</v>
      </c>
      <c r="G634" s="41">
        <v>4.0</v>
      </c>
      <c r="H634" s="57" t="s">
        <v>6</v>
      </c>
      <c r="I634" s="41" t="s">
        <v>82</v>
      </c>
      <c r="J634" s="56"/>
      <c r="K634" s="44"/>
      <c r="L634" s="45"/>
      <c r="M634" s="46" t="s">
        <v>134</v>
      </c>
      <c r="N634" s="40" t="s">
        <v>135</v>
      </c>
      <c r="O634" s="47" t="s">
        <v>1901</v>
      </c>
      <c r="P634" s="48"/>
      <c r="Q634" s="48"/>
      <c r="R634" s="48"/>
      <c r="S634" s="49"/>
      <c r="T634" s="50" t="str">
        <f>IFERROR(__xludf.DUMMYFUNCTION("if(isblank($A634),"""",REGEXREPLACE($A634,   "",?(\d),?"",  ""$1""&amp;""-""&amp;$H634))"),"")</f>
        <v/>
      </c>
      <c r="U634" s="51" t="str">
        <f>IFERROR(__xludf.DUMMYFUNCTION("iferror(split(A634,"","",TRUE,TRUE),"""")"),"")</f>
        <v/>
      </c>
      <c r="V634" s="51"/>
      <c r="W634" s="51"/>
      <c r="X634" s="51"/>
      <c r="Y634" s="50" t="str">
        <f>IFERROR(__xludf.DUMMYFUNCTION("if(or(U634="""",U634=""f""),"""",U634&amp;"": ""&amp;vlookup(to_text(U634),'1.Learning-Goals'!$A$3:$B$100,2,FALSE))"),"")</f>
        <v/>
      </c>
      <c r="Z634" s="50" t="str">
        <f>IFERROR(__xludf.DUMMYFUNCTION("if(or(V634="""",V634=""f""),"""",V634&amp;"": ""&amp;vlookup(to_text(V634),'1.Learning-Goals'!$A$3:$B$100,2,FALSE))"),"")</f>
        <v/>
      </c>
      <c r="AA634" s="50" t="str">
        <f>IFERROR(__xludf.DUMMYFUNCTION("if(or(W634="""",W634=""f""),"""",W634&amp;"": ""&amp;vlookup(to_text(W634),'1.Learning-Goals'!$A$3:$B$100,2,FALSE))"),"")</f>
        <v/>
      </c>
      <c r="AB634" s="50" t="str">
        <f>IFERROR(__xludf.DUMMYFUNCTION("if(or(X634="""",X634=""f""),"""",X634&amp;"": ""&amp;vlookup(to_text(X634),'1.Learning-Goals'!$A$3:$B$100,2,FALSE))"),"")</f>
        <v/>
      </c>
      <c r="AC634" s="52"/>
      <c r="AD634" s="52"/>
      <c r="AE634" s="52"/>
      <c r="AF634" s="52"/>
      <c r="AG634" s="52"/>
      <c r="AH634" s="52"/>
      <c r="AI634" s="52"/>
      <c r="AJ634" s="52"/>
    </row>
    <row r="635" ht="15.75" customHeight="1">
      <c r="A635" s="53"/>
      <c r="B635" s="39" t="str">
        <f t="shared" si="1"/>
        <v/>
      </c>
      <c r="C635" s="40" t="s">
        <v>1902</v>
      </c>
      <c r="D635" s="41" t="s">
        <v>1903</v>
      </c>
      <c r="E635" s="41" t="s">
        <v>79</v>
      </c>
      <c r="F635" s="40" t="s">
        <v>80</v>
      </c>
      <c r="G635" s="41">
        <v>4.0</v>
      </c>
      <c r="H635" s="57" t="s">
        <v>6</v>
      </c>
      <c r="I635" s="41" t="s">
        <v>82</v>
      </c>
      <c r="J635" s="56"/>
      <c r="K635" s="44"/>
      <c r="L635" s="45"/>
      <c r="M635" s="46" t="s">
        <v>134</v>
      </c>
      <c r="N635" s="40" t="s">
        <v>135</v>
      </c>
      <c r="O635" s="47" t="s">
        <v>1904</v>
      </c>
      <c r="P635" s="48"/>
      <c r="Q635" s="48"/>
      <c r="R635" s="48"/>
      <c r="S635" s="49"/>
      <c r="T635" s="50" t="str">
        <f>IFERROR(__xludf.DUMMYFUNCTION("if(isblank($A635),"""",REGEXREPLACE($A635,   "",?(\d),?"",  ""$1""&amp;""-""&amp;$H635))"),"")</f>
        <v/>
      </c>
      <c r="U635" s="51" t="str">
        <f>IFERROR(__xludf.DUMMYFUNCTION("iferror(split(A635,"","",TRUE,TRUE),"""")"),"")</f>
        <v/>
      </c>
      <c r="V635" s="51"/>
      <c r="W635" s="51"/>
      <c r="X635" s="51"/>
      <c r="Y635" s="50" t="str">
        <f>IFERROR(__xludf.DUMMYFUNCTION("if(or(U635="""",U635=""f""),"""",U635&amp;"": ""&amp;vlookup(to_text(U635),'1.Learning-Goals'!$A$3:$B$100,2,FALSE))"),"")</f>
        <v/>
      </c>
      <c r="Z635" s="50" t="str">
        <f>IFERROR(__xludf.DUMMYFUNCTION("if(or(V635="""",V635=""f""),"""",V635&amp;"": ""&amp;vlookup(to_text(V635),'1.Learning-Goals'!$A$3:$B$100,2,FALSE))"),"")</f>
        <v/>
      </c>
      <c r="AA635" s="50" t="str">
        <f>IFERROR(__xludf.DUMMYFUNCTION("if(or(W635="""",W635=""f""),"""",W635&amp;"": ""&amp;vlookup(to_text(W635),'1.Learning-Goals'!$A$3:$B$100,2,FALSE))"),"")</f>
        <v/>
      </c>
      <c r="AB635" s="50" t="str">
        <f>IFERROR(__xludf.DUMMYFUNCTION("if(or(X635="""",X635=""f""),"""",X635&amp;"": ""&amp;vlookup(to_text(X635),'1.Learning-Goals'!$A$3:$B$100,2,FALSE))"),"")</f>
        <v/>
      </c>
      <c r="AC635" s="52"/>
      <c r="AD635" s="52"/>
      <c r="AE635" s="52"/>
      <c r="AF635" s="52"/>
      <c r="AG635" s="52"/>
      <c r="AH635" s="52"/>
      <c r="AI635" s="52"/>
      <c r="AJ635" s="52"/>
    </row>
    <row r="636" ht="15.75" customHeight="1">
      <c r="A636" s="53"/>
      <c r="B636" s="39" t="str">
        <f t="shared" si="1"/>
        <v/>
      </c>
      <c r="C636" s="40" t="s">
        <v>1905</v>
      </c>
      <c r="D636" s="41" t="s">
        <v>1906</v>
      </c>
      <c r="E636" s="41" t="s">
        <v>79</v>
      </c>
      <c r="F636" s="40" t="s">
        <v>80</v>
      </c>
      <c r="G636" s="41">
        <v>4.0</v>
      </c>
      <c r="H636" s="57" t="s">
        <v>6</v>
      </c>
      <c r="I636" s="41" t="s">
        <v>82</v>
      </c>
      <c r="J636" s="56"/>
      <c r="K636" s="44"/>
      <c r="L636" s="45"/>
      <c r="M636" s="46" t="s">
        <v>134</v>
      </c>
      <c r="N636" s="40" t="s">
        <v>135</v>
      </c>
      <c r="O636" s="47" t="s">
        <v>1907</v>
      </c>
      <c r="P636" s="48"/>
      <c r="Q636" s="48"/>
      <c r="R636" s="48"/>
      <c r="S636" s="49"/>
      <c r="T636" s="50" t="str">
        <f>IFERROR(__xludf.DUMMYFUNCTION("if(isblank($A636),"""",REGEXREPLACE($A636,   "",?(\d),?"",  ""$1""&amp;""-""&amp;$H636))"),"")</f>
        <v/>
      </c>
      <c r="U636" s="51" t="str">
        <f>IFERROR(__xludf.DUMMYFUNCTION("iferror(split(A636,"","",TRUE,TRUE),"""")"),"")</f>
        <v/>
      </c>
      <c r="V636" s="51"/>
      <c r="W636" s="51"/>
      <c r="X636" s="51"/>
      <c r="Y636" s="50" t="str">
        <f>IFERROR(__xludf.DUMMYFUNCTION("if(or(U636="""",U636=""f""),"""",U636&amp;"": ""&amp;vlookup(to_text(U636),'1.Learning-Goals'!$A$3:$B$100,2,FALSE))"),"")</f>
        <v/>
      </c>
      <c r="Z636" s="50" t="str">
        <f>IFERROR(__xludf.DUMMYFUNCTION("if(or(V636="""",V636=""f""),"""",V636&amp;"": ""&amp;vlookup(to_text(V636),'1.Learning-Goals'!$A$3:$B$100,2,FALSE))"),"")</f>
        <v/>
      </c>
      <c r="AA636" s="50" t="str">
        <f>IFERROR(__xludf.DUMMYFUNCTION("if(or(W636="""",W636=""f""),"""",W636&amp;"": ""&amp;vlookup(to_text(W636),'1.Learning-Goals'!$A$3:$B$100,2,FALSE))"),"")</f>
        <v/>
      </c>
      <c r="AB636" s="50" t="str">
        <f>IFERROR(__xludf.DUMMYFUNCTION("if(or(X636="""",X636=""f""),"""",X636&amp;"": ""&amp;vlookup(to_text(X636),'1.Learning-Goals'!$A$3:$B$100,2,FALSE))"),"")</f>
        <v/>
      </c>
      <c r="AC636" s="52"/>
      <c r="AD636" s="52"/>
      <c r="AE636" s="52"/>
      <c r="AF636" s="52"/>
      <c r="AG636" s="52"/>
      <c r="AH636" s="52"/>
      <c r="AI636" s="52"/>
      <c r="AJ636" s="52"/>
    </row>
    <row r="637" ht="15.75" customHeight="1">
      <c r="A637" s="53"/>
      <c r="B637" s="39" t="str">
        <f t="shared" si="1"/>
        <v/>
      </c>
      <c r="C637" s="40" t="s">
        <v>1908</v>
      </c>
      <c r="D637" s="41" t="s">
        <v>1909</v>
      </c>
      <c r="E637" s="41" t="s">
        <v>79</v>
      </c>
      <c r="F637" s="40" t="s">
        <v>80</v>
      </c>
      <c r="G637" s="41">
        <v>4.0</v>
      </c>
      <c r="H637" s="57" t="s">
        <v>6</v>
      </c>
      <c r="I637" s="41" t="s">
        <v>82</v>
      </c>
      <c r="J637" s="56"/>
      <c r="K637" s="44"/>
      <c r="L637" s="45"/>
      <c r="M637" s="46" t="s">
        <v>134</v>
      </c>
      <c r="N637" s="40" t="s">
        <v>135</v>
      </c>
      <c r="O637" s="47" t="s">
        <v>1910</v>
      </c>
      <c r="P637" s="48"/>
      <c r="Q637" s="48"/>
      <c r="R637" s="48"/>
      <c r="S637" s="49"/>
      <c r="T637" s="50" t="str">
        <f>IFERROR(__xludf.DUMMYFUNCTION("if(isblank($A637),"""",REGEXREPLACE($A637,   "",?(\d),?"",  ""$1""&amp;""-""&amp;$H637))"),"")</f>
        <v/>
      </c>
      <c r="U637" s="51" t="str">
        <f>IFERROR(__xludf.DUMMYFUNCTION("iferror(split(A637,"","",TRUE,TRUE),"""")"),"")</f>
        <v/>
      </c>
      <c r="V637" s="51"/>
      <c r="W637" s="51"/>
      <c r="X637" s="51"/>
      <c r="Y637" s="50" t="str">
        <f>IFERROR(__xludf.DUMMYFUNCTION("if(or(U637="""",U637=""f""),"""",U637&amp;"": ""&amp;vlookup(to_text(U637),'1.Learning-Goals'!$A$3:$B$100,2,FALSE))"),"")</f>
        <v/>
      </c>
      <c r="Z637" s="50" t="str">
        <f>IFERROR(__xludf.DUMMYFUNCTION("if(or(V637="""",V637=""f""),"""",V637&amp;"": ""&amp;vlookup(to_text(V637),'1.Learning-Goals'!$A$3:$B$100,2,FALSE))"),"")</f>
        <v/>
      </c>
      <c r="AA637" s="50" t="str">
        <f>IFERROR(__xludf.DUMMYFUNCTION("if(or(W637="""",W637=""f""),"""",W637&amp;"": ""&amp;vlookup(to_text(W637),'1.Learning-Goals'!$A$3:$B$100,2,FALSE))"),"")</f>
        <v/>
      </c>
      <c r="AB637" s="50" t="str">
        <f>IFERROR(__xludf.DUMMYFUNCTION("if(or(X637="""",X637=""f""),"""",X637&amp;"": ""&amp;vlookup(to_text(X637),'1.Learning-Goals'!$A$3:$B$100,2,FALSE))"),"")</f>
        <v/>
      </c>
      <c r="AC637" s="52"/>
      <c r="AD637" s="52"/>
      <c r="AE637" s="52"/>
      <c r="AF637" s="52"/>
      <c r="AG637" s="52"/>
      <c r="AH637" s="52"/>
      <c r="AI637" s="52"/>
      <c r="AJ637" s="52"/>
    </row>
    <row r="638" ht="15.75" customHeight="1">
      <c r="A638" s="53"/>
      <c r="B638" s="39" t="str">
        <f t="shared" si="1"/>
        <v/>
      </c>
      <c r="C638" s="40" t="s">
        <v>1911</v>
      </c>
      <c r="D638" s="41" t="s">
        <v>1912</v>
      </c>
      <c r="E638" s="41" t="s">
        <v>79</v>
      </c>
      <c r="F638" s="40" t="s">
        <v>80</v>
      </c>
      <c r="G638" s="41">
        <v>4.0</v>
      </c>
      <c r="H638" s="57" t="s">
        <v>6</v>
      </c>
      <c r="I638" s="41" t="s">
        <v>82</v>
      </c>
      <c r="J638" s="56"/>
      <c r="K638" s="44"/>
      <c r="L638" s="45"/>
      <c r="M638" s="46" t="s">
        <v>134</v>
      </c>
      <c r="N638" s="40" t="s">
        <v>135</v>
      </c>
      <c r="O638" s="47" t="s">
        <v>1913</v>
      </c>
      <c r="P638" s="48"/>
      <c r="Q638" s="48"/>
      <c r="R638" s="48"/>
      <c r="S638" s="49"/>
      <c r="T638" s="50" t="str">
        <f>IFERROR(__xludf.DUMMYFUNCTION("if(isblank($A638),"""",REGEXREPLACE($A638,   "",?(\d),?"",  ""$1""&amp;""-""&amp;$H638))"),"")</f>
        <v/>
      </c>
      <c r="U638" s="51" t="str">
        <f>IFERROR(__xludf.DUMMYFUNCTION("iferror(split(A638,"","",TRUE,TRUE),"""")"),"")</f>
        <v/>
      </c>
      <c r="V638" s="51"/>
      <c r="W638" s="51"/>
      <c r="X638" s="51"/>
      <c r="Y638" s="50" t="str">
        <f>IFERROR(__xludf.DUMMYFUNCTION("if(or(U638="""",U638=""f""),"""",U638&amp;"": ""&amp;vlookup(to_text(U638),'1.Learning-Goals'!$A$3:$B$100,2,FALSE))"),"")</f>
        <v/>
      </c>
      <c r="Z638" s="50" t="str">
        <f>IFERROR(__xludf.DUMMYFUNCTION("if(or(V638="""",V638=""f""),"""",V638&amp;"": ""&amp;vlookup(to_text(V638),'1.Learning-Goals'!$A$3:$B$100,2,FALSE))"),"")</f>
        <v/>
      </c>
      <c r="AA638" s="50" t="str">
        <f>IFERROR(__xludf.DUMMYFUNCTION("if(or(W638="""",W638=""f""),"""",W638&amp;"": ""&amp;vlookup(to_text(W638),'1.Learning-Goals'!$A$3:$B$100,2,FALSE))"),"")</f>
        <v/>
      </c>
      <c r="AB638" s="50" t="str">
        <f>IFERROR(__xludf.DUMMYFUNCTION("if(or(X638="""",X638=""f""),"""",X638&amp;"": ""&amp;vlookup(to_text(X638),'1.Learning-Goals'!$A$3:$B$100,2,FALSE))"),"")</f>
        <v/>
      </c>
      <c r="AC638" s="52"/>
      <c r="AD638" s="52"/>
      <c r="AE638" s="52"/>
      <c r="AF638" s="52"/>
      <c r="AG638" s="52"/>
      <c r="AH638" s="52"/>
      <c r="AI638" s="52"/>
      <c r="AJ638" s="52"/>
    </row>
    <row r="639" ht="15.75" customHeight="1">
      <c r="A639" s="53"/>
      <c r="B639" s="39" t="str">
        <f t="shared" si="1"/>
        <v/>
      </c>
      <c r="C639" s="40" t="s">
        <v>1914</v>
      </c>
      <c r="D639" s="41" t="s">
        <v>1915</v>
      </c>
      <c r="E639" s="41" t="s">
        <v>79</v>
      </c>
      <c r="F639" s="40" t="s">
        <v>80</v>
      </c>
      <c r="G639" s="41">
        <v>5.0</v>
      </c>
      <c r="H639" s="57" t="s">
        <v>6</v>
      </c>
      <c r="I639" s="41" t="s">
        <v>82</v>
      </c>
      <c r="J639" s="56"/>
      <c r="K639" s="44"/>
      <c r="L639" s="45"/>
      <c r="M639" s="46" t="s">
        <v>134</v>
      </c>
      <c r="N639" s="40" t="s">
        <v>135</v>
      </c>
      <c r="O639" s="47" t="s">
        <v>1916</v>
      </c>
      <c r="P639" s="48"/>
      <c r="Q639" s="48"/>
      <c r="R639" s="48"/>
      <c r="S639" s="49"/>
      <c r="T639" s="50" t="str">
        <f>IFERROR(__xludf.DUMMYFUNCTION("if(isblank($A639),"""",REGEXREPLACE($A639,   "",?(\d),?"",  ""$1""&amp;""-""&amp;$H639))"),"")</f>
        <v/>
      </c>
      <c r="U639" s="51" t="str">
        <f>IFERROR(__xludf.DUMMYFUNCTION("iferror(split(A639,"","",TRUE,TRUE),"""")"),"")</f>
        <v/>
      </c>
      <c r="V639" s="51"/>
      <c r="W639" s="51"/>
      <c r="X639" s="51"/>
      <c r="Y639" s="50" t="str">
        <f>IFERROR(__xludf.DUMMYFUNCTION("if(or(U639="""",U639=""f""),"""",U639&amp;"": ""&amp;vlookup(to_text(U639),'1.Learning-Goals'!$A$3:$B$100,2,FALSE))"),"")</f>
        <v/>
      </c>
      <c r="Z639" s="50" t="str">
        <f>IFERROR(__xludf.DUMMYFUNCTION("if(or(V639="""",V639=""f""),"""",V639&amp;"": ""&amp;vlookup(to_text(V639),'1.Learning-Goals'!$A$3:$B$100,2,FALSE))"),"")</f>
        <v/>
      </c>
      <c r="AA639" s="50" t="str">
        <f>IFERROR(__xludf.DUMMYFUNCTION("if(or(W639="""",W639=""f""),"""",W639&amp;"": ""&amp;vlookup(to_text(W639),'1.Learning-Goals'!$A$3:$B$100,2,FALSE))"),"")</f>
        <v/>
      </c>
      <c r="AB639" s="50" t="str">
        <f>IFERROR(__xludf.DUMMYFUNCTION("if(or(X639="""",X639=""f""),"""",X639&amp;"": ""&amp;vlookup(to_text(X639),'1.Learning-Goals'!$A$3:$B$100,2,FALSE))"),"")</f>
        <v/>
      </c>
      <c r="AC639" s="52"/>
      <c r="AD639" s="52"/>
      <c r="AE639" s="52"/>
      <c r="AF639" s="52"/>
      <c r="AG639" s="52"/>
      <c r="AH639" s="52"/>
      <c r="AI639" s="52"/>
      <c r="AJ639" s="52"/>
    </row>
    <row r="640" ht="15.75" customHeight="1">
      <c r="A640" s="53"/>
      <c r="B640" s="39" t="str">
        <f t="shared" si="1"/>
        <v/>
      </c>
      <c r="C640" s="40" t="s">
        <v>1917</v>
      </c>
      <c r="D640" s="41" t="s">
        <v>1860</v>
      </c>
      <c r="E640" s="41" t="s">
        <v>79</v>
      </c>
      <c r="F640" s="40" t="s">
        <v>80</v>
      </c>
      <c r="G640" s="41">
        <v>5.0</v>
      </c>
      <c r="H640" s="57" t="s">
        <v>6</v>
      </c>
      <c r="I640" s="41" t="s">
        <v>82</v>
      </c>
      <c r="J640" s="56"/>
      <c r="K640" s="44"/>
      <c r="L640" s="45"/>
      <c r="M640" s="46" t="s">
        <v>134</v>
      </c>
      <c r="N640" s="40" t="s">
        <v>135</v>
      </c>
      <c r="O640" s="47" t="s">
        <v>1918</v>
      </c>
      <c r="P640" s="48"/>
      <c r="Q640" s="48"/>
      <c r="R640" s="48"/>
      <c r="S640" s="49"/>
      <c r="T640" s="50" t="str">
        <f>IFERROR(__xludf.DUMMYFUNCTION("if(isblank($A640),"""",REGEXREPLACE($A640,   "",?(\d),?"",  ""$1""&amp;""-""&amp;$H640))"),"")</f>
        <v/>
      </c>
      <c r="U640" s="51" t="str">
        <f>IFERROR(__xludf.DUMMYFUNCTION("iferror(split(A640,"","",TRUE,TRUE),"""")"),"")</f>
        <v/>
      </c>
      <c r="V640" s="51"/>
      <c r="W640" s="51"/>
      <c r="X640" s="51"/>
      <c r="Y640" s="50" t="str">
        <f>IFERROR(__xludf.DUMMYFUNCTION("if(or(U640="""",U640=""f""),"""",U640&amp;"": ""&amp;vlookup(to_text(U640),'1.Learning-Goals'!$A$3:$B$100,2,FALSE))"),"")</f>
        <v/>
      </c>
      <c r="Z640" s="50" t="str">
        <f>IFERROR(__xludf.DUMMYFUNCTION("if(or(V640="""",V640=""f""),"""",V640&amp;"": ""&amp;vlookup(to_text(V640),'1.Learning-Goals'!$A$3:$B$100,2,FALSE))"),"")</f>
        <v/>
      </c>
      <c r="AA640" s="50" t="str">
        <f>IFERROR(__xludf.DUMMYFUNCTION("if(or(W640="""",W640=""f""),"""",W640&amp;"": ""&amp;vlookup(to_text(W640),'1.Learning-Goals'!$A$3:$B$100,2,FALSE))"),"")</f>
        <v/>
      </c>
      <c r="AB640" s="50" t="str">
        <f>IFERROR(__xludf.DUMMYFUNCTION("if(or(X640="""",X640=""f""),"""",X640&amp;"": ""&amp;vlookup(to_text(X640),'1.Learning-Goals'!$A$3:$B$100,2,FALSE))"),"")</f>
        <v/>
      </c>
      <c r="AC640" s="52"/>
      <c r="AD640" s="52"/>
      <c r="AE640" s="52"/>
      <c r="AF640" s="52"/>
      <c r="AG640" s="52"/>
      <c r="AH640" s="52"/>
      <c r="AI640" s="52"/>
      <c r="AJ640" s="52"/>
    </row>
    <row r="641" ht="15.75" customHeight="1">
      <c r="A641" s="53"/>
      <c r="B641" s="39" t="str">
        <f t="shared" si="1"/>
        <v/>
      </c>
      <c r="C641" s="40" t="s">
        <v>1919</v>
      </c>
      <c r="D641" s="41" t="s">
        <v>1891</v>
      </c>
      <c r="E641" s="41" t="s">
        <v>79</v>
      </c>
      <c r="F641" s="40" t="s">
        <v>80</v>
      </c>
      <c r="G641" s="41">
        <v>5.0</v>
      </c>
      <c r="H641" s="57" t="s">
        <v>6</v>
      </c>
      <c r="I641" s="41" t="s">
        <v>82</v>
      </c>
      <c r="J641" s="56"/>
      <c r="K641" s="44"/>
      <c r="L641" s="45"/>
      <c r="M641" s="46" t="s">
        <v>134</v>
      </c>
      <c r="N641" s="40" t="s">
        <v>135</v>
      </c>
      <c r="O641" s="47" t="s">
        <v>1920</v>
      </c>
      <c r="P641" s="48"/>
      <c r="Q641" s="48"/>
      <c r="R641" s="48"/>
      <c r="S641" s="49"/>
      <c r="T641" s="50" t="str">
        <f>IFERROR(__xludf.DUMMYFUNCTION("if(isblank($A641),"""",REGEXREPLACE($A641,   "",?(\d),?"",  ""$1""&amp;""-""&amp;$H641))"),"")</f>
        <v/>
      </c>
      <c r="U641" s="51" t="str">
        <f>IFERROR(__xludf.DUMMYFUNCTION("iferror(split(A641,"","",TRUE,TRUE),"""")"),"")</f>
        <v/>
      </c>
      <c r="V641" s="51"/>
      <c r="W641" s="51"/>
      <c r="X641" s="51"/>
      <c r="Y641" s="50" t="str">
        <f>IFERROR(__xludf.DUMMYFUNCTION("if(or(U641="""",U641=""f""),"""",U641&amp;"": ""&amp;vlookup(to_text(U641),'1.Learning-Goals'!$A$3:$B$100,2,FALSE))"),"")</f>
        <v/>
      </c>
      <c r="Z641" s="50" t="str">
        <f>IFERROR(__xludf.DUMMYFUNCTION("if(or(V641="""",V641=""f""),"""",V641&amp;"": ""&amp;vlookup(to_text(V641),'1.Learning-Goals'!$A$3:$B$100,2,FALSE))"),"")</f>
        <v/>
      </c>
      <c r="AA641" s="50" t="str">
        <f>IFERROR(__xludf.DUMMYFUNCTION("if(or(W641="""",W641=""f""),"""",W641&amp;"": ""&amp;vlookup(to_text(W641),'1.Learning-Goals'!$A$3:$B$100,2,FALSE))"),"")</f>
        <v/>
      </c>
      <c r="AB641" s="50" t="str">
        <f>IFERROR(__xludf.DUMMYFUNCTION("if(or(X641="""",X641=""f""),"""",X641&amp;"": ""&amp;vlookup(to_text(X641),'1.Learning-Goals'!$A$3:$B$100,2,FALSE))"),"")</f>
        <v/>
      </c>
      <c r="AC641" s="52"/>
      <c r="AD641" s="52"/>
      <c r="AE641" s="52"/>
      <c r="AF641" s="52"/>
      <c r="AG641" s="52"/>
      <c r="AH641" s="52"/>
      <c r="AI641" s="52"/>
      <c r="AJ641" s="52"/>
    </row>
    <row r="642" ht="15.75" customHeight="1">
      <c r="A642" s="53"/>
      <c r="B642" s="39" t="str">
        <f t="shared" si="1"/>
        <v/>
      </c>
      <c r="C642" s="40" t="s">
        <v>1921</v>
      </c>
      <c r="D642" s="41" t="s">
        <v>1922</v>
      </c>
      <c r="E642" s="41" t="s">
        <v>79</v>
      </c>
      <c r="F642" s="40" t="s">
        <v>80</v>
      </c>
      <c r="G642" s="41">
        <v>5.0</v>
      </c>
      <c r="H642" s="57" t="s">
        <v>6</v>
      </c>
      <c r="I642" s="41" t="s">
        <v>82</v>
      </c>
      <c r="J642" s="56"/>
      <c r="K642" s="44"/>
      <c r="L642" s="45"/>
      <c r="M642" s="46" t="s">
        <v>134</v>
      </c>
      <c r="N642" s="40" t="s">
        <v>135</v>
      </c>
      <c r="O642" s="47" t="s">
        <v>1923</v>
      </c>
      <c r="P642" s="48"/>
      <c r="Q642" s="48"/>
      <c r="R642" s="48"/>
      <c r="S642" s="49"/>
      <c r="T642" s="50" t="str">
        <f>IFERROR(__xludf.DUMMYFUNCTION("if(isblank($A642),"""",REGEXREPLACE($A642,   "",?(\d),?"",  ""$1""&amp;""-""&amp;$H642))"),"")</f>
        <v/>
      </c>
      <c r="U642" s="51" t="str">
        <f>IFERROR(__xludf.DUMMYFUNCTION("iferror(split(A642,"","",TRUE,TRUE),"""")"),"")</f>
        <v/>
      </c>
      <c r="V642" s="51"/>
      <c r="W642" s="51"/>
      <c r="X642" s="51"/>
      <c r="Y642" s="50" t="str">
        <f>IFERROR(__xludf.DUMMYFUNCTION("if(or(U642="""",U642=""f""),"""",U642&amp;"": ""&amp;vlookup(to_text(U642),'1.Learning-Goals'!$A$3:$B$100,2,FALSE))"),"")</f>
        <v/>
      </c>
      <c r="Z642" s="50" t="str">
        <f>IFERROR(__xludf.DUMMYFUNCTION("if(or(V642="""",V642=""f""),"""",V642&amp;"": ""&amp;vlookup(to_text(V642),'1.Learning-Goals'!$A$3:$B$100,2,FALSE))"),"")</f>
        <v/>
      </c>
      <c r="AA642" s="50" t="str">
        <f>IFERROR(__xludf.DUMMYFUNCTION("if(or(W642="""",W642=""f""),"""",W642&amp;"": ""&amp;vlookup(to_text(W642),'1.Learning-Goals'!$A$3:$B$100,2,FALSE))"),"")</f>
        <v/>
      </c>
      <c r="AB642" s="50" t="str">
        <f>IFERROR(__xludf.DUMMYFUNCTION("if(or(X642="""",X642=""f""),"""",X642&amp;"": ""&amp;vlookup(to_text(X642),'1.Learning-Goals'!$A$3:$B$100,2,FALSE))"),"")</f>
        <v/>
      </c>
      <c r="AC642" s="52"/>
      <c r="AD642" s="52"/>
      <c r="AE642" s="52"/>
      <c r="AF642" s="52"/>
      <c r="AG642" s="52"/>
      <c r="AH642" s="52"/>
      <c r="AI642" s="52"/>
      <c r="AJ642" s="52"/>
    </row>
    <row r="643" ht="15.75" customHeight="1">
      <c r="A643" s="53"/>
      <c r="B643" s="39" t="str">
        <f t="shared" si="1"/>
        <v/>
      </c>
      <c r="C643" s="40" t="s">
        <v>1924</v>
      </c>
      <c r="D643" s="41" t="s">
        <v>1925</v>
      </c>
      <c r="E643" s="41" t="s">
        <v>79</v>
      </c>
      <c r="F643" s="40" t="s">
        <v>80</v>
      </c>
      <c r="G643" s="41">
        <v>5.0</v>
      </c>
      <c r="H643" s="57" t="s">
        <v>6</v>
      </c>
      <c r="I643" s="41" t="s">
        <v>82</v>
      </c>
      <c r="J643" s="56"/>
      <c r="K643" s="44"/>
      <c r="L643" s="45"/>
      <c r="M643" s="46" t="s">
        <v>134</v>
      </c>
      <c r="N643" s="40" t="s">
        <v>135</v>
      </c>
      <c r="O643" s="47" t="s">
        <v>1926</v>
      </c>
      <c r="P643" s="48"/>
      <c r="Q643" s="48"/>
      <c r="R643" s="48"/>
      <c r="S643" s="49"/>
      <c r="T643" s="50" t="str">
        <f>IFERROR(__xludf.DUMMYFUNCTION("if(isblank($A643),"""",REGEXREPLACE($A643,   "",?(\d),?"",  ""$1""&amp;""-""&amp;$H643))"),"")</f>
        <v/>
      </c>
      <c r="U643" s="51" t="str">
        <f>IFERROR(__xludf.DUMMYFUNCTION("iferror(split(A643,"","",TRUE,TRUE),"""")"),"")</f>
        <v/>
      </c>
      <c r="V643" s="51"/>
      <c r="W643" s="51"/>
      <c r="X643" s="51"/>
      <c r="Y643" s="50" t="str">
        <f>IFERROR(__xludf.DUMMYFUNCTION("if(or(U643="""",U643=""f""),"""",U643&amp;"": ""&amp;vlookup(to_text(U643),'1.Learning-Goals'!$A$3:$B$100,2,FALSE))"),"")</f>
        <v/>
      </c>
      <c r="Z643" s="50" t="str">
        <f>IFERROR(__xludf.DUMMYFUNCTION("if(or(V643="""",V643=""f""),"""",V643&amp;"": ""&amp;vlookup(to_text(V643),'1.Learning-Goals'!$A$3:$B$100,2,FALSE))"),"")</f>
        <v/>
      </c>
      <c r="AA643" s="50" t="str">
        <f>IFERROR(__xludf.DUMMYFUNCTION("if(or(W643="""",W643=""f""),"""",W643&amp;"": ""&amp;vlookup(to_text(W643),'1.Learning-Goals'!$A$3:$B$100,2,FALSE))"),"")</f>
        <v/>
      </c>
      <c r="AB643" s="50" t="str">
        <f>IFERROR(__xludf.DUMMYFUNCTION("if(or(X643="""",X643=""f""),"""",X643&amp;"": ""&amp;vlookup(to_text(X643),'1.Learning-Goals'!$A$3:$B$100,2,FALSE))"),"")</f>
        <v/>
      </c>
      <c r="AC643" s="52"/>
      <c r="AD643" s="52"/>
      <c r="AE643" s="52"/>
      <c r="AF643" s="52"/>
      <c r="AG643" s="52"/>
      <c r="AH643" s="52"/>
      <c r="AI643" s="52"/>
      <c r="AJ643" s="52"/>
    </row>
    <row r="644" ht="15.75" customHeight="1">
      <c r="A644" s="53"/>
      <c r="B644" s="39" t="str">
        <f t="shared" si="1"/>
        <v/>
      </c>
      <c r="C644" s="40" t="s">
        <v>1927</v>
      </c>
      <c r="D644" s="41" t="s">
        <v>1928</v>
      </c>
      <c r="E644" s="41" t="s">
        <v>79</v>
      </c>
      <c r="F644" s="40" t="s">
        <v>80</v>
      </c>
      <c r="G644" s="41">
        <v>5.0</v>
      </c>
      <c r="H644" s="57" t="s">
        <v>6</v>
      </c>
      <c r="I644" s="41" t="s">
        <v>82</v>
      </c>
      <c r="J644" s="56"/>
      <c r="K644" s="44"/>
      <c r="L644" s="45"/>
      <c r="M644" s="46" t="s">
        <v>134</v>
      </c>
      <c r="N644" s="40" t="s">
        <v>135</v>
      </c>
      <c r="O644" s="47" t="s">
        <v>1929</v>
      </c>
      <c r="P644" s="48"/>
      <c r="Q644" s="48"/>
      <c r="R644" s="48"/>
      <c r="S644" s="49"/>
      <c r="T644" s="50" t="str">
        <f>IFERROR(__xludf.DUMMYFUNCTION("if(isblank($A644),"""",REGEXREPLACE($A644,   "",?(\d),?"",  ""$1""&amp;""-""&amp;$H644))"),"")</f>
        <v/>
      </c>
      <c r="U644" s="51" t="str">
        <f>IFERROR(__xludf.DUMMYFUNCTION("iferror(split(A644,"","",TRUE,TRUE),"""")"),"")</f>
        <v/>
      </c>
      <c r="V644" s="51"/>
      <c r="W644" s="51"/>
      <c r="X644" s="51"/>
      <c r="Y644" s="50" t="str">
        <f>IFERROR(__xludf.DUMMYFUNCTION("if(or(U644="""",U644=""f""),"""",U644&amp;"": ""&amp;vlookup(to_text(U644),'1.Learning-Goals'!$A$3:$B$100,2,FALSE))"),"")</f>
        <v/>
      </c>
      <c r="Z644" s="50" t="str">
        <f>IFERROR(__xludf.DUMMYFUNCTION("if(or(V644="""",V644=""f""),"""",V644&amp;"": ""&amp;vlookup(to_text(V644),'1.Learning-Goals'!$A$3:$B$100,2,FALSE))"),"")</f>
        <v/>
      </c>
      <c r="AA644" s="50" t="str">
        <f>IFERROR(__xludf.DUMMYFUNCTION("if(or(W644="""",W644=""f""),"""",W644&amp;"": ""&amp;vlookup(to_text(W644),'1.Learning-Goals'!$A$3:$B$100,2,FALSE))"),"")</f>
        <v/>
      </c>
      <c r="AB644" s="50" t="str">
        <f>IFERROR(__xludf.DUMMYFUNCTION("if(or(X644="""",X644=""f""),"""",X644&amp;"": ""&amp;vlookup(to_text(X644),'1.Learning-Goals'!$A$3:$B$100,2,FALSE))"),"")</f>
        <v/>
      </c>
      <c r="AC644" s="52"/>
      <c r="AD644" s="52"/>
      <c r="AE644" s="52"/>
      <c r="AF644" s="52"/>
      <c r="AG644" s="52"/>
      <c r="AH644" s="52"/>
      <c r="AI644" s="52"/>
      <c r="AJ644" s="52"/>
    </row>
    <row r="645" ht="15.75" customHeight="1">
      <c r="A645" s="53"/>
      <c r="B645" s="39" t="str">
        <f t="shared" si="1"/>
        <v/>
      </c>
      <c r="C645" s="40" t="s">
        <v>1930</v>
      </c>
      <c r="D645" s="41" t="s">
        <v>1931</v>
      </c>
      <c r="E645" s="41" t="s">
        <v>79</v>
      </c>
      <c r="F645" s="40" t="s">
        <v>80</v>
      </c>
      <c r="G645" s="41">
        <v>5.0</v>
      </c>
      <c r="H645" s="57" t="s">
        <v>6</v>
      </c>
      <c r="I645" s="41" t="s">
        <v>82</v>
      </c>
      <c r="J645" s="56"/>
      <c r="K645" s="44"/>
      <c r="L645" s="45"/>
      <c r="M645" s="46" t="s">
        <v>134</v>
      </c>
      <c r="N645" s="40" t="s">
        <v>135</v>
      </c>
      <c r="O645" s="47" t="s">
        <v>1932</v>
      </c>
      <c r="P645" s="48"/>
      <c r="Q645" s="48"/>
      <c r="R645" s="48"/>
      <c r="S645" s="49"/>
      <c r="T645" s="50" t="str">
        <f>IFERROR(__xludf.DUMMYFUNCTION("if(isblank($A645),"""",REGEXREPLACE($A645,   "",?(\d),?"",  ""$1""&amp;""-""&amp;$H645))"),"")</f>
        <v/>
      </c>
      <c r="U645" s="51" t="str">
        <f>IFERROR(__xludf.DUMMYFUNCTION("iferror(split(A645,"","",TRUE,TRUE),"""")"),"")</f>
        <v/>
      </c>
      <c r="V645" s="51"/>
      <c r="W645" s="51"/>
      <c r="X645" s="51"/>
      <c r="Y645" s="50" t="str">
        <f>IFERROR(__xludf.DUMMYFUNCTION("if(or(U645="""",U645=""f""),"""",U645&amp;"": ""&amp;vlookup(to_text(U645),'1.Learning-Goals'!$A$3:$B$100,2,FALSE))"),"")</f>
        <v/>
      </c>
      <c r="Z645" s="50" t="str">
        <f>IFERROR(__xludf.DUMMYFUNCTION("if(or(V645="""",V645=""f""),"""",V645&amp;"": ""&amp;vlookup(to_text(V645),'1.Learning-Goals'!$A$3:$B$100,2,FALSE))"),"")</f>
        <v/>
      </c>
      <c r="AA645" s="50" t="str">
        <f>IFERROR(__xludf.DUMMYFUNCTION("if(or(W645="""",W645=""f""),"""",W645&amp;"": ""&amp;vlookup(to_text(W645),'1.Learning-Goals'!$A$3:$B$100,2,FALSE))"),"")</f>
        <v/>
      </c>
      <c r="AB645" s="50" t="str">
        <f>IFERROR(__xludf.DUMMYFUNCTION("if(or(X645="""",X645=""f""),"""",X645&amp;"": ""&amp;vlookup(to_text(X645),'1.Learning-Goals'!$A$3:$B$100,2,FALSE))"),"")</f>
        <v/>
      </c>
      <c r="AC645" s="52"/>
      <c r="AD645" s="52"/>
      <c r="AE645" s="52"/>
      <c r="AF645" s="52"/>
      <c r="AG645" s="52"/>
      <c r="AH645" s="52"/>
      <c r="AI645" s="52"/>
      <c r="AJ645" s="52"/>
    </row>
    <row r="646" ht="15.75" customHeight="1">
      <c r="A646" s="53"/>
      <c r="B646" s="39" t="str">
        <f t="shared" si="1"/>
        <v/>
      </c>
      <c r="C646" s="40" t="s">
        <v>1933</v>
      </c>
      <c r="D646" s="41" t="s">
        <v>1934</v>
      </c>
      <c r="E646" s="41" t="s">
        <v>79</v>
      </c>
      <c r="F646" s="40" t="s">
        <v>80</v>
      </c>
      <c r="G646" s="41">
        <v>5.0</v>
      </c>
      <c r="H646" s="57" t="s">
        <v>6</v>
      </c>
      <c r="I646" s="41" t="s">
        <v>82</v>
      </c>
      <c r="J646" s="56"/>
      <c r="K646" s="44"/>
      <c r="L646" s="45"/>
      <c r="M646" s="46" t="s">
        <v>134</v>
      </c>
      <c r="N646" s="40" t="s">
        <v>135</v>
      </c>
      <c r="O646" s="47" t="s">
        <v>1935</v>
      </c>
      <c r="P646" s="48"/>
      <c r="Q646" s="48"/>
      <c r="R646" s="48"/>
      <c r="S646" s="49"/>
      <c r="T646" s="50" t="str">
        <f>IFERROR(__xludf.DUMMYFUNCTION("if(isblank($A646),"""",REGEXREPLACE($A646,   "",?(\d),?"",  ""$1""&amp;""-""&amp;$H646))"),"")</f>
        <v/>
      </c>
      <c r="U646" s="51" t="str">
        <f>IFERROR(__xludf.DUMMYFUNCTION("iferror(split(A646,"","",TRUE,TRUE),"""")"),"")</f>
        <v/>
      </c>
      <c r="V646" s="51"/>
      <c r="W646" s="51"/>
      <c r="X646" s="51"/>
      <c r="Y646" s="50" t="str">
        <f>IFERROR(__xludf.DUMMYFUNCTION("if(or(U646="""",U646=""f""),"""",U646&amp;"": ""&amp;vlookup(to_text(U646),'1.Learning-Goals'!$A$3:$B$100,2,FALSE))"),"")</f>
        <v/>
      </c>
      <c r="Z646" s="50" t="str">
        <f>IFERROR(__xludf.DUMMYFUNCTION("if(or(V646="""",V646=""f""),"""",V646&amp;"": ""&amp;vlookup(to_text(V646),'1.Learning-Goals'!$A$3:$B$100,2,FALSE))"),"")</f>
        <v/>
      </c>
      <c r="AA646" s="50" t="str">
        <f>IFERROR(__xludf.DUMMYFUNCTION("if(or(W646="""",W646=""f""),"""",W646&amp;"": ""&amp;vlookup(to_text(W646),'1.Learning-Goals'!$A$3:$B$100,2,FALSE))"),"")</f>
        <v/>
      </c>
      <c r="AB646" s="50" t="str">
        <f>IFERROR(__xludf.DUMMYFUNCTION("if(or(X646="""",X646=""f""),"""",X646&amp;"": ""&amp;vlookup(to_text(X646),'1.Learning-Goals'!$A$3:$B$100,2,FALSE))"),"")</f>
        <v/>
      </c>
      <c r="AC646" s="52"/>
      <c r="AD646" s="52"/>
      <c r="AE646" s="52"/>
      <c r="AF646" s="52"/>
      <c r="AG646" s="52"/>
      <c r="AH646" s="52"/>
      <c r="AI646" s="52"/>
      <c r="AJ646" s="52"/>
    </row>
    <row r="647" ht="15.75" customHeight="1">
      <c r="A647" s="53"/>
      <c r="B647" s="39" t="str">
        <f t="shared" si="1"/>
        <v/>
      </c>
      <c r="C647" s="40" t="s">
        <v>1936</v>
      </c>
      <c r="D647" s="41" t="s">
        <v>1937</v>
      </c>
      <c r="E647" s="41" t="s">
        <v>79</v>
      </c>
      <c r="F647" s="40" t="s">
        <v>80</v>
      </c>
      <c r="G647" s="41">
        <v>5.0</v>
      </c>
      <c r="H647" s="57" t="s">
        <v>6</v>
      </c>
      <c r="I647" s="41" t="s">
        <v>82</v>
      </c>
      <c r="J647" s="56"/>
      <c r="K647" s="44"/>
      <c r="L647" s="45"/>
      <c r="M647" s="46" t="s">
        <v>134</v>
      </c>
      <c r="N647" s="40" t="s">
        <v>135</v>
      </c>
      <c r="O647" s="47" t="s">
        <v>1938</v>
      </c>
      <c r="P647" s="48"/>
      <c r="Q647" s="48"/>
      <c r="R647" s="48"/>
      <c r="S647" s="49"/>
      <c r="T647" s="50" t="str">
        <f>IFERROR(__xludf.DUMMYFUNCTION("if(isblank($A647),"""",REGEXREPLACE($A647,   "",?(\d),?"",  ""$1""&amp;""-""&amp;$H647))"),"")</f>
        <v/>
      </c>
      <c r="U647" s="51" t="str">
        <f>IFERROR(__xludf.DUMMYFUNCTION("iferror(split(A647,"","",TRUE,TRUE),"""")"),"")</f>
        <v/>
      </c>
      <c r="V647" s="51"/>
      <c r="W647" s="51"/>
      <c r="X647" s="51"/>
      <c r="Y647" s="50" t="str">
        <f>IFERROR(__xludf.DUMMYFUNCTION("if(or(U647="""",U647=""f""),"""",U647&amp;"": ""&amp;vlookup(to_text(U647),'1.Learning-Goals'!$A$3:$B$100,2,FALSE))"),"")</f>
        <v/>
      </c>
      <c r="Z647" s="50" t="str">
        <f>IFERROR(__xludf.DUMMYFUNCTION("if(or(V647="""",V647=""f""),"""",V647&amp;"": ""&amp;vlookup(to_text(V647),'1.Learning-Goals'!$A$3:$B$100,2,FALSE))"),"")</f>
        <v/>
      </c>
      <c r="AA647" s="50" t="str">
        <f>IFERROR(__xludf.DUMMYFUNCTION("if(or(W647="""",W647=""f""),"""",W647&amp;"": ""&amp;vlookup(to_text(W647),'1.Learning-Goals'!$A$3:$B$100,2,FALSE))"),"")</f>
        <v/>
      </c>
      <c r="AB647" s="50" t="str">
        <f>IFERROR(__xludf.DUMMYFUNCTION("if(or(X647="""",X647=""f""),"""",X647&amp;"": ""&amp;vlookup(to_text(X647),'1.Learning-Goals'!$A$3:$B$100,2,FALSE))"),"")</f>
        <v/>
      </c>
      <c r="AC647" s="52"/>
      <c r="AD647" s="52"/>
      <c r="AE647" s="52"/>
      <c r="AF647" s="52"/>
      <c r="AG647" s="52"/>
      <c r="AH647" s="52"/>
      <c r="AI647" s="52"/>
      <c r="AJ647" s="52"/>
    </row>
    <row r="648" ht="15.75" customHeight="1">
      <c r="A648" s="53"/>
      <c r="B648" s="39" t="str">
        <f t="shared" si="1"/>
        <v/>
      </c>
      <c r="C648" s="40" t="s">
        <v>1939</v>
      </c>
      <c r="D648" s="41" t="s">
        <v>1940</v>
      </c>
      <c r="E648" s="41" t="s">
        <v>79</v>
      </c>
      <c r="F648" s="40" t="s">
        <v>80</v>
      </c>
      <c r="G648" s="41">
        <v>5.0</v>
      </c>
      <c r="H648" s="57" t="s">
        <v>6</v>
      </c>
      <c r="I648" s="41" t="s">
        <v>82</v>
      </c>
      <c r="J648" s="56"/>
      <c r="K648" s="44"/>
      <c r="L648" s="45"/>
      <c r="M648" s="46" t="s">
        <v>134</v>
      </c>
      <c r="N648" s="40" t="s">
        <v>135</v>
      </c>
      <c r="O648" s="47" t="s">
        <v>1941</v>
      </c>
      <c r="P648" s="48"/>
      <c r="Q648" s="48"/>
      <c r="R648" s="48"/>
      <c r="S648" s="49"/>
      <c r="T648" s="50" t="str">
        <f>IFERROR(__xludf.DUMMYFUNCTION("if(isblank($A648),"""",REGEXREPLACE($A648,   "",?(\d),?"",  ""$1""&amp;""-""&amp;$H648))"),"")</f>
        <v/>
      </c>
      <c r="U648" s="51" t="str">
        <f>IFERROR(__xludf.DUMMYFUNCTION("iferror(split(A648,"","",TRUE,TRUE),"""")"),"")</f>
        <v/>
      </c>
      <c r="V648" s="51"/>
      <c r="W648" s="51"/>
      <c r="X648" s="51"/>
      <c r="Y648" s="50" t="str">
        <f>IFERROR(__xludf.DUMMYFUNCTION("if(or(U648="""",U648=""f""),"""",U648&amp;"": ""&amp;vlookup(to_text(U648),'1.Learning-Goals'!$A$3:$B$100,2,FALSE))"),"")</f>
        <v/>
      </c>
      <c r="Z648" s="50" t="str">
        <f>IFERROR(__xludf.DUMMYFUNCTION("if(or(V648="""",V648=""f""),"""",V648&amp;"": ""&amp;vlookup(to_text(V648),'1.Learning-Goals'!$A$3:$B$100,2,FALSE))"),"")</f>
        <v/>
      </c>
      <c r="AA648" s="50" t="str">
        <f>IFERROR(__xludf.DUMMYFUNCTION("if(or(W648="""",W648=""f""),"""",W648&amp;"": ""&amp;vlookup(to_text(W648),'1.Learning-Goals'!$A$3:$B$100,2,FALSE))"),"")</f>
        <v/>
      </c>
      <c r="AB648" s="50" t="str">
        <f>IFERROR(__xludf.DUMMYFUNCTION("if(or(X648="""",X648=""f""),"""",X648&amp;"": ""&amp;vlookup(to_text(X648),'1.Learning-Goals'!$A$3:$B$100,2,FALSE))"),"")</f>
        <v/>
      </c>
      <c r="AC648" s="52"/>
      <c r="AD648" s="52"/>
      <c r="AE648" s="52"/>
      <c r="AF648" s="52"/>
      <c r="AG648" s="52"/>
      <c r="AH648" s="52"/>
      <c r="AI648" s="52"/>
      <c r="AJ648" s="52"/>
    </row>
    <row r="649" ht="15.75" customHeight="1">
      <c r="A649" s="53"/>
      <c r="B649" s="39" t="str">
        <f t="shared" si="1"/>
        <v/>
      </c>
      <c r="C649" s="40" t="s">
        <v>1942</v>
      </c>
      <c r="D649" s="41" t="s">
        <v>1943</v>
      </c>
      <c r="E649" s="41" t="s">
        <v>79</v>
      </c>
      <c r="F649" s="40" t="s">
        <v>80</v>
      </c>
      <c r="G649" s="41">
        <v>6.0</v>
      </c>
      <c r="H649" s="57" t="s">
        <v>6</v>
      </c>
      <c r="I649" s="41" t="s">
        <v>82</v>
      </c>
      <c r="J649" s="56"/>
      <c r="K649" s="44"/>
      <c r="L649" s="45"/>
      <c r="M649" s="46" t="s">
        <v>134</v>
      </c>
      <c r="N649" s="40" t="s">
        <v>135</v>
      </c>
      <c r="O649" s="47" t="s">
        <v>1944</v>
      </c>
      <c r="P649" s="48"/>
      <c r="Q649" s="48"/>
      <c r="R649" s="48"/>
      <c r="S649" s="49"/>
      <c r="T649" s="50" t="str">
        <f>IFERROR(__xludf.DUMMYFUNCTION("if(isblank($A649),"""",REGEXREPLACE($A649,   "",?(\d),?"",  ""$1""&amp;""-""&amp;$H649))"),"")</f>
        <v/>
      </c>
      <c r="U649" s="51" t="str">
        <f>IFERROR(__xludf.DUMMYFUNCTION("iferror(split(A649,"","",TRUE,TRUE),"""")"),"")</f>
        <v/>
      </c>
      <c r="V649" s="51"/>
      <c r="W649" s="51"/>
      <c r="X649" s="51"/>
      <c r="Y649" s="50" t="str">
        <f>IFERROR(__xludf.DUMMYFUNCTION("if(or(U649="""",U649=""f""),"""",U649&amp;"": ""&amp;vlookup(to_text(U649),'1.Learning-Goals'!$A$3:$B$100,2,FALSE))"),"")</f>
        <v/>
      </c>
      <c r="Z649" s="50" t="str">
        <f>IFERROR(__xludf.DUMMYFUNCTION("if(or(V649="""",V649=""f""),"""",V649&amp;"": ""&amp;vlookup(to_text(V649),'1.Learning-Goals'!$A$3:$B$100,2,FALSE))"),"")</f>
        <v/>
      </c>
      <c r="AA649" s="50" t="str">
        <f>IFERROR(__xludf.DUMMYFUNCTION("if(or(W649="""",W649=""f""),"""",W649&amp;"": ""&amp;vlookup(to_text(W649),'1.Learning-Goals'!$A$3:$B$100,2,FALSE))"),"")</f>
        <v/>
      </c>
      <c r="AB649" s="50" t="str">
        <f>IFERROR(__xludf.DUMMYFUNCTION("if(or(X649="""",X649=""f""),"""",X649&amp;"": ""&amp;vlookup(to_text(X649),'1.Learning-Goals'!$A$3:$B$100,2,FALSE))"),"")</f>
        <v/>
      </c>
      <c r="AC649" s="52"/>
      <c r="AD649" s="52"/>
      <c r="AE649" s="52"/>
      <c r="AF649" s="52"/>
      <c r="AG649" s="52"/>
      <c r="AH649" s="52"/>
      <c r="AI649" s="52"/>
      <c r="AJ649" s="52"/>
    </row>
    <row r="650" ht="15.75" customHeight="1">
      <c r="A650" s="53"/>
      <c r="B650" s="39" t="str">
        <f t="shared" si="1"/>
        <v/>
      </c>
      <c r="C650" s="40" t="s">
        <v>1945</v>
      </c>
      <c r="D650" s="41" t="s">
        <v>1946</v>
      </c>
      <c r="E650" s="41" t="s">
        <v>79</v>
      </c>
      <c r="F650" s="40" t="s">
        <v>80</v>
      </c>
      <c r="G650" s="41">
        <v>6.0</v>
      </c>
      <c r="H650" s="57" t="s">
        <v>6</v>
      </c>
      <c r="I650" s="41" t="s">
        <v>82</v>
      </c>
      <c r="J650" s="56"/>
      <c r="K650" s="44"/>
      <c r="L650" s="45"/>
      <c r="M650" s="46" t="s">
        <v>134</v>
      </c>
      <c r="N650" s="40" t="s">
        <v>135</v>
      </c>
      <c r="O650" s="47" t="s">
        <v>1947</v>
      </c>
      <c r="P650" s="48"/>
      <c r="Q650" s="48"/>
      <c r="R650" s="48"/>
      <c r="S650" s="49"/>
      <c r="T650" s="50" t="str">
        <f>IFERROR(__xludf.DUMMYFUNCTION("if(isblank($A650),"""",REGEXREPLACE($A650,   "",?(\d),?"",  ""$1""&amp;""-""&amp;$H650))"),"")</f>
        <v/>
      </c>
      <c r="U650" s="51" t="str">
        <f>IFERROR(__xludf.DUMMYFUNCTION("iferror(split(A650,"","",TRUE,TRUE),"""")"),"")</f>
        <v/>
      </c>
      <c r="V650" s="51"/>
      <c r="W650" s="51"/>
      <c r="X650" s="51"/>
      <c r="Y650" s="50" t="str">
        <f>IFERROR(__xludf.DUMMYFUNCTION("if(or(U650="""",U650=""f""),"""",U650&amp;"": ""&amp;vlookup(to_text(U650),'1.Learning-Goals'!$A$3:$B$100,2,FALSE))"),"")</f>
        <v/>
      </c>
      <c r="Z650" s="50" t="str">
        <f>IFERROR(__xludf.DUMMYFUNCTION("if(or(V650="""",V650=""f""),"""",V650&amp;"": ""&amp;vlookup(to_text(V650),'1.Learning-Goals'!$A$3:$B$100,2,FALSE))"),"")</f>
        <v/>
      </c>
      <c r="AA650" s="50" t="str">
        <f>IFERROR(__xludf.DUMMYFUNCTION("if(or(W650="""",W650=""f""),"""",W650&amp;"": ""&amp;vlookup(to_text(W650),'1.Learning-Goals'!$A$3:$B$100,2,FALSE))"),"")</f>
        <v/>
      </c>
      <c r="AB650" s="50" t="str">
        <f>IFERROR(__xludf.DUMMYFUNCTION("if(or(X650="""",X650=""f""),"""",X650&amp;"": ""&amp;vlookup(to_text(X650),'1.Learning-Goals'!$A$3:$B$100,2,FALSE))"),"")</f>
        <v/>
      </c>
      <c r="AC650" s="52"/>
      <c r="AD650" s="52"/>
      <c r="AE650" s="52"/>
      <c r="AF650" s="52"/>
      <c r="AG650" s="52"/>
      <c r="AH650" s="52"/>
      <c r="AI650" s="52"/>
      <c r="AJ650" s="52"/>
    </row>
    <row r="651" ht="15.75" customHeight="1">
      <c r="A651" s="53"/>
      <c r="B651" s="39" t="str">
        <f t="shared" si="1"/>
        <v/>
      </c>
      <c r="C651" s="40" t="s">
        <v>1948</v>
      </c>
      <c r="D651" s="41" t="s">
        <v>1949</v>
      </c>
      <c r="E651" s="41" t="s">
        <v>79</v>
      </c>
      <c r="F651" s="40" t="s">
        <v>80</v>
      </c>
      <c r="G651" s="41">
        <v>6.0</v>
      </c>
      <c r="H651" s="57" t="s">
        <v>6</v>
      </c>
      <c r="I651" s="41" t="s">
        <v>82</v>
      </c>
      <c r="J651" s="56"/>
      <c r="K651" s="44"/>
      <c r="L651" s="45"/>
      <c r="M651" s="46" t="s">
        <v>134</v>
      </c>
      <c r="N651" s="40" t="s">
        <v>135</v>
      </c>
      <c r="O651" s="47" t="s">
        <v>1950</v>
      </c>
      <c r="P651" s="48"/>
      <c r="Q651" s="48"/>
      <c r="R651" s="48"/>
      <c r="S651" s="49"/>
      <c r="T651" s="50" t="str">
        <f>IFERROR(__xludf.DUMMYFUNCTION("if(isblank($A651),"""",REGEXREPLACE($A651,   "",?(\d),?"",  ""$1""&amp;""-""&amp;$H651))"),"")</f>
        <v/>
      </c>
      <c r="U651" s="51" t="str">
        <f>IFERROR(__xludf.DUMMYFUNCTION("iferror(split(A651,"","",TRUE,TRUE),"""")"),"")</f>
        <v/>
      </c>
      <c r="V651" s="51"/>
      <c r="W651" s="51"/>
      <c r="X651" s="51"/>
      <c r="Y651" s="50" t="str">
        <f>IFERROR(__xludf.DUMMYFUNCTION("if(or(U651="""",U651=""f""),"""",U651&amp;"": ""&amp;vlookup(to_text(U651),'1.Learning-Goals'!$A$3:$B$100,2,FALSE))"),"")</f>
        <v/>
      </c>
      <c r="Z651" s="50" t="str">
        <f>IFERROR(__xludf.DUMMYFUNCTION("if(or(V651="""",V651=""f""),"""",V651&amp;"": ""&amp;vlookup(to_text(V651),'1.Learning-Goals'!$A$3:$B$100,2,FALSE))"),"")</f>
        <v/>
      </c>
      <c r="AA651" s="50" t="str">
        <f>IFERROR(__xludf.DUMMYFUNCTION("if(or(W651="""",W651=""f""),"""",W651&amp;"": ""&amp;vlookup(to_text(W651),'1.Learning-Goals'!$A$3:$B$100,2,FALSE))"),"")</f>
        <v/>
      </c>
      <c r="AB651" s="50" t="str">
        <f>IFERROR(__xludf.DUMMYFUNCTION("if(or(X651="""",X651=""f""),"""",X651&amp;"": ""&amp;vlookup(to_text(X651),'1.Learning-Goals'!$A$3:$B$100,2,FALSE))"),"")</f>
        <v/>
      </c>
      <c r="AC651" s="52"/>
      <c r="AD651" s="52"/>
      <c r="AE651" s="52"/>
      <c r="AF651" s="52"/>
      <c r="AG651" s="52"/>
      <c r="AH651" s="52"/>
      <c r="AI651" s="52"/>
      <c r="AJ651" s="52"/>
    </row>
    <row r="652" ht="15.75" customHeight="1">
      <c r="A652" s="53"/>
      <c r="B652" s="39" t="str">
        <f t="shared" si="1"/>
        <v/>
      </c>
      <c r="C652" s="40" t="s">
        <v>1951</v>
      </c>
      <c r="D652" s="41" t="s">
        <v>1952</v>
      </c>
      <c r="E652" s="41" t="s">
        <v>79</v>
      </c>
      <c r="F652" s="40" t="s">
        <v>80</v>
      </c>
      <c r="G652" s="41">
        <v>6.0</v>
      </c>
      <c r="H652" s="57" t="s">
        <v>6</v>
      </c>
      <c r="I652" s="41" t="s">
        <v>82</v>
      </c>
      <c r="J652" s="56"/>
      <c r="K652" s="44"/>
      <c r="L652" s="45"/>
      <c r="M652" s="46" t="s">
        <v>134</v>
      </c>
      <c r="N652" s="40" t="s">
        <v>135</v>
      </c>
      <c r="O652" s="47" t="s">
        <v>1953</v>
      </c>
      <c r="P652" s="48"/>
      <c r="Q652" s="48"/>
      <c r="R652" s="48"/>
      <c r="S652" s="49"/>
      <c r="T652" s="50" t="str">
        <f>IFERROR(__xludf.DUMMYFUNCTION("if(isblank($A652),"""",REGEXREPLACE($A652,   "",?(\d),?"",  ""$1""&amp;""-""&amp;$H652))"),"")</f>
        <v/>
      </c>
      <c r="U652" s="51" t="str">
        <f>IFERROR(__xludf.DUMMYFUNCTION("iferror(split(A652,"","",TRUE,TRUE),"""")"),"")</f>
        <v/>
      </c>
      <c r="V652" s="51"/>
      <c r="W652" s="51"/>
      <c r="X652" s="51"/>
      <c r="Y652" s="50" t="str">
        <f>IFERROR(__xludf.DUMMYFUNCTION("if(or(U652="""",U652=""f""),"""",U652&amp;"": ""&amp;vlookup(to_text(U652),'1.Learning-Goals'!$A$3:$B$100,2,FALSE))"),"")</f>
        <v/>
      </c>
      <c r="Z652" s="50" t="str">
        <f>IFERROR(__xludf.DUMMYFUNCTION("if(or(V652="""",V652=""f""),"""",V652&amp;"": ""&amp;vlookup(to_text(V652),'1.Learning-Goals'!$A$3:$B$100,2,FALSE))"),"")</f>
        <v/>
      </c>
      <c r="AA652" s="50" t="str">
        <f>IFERROR(__xludf.DUMMYFUNCTION("if(or(W652="""",W652=""f""),"""",W652&amp;"": ""&amp;vlookup(to_text(W652),'1.Learning-Goals'!$A$3:$B$100,2,FALSE))"),"")</f>
        <v/>
      </c>
      <c r="AB652" s="50" t="str">
        <f>IFERROR(__xludf.DUMMYFUNCTION("if(or(X652="""",X652=""f""),"""",X652&amp;"": ""&amp;vlookup(to_text(X652),'1.Learning-Goals'!$A$3:$B$100,2,FALSE))"),"")</f>
        <v/>
      </c>
      <c r="AC652" s="52"/>
      <c r="AD652" s="52"/>
      <c r="AE652" s="52"/>
      <c r="AF652" s="52"/>
      <c r="AG652" s="52"/>
      <c r="AH652" s="52"/>
      <c r="AI652" s="52"/>
      <c r="AJ652" s="52"/>
    </row>
    <row r="653" ht="15.75" customHeight="1">
      <c r="A653" s="53"/>
      <c r="B653" s="39" t="str">
        <f t="shared" si="1"/>
        <v/>
      </c>
      <c r="C653" s="40" t="s">
        <v>1954</v>
      </c>
      <c r="D653" s="41" t="s">
        <v>1955</v>
      </c>
      <c r="E653" s="41" t="s">
        <v>79</v>
      </c>
      <c r="F653" s="40" t="s">
        <v>80</v>
      </c>
      <c r="G653" s="41">
        <v>6.0</v>
      </c>
      <c r="H653" s="57" t="s">
        <v>6</v>
      </c>
      <c r="I653" s="41" t="s">
        <v>82</v>
      </c>
      <c r="J653" s="56"/>
      <c r="K653" s="44"/>
      <c r="L653" s="45"/>
      <c r="M653" s="46" t="s">
        <v>134</v>
      </c>
      <c r="N653" s="40" t="s">
        <v>135</v>
      </c>
      <c r="O653" s="47" t="s">
        <v>1956</v>
      </c>
      <c r="P653" s="48"/>
      <c r="Q653" s="48"/>
      <c r="R653" s="48"/>
      <c r="S653" s="49"/>
      <c r="T653" s="50" t="str">
        <f>IFERROR(__xludf.DUMMYFUNCTION("if(isblank($A653),"""",REGEXREPLACE($A653,   "",?(\d),?"",  ""$1""&amp;""-""&amp;$H653))"),"")</f>
        <v/>
      </c>
      <c r="U653" s="51" t="str">
        <f>IFERROR(__xludf.DUMMYFUNCTION("iferror(split(A653,"","",TRUE,TRUE),"""")"),"")</f>
        <v/>
      </c>
      <c r="V653" s="51"/>
      <c r="W653" s="51"/>
      <c r="X653" s="51"/>
      <c r="Y653" s="50" t="str">
        <f>IFERROR(__xludf.DUMMYFUNCTION("if(or(U653="""",U653=""f""),"""",U653&amp;"": ""&amp;vlookup(to_text(U653),'1.Learning-Goals'!$A$3:$B$100,2,FALSE))"),"")</f>
        <v/>
      </c>
      <c r="Z653" s="50" t="str">
        <f>IFERROR(__xludf.DUMMYFUNCTION("if(or(V653="""",V653=""f""),"""",V653&amp;"": ""&amp;vlookup(to_text(V653),'1.Learning-Goals'!$A$3:$B$100,2,FALSE))"),"")</f>
        <v/>
      </c>
      <c r="AA653" s="50" t="str">
        <f>IFERROR(__xludf.DUMMYFUNCTION("if(or(W653="""",W653=""f""),"""",W653&amp;"": ""&amp;vlookup(to_text(W653),'1.Learning-Goals'!$A$3:$B$100,2,FALSE))"),"")</f>
        <v/>
      </c>
      <c r="AB653" s="50" t="str">
        <f>IFERROR(__xludf.DUMMYFUNCTION("if(or(X653="""",X653=""f""),"""",X653&amp;"": ""&amp;vlookup(to_text(X653),'1.Learning-Goals'!$A$3:$B$100,2,FALSE))"),"")</f>
        <v/>
      </c>
      <c r="AC653" s="52"/>
      <c r="AD653" s="52"/>
      <c r="AE653" s="52"/>
      <c r="AF653" s="52"/>
      <c r="AG653" s="52"/>
      <c r="AH653" s="52"/>
      <c r="AI653" s="52"/>
      <c r="AJ653" s="52"/>
    </row>
    <row r="654" ht="15.75" customHeight="1">
      <c r="A654" s="53"/>
      <c r="B654" s="39" t="str">
        <f t="shared" si="1"/>
        <v/>
      </c>
      <c r="C654" s="40" t="s">
        <v>1957</v>
      </c>
      <c r="D654" s="41" t="s">
        <v>1958</v>
      </c>
      <c r="E654" s="41" t="s">
        <v>79</v>
      </c>
      <c r="F654" s="40" t="s">
        <v>80</v>
      </c>
      <c r="G654" s="41">
        <v>6.0</v>
      </c>
      <c r="H654" s="57" t="s">
        <v>6</v>
      </c>
      <c r="I654" s="41" t="s">
        <v>82</v>
      </c>
      <c r="J654" s="56"/>
      <c r="K654" s="44"/>
      <c r="L654" s="45"/>
      <c r="M654" s="46" t="s">
        <v>134</v>
      </c>
      <c r="N654" s="40" t="s">
        <v>135</v>
      </c>
      <c r="O654" s="47" t="s">
        <v>1959</v>
      </c>
      <c r="P654" s="48"/>
      <c r="Q654" s="48"/>
      <c r="R654" s="48"/>
      <c r="S654" s="49"/>
      <c r="T654" s="50" t="str">
        <f>IFERROR(__xludf.DUMMYFUNCTION("if(isblank($A654),"""",REGEXREPLACE($A654,   "",?(\d),?"",  ""$1""&amp;""-""&amp;$H654))"),"")</f>
        <v/>
      </c>
      <c r="U654" s="51" t="str">
        <f>IFERROR(__xludf.DUMMYFUNCTION("iferror(split(A654,"","",TRUE,TRUE),"""")"),"")</f>
        <v/>
      </c>
      <c r="V654" s="51"/>
      <c r="W654" s="51"/>
      <c r="X654" s="51"/>
      <c r="Y654" s="50" t="str">
        <f>IFERROR(__xludf.DUMMYFUNCTION("if(or(U654="""",U654=""f""),"""",U654&amp;"": ""&amp;vlookup(to_text(U654),'1.Learning-Goals'!$A$3:$B$100,2,FALSE))"),"")</f>
        <v/>
      </c>
      <c r="Z654" s="50" t="str">
        <f>IFERROR(__xludf.DUMMYFUNCTION("if(or(V654="""",V654=""f""),"""",V654&amp;"": ""&amp;vlookup(to_text(V654),'1.Learning-Goals'!$A$3:$B$100,2,FALSE))"),"")</f>
        <v/>
      </c>
      <c r="AA654" s="50" t="str">
        <f>IFERROR(__xludf.DUMMYFUNCTION("if(or(W654="""",W654=""f""),"""",W654&amp;"": ""&amp;vlookup(to_text(W654),'1.Learning-Goals'!$A$3:$B$100,2,FALSE))"),"")</f>
        <v/>
      </c>
      <c r="AB654" s="50" t="str">
        <f>IFERROR(__xludf.DUMMYFUNCTION("if(or(X654="""",X654=""f""),"""",X654&amp;"": ""&amp;vlookup(to_text(X654),'1.Learning-Goals'!$A$3:$B$100,2,FALSE))"),"")</f>
        <v/>
      </c>
      <c r="AC654" s="52"/>
      <c r="AD654" s="52"/>
      <c r="AE654" s="52"/>
      <c r="AF654" s="52"/>
      <c r="AG654" s="52"/>
      <c r="AH654" s="52"/>
      <c r="AI654" s="52"/>
      <c r="AJ654" s="52"/>
    </row>
    <row r="655" ht="15.75" customHeight="1">
      <c r="A655" s="53"/>
      <c r="B655" s="39" t="str">
        <f t="shared" si="1"/>
        <v/>
      </c>
      <c r="C655" s="40" t="s">
        <v>1960</v>
      </c>
      <c r="D655" s="41" t="s">
        <v>1961</v>
      </c>
      <c r="E655" s="41" t="s">
        <v>79</v>
      </c>
      <c r="F655" s="40" t="s">
        <v>80</v>
      </c>
      <c r="G655" s="41">
        <v>6.0</v>
      </c>
      <c r="H655" s="57" t="s">
        <v>6</v>
      </c>
      <c r="I655" s="41" t="s">
        <v>82</v>
      </c>
      <c r="J655" s="56"/>
      <c r="K655" s="44"/>
      <c r="L655" s="45"/>
      <c r="M655" s="46" t="s">
        <v>134</v>
      </c>
      <c r="N655" s="40" t="s">
        <v>135</v>
      </c>
      <c r="O655" s="47" t="s">
        <v>1962</v>
      </c>
      <c r="P655" s="48"/>
      <c r="Q655" s="48"/>
      <c r="R655" s="48"/>
      <c r="S655" s="49"/>
      <c r="T655" s="50" t="str">
        <f>IFERROR(__xludf.DUMMYFUNCTION("if(isblank($A655),"""",REGEXREPLACE($A655,   "",?(\d),?"",  ""$1""&amp;""-""&amp;$H655))"),"")</f>
        <v/>
      </c>
      <c r="U655" s="51" t="str">
        <f>IFERROR(__xludf.DUMMYFUNCTION("iferror(split(A655,"","",TRUE,TRUE),"""")"),"")</f>
        <v/>
      </c>
      <c r="V655" s="51"/>
      <c r="W655" s="51"/>
      <c r="X655" s="51"/>
      <c r="Y655" s="50" t="str">
        <f>IFERROR(__xludf.DUMMYFUNCTION("if(or(U655="""",U655=""f""),"""",U655&amp;"": ""&amp;vlookup(to_text(U655),'1.Learning-Goals'!$A$3:$B$100,2,FALSE))"),"")</f>
        <v/>
      </c>
      <c r="Z655" s="50" t="str">
        <f>IFERROR(__xludf.DUMMYFUNCTION("if(or(V655="""",V655=""f""),"""",V655&amp;"": ""&amp;vlookup(to_text(V655),'1.Learning-Goals'!$A$3:$B$100,2,FALSE))"),"")</f>
        <v/>
      </c>
      <c r="AA655" s="50" t="str">
        <f>IFERROR(__xludf.DUMMYFUNCTION("if(or(W655="""",W655=""f""),"""",W655&amp;"": ""&amp;vlookup(to_text(W655),'1.Learning-Goals'!$A$3:$B$100,2,FALSE))"),"")</f>
        <v/>
      </c>
      <c r="AB655" s="50" t="str">
        <f>IFERROR(__xludf.DUMMYFUNCTION("if(or(X655="""",X655=""f""),"""",X655&amp;"": ""&amp;vlookup(to_text(X655),'1.Learning-Goals'!$A$3:$B$100,2,FALSE))"),"")</f>
        <v/>
      </c>
      <c r="AC655" s="52"/>
      <c r="AD655" s="52"/>
      <c r="AE655" s="52"/>
      <c r="AF655" s="52"/>
      <c r="AG655" s="52"/>
      <c r="AH655" s="52"/>
      <c r="AI655" s="52"/>
      <c r="AJ655" s="52"/>
    </row>
    <row r="656" ht="15.75" customHeight="1">
      <c r="A656" s="53"/>
      <c r="B656" s="39" t="str">
        <f t="shared" si="1"/>
        <v/>
      </c>
      <c r="C656" s="40" t="s">
        <v>1963</v>
      </c>
      <c r="D656" s="41" t="s">
        <v>1964</v>
      </c>
      <c r="E656" s="41" t="s">
        <v>79</v>
      </c>
      <c r="F656" s="40" t="s">
        <v>80</v>
      </c>
      <c r="G656" s="41">
        <v>6.0</v>
      </c>
      <c r="H656" s="57" t="s">
        <v>6</v>
      </c>
      <c r="I656" s="41" t="s">
        <v>82</v>
      </c>
      <c r="J656" s="56"/>
      <c r="K656" s="44"/>
      <c r="L656" s="45"/>
      <c r="M656" s="46" t="s">
        <v>134</v>
      </c>
      <c r="N656" s="40" t="s">
        <v>135</v>
      </c>
      <c r="O656" s="47" t="s">
        <v>1965</v>
      </c>
      <c r="P656" s="48"/>
      <c r="Q656" s="48"/>
      <c r="R656" s="48"/>
      <c r="S656" s="49"/>
      <c r="T656" s="50" t="str">
        <f>IFERROR(__xludf.DUMMYFUNCTION("if(isblank($A656),"""",REGEXREPLACE($A656,   "",?(\d),?"",  ""$1""&amp;""-""&amp;$H656))"),"")</f>
        <v/>
      </c>
      <c r="U656" s="51" t="str">
        <f>IFERROR(__xludf.DUMMYFUNCTION("iferror(split(A656,"","",TRUE,TRUE),"""")"),"")</f>
        <v/>
      </c>
      <c r="V656" s="51"/>
      <c r="W656" s="51"/>
      <c r="X656" s="51"/>
      <c r="Y656" s="50" t="str">
        <f>IFERROR(__xludf.DUMMYFUNCTION("if(or(U656="""",U656=""f""),"""",U656&amp;"": ""&amp;vlookup(to_text(U656),'1.Learning-Goals'!$A$3:$B$100,2,FALSE))"),"")</f>
        <v/>
      </c>
      <c r="Z656" s="50" t="str">
        <f>IFERROR(__xludf.DUMMYFUNCTION("if(or(V656="""",V656=""f""),"""",V656&amp;"": ""&amp;vlookup(to_text(V656),'1.Learning-Goals'!$A$3:$B$100,2,FALSE))"),"")</f>
        <v/>
      </c>
      <c r="AA656" s="50" t="str">
        <f>IFERROR(__xludf.DUMMYFUNCTION("if(or(W656="""",W656=""f""),"""",W656&amp;"": ""&amp;vlookup(to_text(W656),'1.Learning-Goals'!$A$3:$B$100,2,FALSE))"),"")</f>
        <v/>
      </c>
      <c r="AB656" s="50" t="str">
        <f>IFERROR(__xludf.DUMMYFUNCTION("if(or(X656="""",X656=""f""),"""",X656&amp;"": ""&amp;vlookup(to_text(X656),'1.Learning-Goals'!$A$3:$B$100,2,FALSE))"),"")</f>
        <v/>
      </c>
      <c r="AC656" s="52"/>
      <c r="AD656" s="52"/>
      <c r="AE656" s="52"/>
      <c r="AF656" s="52"/>
      <c r="AG656" s="52"/>
      <c r="AH656" s="52"/>
      <c r="AI656" s="52"/>
      <c r="AJ656" s="52"/>
    </row>
    <row r="657" ht="15.75" customHeight="1">
      <c r="A657" s="53"/>
      <c r="B657" s="39" t="str">
        <f t="shared" si="1"/>
        <v/>
      </c>
      <c r="C657" s="40" t="s">
        <v>1966</v>
      </c>
      <c r="D657" s="41" t="s">
        <v>1967</v>
      </c>
      <c r="E657" s="41" t="s">
        <v>79</v>
      </c>
      <c r="F657" s="40" t="s">
        <v>80</v>
      </c>
      <c r="G657" s="41">
        <v>6.0</v>
      </c>
      <c r="H657" s="57" t="s">
        <v>6</v>
      </c>
      <c r="I657" s="41" t="s">
        <v>82</v>
      </c>
      <c r="J657" s="56"/>
      <c r="K657" s="44"/>
      <c r="L657" s="45"/>
      <c r="M657" s="46" t="s">
        <v>134</v>
      </c>
      <c r="N657" s="40" t="s">
        <v>135</v>
      </c>
      <c r="O657" s="47" t="s">
        <v>1968</v>
      </c>
      <c r="P657" s="48"/>
      <c r="Q657" s="48"/>
      <c r="R657" s="48"/>
      <c r="S657" s="49"/>
      <c r="T657" s="50" t="str">
        <f>IFERROR(__xludf.DUMMYFUNCTION("if(isblank($A657),"""",REGEXREPLACE($A657,   "",?(\d),?"",  ""$1""&amp;""-""&amp;$H657))"),"")</f>
        <v/>
      </c>
      <c r="U657" s="51" t="str">
        <f>IFERROR(__xludf.DUMMYFUNCTION("iferror(split(A657,"","",TRUE,TRUE),"""")"),"")</f>
        <v/>
      </c>
      <c r="V657" s="51"/>
      <c r="W657" s="51"/>
      <c r="X657" s="51"/>
      <c r="Y657" s="50" t="str">
        <f>IFERROR(__xludf.DUMMYFUNCTION("if(or(U657="""",U657=""f""),"""",U657&amp;"": ""&amp;vlookup(to_text(U657),'1.Learning-Goals'!$A$3:$B$100,2,FALSE))"),"")</f>
        <v/>
      </c>
      <c r="Z657" s="50" t="str">
        <f>IFERROR(__xludf.DUMMYFUNCTION("if(or(V657="""",V657=""f""),"""",V657&amp;"": ""&amp;vlookup(to_text(V657),'1.Learning-Goals'!$A$3:$B$100,2,FALSE))"),"")</f>
        <v/>
      </c>
      <c r="AA657" s="50" t="str">
        <f>IFERROR(__xludf.DUMMYFUNCTION("if(or(W657="""",W657=""f""),"""",W657&amp;"": ""&amp;vlookup(to_text(W657),'1.Learning-Goals'!$A$3:$B$100,2,FALSE))"),"")</f>
        <v/>
      </c>
      <c r="AB657" s="50" t="str">
        <f>IFERROR(__xludf.DUMMYFUNCTION("if(or(X657="""",X657=""f""),"""",X657&amp;"": ""&amp;vlookup(to_text(X657),'1.Learning-Goals'!$A$3:$B$100,2,FALSE))"),"")</f>
        <v/>
      </c>
      <c r="AC657" s="52"/>
      <c r="AD657" s="52"/>
      <c r="AE657" s="52"/>
      <c r="AF657" s="52"/>
      <c r="AG657" s="52"/>
      <c r="AH657" s="52"/>
      <c r="AI657" s="52"/>
      <c r="AJ657" s="52"/>
    </row>
    <row r="658" ht="15.75" customHeight="1">
      <c r="A658" s="53"/>
      <c r="B658" s="39" t="str">
        <f t="shared" si="1"/>
        <v/>
      </c>
      <c r="C658" s="40" t="s">
        <v>1969</v>
      </c>
      <c r="D658" s="41" t="s">
        <v>1970</v>
      </c>
      <c r="E658" s="41" t="s">
        <v>79</v>
      </c>
      <c r="F658" s="40" t="s">
        <v>80</v>
      </c>
      <c r="G658" s="41">
        <v>6.0</v>
      </c>
      <c r="H658" s="57" t="s">
        <v>6</v>
      </c>
      <c r="I658" s="41" t="s">
        <v>82</v>
      </c>
      <c r="J658" s="56"/>
      <c r="K658" s="44"/>
      <c r="L658" s="45"/>
      <c r="M658" s="46" t="s">
        <v>134</v>
      </c>
      <c r="N658" s="40" t="s">
        <v>135</v>
      </c>
      <c r="O658" s="47" t="s">
        <v>1971</v>
      </c>
      <c r="P658" s="48"/>
      <c r="Q658" s="48"/>
      <c r="R658" s="48"/>
      <c r="S658" s="49"/>
      <c r="T658" s="50" t="str">
        <f>IFERROR(__xludf.DUMMYFUNCTION("if(isblank($A658),"""",REGEXREPLACE($A658,   "",?(\d),?"",  ""$1""&amp;""-""&amp;$H658))"),"")</f>
        <v/>
      </c>
      <c r="U658" s="51" t="str">
        <f>IFERROR(__xludf.DUMMYFUNCTION("iferror(split(A658,"","",TRUE,TRUE),"""")"),"")</f>
        <v/>
      </c>
      <c r="V658" s="51"/>
      <c r="W658" s="51"/>
      <c r="X658" s="51"/>
      <c r="Y658" s="50" t="str">
        <f>IFERROR(__xludf.DUMMYFUNCTION("if(or(U658="""",U658=""f""),"""",U658&amp;"": ""&amp;vlookup(to_text(U658),'1.Learning-Goals'!$A$3:$B$100,2,FALSE))"),"")</f>
        <v/>
      </c>
      <c r="Z658" s="50" t="str">
        <f>IFERROR(__xludf.DUMMYFUNCTION("if(or(V658="""",V658=""f""),"""",V658&amp;"": ""&amp;vlookup(to_text(V658),'1.Learning-Goals'!$A$3:$B$100,2,FALSE))"),"")</f>
        <v/>
      </c>
      <c r="AA658" s="50" t="str">
        <f>IFERROR(__xludf.DUMMYFUNCTION("if(or(W658="""",W658=""f""),"""",W658&amp;"": ""&amp;vlookup(to_text(W658),'1.Learning-Goals'!$A$3:$B$100,2,FALSE))"),"")</f>
        <v/>
      </c>
      <c r="AB658" s="50" t="str">
        <f>IFERROR(__xludf.DUMMYFUNCTION("if(or(X658="""",X658=""f""),"""",X658&amp;"": ""&amp;vlookup(to_text(X658),'1.Learning-Goals'!$A$3:$B$100,2,FALSE))"),"")</f>
        <v/>
      </c>
      <c r="AC658" s="52"/>
      <c r="AD658" s="52"/>
      <c r="AE658" s="52"/>
      <c r="AF658" s="52"/>
      <c r="AG658" s="52"/>
      <c r="AH658" s="52"/>
      <c r="AI658" s="52"/>
      <c r="AJ658" s="52"/>
    </row>
    <row r="659" ht="15.75" customHeight="1">
      <c r="A659" s="53"/>
      <c r="B659" s="39" t="str">
        <f t="shared" si="1"/>
        <v/>
      </c>
      <c r="C659" s="40" t="s">
        <v>1972</v>
      </c>
      <c r="D659" s="41" t="s">
        <v>1973</v>
      </c>
      <c r="E659" s="41" t="s">
        <v>79</v>
      </c>
      <c r="F659" s="40" t="s">
        <v>80</v>
      </c>
      <c r="G659" s="41">
        <v>7.0</v>
      </c>
      <c r="H659" s="57" t="s">
        <v>6</v>
      </c>
      <c r="I659" s="41" t="s">
        <v>82</v>
      </c>
      <c r="J659" s="56"/>
      <c r="K659" s="44"/>
      <c r="L659" s="45"/>
      <c r="M659" s="46" t="s">
        <v>134</v>
      </c>
      <c r="N659" s="40" t="s">
        <v>135</v>
      </c>
      <c r="O659" s="47" t="s">
        <v>1974</v>
      </c>
      <c r="P659" s="48"/>
      <c r="Q659" s="48"/>
      <c r="R659" s="48"/>
      <c r="S659" s="49"/>
      <c r="T659" s="50" t="str">
        <f>IFERROR(__xludf.DUMMYFUNCTION("if(isblank($A659),"""",REGEXREPLACE($A659,   "",?(\d),?"",  ""$1""&amp;""-""&amp;$H659))"),"")</f>
        <v/>
      </c>
      <c r="U659" s="51" t="str">
        <f>IFERROR(__xludf.DUMMYFUNCTION("iferror(split(A659,"","",TRUE,TRUE),"""")"),"")</f>
        <v/>
      </c>
      <c r="V659" s="51"/>
      <c r="W659" s="51"/>
      <c r="X659" s="51"/>
      <c r="Y659" s="50" t="str">
        <f>IFERROR(__xludf.DUMMYFUNCTION("if(or(U659="""",U659=""f""),"""",U659&amp;"": ""&amp;vlookup(to_text(U659),'1.Learning-Goals'!$A$3:$B$100,2,FALSE))"),"")</f>
        <v/>
      </c>
      <c r="Z659" s="50" t="str">
        <f>IFERROR(__xludf.DUMMYFUNCTION("if(or(V659="""",V659=""f""),"""",V659&amp;"": ""&amp;vlookup(to_text(V659),'1.Learning-Goals'!$A$3:$B$100,2,FALSE))"),"")</f>
        <v/>
      </c>
      <c r="AA659" s="50" t="str">
        <f>IFERROR(__xludf.DUMMYFUNCTION("if(or(W659="""",W659=""f""),"""",W659&amp;"": ""&amp;vlookup(to_text(W659),'1.Learning-Goals'!$A$3:$B$100,2,FALSE))"),"")</f>
        <v/>
      </c>
      <c r="AB659" s="50" t="str">
        <f>IFERROR(__xludf.DUMMYFUNCTION("if(or(X659="""",X659=""f""),"""",X659&amp;"": ""&amp;vlookup(to_text(X659),'1.Learning-Goals'!$A$3:$B$100,2,FALSE))"),"")</f>
        <v/>
      </c>
      <c r="AC659" s="52"/>
      <c r="AD659" s="52"/>
      <c r="AE659" s="52"/>
      <c r="AF659" s="52"/>
      <c r="AG659" s="52"/>
      <c r="AH659" s="52"/>
      <c r="AI659" s="52"/>
      <c r="AJ659" s="52"/>
    </row>
    <row r="660" ht="15.75" customHeight="1">
      <c r="A660" s="53"/>
      <c r="B660" s="39" t="str">
        <f t="shared" si="1"/>
        <v/>
      </c>
      <c r="C660" s="40" t="s">
        <v>1975</v>
      </c>
      <c r="D660" s="41" t="s">
        <v>1976</v>
      </c>
      <c r="E660" s="41" t="s">
        <v>79</v>
      </c>
      <c r="F660" s="40" t="s">
        <v>80</v>
      </c>
      <c r="G660" s="41">
        <v>7.0</v>
      </c>
      <c r="H660" s="57" t="s">
        <v>6</v>
      </c>
      <c r="I660" s="41" t="s">
        <v>82</v>
      </c>
      <c r="J660" s="56"/>
      <c r="K660" s="44"/>
      <c r="L660" s="45"/>
      <c r="M660" s="46" t="s">
        <v>134</v>
      </c>
      <c r="N660" s="40" t="s">
        <v>135</v>
      </c>
      <c r="O660" s="47" t="s">
        <v>1977</v>
      </c>
      <c r="P660" s="48"/>
      <c r="Q660" s="48"/>
      <c r="R660" s="48"/>
      <c r="S660" s="49"/>
      <c r="T660" s="50" t="str">
        <f>IFERROR(__xludf.DUMMYFUNCTION("if(isblank($A660),"""",REGEXREPLACE($A660,   "",?(\d),?"",  ""$1""&amp;""-""&amp;$H660))"),"")</f>
        <v/>
      </c>
      <c r="U660" s="51" t="str">
        <f>IFERROR(__xludf.DUMMYFUNCTION("iferror(split(A660,"","",TRUE,TRUE),"""")"),"")</f>
        <v/>
      </c>
      <c r="V660" s="51"/>
      <c r="W660" s="51"/>
      <c r="X660" s="51"/>
      <c r="Y660" s="50" t="str">
        <f>IFERROR(__xludf.DUMMYFUNCTION("if(or(U660="""",U660=""f""),"""",U660&amp;"": ""&amp;vlookup(to_text(U660),'1.Learning-Goals'!$A$3:$B$100,2,FALSE))"),"")</f>
        <v/>
      </c>
      <c r="Z660" s="50" t="str">
        <f>IFERROR(__xludf.DUMMYFUNCTION("if(or(V660="""",V660=""f""),"""",V660&amp;"": ""&amp;vlookup(to_text(V660),'1.Learning-Goals'!$A$3:$B$100,2,FALSE))"),"")</f>
        <v/>
      </c>
      <c r="AA660" s="50" t="str">
        <f>IFERROR(__xludf.DUMMYFUNCTION("if(or(W660="""",W660=""f""),"""",W660&amp;"": ""&amp;vlookup(to_text(W660),'1.Learning-Goals'!$A$3:$B$100,2,FALSE))"),"")</f>
        <v/>
      </c>
      <c r="AB660" s="50" t="str">
        <f>IFERROR(__xludf.DUMMYFUNCTION("if(or(X660="""",X660=""f""),"""",X660&amp;"": ""&amp;vlookup(to_text(X660),'1.Learning-Goals'!$A$3:$B$100,2,FALSE))"),"")</f>
        <v/>
      </c>
      <c r="AC660" s="52"/>
      <c r="AD660" s="52"/>
      <c r="AE660" s="52"/>
      <c r="AF660" s="52"/>
      <c r="AG660" s="52"/>
      <c r="AH660" s="52"/>
      <c r="AI660" s="52"/>
      <c r="AJ660" s="52"/>
    </row>
    <row r="661" ht="15.75" customHeight="1">
      <c r="A661" s="53"/>
      <c r="B661" s="39" t="str">
        <f t="shared" si="1"/>
        <v/>
      </c>
      <c r="C661" s="40" t="s">
        <v>1978</v>
      </c>
      <c r="D661" s="41" t="s">
        <v>1979</v>
      </c>
      <c r="E661" s="41" t="s">
        <v>79</v>
      </c>
      <c r="F661" s="40" t="s">
        <v>80</v>
      </c>
      <c r="G661" s="41">
        <v>7.0</v>
      </c>
      <c r="H661" s="57" t="s">
        <v>6</v>
      </c>
      <c r="I661" s="41" t="s">
        <v>82</v>
      </c>
      <c r="J661" s="56"/>
      <c r="K661" s="44"/>
      <c r="L661" s="45"/>
      <c r="M661" s="46" t="s">
        <v>134</v>
      </c>
      <c r="N661" s="40" t="s">
        <v>135</v>
      </c>
      <c r="O661" s="47" t="s">
        <v>1980</v>
      </c>
      <c r="P661" s="48"/>
      <c r="Q661" s="48"/>
      <c r="R661" s="48"/>
      <c r="S661" s="49"/>
      <c r="T661" s="50" t="str">
        <f>IFERROR(__xludf.DUMMYFUNCTION("if(isblank($A661),"""",REGEXREPLACE($A661,   "",?(\d),?"",  ""$1""&amp;""-""&amp;$H661))"),"")</f>
        <v/>
      </c>
      <c r="U661" s="51" t="str">
        <f>IFERROR(__xludf.DUMMYFUNCTION("iferror(split(A661,"","",TRUE,TRUE),"""")"),"")</f>
        <v/>
      </c>
      <c r="V661" s="51"/>
      <c r="W661" s="51"/>
      <c r="X661" s="51"/>
      <c r="Y661" s="50" t="str">
        <f>IFERROR(__xludf.DUMMYFUNCTION("if(or(U661="""",U661=""f""),"""",U661&amp;"": ""&amp;vlookup(to_text(U661),'1.Learning-Goals'!$A$3:$B$100,2,FALSE))"),"")</f>
        <v/>
      </c>
      <c r="Z661" s="50" t="str">
        <f>IFERROR(__xludf.DUMMYFUNCTION("if(or(V661="""",V661=""f""),"""",V661&amp;"": ""&amp;vlookup(to_text(V661),'1.Learning-Goals'!$A$3:$B$100,2,FALSE))"),"")</f>
        <v/>
      </c>
      <c r="AA661" s="50" t="str">
        <f>IFERROR(__xludf.DUMMYFUNCTION("if(or(W661="""",W661=""f""),"""",W661&amp;"": ""&amp;vlookup(to_text(W661),'1.Learning-Goals'!$A$3:$B$100,2,FALSE))"),"")</f>
        <v/>
      </c>
      <c r="AB661" s="50" t="str">
        <f>IFERROR(__xludf.DUMMYFUNCTION("if(or(X661="""",X661=""f""),"""",X661&amp;"": ""&amp;vlookup(to_text(X661),'1.Learning-Goals'!$A$3:$B$100,2,FALSE))"),"")</f>
        <v/>
      </c>
      <c r="AC661" s="52"/>
      <c r="AD661" s="52"/>
      <c r="AE661" s="52"/>
      <c r="AF661" s="52"/>
      <c r="AG661" s="52"/>
      <c r="AH661" s="52"/>
      <c r="AI661" s="52"/>
      <c r="AJ661" s="52"/>
    </row>
    <row r="662" ht="15.75" customHeight="1">
      <c r="A662" s="53"/>
      <c r="B662" s="39" t="str">
        <f t="shared" si="1"/>
        <v/>
      </c>
      <c r="C662" s="40" t="s">
        <v>1981</v>
      </c>
      <c r="D662" s="41" t="s">
        <v>1982</v>
      </c>
      <c r="E662" s="41" t="s">
        <v>79</v>
      </c>
      <c r="F662" s="40" t="s">
        <v>80</v>
      </c>
      <c r="G662" s="41">
        <v>7.0</v>
      </c>
      <c r="H662" s="57" t="s">
        <v>6</v>
      </c>
      <c r="I662" s="41" t="s">
        <v>82</v>
      </c>
      <c r="J662" s="56"/>
      <c r="K662" s="44"/>
      <c r="L662" s="45"/>
      <c r="M662" s="46" t="s">
        <v>134</v>
      </c>
      <c r="N662" s="40" t="s">
        <v>135</v>
      </c>
      <c r="O662" s="47" t="s">
        <v>1983</v>
      </c>
      <c r="P662" s="48"/>
      <c r="Q662" s="48"/>
      <c r="R662" s="48"/>
      <c r="S662" s="49"/>
      <c r="T662" s="50" t="str">
        <f>IFERROR(__xludf.DUMMYFUNCTION("if(isblank($A662),"""",REGEXREPLACE($A662,   "",?(\d),?"",  ""$1""&amp;""-""&amp;$H662))"),"")</f>
        <v/>
      </c>
      <c r="U662" s="51" t="str">
        <f>IFERROR(__xludf.DUMMYFUNCTION("iferror(split(A662,"","",TRUE,TRUE),"""")"),"")</f>
        <v/>
      </c>
      <c r="V662" s="51"/>
      <c r="W662" s="51"/>
      <c r="X662" s="51"/>
      <c r="Y662" s="50" t="str">
        <f>IFERROR(__xludf.DUMMYFUNCTION("if(or(U662="""",U662=""f""),"""",U662&amp;"": ""&amp;vlookup(to_text(U662),'1.Learning-Goals'!$A$3:$B$100,2,FALSE))"),"")</f>
        <v/>
      </c>
      <c r="Z662" s="50" t="str">
        <f>IFERROR(__xludf.DUMMYFUNCTION("if(or(V662="""",V662=""f""),"""",V662&amp;"": ""&amp;vlookup(to_text(V662),'1.Learning-Goals'!$A$3:$B$100,2,FALSE))"),"")</f>
        <v/>
      </c>
      <c r="AA662" s="50" t="str">
        <f>IFERROR(__xludf.DUMMYFUNCTION("if(or(W662="""",W662=""f""),"""",W662&amp;"": ""&amp;vlookup(to_text(W662),'1.Learning-Goals'!$A$3:$B$100,2,FALSE))"),"")</f>
        <v/>
      </c>
      <c r="AB662" s="50" t="str">
        <f>IFERROR(__xludf.DUMMYFUNCTION("if(or(X662="""",X662=""f""),"""",X662&amp;"": ""&amp;vlookup(to_text(X662),'1.Learning-Goals'!$A$3:$B$100,2,FALSE))"),"")</f>
        <v/>
      </c>
      <c r="AC662" s="52"/>
      <c r="AD662" s="52"/>
      <c r="AE662" s="52"/>
      <c r="AF662" s="52"/>
      <c r="AG662" s="52"/>
      <c r="AH662" s="52"/>
      <c r="AI662" s="52"/>
      <c r="AJ662" s="52"/>
    </row>
    <row r="663" ht="15.75" customHeight="1">
      <c r="A663" s="53"/>
      <c r="B663" s="39" t="str">
        <f t="shared" si="1"/>
        <v/>
      </c>
      <c r="C663" s="40" t="s">
        <v>1984</v>
      </c>
      <c r="D663" s="41" t="s">
        <v>1985</v>
      </c>
      <c r="E663" s="41" t="s">
        <v>79</v>
      </c>
      <c r="F663" s="40" t="s">
        <v>80</v>
      </c>
      <c r="G663" s="41">
        <v>7.0</v>
      </c>
      <c r="H663" s="57" t="s">
        <v>6</v>
      </c>
      <c r="I663" s="41" t="s">
        <v>82</v>
      </c>
      <c r="J663" s="56"/>
      <c r="K663" s="44"/>
      <c r="L663" s="45"/>
      <c r="M663" s="46" t="s">
        <v>134</v>
      </c>
      <c r="N663" s="40" t="s">
        <v>135</v>
      </c>
      <c r="O663" s="47" t="s">
        <v>1986</v>
      </c>
      <c r="P663" s="48"/>
      <c r="Q663" s="48"/>
      <c r="R663" s="48"/>
      <c r="S663" s="49"/>
      <c r="T663" s="50" t="str">
        <f>IFERROR(__xludf.DUMMYFUNCTION("if(isblank($A663),"""",REGEXREPLACE($A663,   "",?(\d),?"",  ""$1""&amp;""-""&amp;$H663))"),"")</f>
        <v/>
      </c>
      <c r="U663" s="51" t="str">
        <f>IFERROR(__xludf.DUMMYFUNCTION("iferror(split(A663,"","",TRUE,TRUE),"""")"),"")</f>
        <v/>
      </c>
      <c r="V663" s="51"/>
      <c r="W663" s="51"/>
      <c r="X663" s="51"/>
      <c r="Y663" s="50" t="str">
        <f>IFERROR(__xludf.DUMMYFUNCTION("if(or(U663="""",U663=""f""),"""",U663&amp;"": ""&amp;vlookup(to_text(U663),'1.Learning-Goals'!$A$3:$B$100,2,FALSE))"),"")</f>
        <v/>
      </c>
      <c r="Z663" s="50" t="str">
        <f>IFERROR(__xludf.DUMMYFUNCTION("if(or(V663="""",V663=""f""),"""",V663&amp;"": ""&amp;vlookup(to_text(V663),'1.Learning-Goals'!$A$3:$B$100,2,FALSE))"),"")</f>
        <v/>
      </c>
      <c r="AA663" s="50" t="str">
        <f>IFERROR(__xludf.DUMMYFUNCTION("if(or(W663="""",W663=""f""),"""",W663&amp;"": ""&amp;vlookup(to_text(W663),'1.Learning-Goals'!$A$3:$B$100,2,FALSE))"),"")</f>
        <v/>
      </c>
      <c r="AB663" s="50" t="str">
        <f>IFERROR(__xludf.DUMMYFUNCTION("if(or(X663="""",X663=""f""),"""",X663&amp;"": ""&amp;vlookup(to_text(X663),'1.Learning-Goals'!$A$3:$B$100,2,FALSE))"),"")</f>
        <v/>
      </c>
      <c r="AC663" s="52"/>
      <c r="AD663" s="52"/>
      <c r="AE663" s="52"/>
      <c r="AF663" s="52"/>
      <c r="AG663" s="52"/>
      <c r="AH663" s="52"/>
      <c r="AI663" s="52"/>
      <c r="AJ663" s="52"/>
    </row>
    <row r="664" ht="15.75" customHeight="1">
      <c r="A664" s="53"/>
      <c r="B664" s="39" t="str">
        <f t="shared" si="1"/>
        <v/>
      </c>
      <c r="C664" s="40" t="s">
        <v>1987</v>
      </c>
      <c r="D664" s="41" t="s">
        <v>1988</v>
      </c>
      <c r="E664" s="41" t="s">
        <v>79</v>
      </c>
      <c r="F664" s="40" t="s">
        <v>80</v>
      </c>
      <c r="G664" s="41">
        <v>7.0</v>
      </c>
      <c r="H664" s="57" t="s">
        <v>6</v>
      </c>
      <c r="I664" s="41" t="s">
        <v>82</v>
      </c>
      <c r="J664" s="56"/>
      <c r="K664" s="44"/>
      <c r="L664" s="45"/>
      <c r="M664" s="46" t="s">
        <v>134</v>
      </c>
      <c r="N664" s="40" t="s">
        <v>135</v>
      </c>
      <c r="O664" s="47" t="s">
        <v>1989</v>
      </c>
      <c r="P664" s="48"/>
      <c r="Q664" s="48"/>
      <c r="R664" s="48"/>
      <c r="S664" s="49"/>
      <c r="T664" s="50" t="str">
        <f>IFERROR(__xludf.DUMMYFUNCTION("if(isblank($A664),"""",REGEXREPLACE($A664,   "",?(\d),?"",  ""$1""&amp;""-""&amp;$H664))"),"")</f>
        <v/>
      </c>
      <c r="U664" s="51" t="str">
        <f>IFERROR(__xludf.DUMMYFUNCTION("iferror(split(A664,"","",TRUE,TRUE),"""")"),"")</f>
        <v/>
      </c>
      <c r="V664" s="51"/>
      <c r="W664" s="51"/>
      <c r="X664" s="51"/>
      <c r="Y664" s="50" t="str">
        <f>IFERROR(__xludf.DUMMYFUNCTION("if(or(U664="""",U664=""f""),"""",U664&amp;"": ""&amp;vlookup(to_text(U664),'1.Learning-Goals'!$A$3:$B$100,2,FALSE))"),"")</f>
        <v/>
      </c>
      <c r="Z664" s="50" t="str">
        <f>IFERROR(__xludf.DUMMYFUNCTION("if(or(V664="""",V664=""f""),"""",V664&amp;"": ""&amp;vlookup(to_text(V664),'1.Learning-Goals'!$A$3:$B$100,2,FALSE))"),"")</f>
        <v/>
      </c>
      <c r="AA664" s="50" t="str">
        <f>IFERROR(__xludf.DUMMYFUNCTION("if(or(W664="""",W664=""f""),"""",W664&amp;"": ""&amp;vlookup(to_text(W664),'1.Learning-Goals'!$A$3:$B$100,2,FALSE))"),"")</f>
        <v/>
      </c>
      <c r="AB664" s="50" t="str">
        <f>IFERROR(__xludf.DUMMYFUNCTION("if(or(X664="""",X664=""f""),"""",X664&amp;"": ""&amp;vlookup(to_text(X664),'1.Learning-Goals'!$A$3:$B$100,2,FALSE))"),"")</f>
        <v/>
      </c>
      <c r="AC664" s="52"/>
      <c r="AD664" s="52"/>
      <c r="AE664" s="52"/>
      <c r="AF664" s="52"/>
      <c r="AG664" s="52"/>
      <c r="AH664" s="52"/>
      <c r="AI664" s="52"/>
      <c r="AJ664" s="52"/>
    </row>
    <row r="665" ht="15.75" customHeight="1">
      <c r="A665" s="53"/>
      <c r="B665" s="39" t="str">
        <f t="shared" si="1"/>
        <v/>
      </c>
      <c r="C665" s="40" t="s">
        <v>1990</v>
      </c>
      <c r="D665" s="41" t="s">
        <v>1991</v>
      </c>
      <c r="E665" s="41" t="s">
        <v>79</v>
      </c>
      <c r="F665" s="40" t="s">
        <v>80</v>
      </c>
      <c r="G665" s="41">
        <v>7.0</v>
      </c>
      <c r="H665" s="57" t="s">
        <v>6</v>
      </c>
      <c r="I665" s="41" t="s">
        <v>82</v>
      </c>
      <c r="J665" s="56"/>
      <c r="K665" s="44"/>
      <c r="L665" s="45"/>
      <c r="M665" s="46" t="s">
        <v>134</v>
      </c>
      <c r="N665" s="40" t="s">
        <v>135</v>
      </c>
      <c r="O665" s="47" t="s">
        <v>1992</v>
      </c>
      <c r="P665" s="48"/>
      <c r="Q665" s="48"/>
      <c r="R665" s="48"/>
      <c r="S665" s="49"/>
      <c r="T665" s="50" t="str">
        <f>IFERROR(__xludf.DUMMYFUNCTION("if(isblank($A665),"""",REGEXREPLACE($A665,   "",?(\d),?"",  ""$1""&amp;""-""&amp;$H665))"),"")</f>
        <v/>
      </c>
      <c r="U665" s="51" t="str">
        <f>IFERROR(__xludf.DUMMYFUNCTION("iferror(split(A665,"","",TRUE,TRUE),"""")"),"")</f>
        <v/>
      </c>
      <c r="V665" s="51"/>
      <c r="W665" s="51"/>
      <c r="X665" s="51"/>
      <c r="Y665" s="50" t="str">
        <f>IFERROR(__xludf.DUMMYFUNCTION("if(or(U665="""",U665=""f""),"""",U665&amp;"": ""&amp;vlookup(to_text(U665),'1.Learning-Goals'!$A$3:$B$100,2,FALSE))"),"")</f>
        <v/>
      </c>
      <c r="Z665" s="50" t="str">
        <f>IFERROR(__xludf.DUMMYFUNCTION("if(or(V665="""",V665=""f""),"""",V665&amp;"": ""&amp;vlookup(to_text(V665),'1.Learning-Goals'!$A$3:$B$100,2,FALSE))"),"")</f>
        <v/>
      </c>
      <c r="AA665" s="50" t="str">
        <f>IFERROR(__xludf.DUMMYFUNCTION("if(or(W665="""",W665=""f""),"""",W665&amp;"": ""&amp;vlookup(to_text(W665),'1.Learning-Goals'!$A$3:$B$100,2,FALSE))"),"")</f>
        <v/>
      </c>
      <c r="AB665" s="50" t="str">
        <f>IFERROR(__xludf.DUMMYFUNCTION("if(or(X665="""",X665=""f""),"""",X665&amp;"": ""&amp;vlookup(to_text(X665),'1.Learning-Goals'!$A$3:$B$100,2,FALSE))"),"")</f>
        <v/>
      </c>
      <c r="AC665" s="52"/>
      <c r="AD665" s="52"/>
      <c r="AE665" s="52"/>
      <c r="AF665" s="52"/>
      <c r="AG665" s="52"/>
      <c r="AH665" s="52"/>
      <c r="AI665" s="52"/>
      <c r="AJ665" s="52"/>
    </row>
    <row r="666" ht="15.75" customHeight="1">
      <c r="A666" s="53"/>
      <c r="B666" s="39" t="str">
        <f t="shared" si="1"/>
        <v/>
      </c>
      <c r="C666" s="40" t="s">
        <v>1993</v>
      </c>
      <c r="D666" s="41" t="s">
        <v>1994</v>
      </c>
      <c r="E666" s="41" t="s">
        <v>79</v>
      </c>
      <c r="F666" s="40" t="s">
        <v>80</v>
      </c>
      <c r="G666" s="41">
        <v>7.0</v>
      </c>
      <c r="H666" s="57" t="s">
        <v>6</v>
      </c>
      <c r="I666" s="41" t="s">
        <v>82</v>
      </c>
      <c r="J666" s="56"/>
      <c r="K666" s="44"/>
      <c r="L666" s="45"/>
      <c r="M666" s="46" t="s">
        <v>134</v>
      </c>
      <c r="N666" s="40" t="s">
        <v>135</v>
      </c>
      <c r="O666" s="47" t="s">
        <v>1995</v>
      </c>
      <c r="P666" s="48"/>
      <c r="Q666" s="48"/>
      <c r="R666" s="48"/>
      <c r="S666" s="49"/>
      <c r="T666" s="50" t="str">
        <f>IFERROR(__xludf.DUMMYFUNCTION("if(isblank($A666),"""",REGEXREPLACE($A666,   "",?(\d),?"",  ""$1""&amp;""-""&amp;$H666))"),"")</f>
        <v/>
      </c>
      <c r="U666" s="51" t="str">
        <f>IFERROR(__xludf.DUMMYFUNCTION("iferror(split(A666,"","",TRUE,TRUE),"""")"),"")</f>
        <v/>
      </c>
      <c r="V666" s="51"/>
      <c r="W666" s="51"/>
      <c r="X666" s="51"/>
      <c r="Y666" s="50" t="str">
        <f>IFERROR(__xludf.DUMMYFUNCTION("if(or(U666="""",U666=""f""),"""",U666&amp;"": ""&amp;vlookup(to_text(U666),'1.Learning-Goals'!$A$3:$B$100,2,FALSE))"),"")</f>
        <v/>
      </c>
      <c r="Z666" s="50" t="str">
        <f>IFERROR(__xludf.DUMMYFUNCTION("if(or(V666="""",V666=""f""),"""",V666&amp;"": ""&amp;vlookup(to_text(V666),'1.Learning-Goals'!$A$3:$B$100,2,FALSE))"),"")</f>
        <v/>
      </c>
      <c r="AA666" s="50" t="str">
        <f>IFERROR(__xludf.DUMMYFUNCTION("if(or(W666="""",W666=""f""),"""",W666&amp;"": ""&amp;vlookup(to_text(W666),'1.Learning-Goals'!$A$3:$B$100,2,FALSE))"),"")</f>
        <v/>
      </c>
      <c r="AB666" s="50" t="str">
        <f>IFERROR(__xludf.DUMMYFUNCTION("if(or(X666="""",X666=""f""),"""",X666&amp;"": ""&amp;vlookup(to_text(X666),'1.Learning-Goals'!$A$3:$B$100,2,FALSE))"),"")</f>
        <v/>
      </c>
      <c r="AC666" s="52"/>
      <c r="AD666" s="52"/>
      <c r="AE666" s="52"/>
      <c r="AF666" s="52"/>
      <c r="AG666" s="52"/>
      <c r="AH666" s="52"/>
      <c r="AI666" s="52"/>
      <c r="AJ666" s="52"/>
    </row>
    <row r="667" ht="15.75" customHeight="1">
      <c r="A667" s="53"/>
      <c r="B667" s="39" t="str">
        <f t="shared" si="1"/>
        <v/>
      </c>
      <c r="C667" s="40" t="s">
        <v>1996</v>
      </c>
      <c r="D667" s="41" t="s">
        <v>1997</v>
      </c>
      <c r="E667" s="41" t="s">
        <v>79</v>
      </c>
      <c r="F667" s="40" t="s">
        <v>80</v>
      </c>
      <c r="G667" s="41">
        <v>7.0</v>
      </c>
      <c r="H667" s="57" t="s">
        <v>6</v>
      </c>
      <c r="I667" s="41" t="s">
        <v>82</v>
      </c>
      <c r="J667" s="56"/>
      <c r="K667" s="44"/>
      <c r="L667" s="45"/>
      <c r="M667" s="46" t="s">
        <v>134</v>
      </c>
      <c r="N667" s="40" t="s">
        <v>135</v>
      </c>
      <c r="O667" s="47" t="s">
        <v>1998</v>
      </c>
      <c r="P667" s="48"/>
      <c r="Q667" s="48"/>
      <c r="R667" s="48"/>
      <c r="S667" s="49"/>
      <c r="T667" s="50" t="str">
        <f>IFERROR(__xludf.DUMMYFUNCTION("if(isblank($A667),"""",REGEXREPLACE($A667,   "",?(\d),?"",  ""$1""&amp;""-""&amp;$H667))"),"")</f>
        <v/>
      </c>
      <c r="U667" s="51" t="str">
        <f>IFERROR(__xludf.DUMMYFUNCTION("iferror(split(A667,"","",TRUE,TRUE),"""")"),"")</f>
        <v/>
      </c>
      <c r="V667" s="51"/>
      <c r="W667" s="51"/>
      <c r="X667" s="51"/>
      <c r="Y667" s="50" t="str">
        <f>IFERROR(__xludf.DUMMYFUNCTION("if(or(U667="""",U667=""f""),"""",U667&amp;"": ""&amp;vlookup(to_text(U667),'1.Learning-Goals'!$A$3:$B$100,2,FALSE))"),"")</f>
        <v/>
      </c>
      <c r="Z667" s="50" t="str">
        <f>IFERROR(__xludf.DUMMYFUNCTION("if(or(V667="""",V667=""f""),"""",V667&amp;"": ""&amp;vlookup(to_text(V667),'1.Learning-Goals'!$A$3:$B$100,2,FALSE))"),"")</f>
        <v/>
      </c>
      <c r="AA667" s="50" t="str">
        <f>IFERROR(__xludf.DUMMYFUNCTION("if(or(W667="""",W667=""f""),"""",W667&amp;"": ""&amp;vlookup(to_text(W667),'1.Learning-Goals'!$A$3:$B$100,2,FALSE))"),"")</f>
        <v/>
      </c>
      <c r="AB667" s="50" t="str">
        <f>IFERROR(__xludf.DUMMYFUNCTION("if(or(X667="""",X667=""f""),"""",X667&amp;"": ""&amp;vlookup(to_text(X667),'1.Learning-Goals'!$A$3:$B$100,2,FALSE))"),"")</f>
        <v/>
      </c>
      <c r="AC667" s="52"/>
      <c r="AD667" s="52"/>
      <c r="AE667" s="52"/>
      <c r="AF667" s="52"/>
      <c r="AG667" s="52"/>
      <c r="AH667" s="52"/>
      <c r="AI667" s="52"/>
      <c r="AJ667" s="52"/>
    </row>
    <row r="668" ht="15.75" customHeight="1">
      <c r="A668" s="53"/>
      <c r="B668" s="39" t="str">
        <f t="shared" si="1"/>
        <v/>
      </c>
      <c r="C668" s="40" t="s">
        <v>1999</v>
      </c>
      <c r="D668" s="41" t="s">
        <v>2000</v>
      </c>
      <c r="E668" s="41" t="s">
        <v>79</v>
      </c>
      <c r="F668" s="40" t="s">
        <v>80</v>
      </c>
      <c r="G668" s="41">
        <v>7.0</v>
      </c>
      <c r="H668" s="57" t="s">
        <v>6</v>
      </c>
      <c r="I668" s="41" t="s">
        <v>82</v>
      </c>
      <c r="J668" s="56"/>
      <c r="K668" s="44"/>
      <c r="L668" s="45"/>
      <c r="M668" s="46" t="s">
        <v>134</v>
      </c>
      <c r="N668" s="40" t="s">
        <v>135</v>
      </c>
      <c r="O668" s="47" t="s">
        <v>2001</v>
      </c>
      <c r="P668" s="48"/>
      <c r="Q668" s="48"/>
      <c r="R668" s="48"/>
      <c r="S668" s="49"/>
      <c r="T668" s="50" t="str">
        <f>IFERROR(__xludf.DUMMYFUNCTION("if(isblank($A668),"""",REGEXREPLACE($A668,   "",?(\d),?"",  ""$1""&amp;""-""&amp;$H668))"),"")</f>
        <v/>
      </c>
      <c r="U668" s="51" t="str">
        <f>IFERROR(__xludf.DUMMYFUNCTION("iferror(split(A668,"","",TRUE,TRUE),"""")"),"")</f>
        <v/>
      </c>
      <c r="V668" s="51"/>
      <c r="W668" s="51"/>
      <c r="X668" s="51"/>
      <c r="Y668" s="50" t="str">
        <f>IFERROR(__xludf.DUMMYFUNCTION("if(or(U668="""",U668=""f""),"""",U668&amp;"": ""&amp;vlookup(to_text(U668),'1.Learning-Goals'!$A$3:$B$100,2,FALSE))"),"")</f>
        <v/>
      </c>
      <c r="Z668" s="50" t="str">
        <f>IFERROR(__xludf.DUMMYFUNCTION("if(or(V668="""",V668=""f""),"""",V668&amp;"": ""&amp;vlookup(to_text(V668),'1.Learning-Goals'!$A$3:$B$100,2,FALSE))"),"")</f>
        <v/>
      </c>
      <c r="AA668" s="50" t="str">
        <f>IFERROR(__xludf.DUMMYFUNCTION("if(or(W668="""",W668=""f""),"""",W668&amp;"": ""&amp;vlookup(to_text(W668),'1.Learning-Goals'!$A$3:$B$100,2,FALSE))"),"")</f>
        <v/>
      </c>
      <c r="AB668" s="50" t="str">
        <f>IFERROR(__xludf.DUMMYFUNCTION("if(or(X668="""",X668=""f""),"""",X668&amp;"": ""&amp;vlookup(to_text(X668),'1.Learning-Goals'!$A$3:$B$100,2,FALSE))"),"")</f>
        <v/>
      </c>
      <c r="AC668" s="52"/>
      <c r="AD668" s="52"/>
      <c r="AE668" s="52"/>
      <c r="AF668" s="52"/>
      <c r="AG668" s="52"/>
      <c r="AH668" s="52"/>
      <c r="AI668" s="52"/>
      <c r="AJ668" s="52"/>
    </row>
    <row r="669" ht="15.75" customHeight="1">
      <c r="A669" s="53"/>
      <c r="B669" s="39" t="str">
        <f t="shared" si="1"/>
        <v/>
      </c>
      <c r="C669" s="40" t="s">
        <v>2002</v>
      </c>
      <c r="D669" s="41" t="s">
        <v>2003</v>
      </c>
      <c r="E669" s="41" t="s">
        <v>79</v>
      </c>
      <c r="F669" s="40" t="s">
        <v>80</v>
      </c>
      <c r="G669" s="41">
        <v>8.0</v>
      </c>
      <c r="H669" s="57" t="s">
        <v>6</v>
      </c>
      <c r="I669" s="41" t="s">
        <v>82</v>
      </c>
      <c r="J669" s="56"/>
      <c r="K669" s="44"/>
      <c r="L669" s="45"/>
      <c r="M669" s="46" t="s">
        <v>134</v>
      </c>
      <c r="N669" s="40" t="s">
        <v>135</v>
      </c>
      <c r="O669" s="47" t="s">
        <v>2004</v>
      </c>
      <c r="P669" s="48"/>
      <c r="Q669" s="48"/>
      <c r="R669" s="48"/>
      <c r="S669" s="49"/>
      <c r="T669" s="50" t="str">
        <f>IFERROR(__xludf.DUMMYFUNCTION("if(isblank($A669),"""",REGEXREPLACE($A669,   "",?(\d),?"",  ""$1""&amp;""-""&amp;$H669))"),"")</f>
        <v/>
      </c>
      <c r="U669" s="51" t="str">
        <f>IFERROR(__xludf.DUMMYFUNCTION("iferror(split(A669,"","",TRUE,TRUE),"""")"),"")</f>
        <v/>
      </c>
      <c r="V669" s="51"/>
      <c r="W669" s="51"/>
      <c r="X669" s="51"/>
      <c r="Y669" s="50" t="str">
        <f>IFERROR(__xludf.DUMMYFUNCTION("if(or(U669="""",U669=""f""),"""",U669&amp;"": ""&amp;vlookup(to_text(U669),'1.Learning-Goals'!$A$3:$B$100,2,FALSE))"),"")</f>
        <v/>
      </c>
      <c r="Z669" s="50" t="str">
        <f>IFERROR(__xludf.DUMMYFUNCTION("if(or(V669="""",V669=""f""),"""",V669&amp;"": ""&amp;vlookup(to_text(V669),'1.Learning-Goals'!$A$3:$B$100,2,FALSE))"),"")</f>
        <v/>
      </c>
      <c r="AA669" s="50" t="str">
        <f>IFERROR(__xludf.DUMMYFUNCTION("if(or(W669="""",W669=""f""),"""",W669&amp;"": ""&amp;vlookup(to_text(W669),'1.Learning-Goals'!$A$3:$B$100,2,FALSE))"),"")</f>
        <v/>
      </c>
      <c r="AB669" s="50" t="str">
        <f>IFERROR(__xludf.DUMMYFUNCTION("if(or(X669="""",X669=""f""),"""",X669&amp;"": ""&amp;vlookup(to_text(X669),'1.Learning-Goals'!$A$3:$B$100,2,FALSE))"),"")</f>
        <v/>
      </c>
      <c r="AC669" s="52"/>
      <c r="AD669" s="52"/>
      <c r="AE669" s="52"/>
      <c r="AF669" s="52"/>
      <c r="AG669" s="52"/>
      <c r="AH669" s="52"/>
      <c r="AI669" s="52"/>
      <c r="AJ669" s="52"/>
    </row>
    <row r="670" ht="15.75" customHeight="1">
      <c r="A670" s="53"/>
      <c r="B670" s="39" t="str">
        <f t="shared" si="1"/>
        <v/>
      </c>
      <c r="C670" s="40" t="s">
        <v>2005</v>
      </c>
      <c r="D670" s="41" t="s">
        <v>1976</v>
      </c>
      <c r="E670" s="41" t="s">
        <v>79</v>
      </c>
      <c r="F670" s="40" t="s">
        <v>80</v>
      </c>
      <c r="G670" s="41">
        <v>8.0</v>
      </c>
      <c r="H670" s="57" t="s">
        <v>6</v>
      </c>
      <c r="I670" s="41" t="s">
        <v>82</v>
      </c>
      <c r="J670" s="56"/>
      <c r="K670" s="44"/>
      <c r="L670" s="45"/>
      <c r="M670" s="46" t="s">
        <v>134</v>
      </c>
      <c r="N670" s="40" t="s">
        <v>135</v>
      </c>
      <c r="O670" s="47" t="s">
        <v>2006</v>
      </c>
      <c r="P670" s="48"/>
      <c r="Q670" s="48"/>
      <c r="R670" s="48"/>
      <c r="S670" s="49"/>
      <c r="T670" s="50" t="str">
        <f>IFERROR(__xludf.DUMMYFUNCTION("if(isblank($A670),"""",REGEXREPLACE($A670,   "",?(\d),?"",  ""$1""&amp;""-""&amp;$H670))"),"")</f>
        <v/>
      </c>
      <c r="U670" s="51" t="str">
        <f>IFERROR(__xludf.DUMMYFUNCTION("iferror(split(A670,"","",TRUE,TRUE),"""")"),"")</f>
        <v/>
      </c>
      <c r="V670" s="51"/>
      <c r="W670" s="51"/>
      <c r="X670" s="51"/>
      <c r="Y670" s="50" t="str">
        <f>IFERROR(__xludf.DUMMYFUNCTION("if(or(U670="""",U670=""f""),"""",U670&amp;"": ""&amp;vlookup(to_text(U670),'1.Learning-Goals'!$A$3:$B$100,2,FALSE))"),"")</f>
        <v/>
      </c>
      <c r="Z670" s="50" t="str">
        <f>IFERROR(__xludf.DUMMYFUNCTION("if(or(V670="""",V670=""f""),"""",V670&amp;"": ""&amp;vlookup(to_text(V670),'1.Learning-Goals'!$A$3:$B$100,2,FALSE))"),"")</f>
        <v/>
      </c>
      <c r="AA670" s="50" t="str">
        <f>IFERROR(__xludf.DUMMYFUNCTION("if(or(W670="""",W670=""f""),"""",W670&amp;"": ""&amp;vlookup(to_text(W670),'1.Learning-Goals'!$A$3:$B$100,2,FALSE))"),"")</f>
        <v/>
      </c>
      <c r="AB670" s="50" t="str">
        <f>IFERROR(__xludf.DUMMYFUNCTION("if(or(X670="""",X670=""f""),"""",X670&amp;"": ""&amp;vlookup(to_text(X670),'1.Learning-Goals'!$A$3:$B$100,2,FALSE))"),"")</f>
        <v/>
      </c>
      <c r="AC670" s="52"/>
      <c r="AD670" s="52"/>
      <c r="AE670" s="52"/>
      <c r="AF670" s="52"/>
      <c r="AG670" s="52"/>
      <c r="AH670" s="52"/>
      <c r="AI670" s="52"/>
      <c r="AJ670" s="52"/>
    </row>
    <row r="671" ht="15.75" customHeight="1">
      <c r="A671" s="53"/>
      <c r="B671" s="39" t="str">
        <f t="shared" si="1"/>
        <v/>
      </c>
      <c r="C671" s="40" t="s">
        <v>2007</v>
      </c>
      <c r="D671" s="41" t="s">
        <v>2008</v>
      </c>
      <c r="E671" s="41" t="s">
        <v>79</v>
      </c>
      <c r="F671" s="40" t="s">
        <v>80</v>
      </c>
      <c r="G671" s="41">
        <v>8.0</v>
      </c>
      <c r="H671" s="57" t="s">
        <v>6</v>
      </c>
      <c r="I671" s="41" t="s">
        <v>82</v>
      </c>
      <c r="J671" s="56"/>
      <c r="K671" s="44"/>
      <c r="L671" s="45"/>
      <c r="M671" s="46" t="s">
        <v>134</v>
      </c>
      <c r="N671" s="40" t="s">
        <v>135</v>
      </c>
      <c r="O671" s="47" t="s">
        <v>2009</v>
      </c>
      <c r="P671" s="48"/>
      <c r="Q671" s="48"/>
      <c r="R671" s="48"/>
      <c r="S671" s="49"/>
      <c r="T671" s="50" t="str">
        <f>IFERROR(__xludf.DUMMYFUNCTION("if(isblank($A671),"""",REGEXREPLACE($A671,   "",?(\d),?"",  ""$1""&amp;""-""&amp;$H671))"),"")</f>
        <v/>
      </c>
      <c r="U671" s="51" t="str">
        <f>IFERROR(__xludf.DUMMYFUNCTION("iferror(split(A671,"","",TRUE,TRUE),"""")"),"")</f>
        <v/>
      </c>
      <c r="V671" s="51"/>
      <c r="W671" s="51"/>
      <c r="X671" s="51"/>
      <c r="Y671" s="50" t="str">
        <f>IFERROR(__xludf.DUMMYFUNCTION("if(or(U671="""",U671=""f""),"""",U671&amp;"": ""&amp;vlookup(to_text(U671),'1.Learning-Goals'!$A$3:$B$100,2,FALSE))"),"")</f>
        <v/>
      </c>
      <c r="Z671" s="50" t="str">
        <f>IFERROR(__xludf.DUMMYFUNCTION("if(or(V671="""",V671=""f""),"""",V671&amp;"": ""&amp;vlookup(to_text(V671),'1.Learning-Goals'!$A$3:$B$100,2,FALSE))"),"")</f>
        <v/>
      </c>
      <c r="AA671" s="50" t="str">
        <f>IFERROR(__xludf.DUMMYFUNCTION("if(or(W671="""",W671=""f""),"""",W671&amp;"": ""&amp;vlookup(to_text(W671),'1.Learning-Goals'!$A$3:$B$100,2,FALSE))"),"")</f>
        <v/>
      </c>
      <c r="AB671" s="50" t="str">
        <f>IFERROR(__xludf.DUMMYFUNCTION("if(or(X671="""",X671=""f""),"""",X671&amp;"": ""&amp;vlookup(to_text(X671),'1.Learning-Goals'!$A$3:$B$100,2,FALSE))"),"")</f>
        <v/>
      </c>
      <c r="AC671" s="52"/>
      <c r="AD671" s="52"/>
      <c r="AE671" s="52"/>
      <c r="AF671" s="52"/>
      <c r="AG671" s="52"/>
      <c r="AH671" s="52"/>
      <c r="AI671" s="52"/>
      <c r="AJ671" s="52"/>
    </row>
    <row r="672" ht="15.75" customHeight="1">
      <c r="A672" s="53"/>
      <c r="B672" s="39" t="str">
        <f t="shared" si="1"/>
        <v/>
      </c>
      <c r="C672" s="40" t="s">
        <v>2010</v>
      </c>
      <c r="D672" s="41" t="s">
        <v>2011</v>
      </c>
      <c r="E672" s="41" t="s">
        <v>79</v>
      </c>
      <c r="F672" s="40" t="s">
        <v>80</v>
      </c>
      <c r="G672" s="41">
        <v>8.0</v>
      </c>
      <c r="H672" s="57" t="s">
        <v>6</v>
      </c>
      <c r="I672" s="41" t="s">
        <v>82</v>
      </c>
      <c r="J672" s="56"/>
      <c r="K672" s="44"/>
      <c r="L672" s="45"/>
      <c r="M672" s="46" t="s">
        <v>134</v>
      </c>
      <c r="N672" s="40" t="s">
        <v>135</v>
      </c>
      <c r="O672" s="47" t="s">
        <v>2012</v>
      </c>
      <c r="P672" s="48"/>
      <c r="Q672" s="48"/>
      <c r="R672" s="48"/>
      <c r="S672" s="49"/>
      <c r="T672" s="50" t="str">
        <f>IFERROR(__xludf.DUMMYFUNCTION("if(isblank($A672),"""",REGEXREPLACE($A672,   "",?(\d),?"",  ""$1""&amp;""-""&amp;$H672))"),"")</f>
        <v/>
      </c>
      <c r="U672" s="51" t="str">
        <f>IFERROR(__xludf.DUMMYFUNCTION("iferror(split(A672,"","",TRUE,TRUE),"""")"),"")</f>
        <v/>
      </c>
      <c r="V672" s="51"/>
      <c r="W672" s="51"/>
      <c r="X672" s="51"/>
      <c r="Y672" s="50" t="str">
        <f>IFERROR(__xludf.DUMMYFUNCTION("if(or(U672="""",U672=""f""),"""",U672&amp;"": ""&amp;vlookup(to_text(U672),'1.Learning-Goals'!$A$3:$B$100,2,FALSE))"),"")</f>
        <v/>
      </c>
      <c r="Z672" s="50" t="str">
        <f>IFERROR(__xludf.DUMMYFUNCTION("if(or(V672="""",V672=""f""),"""",V672&amp;"": ""&amp;vlookup(to_text(V672),'1.Learning-Goals'!$A$3:$B$100,2,FALSE))"),"")</f>
        <v/>
      </c>
      <c r="AA672" s="50" t="str">
        <f>IFERROR(__xludf.DUMMYFUNCTION("if(or(W672="""",W672=""f""),"""",W672&amp;"": ""&amp;vlookup(to_text(W672),'1.Learning-Goals'!$A$3:$B$100,2,FALSE))"),"")</f>
        <v/>
      </c>
      <c r="AB672" s="50" t="str">
        <f>IFERROR(__xludf.DUMMYFUNCTION("if(or(X672="""",X672=""f""),"""",X672&amp;"": ""&amp;vlookup(to_text(X672),'1.Learning-Goals'!$A$3:$B$100,2,FALSE))"),"")</f>
        <v/>
      </c>
      <c r="AC672" s="52"/>
      <c r="AD672" s="52"/>
      <c r="AE672" s="52"/>
      <c r="AF672" s="52"/>
      <c r="AG672" s="52"/>
      <c r="AH672" s="52"/>
      <c r="AI672" s="52"/>
      <c r="AJ672" s="52"/>
    </row>
    <row r="673" ht="15.75" customHeight="1">
      <c r="A673" s="53"/>
      <c r="B673" s="39" t="str">
        <f t="shared" si="1"/>
        <v/>
      </c>
      <c r="C673" s="40" t="s">
        <v>2013</v>
      </c>
      <c r="D673" s="41" t="s">
        <v>2014</v>
      </c>
      <c r="E673" s="41" t="s">
        <v>79</v>
      </c>
      <c r="F673" s="40" t="s">
        <v>80</v>
      </c>
      <c r="G673" s="41">
        <v>8.0</v>
      </c>
      <c r="H673" s="57" t="s">
        <v>6</v>
      </c>
      <c r="I673" s="41" t="s">
        <v>82</v>
      </c>
      <c r="J673" s="56"/>
      <c r="K673" s="44"/>
      <c r="L673" s="45"/>
      <c r="M673" s="46" t="s">
        <v>134</v>
      </c>
      <c r="N673" s="40" t="s">
        <v>135</v>
      </c>
      <c r="O673" s="47" t="s">
        <v>2015</v>
      </c>
      <c r="P673" s="48"/>
      <c r="Q673" s="48"/>
      <c r="R673" s="48"/>
      <c r="S673" s="49"/>
      <c r="T673" s="50" t="str">
        <f>IFERROR(__xludf.DUMMYFUNCTION("if(isblank($A673),"""",REGEXREPLACE($A673,   "",?(\d),?"",  ""$1""&amp;""-""&amp;$H673))"),"")</f>
        <v/>
      </c>
      <c r="U673" s="51" t="str">
        <f>IFERROR(__xludf.DUMMYFUNCTION("iferror(split(A673,"","",TRUE,TRUE),"""")"),"")</f>
        <v/>
      </c>
      <c r="V673" s="51"/>
      <c r="W673" s="51"/>
      <c r="X673" s="51"/>
      <c r="Y673" s="50" t="str">
        <f>IFERROR(__xludf.DUMMYFUNCTION("if(or(U673="""",U673=""f""),"""",U673&amp;"": ""&amp;vlookup(to_text(U673),'1.Learning-Goals'!$A$3:$B$100,2,FALSE))"),"")</f>
        <v/>
      </c>
      <c r="Z673" s="50" t="str">
        <f>IFERROR(__xludf.DUMMYFUNCTION("if(or(V673="""",V673=""f""),"""",V673&amp;"": ""&amp;vlookup(to_text(V673),'1.Learning-Goals'!$A$3:$B$100,2,FALSE))"),"")</f>
        <v/>
      </c>
      <c r="AA673" s="50" t="str">
        <f>IFERROR(__xludf.DUMMYFUNCTION("if(or(W673="""",W673=""f""),"""",W673&amp;"": ""&amp;vlookup(to_text(W673),'1.Learning-Goals'!$A$3:$B$100,2,FALSE))"),"")</f>
        <v/>
      </c>
      <c r="AB673" s="50" t="str">
        <f>IFERROR(__xludf.DUMMYFUNCTION("if(or(X673="""",X673=""f""),"""",X673&amp;"": ""&amp;vlookup(to_text(X673),'1.Learning-Goals'!$A$3:$B$100,2,FALSE))"),"")</f>
        <v/>
      </c>
      <c r="AC673" s="52"/>
      <c r="AD673" s="52"/>
      <c r="AE673" s="52"/>
      <c r="AF673" s="52"/>
      <c r="AG673" s="52"/>
      <c r="AH673" s="52"/>
      <c r="AI673" s="52"/>
      <c r="AJ673" s="52"/>
    </row>
    <row r="674" ht="15.75" customHeight="1">
      <c r="A674" s="53"/>
      <c r="B674" s="39" t="str">
        <f t="shared" si="1"/>
        <v/>
      </c>
      <c r="C674" s="40" t="s">
        <v>2016</v>
      </c>
      <c r="D674" s="41" t="s">
        <v>2017</v>
      </c>
      <c r="E674" s="41" t="s">
        <v>79</v>
      </c>
      <c r="F674" s="40" t="s">
        <v>80</v>
      </c>
      <c r="G674" s="41">
        <v>8.0</v>
      </c>
      <c r="H674" s="57" t="s">
        <v>6</v>
      </c>
      <c r="I674" s="41" t="s">
        <v>82</v>
      </c>
      <c r="J674" s="56"/>
      <c r="K674" s="44"/>
      <c r="L674" s="45"/>
      <c r="M674" s="46" t="s">
        <v>134</v>
      </c>
      <c r="N674" s="40" t="s">
        <v>135</v>
      </c>
      <c r="O674" s="47" t="s">
        <v>2018</v>
      </c>
      <c r="P674" s="48"/>
      <c r="Q674" s="48"/>
      <c r="R674" s="48"/>
      <c r="S674" s="49"/>
      <c r="T674" s="50" t="str">
        <f>IFERROR(__xludf.DUMMYFUNCTION("if(isblank($A674),"""",REGEXREPLACE($A674,   "",?(\d),?"",  ""$1""&amp;""-""&amp;$H674))"),"")</f>
        <v/>
      </c>
      <c r="U674" s="51" t="str">
        <f>IFERROR(__xludf.DUMMYFUNCTION("iferror(split(A674,"","",TRUE,TRUE),"""")"),"")</f>
        <v/>
      </c>
      <c r="V674" s="51"/>
      <c r="W674" s="51"/>
      <c r="X674" s="51"/>
      <c r="Y674" s="50" t="str">
        <f>IFERROR(__xludf.DUMMYFUNCTION("if(or(U674="""",U674=""f""),"""",U674&amp;"": ""&amp;vlookup(to_text(U674),'1.Learning-Goals'!$A$3:$B$100,2,FALSE))"),"")</f>
        <v/>
      </c>
      <c r="Z674" s="50" t="str">
        <f>IFERROR(__xludf.DUMMYFUNCTION("if(or(V674="""",V674=""f""),"""",V674&amp;"": ""&amp;vlookup(to_text(V674),'1.Learning-Goals'!$A$3:$B$100,2,FALSE))"),"")</f>
        <v/>
      </c>
      <c r="AA674" s="50" t="str">
        <f>IFERROR(__xludf.DUMMYFUNCTION("if(or(W674="""",W674=""f""),"""",W674&amp;"": ""&amp;vlookup(to_text(W674),'1.Learning-Goals'!$A$3:$B$100,2,FALSE))"),"")</f>
        <v/>
      </c>
      <c r="AB674" s="50" t="str">
        <f>IFERROR(__xludf.DUMMYFUNCTION("if(or(X674="""",X674=""f""),"""",X674&amp;"": ""&amp;vlookup(to_text(X674),'1.Learning-Goals'!$A$3:$B$100,2,FALSE))"),"")</f>
        <v/>
      </c>
      <c r="AC674" s="52"/>
      <c r="AD674" s="52"/>
      <c r="AE674" s="52"/>
      <c r="AF674" s="52"/>
      <c r="AG674" s="52"/>
      <c r="AH674" s="52"/>
      <c r="AI674" s="52"/>
      <c r="AJ674" s="52"/>
    </row>
    <row r="675" ht="15.75" customHeight="1">
      <c r="A675" s="53"/>
      <c r="B675" s="39" t="str">
        <f t="shared" si="1"/>
        <v/>
      </c>
      <c r="C675" s="40" t="s">
        <v>2019</v>
      </c>
      <c r="D675" s="41" t="s">
        <v>2020</v>
      </c>
      <c r="E675" s="41" t="s">
        <v>79</v>
      </c>
      <c r="F675" s="40" t="s">
        <v>80</v>
      </c>
      <c r="G675" s="41">
        <v>8.0</v>
      </c>
      <c r="H675" s="57" t="s">
        <v>6</v>
      </c>
      <c r="I675" s="41" t="s">
        <v>82</v>
      </c>
      <c r="J675" s="56"/>
      <c r="K675" s="44"/>
      <c r="L675" s="45"/>
      <c r="M675" s="46" t="s">
        <v>134</v>
      </c>
      <c r="N675" s="40" t="s">
        <v>135</v>
      </c>
      <c r="O675" s="47" t="s">
        <v>2021</v>
      </c>
      <c r="P675" s="48"/>
      <c r="Q675" s="48"/>
      <c r="R675" s="48"/>
      <c r="S675" s="49"/>
      <c r="T675" s="50" t="str">
        <f>IFERROR(__xludf.DUMMYFUNCTION("if(isblank($A675),"""",REGEXREPLACE($A675,   "",?(\d),?"",  ""$1""&amp;""-""&amp;$H675))"),"")</f>
        <v/>
      </c>
      <c r="U675" s="51" t="str">
        <f>IFERROR(__xludf.DUMMYFUNCTION("iferror(split(A675,"","",TRUE,TRUE),"""")"),"")</f>
        <v/>
      </c>
      <c r="V675" s="51"/>
      <c r="W675" s="51"/>
      <c r="X675" s="51"/>
      <c r="Y675" s="50" t="str">
        <f>IFERROR(__xludf.DUMMYFUNCTION("if(or(U675="""",U675=""f""),"""",U675&amp;"": ""&amp;vlookup(to_text(U675),'1.Learning-Goals'!$A$3:$B$100,2,FALSE))"),"")</f>
        <v/>
      </c>
      <c r="Z675" s="50" t="str">
        <f>IFERROR(__xludf.DUMMYFUNCTION("if(or(V675="""",V675=""f""),"""",V675&amp;"": ""&amp;vlookup(to_text(V675),'1.Learning-Goals'!$A$3:$B$100,2,FALSE))"),"")</f>
        <v/>
      </c>
      <c r="AA675" s="50" t="str">
        <f>IFERROR(__xludf.DUMMYFUNCTION("if(or(W675="""",W675=""f""),"""",W675&amp;"": ""&amp;vlookup(to_text(W675),'1.Learning-Goals'!$A$3:$B$100,2,FALSE))"),"")</f>
        <v/>
      </c>
      <c r="AB675" s="50" t="str">
        <f>IFERROR(__xludf.DUMMYFUNCTION("if(or(X675="""",X675=""f""),"""",X675&amp;"": ""&amp;vlookup(to_text(X675),'1.Learning-Goals'!$A$3:$B$100,2,FALSE))"),"")</f>
        <v/>
      </c>
      <c r="AC675" s="52"/>
      <c r="AD675" s="52"/>
      <c r="AE675" s="52"/>
      <c r="AF675" s="52"/>
      <c r="AG675" s="52"/>
      <c r="AH675" s="52"/>
      <c r="AI675" s="52"/>
      <c r="AJ675" s="52"/>
    </row>
    <row r="676" ht="15.75" customHeight="1">
      <c r="A676" s="53"/>
      <c r="B676" s="39" t="str">
        <f t="shared" si="1"/>
        <v/>
      </c>
      <c r="C676" s="40" t="s">
        <v>2022</v>
      </c>
      <c r="D676" s="41" t="s">
        <v>2023</v>
      </c>
      <c r="E676" s="41" t="s">
        <v>79</v>
      </c>
      <c r="F676" s="40" t="s">
        <v>80</v>
      </c>
      <c r="G676" s="41">
        <v>8.0</v>
      </c>
      <c r="H676" s="57" t="s">
        <v>6</v>
      </c>
      <c r="I676" s="41" t="s">
        <v>82</v>
      </c>
      <c r="J676" s="56"/>
      <c r="K676" s="44"/>
      <c r="L676" s="45"/>
      <c r="M676" s="46" t="s">
        <v>134</v>
      </c>
      <c r="N676" s="40" t="s">
        <v>135</v>
      </c>
      <c r="O676" s="47" t="s">
        <v>2024</v>
      </c>
      <c r="P676" s="48"/>
      <c r="Q676" s="48"/>
      <c r="R676" s="48"/>
      <c r="S676" s="49"/>
      <c r="T676" s="50" t="str">
        <f>IFERROR(__xludf.DUMMYFUNCTION("if(isblank($A676),"""",REGEXREPLACE($A676,   "",?(\d),?"",  ""$1""&amp;""-""&amp;$H676))"),"")</f>
        <v/>
      </c>
      <c r="U676" s="51" t="str">
        <f>IFERROR(__xludf.DUMMYFUNCTION("iferror(split(A676,"","",TRUE,TRUE),"""")"),"")</f>
        <v/>
      </c>
      <c r="V676" s="51"/>
      <c r="W676" s="51"/>
      <c r="X676" s="51"/>
      <c r="Y676" s="50" t="str">
        <f>IFERROR(__xludf.DUMMYFUNCTION("if(or(U676="""",U676=""f""),"""",U676&amp;"": ""&amp;vlookup(to_text(U676),'1.Learning-Goals'!$A$3:$B$100,2,FALSE))"),"")</f>
        <v/>
      </c>
      <c r="Z676" s="50" t="str">
        <f>IFERROR(__xludf.DUMMYFUNCTION("if(or(V676="""",V676=""f""),"""",V676&amp;"": ""&amp;vlookup(to_text(V676),'1.Learning-Goals'!$A$3:$B$100,2,FALSE))"),"")</f>
        <v/>
      </c>
      <c r="AA676" s="50" t="str">
        <f>IFERROR(__xludf.DUMMYFUNCTION("if(or(W676="""",W676=""f""),"""",W676&amp;"": ""&amp;vlookup(to_text(W676),'1.Learning-Goals'!$A$3:$B$100,2,FALSE))"),"")</f>
        <v/>
      </c>
      <c r="AB676" s="50" t="str">
        <f>IFERROR(__xludf.DUMMYFUNCTION("if(or(X676="""",X676=""f""),"""",X676&amp;"": ""&amp;vlookup(to_text(X676),'1.Learning-Goals'!$A$3:$B$100,2,FALSE))"),"")</f>
        <v/>
      </c>
      <c r="AC676" s="52"/>
      <c r="AD676" s="52"/>
      <c r="AE676" s="52"/>
      <c r="AF676" s="52"/>
      <c r="AG676" s="52"/>
      <c r="AH676" s="52"/>
      <c r="AI676" s="52"/>
      <c r="AJ676" s="52"/>
    </row>
    <row r="677" ht="15.75" customHeight="1">
      <c r="A677" s="53"/>
      <c r="B677" s="39" t="str">
        <f t="shared" si="1"/>
        <v/>
      </c>
      <c r="C677" s="40" t="s">
        <v>2025</v>
      </c>
      <c r="D677" s="41" t="s">
        <v>2026</v>
      </c>
      <c r="E677" s="41" t="s">
        <v>79</v>
      </c>
      <c r="F677" s="40" t="s">
        <v>80</v>
      </c>
      <c r="G677" s="41">
        <v>8.0</v>
      </c>
      <c r="H677" s="57" t="s">
        <v>6</v>
      </c>
      <c r="I677" s="41" t="s">
        <v>82</v>
      </c>
      <c r="J677" s="56"/>
      <c r="K677" s="44"/>
      <c r="L677" s="45"/>
      <c r="M677" s="46" t="s">
        <v>134</v>
      </c>
      <c r="N677" s="40" t="s">
        <v>135</v>
      </c>
      <c r="O677" s="47" t="s">
        <v>2027</v>
      </c>
      <c r="P677" s="48"/>
      <c r="Q677" s="48"/>
      <c r="R677" s="48"/>
      <c r="S677" s="49"/>
      <c r="T677" s="50" t="str">
        <f>IFERROR(__xludf.DUMMYFUNCTION("if(isblank($A677),"""",REGEXREPLACE($A677,   "",?(\d),?"",  ""$1""&amp;""-""&amp;$H677))"),"")</f>
        <v/>
      </c>
      <c r="U677" s="51" t="str">
        <f>IFERROR(__xludf.DUMMYFUNCTION("iferror(split(A677,"","",TRUE,TRUE),"""")"),"")</f>
        <v/>
      </c>
      <c r="V677" s="51"/>
      <c r="W677" s="51"/>
      <c r="X677" s="51"/>
      <c r="Y677" s="50" t="str">
        <f>IFERROR(__xludf.DUMMYFUNCTION("if(or(U677="""",U677=""f""),"""",U677&amp;"": ""&amp;vlookup(to_text(U677),'1.Learning-Goals'!$A$3:$B$100,2,FALSE))"),"")</f>
        <v/>
      </c>
      <c r="Z677" s="50" t="str">
        <f>IFERROR(__xludf.DUMMYFUNCTION("if(or(V677="""",V677=""f""),"""",V677&amp;"": ""&amp;vlookup(to_text(V677),'1.Learning-Goals'!$A$3:$B$100,2,FALSE))"),"")</f>
        <v/>
      </c>
      <c r="AA677" s="50" t="str">
        <f>IFERROR(__xludf.DUMMYFUNCTION("if(or(W677="""",W677=""f""),"""",W677&amp;"": ""&amp;vlookup(to_text(W677),'1.Learning-Goals'!$A$3:$B$100,2,FALSE))"),"")</f>
        <v/>
      </c>
      <c r="AB677" s="50" t="str">
        <f>IFERROR(__xludf.DUMMYFUNCTION("if(or(X677="""",X677=""f""),"""",X677&amp;"": ""&amp;vlookup(to_text(X677),'1.Learning-Goals'!$A$3:$B$100,2,FALSE))"),"")</f>
        <v/>
      </c>
      <c r="AC677" s="52"/>
      <c r="AD677" s="52"/>
      <c r="AE677" s="52"/>
      <c r="AF677" s="52"/>
      <c r="AG677" s="52"/>
      <c r="AH677" s="52"/>
      <c r="AI677" s="52"/>
      <c r="AJ677" s="52"/>
    </row>
    <row r="678" ht="15.75" customHeight="1">
      <c r="A678" s="53"/>
      <c r="B678" s="39" t="str">
        <f t="shared" si="1"/>
        <v/>
      </c>
      <c r="C678" s="40" t="s">
        <v>2028</v>
      </c>
      <c r="D678" s="41" t="s">
        <v>2029</v>
      </c>
      <c r="E678" s="41" t="s">
        <v>79</v>
      </c>
      <c r="F678" s="40" t="s">
        <v>80</v>
      </c>
      <c r="G678" s="41">
        <v>8.0</v>
      </c>
      <c r="H678" s="57" t="s">
        <v>6</v>
      </c>
      <c r="I678" s="41" t="s">
        <v>82</v>
      </c>
      <c r="J678" s="56"/>
      <c r="K678" s="44"/>
      <c r="L678" s="45"/>
      <c r="M678" s="46" t="s">
        <v>134</v>
      </c>
      <c r="N678" s="40" t="s">
        <v>135</v>
      </c>
      <c r="O678" s="47" t="s">
        <v>2030</v>
      </c>
      <c r="P678" s="48"/>
      <c r="Q678" s="48"/>
      <c r="R678" s="48"/>
      <c r="S678" s="49"/>
      <c r="T678" s="50" t="str">
        <f>IFERROR(__xludf.DUMMYFUNCTION("if(isblank($A678),"""",REGEXREPLACE($A678,   "",?(\d),?"",  ""$1""&amp;""-""&amp;$H678))"),"")</f>
        <v/>
      </c>
      <c r="U678" s="51" t="str">
        <f>IFERROR(__xludf.DUMMYFUNCTION("iferror(split(A678,"","",TRUE,TRUE),"""")"),"")</f>
        <v/>
      </c>
      <c r="V678" s="51"/>
      <c r="W678" s="51"/>
      <c r="X678" s="51"/>
      <c r="Y678" s="50" t="str">
        <f>IFERROR(__xludf.DUMMYFUNCTION("if(or(U678="""",U678=""f""),"""",U678&amp;"": ""&amp;vlookup(to_text(U678),'1.Learning-Goals'!$A$3:$B$100,2,FALSE))"),"")</f>
        <v/>
      </c>
      <c r="Z678" s="50" t="str">
        <f>IFERROR(__xludf.DUMMYFUNCTION("if(or(V678="""",V678=""f""),"""",V678&amp;"": ""&amp;vlookup(to_text(V678),'1.Learning-Goals'!$A$3:$B$100,2,FALSE))"),"")</f>
        <v/>
      </c>
      <c r="AA678" s="50" t="str">
        <f>IFERROR(__xludf.DUMMYFUNCTION("if(or(W678="""",W678=""f""),"""",W678&amp;"": ""&amp;vlookup(to_text(W678),'1.Learning-Goals'!$A$3:$B$100,2,FALSE))"),"")</f>
        <v/>
      </c>
      <c r="AB678" s="50" t="str">
        <f>IFERROR(__xludf.DUMMYFUNCTION("if(or(X678="""",X678=""f""),"""",X678&amp;"": ""&amp;vlookup(to_text(X678),'1.Learning-Goals'!$A$3:$B$100,2,FALSE))"),"")</f>
        <v/>
      </c>
      <c r="AC678" s="52"/>
      <c r="AD678" s="52"/>
      <c r="AE678" s="52"/>
      <c r="AF678" s="52"/>
      <c r="AG678" s="52"/>
      <c r="AH678" s="52"/>
      <c r="AI678" s="52"/>
      <c r="AJ678" s="52"/>
    </row>
    <row r="679" ht="15.75" customHeight="1">
      <c r="A679" s="53"/>
      <c r="B679" s="39" t="str">
        <f t="shared" si="1"/>
        <v/>
      </c>
      <c r="C679" s="40" t="s">
        <v>2031</v>
      </c>
      <c r="D679" s="41" t="s">
        <v>2032</v>
      </c>
      <c r="E679" s="41" t="s">
        <v>79</v>
      </c>
      <c r="F679" s="40" t="s">
        <v>80</v>
      </c>
      <c r="G679" s="41" t="s">
        <v>792</v>
      </c>
      <c r="H679" s="57" t="s">
        <v>6</v>
      </c>
      <c r="I679" s="41" t="s">
        <v>82</v>
      </c>
      <c r="J679" s="43"/>
      <c r="K679" s="44"/>
      <c r="L679" s="45"/>
      <c r="M679" s="46" t="s">
        <v>134</v>
      </c>
      <c r="N679" s="40" t="s">
        <v>135</v>
      </c>
      <c r="O679" s="47" t="s">
        <v>2033</v>
      </c>
      <c r="P679" s="48"/>
      <c r="Q679" s="48"/>
      <c r="R679" s="48"/>
      <c r="S679" s="49"/>
      <c r="T679" s="50" t="str">
        <f>IFERROR(__xludf.DUMMYFUNCTION("if(isblank($A679),"""",REGEXREPLACE($A679,   "",?(\d),?"",  ""$1""&amp;""-""&amp;$H679))"),"")</f>
        <v/>
      </c>
      <c r="U679" s="51" t="str">
        <f>IFERROR(__xludf.DUMMYFUNCTION("iferror(split(A679,"","",TRUE,TRUE),"""")"),"")</f>
        <v/>
      </c>
      <c r="V679" s="51"/>
      <c r="W679" s="51"/>
      <c r="X679" s="51"/>
      <c r="Y679" s="50" t="str">
        <f>IFERROR(__xludf.DUMMYFUNCTION("if(or(U679="""",U679=""f""),"""",U679&amp;"": ""&amp;vlookup(to_text(U679),'1.Learning-Goals'!$A$3:$B$100,2,FALSE))"),"")</f>
        <v/>
      </c>
      <c r="Z679" s="50" t="str">
        <f>IFERROR(__xludf.DUMMYFUNCTION("if(or(V679="""",V679=""f""),"""",V679&amp;"": ""&amp;vlookup(to_text(V679),'1.Learning-Goals'!$A$3:$B$100,2,FALSE))"),"")</f>
        <v/>
      </c>
      <c r="AA679" s="50" t="str">
        <f>IFERROR(__xludf.DUMMYFUNCTION("if(or(W679="""",W679=""f""),"""",W679&amp;"": ""&amp;vlookup(to_text(W679),'1.Learning-Goals'!$A$3:$B$100,2,FALSE))"),"")</f>
        <v/>
      </c>
      <c r="AB679" s="50" t="str">
        <f>IFERROR(__xludf.DUMMYFUNCTION("if(or(X679="""",X679=""f""),"""",X679&amp;"": ""&amp;vlookup(to_text(X679),'1.Learning-Goals'!$A$3:$B$100,2,FALSE))"),"")</f>
        <v/>
      </c>
      <c r="AC679" s="52"/>
      <c r="AD679" s="52"/>
      <c r="AE679" s="52"/>
      <c r="AF679" s="52"/>
      <c r="AG679" s="52"/>
      <c r="AH679" s="52"/>
      <c r="AI679" s="52"/>
      <c r="AJ679" s="52"/>
    </row>
    <row r="680" ht="15.75" customHeight="1">
      <c r="A680" s="53"/>
      <c r="B680" s="39" t="str">
        <f t="shared" si="1"/>
        <v/>
      </c>
      <c r="C680" s="40" t="s">
        <v>2034</v>
      </c>
      <c r="D680" s="41" t="s">
        <v>2035</v>
      </c>
      <c r="E680" s="41" t="s">
        <v>79</v>
      </c>
      <c r="F680" s="40" t="s">
        <v>80</v>
      </c>
      <c r="G680" s="41" t="s">
        <v>792</v>
      </c>
      <c r="H680" s="57" t="s">
        <v>6</v>
      </c>
      <c r="I680" s="41" t="s">
        <v>82</v>
      </c>
      <c r="J680" s="43"/>
      <c r="K680" s="44"/>
      <c r="L680" s="45"/>
      <c r="M680" s="46" t="s">
        <v>134</v>
      </c>
      <c r="N680" s="40" t="s">
        <v>135</v>
      </c>
      <c r="O680" s="47" t="s">
        <v>2036</v>
      </c>
      <c r="P680" s="48"/>
      <c r="Q680" s="48"/>
      <c r="R680" s="48"/>
      <c r="S680" s="49"/>
      <c r="T680" s="50" t="str">
        <f>IFERROR(__xludf.DUMMYFUNCTION("if(isblank($A680),"""",REGEXREPLACE($A680,   "",?(\d),?"",  ""$1""&amp;""-""&amp;$H680))"),"")</f>
        <v/>
      </c>
      <c r="U680" s="51" t="str">
        <f>IFERROR(__xludf.DUMMYFUNCTION("iferror(split(A680,"","",TRUE,TRUE),"""")"),"")</f>
        <v/>
      </c>
      <c r="V680" s="51"/>
      <c r="W680" s="51"/>
      <c r="X680" s="51"/>
      <c r="Y680" s="50" t="str">
        <f>IFERROR(__xludf.DUMMYFUNCTION("if(or(U680="""",U680=""f""),"""",U680&amp;"": ""&amp;vlookup(to_text(U680),'1.Learning-Goals'!$A$3:$B$100,2,FALSE))"),"")</f>
        <v/>
      </c>
      <c r="Z680" s="50" t="str">
        <f>IFERROR(__xludf.DUMMYFUNCTION("if(or(V680="""",V680=""f""),"""",V680&amp;"": ""&amp;vlookup(to_text(V680),'1.Learning-Goals'!$A$3:$B$100,2,FALSE))"),"")</f>
        <v/>
      </c>
      <c r="AA680" s="50" t="str">
        <f>IFERROR(__xludf.DUMMYFUNCTION("if(or(W680="""",W680=""f""),"""",W680&amp;"": ""&amp;vlookup(to_text(W680),'1.Learning-Goals'!$A$3:$B$100,2,FALSE))"),"")</f>
        <v/>
      </c>
      <c r="AB680" s="50" t="str">
        <f>IFERROR(__xludf.DUMMYFUNCTION("if(or(X680="""",X680=""f""),"""",X680&amp;"": ""&amp;vlookup(to_text(X680),'1.Learning-Goals'!$A$3:$B$100,2,FALSE))"),"")</f>
        <v/>
      </c>
      <c r="AC680" s="52"/>
      <c r="AD680" s="52"/>
      <c r="AE680" s="52"/>
      <c r="AF680" s="52"/>
      <c r="AG680" s="52"/>
      <c r="AH680" s="52"/>
      <c r="AI680" s="52"/>
      <c r="AJ680" s="52"/>
    </row>
    <row r="681" ht="15.75" customHeight="1">
      <c r="A681" s="53"/>
      <c r="B681" s="39" t="str">
        <f t="shared" si="1"/>
        <v/>
      </c>
      <c r="C681" s="40" t="s">
        <v>2037</v>
      </c>
      <c r="D681" s="41" t="s">
        <v>2038</v>
      </c>
      <c r="E681" s="41" t="s">
        <v>79</v>
      </c>
      <c r="F681" s="40" t="s">
        <v>80</v>
      </c>
      <c r="G681" s="41" t="s">
        <v>792</v>
      </c>
      <c r="H681" s="57" t="s">
        <v>6</v>
      </c>
      <c r="I681" s="41" t="s">
        <v>82</v>
      </c>
      <c r="J681" s="43"/>
      <c r="K681" s="44"/>
      <c r="L681" s="45"/>
      <c r="M681" s="46" t="s">
        <v>134</v>
      </c>
      <c r="N681" s="40" t="s">
        <v>135</v>
      </c>
      <c r="O681" s="47" t="s">
        <v>2039</v>
      </c>
      <c r="P681" s="48"/>
      <c r="Q681" s="48"/>
      <c r="R681" s="48"/>
      <c r="S681" s="49"/>
      <c r="T681" s="50" t="str">
        <f>IFERROR(__xludf.DUMMYFUNCTION("if(isblank($A681),"""",REGEXREPLACE($A681,   "",?(\d),?"",  ""$1""&amp;""-""&amp;$H681))"),"")</f>
        <v/>
      </c>
      <c r="U681" s="51" t="str">
        <f>IFERROR(__xludf.DUMMYFUNCTION("iferror(split(A681,"","",TRUE,TRUE),"""")"),"")</f>
        <v/>
      </c>
      <c r="V681" s="51"/>
      <c r="W681" s="51"/>
      <c r="X681" s="51"/>
      <c r="Y681" s="50" t="str">
        <f>IFERROR(__xludf.DUMMYFUNCTION("if(or(U681="""",U681=""f""),"""",U681&amp;"": ""&amp;vlookup(to_text(U681),'1.Learning-Goals'!$A$3:$B$100,2,FALSE))"),"")</f>
        <v/>
      </c>
      <c r="Z681" s="50" t="str">
        <f>IFERROR(__xludf.DUMMYFUNCTION("if(or(V681="""",V681=""f""),"""",V681&amp;"": ""&amp;vlookup(to_text(V681),'1.Learning-Goals'!$A$3:$B$100,2,FALSE))"),"")</f>
        <v/>
      </c>
      <c r="AA681" s="50" t="str">
        <f>IFERROR(__xludf.DUMMYFUNCTION("if(or(W681="""",W681=""f""),"""",W681&amp;"": ""&amp;vlookup(to_text(W681),'1.Learning-Goals'!$A$3:$B$100,2,FALSE))"),"")</f>
        <v/>
      </c>
      <c r="AB681" s="50" t="str">
        <f>IFERROR(__xludf.DUMMYFUNCTION("if(or(X681="""",X681=""f""),"""",X681&amp;"": ""&amp;vlookup(to_text(X681),'1.Learning-Goals'!$A$3:$B$100,2,FALSE))"),"")</f>
        <v/>
      </c>
      <c r="AC681" s="52"/>
      <c r="AD681" s="52"/>
      <c r="AE681" s="52"/>
      <c r="AF681" s="52"/>
      <c r="AG681" s="52"/>
      <c r="AH681" s="52"/>
      <c r="AI681" s="52"/>
      <c r="AJ681" s="52"/>
    </row>
    <row r="682" ht="15.75" customHeight="1">
      <c r="A682" s="53"/>
      <c r="B682" s="39" t="str">
        <f t="shared" si="1"/>
        <v/>
      </c>
      <c r="C682" s="40" t="s">
        <v>2040</v>
      </c>
      <c r="D682" s="41" t="s">
        <v>2041</v>
      </c>
      <c r="E682" s="41" t="s">
        <v>79</v>
      </c>
      <c r="F682" s="40" t="s">
        <v>80</v>
      </c>
      <c r="G682" s="41" t="s">
        <v>792</v>
      </c>
      <c r="H682" s="57" t="s">
        <v>6</v>
      </c>
      <c r="I682" s="41" t="s">
        <v>82</v>
      </c>
      <c r="J682" s="43"/>
      <c r="K682" s="44"/>
      <c r="L682" s="45"/>
      <c r="M682" s="46" t="s">
        <v>134</v>
      </c>
      <c r="N682" s="40" t="s">
        <v>135</v>
      </c>
      <c r="O682" s="47" t="s">
        <v>2042</v>
      </c>
      <c r="P682" s="48"/>
      <c r="Q682" s="48"/>
      <c r="R682" s="48"/>
      <c r="S682" s="49"/>
      <c r="T682" s="50" t="str">
        <f>IFERROR(__xludf.DUMMYFUNCTION("if(isblank($A682),"""",REGEXREPLACE($A682,   "",?(\d),?"",  ""$1""&amp;""-""&amp;$H682))"),"")</f>
        <v/>
      </c>
      <c r="U682" s="51" t="str">
        <f>IFERROR(__xludf.DUMMYFUNCTION("iferror(split(A682,"","",TRUE,TRUE),"""")"),"")</f>
        <v/>
      </c>
      <c r="V682" s="51"/>
      <c r="W682" s="51"/>
      <c r="X682" s="51"/>
      <c r="Y682" s="50" t="str">
        <f>IFERROR(__xludf.DUMMYFUNCTION("if(or(U682="""",U682=""f""),"""",U682&amp;"": ""&amp;vlookup(to_text(U682),'1.Learning-Goals'!$A$3:$B$100,2,FALSE))"),"")</f>
        <v/>
      </c>
      <c r="Z682" s="50" t="str">
        <f>IFERROR(__xludf.DUMMYFUNCTION("if(or(V682="""",V682=""f""),"""",V682&amp;"": ""&amp;vlookup(to_text(V682),'1.Learning-Goals'!$A$3:$B$100,2,FALSE))"),"")</f>
        <v/>
      </c>
      <c r="AA682" s="50" t="str">
        <f>IFERROR(__xludf.DUMMYFUNCTION("if(or(W682="""",W682=""f""),"""",W682&amp;"": ""&amp;vlookup(to_text(W682),'1.Learning-Goals'!$A$3:$B$100,2,FALSE))"),"")</f>
        <v/>
      </c>
      <c r="AB682" s="50" t="str">
        <f>IFERROR(__xludf.DUMMYFUNCTION("if(or(X682="""",X682=""f""),"""",X682&amp;"": ""&amp;vlookup(to_text(X682),'1.Learning-Goals'!$A$3:$B$100,2,FALSE))"),"")</f>
        <v/>
      </c>
      <c r="AC682" s="52"/>
      <c r="AD682" s="52"/>
      <c r="AE682" s="52"/>
      <c r="AF682" s="52"/>
      <c r="AG682" s="52"/>
      <c r="AH682" s="52"/>
      <c r="AI682" s="52"/>
      <c r="AJ682" s="52"/>
    </row>
    <row r="683" ht="15.75" customHeight="1">
      <c r="A683" s="53"/>
      <c r="B683" s="39" t="str">
        <f t="shared" si="1"/>
        <v/>
      </c>
      <c r="C683" s="40" t="s">
        <v>2043</v>
      </c>
      <c r="D683" s="41" t="s">
        <v>2044</v>
      </c>
      <c r="E683" s="41" t="s">
        <v>79</v>
      </c>
      <c r="F683" s="40" t="s">
        <v>80</v>
      </c>
      <c r="G683" s="41" t="s">
        <v>792</v>
      </c>
      <c r="H683" s="57" t="s">
        <v>6</v>
      </c>
      <c r="I683" s="41" t="s">
        <v>82</v>
      </c>
      <c r="J683" s="43"/>
      <c r="K683" s="44"/>
      <c r="L683" s="45"/>
      <c r="M683" s="46" t="s">
        <v>134</v>
      </c>
      <c r="N683" s="40" t="s">
        <v>135</v>
      </c>
      <c r="O683" s="47" t="s">
        <v>2045</v>
      </c>
      <c r="P683" s="48"/>
      <c r="Q683" s="48"/>
      <c r="R683" s="48"/>
      <c r="S683" s="49"/>
      <c r="T683" s="50" t="str">
        <f>IFERROR(__xludf.DUMMYFUNCTION("if(isblank($A683),"""",REGEXREPLACE($A683,   "",?(\d),?"",  ""$1""&amp;""-""&amp;$H683))"),"")</f>
        <v/>
      </c>
      <c r="U683" s="51" t="str">
        <f>IFERROR(__xludf.DUMMYFUNCTION("iferror(split(A683,"","",TRUE,TRUE),"""")"),"")</f>
        <v/>
      </c>
      <c r="V683" s="51"/>
      <c r="W683" s="51"/>
      <c r="X683" s="51"/>
      <c r="Y683" s="50" t="str">
        <f>IFERROR(__xludf.DUMMYFUNCTION("if(or(U683="""",U683=""f""),"""",U683&amp;"": ""&amp;vlookup(to_text(U683),'1.Learning-Goals'!$A$3:$B$100,2,FALSE))"),"")</f>
        <v/>
      </c>
      <c r="Z683" s="50" t="str">
        <f>IFERROR(__xludf.DUMMYFUNCTION("if(or(V683="""",V683=""f""),"""",V683&amp;"": ""&amp;vlookup(to_text(V683),'1.Learning-Goals'!$A$3:$B$100,2,FALSE))"),"")</f>
        <v/>
      </c>
      <c r="AA683" s="50" t="str">
        <f>IFERROR(__xludf.DUMMYFUNCTION("if(or(W683="""",W683=""f""),"""",W683&amp;"": ""&amp;vlookup(to_text(W683),'1.Learning-Goals'!$A$3:$B$100,2,FALSE))"),"")</f>
        <v/>
      </c>
      <c r="AB683" s="50" t="str">
        <f>IFERROR(__xludf.DUMMYFUNCTION("if(or(X683="""",X683=""f""),"""",X683&amp;"": ""&amp;vlookup(to_text(X683),'1.Learning-Goals'!$A$3:$B$100,2,FALSE))"),"")</f>
        <v/>
      </c>
      <c r="AC683" s="52"/>
      <c r="AD683" s="52"/>
      <c r="AE683" s="52"/>
      <c r="AF683" s="52"/>
      <c r="AG683" s="52"/>
      <c r="AH683" s="52"/>
      <c r="AI683" s="52"/>
      <c r="AJ683" s="52"/>
    </row>
    <row r="684" ht="15.75" customHeight="1">
      <c r="A684" s="53"/>
      <c r="B684" s="39" t="str">
        <f t="shared" si="1"/>
        <v/>
      </c>
      <c r="C684" s="40" t="s">
        <v>2046</v>
      </c>
      <c r="D684" s="41" t="s">
        <v>2047</v>
      </c>
      <c r="E684" s="41" t="s">
        <v>79</v>
      </c>
      <c r="F684" s="40" t="s">
        <v>80</v>
      </c>
      <c r="G684" s="41" t="s">
        <v>792</v>
      </c>
      <c r="H684" s="57" t="s">
        <v>6</v>
      </c>
      <c r="I684" s="41" t="s">
        <v>82</v>
      </c>
      <c r="J684" s="43"/>
      <c r="K684" s="44"/>
      <c r="L684" s="45"/>
      <c r="M684" s="46" t="s">
        <v>134</v>
      </c>
      <c r="N684" s="40" t="s">
        <v>135</v>
      </c>
      <c r="O684" s="47" t="s">
        <v>2048</v>
      </c>
      <c r="P684" s="48"/>
      <c r="Q684" s="48"/>
      <c r="R684" s="48"/>
      <c r="S684" s="49"/>
      <c r="T684" s="50" t="str">
        <f>IFERROR(__xludf.DUMMYFUNCTION("if(isblank($A684),"""",REGEXREPLACE($A684,   "",?(\d),?"",  ""$1""&amp;""-""&amp;$H684))"),"")</f>
        <v/>
      </c>
      <c r="U684" s="51" t="str">
        <f>IFERROR(__xludf.DUMMYFUNCTION("iferror(split(A684,"","",TRUE,TRUE),"""")"),"")</f>
        <v/>
      </c>
      <c r="V684" s="51"/>
      <c r="W684" s="51"/>
      <c r="X684" s="51"/>
      <c r="Y684" s="50" t="str">
        <f>IFERROR(__xludf.DUMMYFUNCTION("if(or(U684="""",U684=""f""),"""",U684&amp;"": ""&amp;vlookup(to_text(U684),'1.Learning-Goals'!$A$3:$B$100,2,FALSE))"),"")</f>
        <v/>
      </c>
      <c r="Z684" s="50" t="str">
        <f>IFERROR(__xludf.DUMMYFUNCTION("if(or(V684="""",V684=""f""),"""",V684&amp;"": ""&amp;vlookup(to_text(V684),'1.Learning-Goals'!$A$3:$B$100,2,FALSE))"),"")</f>
        <v/>
      </c>
      <c r="AA684" s="50" t="str">
        <f>IFERROR(__xludf.DUMMYFUNCTION("if(or(W684="""",W684=""f""),"""",W684&amp;"": ""&amp;vlookup(to_text(W684),'1.Learning-Goals'!$A$3:$B$100,2,FALSE))"),"")</f>
        <v/>
      </c>
      <c r="AB684" s="50" t="str">
        <f>IFERROR(__xludf.DUMMYFUNCTION("if(or(X684="""",X684=""f""),"""",X684&amp;"": ""&amp;vlookup(to_text(X684),'1.Learning-Goals'!$A$3:$B$100,2,FALSE))"),"")</f>
        <v/>
      </c>
      <c r="AC684" s="52"/>
      <c r="AD684" s="52"/>
      <c r="AE684" s="52"/>
      <c r="AF684" s="52"/>
      <c r="AG684" s="52"/>
      <c r="AH684" s="52"/>
      <c r="AI684" s="52"/>
      <c r="AJ684" s="52"/>
    </row>
    <row r="685" ht="15.75" customHeight="1">
      <c r="A685" s="53"/>
      <c r="B685" s="39" t="str">
        <f t="shared" si="1"/>
        <v/>
      </c>
      <c r="C685" s="40" t="s">
        <v>2049</v>
      </c>
      <c r="D685" s="41" t="s">
        <v>2050</v>
      </c>
      <c r="E685" s="41" t="s">
        <v>79</v>
      </c>
      <c r="F685" s="40" t="s">
        <v>80</v>
      </c>
      <c r="G685" s="41" t="s">
        <v>792</v>
      </c>
      <c r="H685" s="57" t="s">
        <v>6</v>
      </c>
      <c r="I685" s="41" t="s">
        <v>82</v>
      </c>
      <c r="J685" s="43"/>
      <c r="K685" s="44"/>
      <c r="L685" s="45"/>
      <c r="M685" s="46" t="s">
        <v>134</v>
      </c>
      <c r="N685" s="40" t="s">
        <v>135</v>
      </c>
      <c r="O685" s="47" t="s">
        <v>2051</v>
      </c>
      <c r="P685" s="48"/>
      <c r="Q685" s="48"/>
      <c r="R685" s="48"/>
      <c r="S685" s="49"/>
      <c r="T685" s="50" t="str">
        <f>IFERROR(__xludf.DUMMYFUNCTION("if(isblank($A685),"""",REGEXREPLACE($A685,   "",?(\d),?"",  ""$1""&amp;""-""&amp;$H685))"),"")</f>
        <v/>
      </c>
      <c r="U685" s="51" t="str">
        <f>IFERROR(__xludf.DUMMYFUNCTION("iferror(split(A685,"","",TRUE,TRUE),"""")"),"")</f>
        <v/>
      </c>
      <c r="V685" s="51"/>
      <c r="W685" s="51"/>
      <c r="X685" s="51"/>
      <c r="Y685" s="50" t="str">
        <f>IFERROR(__xludf.DUMMYFUNCTION("if(or(U685="""",U685=""f""),"""",U685&amp;"": ""&amp;vlookup(to_text(U685),'1.Learning-Goals'!$A$3:$B$100,2,FALSE))"),"")</f>
        <v/>
      </c>
      <c r="Z685" s="50" t="str">
        <f>IFERROR(__xludf.DUMMYFUNCTION("if(or(V685="""",V685=""f""),"""",V685&amp;"": ""&amp;vlookup(to_text(V685),'1.Learning-Goals'!$A$3:$B$100,2,FALSE))"),"")</f>
        <v/>
      </c>
      <c r="AA685" s="50" t="str">
        <f>IFERROR(__xludf.DUMMYFUNCTION("if(or(W685="""",W685=""f""),"""",W685&amp;"": ""&amp;vlookup(to_text(W685),'1.Learning-Goals'!$A$3:$B$100,2,FALSE))"),"")</f>
        <v/>
      </c>
      <c r="AB685" s="50" t="str">
        <f>IFERROR(__xludf.DUMMYFUNCTION("if(or(X685="""",X685=""f""),"""",X685&amp;"": ""&amp;vlookup(to_text(X685),'1.Learning-Goals'!$A$3:$B$100,2,FALSE))"),"")</f>
        <v/>
      </c>
      <c r="AC685" s="52"/>
      <c r="AD685" s="52"/>
      <c r="AE685" s="52"/>
      <c r="AF685" s="52"/>
      <c r="AG685" s="52"/>
      <c r="AH685" s="52"/>
      <c r="AI685" s="52"/>
      <c r="AJ685" s="52"/>
    </row>
    <row r="686" ht="15.75" customHeight="1">
      <c r="A686" s="53"/>
      <c r="B686" s="39" t="str">
        <f t="shared" si="1"/>
        <v/>
      </c>
      <c r="C686" s="40" t="s">
        <v>2052</v>
      </c>
      <c r="D686" s="41" t="s">
        <v>2053</v>
      </c>
      <c r="E686" s="41" t="s">
        <v>79</v>
      </c>
      <c r="F686" s="40" t="s">
        <v>80</v>
      </c>
      <c r="G686" s="41" t="s">
        <v>792</v>
      </c>
      <c r="H686" s="57" t="s">
        <v>6</v>
      </c>
      <c r="I686" s="41" t="s">
        <v>82</v>
      </c>
      <c r="J686" s="43"/>
      <c r="K686" s="44"/>
      <c r="L686" s="45"/>
      <c r="M686" s="46" t="s">
        <v>134</v>
      </c>
      <c r="N686" s="40" t="s">
        <v>135</v>
      </c>
      <c r="O686" s="47" t="s">
        <v>2054</v>
      </c>
      <c r="P686" s="48"/>
      <c r="Q686" s="48"/>
      <c r="R686" s="48"/>
      <c r="S686" s="49"/>
      <c r="T686" s="50" t="str">
        <f>IFERROR(__xludf.DUMMYFUNCTION("if(isblank($A686),"""",REGEXREPLACE($A686,   "",?(\d),?"",  ""$1""&amp;""-""&amp;$H686))"),"")</f>
        <v/>
      </c>
      <c r="U686" s="51" t="str">
        <f>IFERROR(__xludf.DUMMYFUNCTION("iferror(split(A686,"","",TRUE,TRUE),"""")"),"")</f>
        <v/>
      </c>
      <c r="V686" s="51"/>
      <c r="W686" s="51"/>
      <c r="X686" s="51"/>
      <c r="Y686" s="50" t="str">
        <f>IFERROR(__xludf.DUMMYFUNCTION("if(or(U686="""",U686=""f""),"""",U686&amp;"": ""&amp;vlookup(to_text(U686),'1.Learning-Goals'!$A$3:$B$100,2,FALSE))"),"")</f>
        <v/>
      </c>
      <c r="Z686" s="50" t="str">
        <f>IFERROR(__xludf.DUMMYFUNCTION("if(or(V686="""",V686=""f""),"""",V686&amp;"": ""&amp;vlookup(to_text(V686),'1.Learning-Goals'!$A$3:$B$100,2,FALSE))"),"")</f>
        <v/>
      </c>
      <c r="AA686" s="50" t="str">
        <f>IFERROR(__xludf.DUMMYFUNCTION("if(or(W686="""",W686=""f""),"""",W686&amp;"": ""&amp;vlookup(to_text(W686),'1.Learning-Goals'!$A$3:$B$100,2,FALSE))"),"")</f>
        <v/>
      </c>
      <c r="AB686" s="50" t="str">
        <f>IFERROR(__xludf.DUMMYFUNCTION("if(or(X686="""",X686=""f""),"""",X686&amp;"": ""&amp;vlookup(to_text(X686),'1.Learning-Goals'!$A$3:$B$100,2,FALSE))"),"")</f>
        <v/>
      </c>
      <c r="AC686" s="52"/>
      <c r="AD686" s="52"/>
      <c r="AE686" s="52"/>
      <c r="AF686" s="52"/>
      <c r="AG686" s="52"/>
      <c r="AH686" s="52"/>
      <c r="AI686" s="52"/>
      <c r="AJ686" s="52"/>
    </row>
    <row r="687" ht="15.75" customHeight="1">
      <c r="A687" s="53"/>
      <c r="B687" s="39" t="str">
        <f t="shared" si="1"/>
        <v/>
      </c>
      <c r="C687" s="40" t="s">
        <v>2055</v>
      </c>
      <c r="D687" s="41" t="s">
        <v>2056</v>
      </c>
      <c r="E687" s="41" t="s">
        <v>79</v>
      </c>
      <c r="F687" s="40" t="s">
        <v>80</v>
      </c>
      <c r="G687" s="41" t="s">
        <v>792</v>
      </c>
      <c r="H687" s="57" t="s">
        <v>6</v>
      </c>
      <c r="I687" s="41" t="s">
        <v>82</v>
      </c>
      <c r="J687" s="43"/>
      <c r="K687" s="44"/>
      <c r="L687" s="45"/>
      <c r="M687" s="46" t="s">
        <v>134</v>
      </c>
      <c r="N687" s="40" t="s">
        <v>135</v>
      </c>
      <c r="O687" s="47" t="s">
        <v>2057</v>
      </c>
      <c r="P687" s="48"/>
      <c r="Q687" s="48"/>
      <c r="R687" s="48"/>
      <c r="S687" s="49"/>
      <c r="T687" s="50" t="str">
        <f>IFERROR(__xludf.DUMMYFUNCTION("if(isblank($A687),"""",REGEXREPLACE($A687,   "",?(\d),?"",  ""$1""&amp;""-""&amp;$H687))"),"")</f>
        <v/>
      </c>
      <c r="U687" s="51" t="str">
        <f>IFERROR(__xludf.DUMMYFUNCTION("iferror(split(A687,"","",TRUE,TRUE),"""")"),"")</f>
        <v/>
      </c>
      <c r="V687" s="51"/>
      <c r="W687" s="51"/>
      <c r="X687" s="51"/>
      <c r="Y687" s="50" t="str">
        <f>IFERROR(__xludf.DUMMYFUNCTION("if(or(U687="""",U687=""f""),"""",U687&amp;"": ""&amp;vlookup(to_text(U687),'1.Learning-Goals'!$A$3:$B$100,2,FALSE))"),"")</f>
        <v/>
      </c>
      <c r="Z687" s="50" t="str">
        <f>IFERROR(__xludf.DUMMYFUNCTION("if(or(V687="""",V687=""f""),"""",V687&amp;"": ""&amp;vlookup(to_text(V687),'1.Learning-Goals'!$A$3:$B$100,2,FALSE))"),"")</f>
        <v/>
      </c>
      <c r="AA687" s="50" t="str">
        <f>IFERROR(__xludf.DUMMYFUNCTION("if(or(W687="""",W687=""f""),"""",W687&amp;"": ""&amp;vlookup(to_text(W687),'1.Learning-Goals'!$A$3:$B$100,2,FALSE))"),"")</f>
        <v/>
      </c>
      <c r="AB687" s="50" t="str">
        <f>IFERROR(__xludf.DUMMYFUNCTION("if(or(X687="""",X687=""f""),"""",X687&amp;"": ""&amp;vlookup(to_text(X687),'1.Learning-Goals'!$A$3:$B$100,2,FALSE))"),"")</f>
        <v/>
      </c>
      <c r="AC687" s="52"/>
      <c r="AD687" s="52"/>
      <c r="AE687" s="52"/>
      <c r="AF687" s="52"/>
      <c r="AG687" s="52"/>
      <c r="AH687" s="52"/>
      <c r="AI687" s="52"/>
      <c r="AJ687" s="52"/>
    </row>
    <row r="688" ht="15.75" customHeight="1">
      <c r="A688" s="53"/>
      <c r="B688" s="39" t="str">
        <f t="shared" si="1"/>
        <v/>
      </c>
      <c r="C688" s="40" t="s">
        <v>2058</v>
      </c>
      <c r="D688" s="41" t="s">
        <v>2059</v>
      </c>
      <c r="E688" s="41" t="s">
        <v>79</v>
      </c>
      <c r="F688" s="40" t="s">
        <v>80</v>
      </c>
      <c r="G688" s="41" t="s">
        <v>792</v>
      </c>
      <c r="H688" s="57" t="s">
        <v>6</v>
      </c>
      <c r="I688" s="41" t="s">
        <v>82</v>
      </c>
      <c r="J688" s="43"/>
      <c r="K688" s="44"/>
      <c r="L688" s="45"/>
      <c r="M688" s="46" t="s">
        <v>134</v>
      </c>
      <c r="N688" s="40" t="s">
        <v>135</v>
      </c>
      <c r="O688" s="47" t="s">
        <v>2060</v>
      </c>
      <c r="P688" s="48"/>
      <c r="Q688" s="48"/>
      <c r="R688" s="48"/>
      <c r="S688" s="49"/>
      <c r="T688" s="50" t="str">
        <f>IFERROR(__xludf.DUMMYFUNCTION("if(isblank($A688),"""",REGEXREPLACE($A688,   "",?(\d),?"",  ""$1""&amp;""-""&amp;$H688))"),"")</f>
        <v/>
      </c>
      <c r="U688" s="51" t="str">
        <f>IFERROR(__xludf.DUMMYFUNCTION("iferror(split(A688,"","",TRUE,TRUE),"""")"),"")</f>
        <v/>
      </c>
      <c r="V688" s="51"/>
      <c r="W688" s="51"/>
      <c r="X688" s="51"/>
      <c r="Y688" s="50" t="str">
        <f>IFERROR(__xludf.DUMMYFUNCTION("if(or(U688="""",U688=""f""),"""",U688&amp;"": ""&amp;vlookup(to_text(U688),'1.Learning-Goals'!$A$3:$B$100,2,FALSE))"),"")</f>
        <v/>
      </c>
      <c r="Z688" s="50" t="str">
        <f>IFERROR(__xludf.DUMMYFUNCTION("if(or(V688="""",V688=""f""),"""",V688&amp;"": ""&amp;vlookup(to_text(V688),'1.Learning-Goals'!$A$3:$B$100,2,FALSE))"),"")</f>
        <v/>
      </c>
      <c r="AA688" s="50" t="str">
        <f>IFERROR(__xludf.DUMMYFUNCTION("if(or(W688="""",W688=""f""),"""",W688&amp;"": ""&amp;vlookup(to_text(W688),'1.Learning-Goals'!$A$3:$B$100,2,FALSE))"),"")</f>
        <v/>
      </c>
      <c r="AB688" s="50" t="str">
        <f>IFERROR(__xludf.DUMMYFUNCTION("if(or(X688="""",X688=""f""),"""",X688&amp;"": ""&amp;vlookup(to_text(X688),'1.Learning-Goals'!$A$3:$B$100,2,FALSE))"),"")</f>
        <v/>
      </c>
      <c r="AC688" s="52"/>
      <c r="AD688" s="52"/>
      <c r="AE688" s="52"/>
      <c r="AF688" s="52"/>
      <c r="AG688" s="52"/>
      <c r="AH688" s="52"/>
      <c r="AI688" s="52"/>
      <c r="AJ688" s="52"/>
    </row>
    <row r="689" ht="15.75" customHeight="1">
      <c r="A689" s="53"/>
      <c r="B689" s="39" t="str">
        <f t="shared" si="1"/>
        <v/>
      </c>
      <c r="C689" s="40" t="s">
        <v>2061</v>
      </c>
      <c r="D689" s="41" t="s">
        <v>2062</v>
      </c>
      <c r="E689" s="41" t="s">
        <v>79</v>
      </c>
      <c r="F689" s="40" t="s">
        <v>80</v>
      </c>
      <c r="G689" s="41" t="s">
        <v>841</v>
      </c>
      <c r="H689" s="57" t="s">
        <v>6</v>
      </c>
      <c r="I689" s="41" t="s">
        <v>82</v>
      </c>
      <c r="J689" s="56"/>
      <c r="K689" s="44"/>
      <c r="L689" s="45"/>
      <c r="M689" s="46" t="s">
        <v>134</v>
      </c>
      <c r="N689" s="40" t="s">
        <v>135</v>
      </c>
      <c r="O689" s="47" t="s">
        <v>2063</v>
      </c>
      <c r="P689" s="48"/>
      <c r="Q689" s="48"/>
      <c r="R689" s="48"/>
      <c r="S689" s="49"/>
      <c r="T689" s="50" t="str">
        <f>IFERROR(__xludf.DUMMYFUNCTION("if(isblank($A689),"""",REGEXREPLACE($A689,   "",?(\d),?"",  ""$1""&amp;""-""&amp;$H689))"),"")</f>
        <v/>
      </c>
      <c r="U689" s="51" t="str">
        <f>IFERROR(__xludf.DUMMYFUNCTION("iferror(split(A689,"","",TRUE,TRUE),"""")"),"")</f>
        <v/>
      </c>
      <c r="V689" s="51"/>
      <c r="W689" s="51"/>
      <c r="X689" s="51"/>
      <c r="Y689" s="50" t="str">
        <f>IFERROR(__xludf.DUMMYFUNCTION("if(or(U689="""",U689=""f""),"""",U689&amp;"": ""&amp;vlookup(to_text(U689),'1.Learning-Goals'!$A$3:$B$100,2,FALSE))"),"")</f>
        <v/>
      </c>
      <c r="Z689" s="50" t="str">
        <f>IFERROR(__xludf.DUMMYFUNCTION("if(or(V689="""",V689=""f""),"""",V689&amp;"": ""&amp;vlookup(to_text(V689),'1.Learning-Goals'!$A$3:$B$100,2,FALSE))"),"")</f>
        <v/>
      </c>
      <c r="AA689" s="50" t="str">
        <f>IFERROR(__xludf.DUMMYFUNCTION("if(or(W689="""",W689=""f""),"""",W689&amp;"": ""&amp;vlookup(to_text(W689),'1.Learning-Goals'!$A$3:$B$100,2,FALSE))"),"")</f>
        <v/>
      </c>
      <c r="AB689" s="50" t="str">
        <f>IFERROR(__xludf.DUMMYFUNCTION("if(or(X689="""",X689=""f""),"""",X689&amp;"": ""&amp;vlookup(to_text(X689),'1.Learning-Goals'!$A$3:$B$100,2,FALSE))"),"")</f>
        <v/>
      </c>
      <c r="AC689" s="52"/>
      <c r="AD689" s="52"/>
      <c r="AE689" s="52"/>
      <c r="AF689" s="52"/>
      <c r="AG689" s="52"/>
      <c r="AH689" s="52"/>
      <c r="AI689" s="52"/>
      <c r="AJ689" s="52"/>
    </row>
    <row r="690" ht="15.75" customHeight="1">
      <c r="A690" s="53"/>
      <c r="B690" s="39" t="str">
        <f t="shared" si="1"/>
        <v/>
      </c>
      <c r="C690" s="40" t="s">
        <v>2064</v>
      </c>
      <c r="D690" s="41" t="s">
        <v>2035</v>
      </c>
      <c r="E690" s="41" t="s">
        <v>79</v>
      </c>
      <c r="F690" s="40" t="s">
        <v>80</v>
      </c>
      <c r="G690" s="41" t="s">
        <v>841</v>
      </c>
      <c r="H690" s="57" t="s">
        <v>6</v>
      </c>
      <c r="I690" s="41" t="s">
        <v>82</v>
      </c>
      <c r="J690" s="56"/>
      <c r="K690" s="44"/>
      <c r="L690" s="45"/>
      <c r="M690" s="46" t="s">
        <v>134</v>
      </c>
      <c r="N690" s="40" t="s">
        <v>135</v>
      </c>
      <c r="O690" s="47" t="s">
        <v>2065</v>
      </c>
      <c r="P690" s="48"/>
      <c r="Q690" s="48"/>
      <c r="R690" s="48"/>
      <c r="S690" s="49"/>
      <c r="T690" s="50" t="str">
        <f>IFERROR(__xludf.DUMMYFUNCTION("if(isblank($A690),"""",REGEXREPLACE($A690,   "",?(\d),?"",  ""$1""&amp;""-""&amp;$H690))"),"")</f>
        <v/>
      </c>
      <c r="U690" s="51" t="str">
        <f>IFERROR(__xludf.DUMMYFUNCTION("iferror(split(A690,"","",TRUE,TRUE),"""")"),"")</f>
        <v/>
      </c>
      <c r="V690" s="51"/>
      <c r="W690" s="51"/>
      <c r="X690" s="51"/>
      <c r="Y690" s="50" t="str">
        <f>IFERROR(__xludf.DUMMYFUNCTION("if(or(U690="""",U690=""f""),"""",U690&amp;"": ""&amp;vlookup(to_text(U690),'1.Learning-Goals'!$A$3:$B$100,2,FALSE))"),"")</f>
        <v/>
      </c>
      <c r="Z690" s="50" t="str">
        <f>IFERROR(__xludf.DUMMYFUNCTION("if(or(V690="""",V690=""f""),"""",V690&amp;"": ""&amp;vlookup(to_text(V690),'1.Learning-Goals'!$A$3:$B$100,2,FALSE))"),"")</f>
        <v/>
      </c>
      <c r="AA690" s="50" t="str">
        <f>IFERROR(__xludf.DUMMYFUNCTION("if(or(W690="""",W690=""f""),"""",W690&amp;"": ""&amp;vlookup(to_text(W690),'1.Learning-Goals'!$A$3:$B$100,2,FALSE))"),"")</f>
        <v/>
      </c>
      <c r="AB690" s="50" t="str">
        <f>IFERROR(__xludf.DUMMYFUNCTION("if(or(X690="""",X690=""f""),"""",X690&amp;"": ""&amp;vlookup(to_text(X690),'1.Learning-Goals'!$A$3:$B$100,2,FALSE))"),"")</f>
        <v/>
      </c>
      <c r="AC690" s="52"/>
      <c r="AD690" s="52"/>
      <c r="AE690" s="52"/>
      <c r="AF690" s="52"/>
      <c r="AG690" s="52"/>
      <c r="AH690" s="52"/>
      <c r="AI690" s="52"/>
      <c r="AJ690" s="52"/>
    </row>
    <row r="691" ht="15.75" customHeight="1">
      <c r="A691" s="53"/>
      <c r="B691" s="39" t="str">
        <f t="shared" si="1"/>
        <v/>
      </c>
      <c r="C691" s="40" t="s">
        <v>2066</v>
      </c>
      <c r="D691" s="41" t="s">
        <v>2067</v>
      </c>
      <c r="E691" s="41" t="s">
        <v>79</v>
      </c>
      <c r="F691" s="40" t="s">
        <v>80</v>
      </c>
      <c r="G691" s="41" t="s">
        <v>841</v>
      </c>
      <c r="H691" s="57" t="s">
        <v>6</v>
      </c>
      <c r="I691" s="41" t="s">
        <v>82</v>
      </c>
      <c r="J691" s="56"/>
      <c r="K691" s="44"/>
      <c r="L691" s="45"/>
      <c r="M691" s="46" t="s">
        <v>134</v>
      </c>
      <c r="N691" s="40" t="s">
        <v>135</v>
      </c>
      <c r="O691" s="47" t="s">
        <v>2068</v>
      </c>
      <c r="P691" s="48"/>
      <c r="Q691" s="48"/>
      <c r="R691" s="48"/>
      <c r="S691" s="49"/>
      <c r="T691" s="50" t="str">
        <f>IFERROR(__xludf.DUMMYFUNCTION("if(isblank($A691),"""",REGEXREPLACE($A691,   "",?(\d),?"",  ""$1""&amp;""-""&amp;$H691))"),"")</f>
        <v/>
      </c>
      <c r="U691" s="51" t="str">
        <f>IFERROR(__xludf.DUMMYFUNCTION("iferror(split(A691,"","",TRUE,TRUE),"""")"),"")</f>
        <v/>
      </c>
      <c r="V691" s="51"/>
      <c r="W691" s="51"/>
      <c r="X691" s="51"/>
      <c r="Y691" s="50" t="str">
        <f>IFERROR(__xludf.DUMMYFUNCTION("if(or(U691="""",U691=""f""),"""",U691&amp;"": ""&amp;vlookup(to_text(U691),'1.Learning-Goals'!$A$3:$B$100,2,FALSE))"),"")</f>
        <v/>
      </c>
      <c r="Z691" s="50" t="str">
        <f>IFERROR(__xludf.DUMMYFUNCTION("if(or(V691="""",V691=""f""),"""",V691&amp;"": ""&amp;vlookup(to_text(V691),'1.Learning-Goals'!$A$3:$B$100,2,FALSE))"),"")</f>
        <v/>
      </c>
      <c r="AA691" s="50" t="str">
        <f>IFERROR(__xludf.DUMMYFUNCTION("if(or(W691="""",W691=""f""),"""",W691&amp;"": ""&amp;vlookup(to_text(W691),'1.Learning-Goals'!$A$3:$B$100,2,FALSE))"),"")</f>
        <v/>
      </c>
      <c r="AB691" s="50" t="str">
        <f>IFERROR(__xludf.DUMMYFUNCTION("if(or(X691="""",X691=""f""),"""",X691&amp;"": ""&amp;vlookup(to_text(X691),'1.Learning-Goals'!$A$3:$B$100,2,FALSE))"),"")</f>
        <v/>
      </c>
      <c r="AC691" s="52"/>
      <c r="AD691" s="52"/>
      <c r="AE691" s="52"/>
      <c r="AF691" s="52"/>
      <c r="AG691" s="52"/>
      <c r="AH691" s="52"/>
      <c r="AI691" s="52"/>
      <c r="AJ691" s="52"/>
    </row>
    <row r="692" ht="15.75" customHeight="1">
      <c r="A692" s="53"/>
      <c r="B692" s="39" t="str">
        <f t="shared" si="1"/>
        <v/>
      </c>
      <c r="C692" s="40" t="s">
        <v>2069</v>
      </c>
      <c r="D692" s="41" t="s">
        <v>2070</v>
      </c>
      <c r="E692" s="41" t="s">
        <v>79</v>
      </c>
      <c r="F692" s="40" t="s">
        <v>80</v>
      </c>
      <c r="G692" s="41" t="s">
        <v>841</v>
      </c>
      <c r="H692" s="57" t="s">
        <v>6</v>
      </c>
      <c r="I692" s="41" t="s">
        <v>82</v>
      </c>
      <c r="J692" s="56"/>
      <c r="K692" s="44"/>
      <c r="L692" s="45"/>
      <c r="M692" s="46" t="s">
        <v>134</v>
      </c>
      <c r="N692" s="40" t="s">
        <v>135</v>
      </c>
      <c r="O692" s="47" t="s">
        <v>2071</v>
      </c>
      <c r="P692" s="48"/>
      <c r="Q692" s="48"/>
      <c r="R692" s="48"/>
      <c r="S692" s="49"/>
      <c r="T692" s="50" t="str">
        <f>IFERROR(__xludf.DUMMYFUNCTION("if(isblank($A692),"""",REGEXREPLACE($A692,   "",?(\d),?"",  ""$1""&amp;""-""&amp;$H692))"),"")</f>
        <v/>
      </c>
      <c r="U692" s="51" t="str">
        <f>IFERROR(__xludf.DUMMYFUNCTION("iferror(split(A692,"","",TRUE,TRUE),"""")"),"")</f>
        <v/>
      </c>
      <c r="V692" s="51"/>
      <c r="W692" s="51"/>
      <c r="X692" s="51"/>
      <c r="Y692" s="50" t="str">
        <f>IFERROR(__xludf.DUMMYFUNCTION("if(or(U692="""",U692=""f""),"""",U692&amp;"": ""&amp;vlookup(to_text(U692),'1.Learning-Goals'!$A$3:$B$100,2,FALSE))"),"")</f>
        <v/>
      </c>
      <c r="Z692" s="50" t="str">
        <f>IFERROR(__xludf.DUMMYFUNCTION("if(or(V692="""",V692=""f""),"""",V692&amp;"": ""&amp;vlookup(to_text(V692),'1.Learning-Goals'!$A$3:$B$100,2,FALSE))"),"")</f>
        <v/>
      </c>
      <c r="AA692" s="50" t="str">
        <f>IFERROR(__xludf.DUMMYFUNCTION("if(or(W692="""",W692=""f""),"""",W692&amp;"": ""&amp;vlookup(to_text(W692),'1.Learning-Goals'!$A$3:$B$100,2,FALSE))"),"")</f>
        <v/>
      </c>
      <c r="AB692" s="50" t="str">
        <f>IFERROR(__xludf.DUMMYFUNCTION("if(or(X692="""",X692=""f""),"""",X692&amp;"": ""&amp;vlookup(to_text(X692),'1.Learning-Goals'!$A$3:$B$100,2,FALSE))"),"")</f>
        <v/>
      </c>
      <c r="AC692" s="52"/>
      <c r="AD692" s="52"/>
      <c r="AE692" s="52"/>
      <c r="AF692" s="52"/>
      <c r="AG692" s="52"/>
      <c r="AH692" s="52"/>
      <c r="AI692" s="52"/>
      <c r="AJ692" s="52"/>
    </row>
    <row r="693" ht="15.75" customHeight="1">
      <c r="A693" s="53"/>
      <c r="B693" s="39" t="str">
        <f t="shared" si="1"/>
        <v/>
      </c>
      <c r="C693" s="40" t="s">
        <v>2072</v>
      </c>
      <c r="D693" s="41" t="s">
        <v>2073</v>
      </c>
      <c r="E693" s="41" t="s">
        <v>79</v>
      </c>
      <c r="F693" s="40" t="s">
        <v>80</v>
      </c>
      <c r="G693" s="41" t="s">
        <v>841</v>
      </c>
      <c r="H693" s="57" t="s">
        <v>6</v>
      </c>
      <c r="I693" s="41" t="s">
        <v>82</v>
      </c>
      <c r="J693" s="56"/>
      <c r="K693" s="44"/>
      <c r="L693" s="45"/>
      <c r="M693" s="46" t="s">
        <v>134</v>
      </c>
      <c r="N693" s="40" t="s">
        <v>135</v>
      </c>
      <c r="O693" s="47" t="s">
        <v>2074</v>
      </c>
      <c r="P693" s="48"/>
      <c r="Q693" s="48"/>
      <c r="R693" s="48"/>
      <c r="S693" s="49"/>
      <c r="T693" s="50" t="str">
        <f>IFERROR(__xludf.DUMMYFUNCTION("if(isblank($A693),"""",REGEXREPLACE($A693,   "",?(\d),?"",  ""$1""&amp;""-""&amp;$H693))"),"")</f>
        <v/>
      </c>
      <c r="U693" s="51" t="str">
        <f>IFERROR(__xludf.DUMMYFUNCTION("iferror(split(A693,"","",TRUE,TRUE),"""")"),"")</f>
        <v/>
      </c>
      <c r="V693" s="51"/>
      <c r="W693" s="51"/>
      <c r="X693" s="51"/>
      <c r="Y693" s="50" t="str">
        <f>IFERROR(__xludf.DUMMYFUNCTION("if(or(U693="""",U693=""f""),"""",U693&amp;"": ""&amp;vlookup(to_text(U693),'1.Learning-Goals'!$A$3:$B$100,2,FALSE))"),"")</f>
        <v/>
      </c>
      <c r="Z693" s="50" t="str">
        <f>IFERROR(__xludf.DUMMYFUNCTION("if(or(V693="""",V693=""f""),"""",V693&amp;"": ""&amp;vlookup(to_text(V693),'1.Learning-Goals'!$A$3:$B$100,2,FALSE))"),"")</f>
        <v/>
      </c>
      <c r="AA693" s="50" t="str">
        <f>IFERROR(__xludf.DUMMYFUNCTION("if(or(W693="""",W693=""f""),"""",W693&amp;"": ""&amp;vlookup(to_text(W693),'1.Learning-Goals'!$A$3:$B$100,2,FALSE))"),"")</f>
        <v/>
      </c>
      <c r="AB693" s="50" t="str">
        <f>IFERROR(__xludf.DUMMYFUNCTION("if(or(X693="""",X693=""f""),"""",X693&amp;"": ""&amp;vlookup(to_text(X693),'1.Learning-Goals'!$A$3:$B$100,2,FALSE))"),"")</f>
        <v/>
      </c>
      <c r="AC693" s="52"/>
      <c r="AD693" s="52"/>
      <c r="AE693" s="52"/>
      <c r="AF693" s="52"/>
      <c r="AG693" s="52"/>
      <c r="AH693" s="52"/>
      <c r="AI693" s="52"/>
      <c r="AJ693" s="52"/>
    </row>
    <row r="694" ht="15.75" customHeight="1">
      <c r="A694" s="53"/>
      <c r="B694" s="39" t="str">
        <f t="shared" si="1"/>
        <v/>
      </c>
      <c r="C694" s="40" t="s">
        <v>2075</v>
      </c>
      <c r="D694" s="41" t="s">
        <v>2076</v>
      </c>
      <c r="E694" s="41" t="s">
        <v>79</v>
      </c>
      <c r="F694" s="40" t="s">
        <v>80</v>
      </c>
      <c r="G694" s="41" t="s">
        <v>841</v>
      </c>
      <c r="H694" s="57" t="s">
        <v>6</v>
      </c>
      <c r="I694" s="41" t="s">
        <v>82</v>
      </c>
      <c r="J694" s="56"/>
      <c r="K694" s="44"/>
      <c r="L694" s="45"/>
      <c r="M694" s="46" t="s">
        <v>134</v>
      </c>
      <c r="N694" s="40" t="s">
        <v>135</v>
      </c>
      <c r="O694" s="47" t="s">
        <v>2077</v>
      </c>
      <c r="P694" s="48"/>
      <c r="Q694" s="48"/>
      <c r="R694" s="48"/>
      <c r="S694" s="49"/>
      <c r="T694" s="50" t="str">
        <f>IFERROR(__xludf.DUMMYFUNCTION("if(isblank($A694),"""",REGEXREPLACE($A694,   "",?(\d),?"",  ""$1""&amp;""-""&amp;$H694))"),"")</f>
        <v/>
      </c>
      <c r="U694" s="51" t="str">
        <f>IFERROR(__xludf.DUMMYFUNCTION("iferror(split(A694,"","",TRUE,TRUE),"""")"),"")</f>
        <v/>
      </c>
      <c r="V694" s="51"/>
      <c r="W694" s="51"/>
      <c r="X694" s="51"/>
      <c r="Y694" s="50" t="str">
        <f>IFERROR(__xludf.DUMMYFUNCTION("if(or(U694="""",U694=""f""),"""",U694&amp;"": ""&amp;vlookup(to_text(U694),'1.Learning-Goals'!$A$3:$B$100,2,FALSE))"),"")</f>
        <v/>
      </c>
      <c r="Z694" s="50" t="str">
        <f>IFERROR(__xludf.DUMMYFUNCTION("if(or(V694="""",V694=""f""),"""",V694&amp;"": ""&amp;vlookup(to_text(V694),'1.Learning-Goals'!$A$3:$B$100,2,FALSE))"),"")</f>
        <v/>
      </c>
      <c r="AA694" s="50" t="str">
        <f>IFERROR(__xludf.DUMMYFUNCTION("if(or(W694="""",W694=""f""),"""",W694&amp;"": ""&amp;vlookup(to_text(W694),'1.Learning-Goals'!$A$3:$B$100,2,FALSE))"),"")</f>
        <v/>
      </c>
      <c r="AB694" s="50" t="str">
        <f>IFERROR(__xludf.DUMMYFUNCTION("if(or(X694="""",X694=""f""),"""",X694&amp;"": ""&amp;vlookup(to_text(X694),'1.Learning-Goals'!$A$3:$B$100,2,FALSE))"),"")</f>
        <v/>
      </c>
      <c r="AC694" s="52"/>
      <c r="AD694" s="52"/>
      <c r="AE694" s="52"/>
      <c r="AF694" s="52"/>
      <c r="AG694" s="52"/>
      <c r="AH694" s="52"/>
      <c r="AI694" s="52"/>
      <c r="AJ694" s="52"/>
    </row>
    <row r="695" ht="15.75" customHeight="1">
      <c r="A695" s="53"/>
      <c r="B695" s="39" t="str">
        <f t="shared" si="1"/>
        <v/>
      </c>
      <c r="C695" s="40" t="s">
        <v>2078</v>
      </c>
      <c r="D695" s="41" t="s">
        <v>2079</v>
      </c>
      <c r="E695" s="41" t="s">
        <v>79</v>
      </c>
      <c r="F695" s="40" t="s">
        <v>80</v>
      </c>
      <c r="G695" s="41" t="s">
        <v>841</v>
      </c>
      <c r="H695" s="57" t="s">
        <v>6</v>
      </c>
      <c r="I695" s="41" t="s">
        <v>82</v>
      </c>
      <c r="J695" s="56"/>
      <c r="K695" s="44"/>
      <c r="L695" s="45"/>
      <c r="M695" s="46" t="s">
        <v>134</v>
      </c>
      <c r="N695" s="40" t="s">
        <v>135</v>
      </c>
      <c r="O695" s="47" t="s">
        <v>2080</v>
      </c>
      <c r="P695" s="48"/>
      <c r="Q695" s="48"/>
      <c r="R695" s="48"/>
      <c r="S695" s="49"/>
      <c r="T695" s="50" t="str">
        <f>IFERROR(__xludf.DUMMYFUNCTION("if(isblank($A695),"""",REGEXREPLACE($A695,   "",?(\d),?"",  ""$1""&amp;""-""&amp;$H695))"),"")</f>
        <v/>
      </c>
      <c r="U695" s="51" t="str">
        <f>IFERROR(__xludf.DUMMYFUNCTION("iferror(split(A695,"","",TRUE,TRUE),"""")"),"")</f>
        <v/>
      </c>
      <c r="V695" s="51"/>
      <c r="W695" s="51"/>
      <c r="X695" s="51"/>
      <c r="Y695" s="50" t="str">
        <f>IFERROR(__xludf.DUMMYFUNCTION("if(or(U695="""",U695=""f""),"""",U695&amp;"": ""&amp;vlookup(to_text(U695),'1.Learning-Goals'!$A$3:$B$100,2,FALSE))"),"")</f>
        <v/>
      </c>
      <c r="Z695" s="50" t="str">
        <f>IFERROR(__xludf.DUMMYFUNCTION("if(or(V695="""",V695=""f""),"""",V695&amp;"": ""&amp;vlookup(to_text(V695),'1.Learning-Goals'!$A$3:$B$100,2,FALSE))"),"")</f>
        <v/>
      </c>
      <c r="AA695" s="50" t="str">
        <f>IFERROR(__xludf.DUMMYFUNCTION("if(or(W695="""",W695=""f""),"""",W695&amp;"": ""&amp;vlookup(to_text(W695),'1.Learning-Goals'!$A$3:$B$100,2,FALSE))"),"")</f>
        <v/>
      </c>
      <c r="AB695" s="50" t="str">
        <f>IFERROR(__xludf.DUMMYFUNCTION("if(or(X695="""",X695=""f""),"""",X695&amp;"": ""&amp;vlookup(to_text(X695),'1.Learning-Goals'!$A$3:$B$100,2,FALSE))"),"")</f>
        <v/>
      </c>
      <c r="AC695" s="52"/>
      <c r="AD695" s="52"/>
      <c r="AE695" s="52"/>
      <c r="AF695" s="52"/>
      <c r="AG695" s="52"/>
      <c r="AH695" s="52"/>
      <c r="AI695" s="52"/>
      <c r="AJ695" s="52"/>
    </row>
    <row r="696" ht="15.75" customHeight="1">
      <c r="A696" s="53"/>
      <c r="B696" s="39" t="str">
        <f t="shared" si="1"/>
        <v/>
      </c>
      <c r="C696" s="40" t="s">
        <v>2081</v>
      </c>
      <c r="D696" s="41" t="s">
        <v>2082</v>
      </c>
      <c r="E696" s="41" t="s">
        <v>79</v>
      </c>
      <c r="F696" s="40" t="s">
        <v>80</v>
      </c>
      <c r="G696" s="41" t="s">
        <v>841</v>
      </c>
      <c r="H696" s="57" t="s">
        <v>6</v>
      </c>
      <c r="I696" s="41" t="s">
        <v>82</v>
      </c>
      <c r="J696" s="56"/>
      <c r="K696" s="44"/>
      <c r="L696" s="45"/>
      <c r="M696" s="46" t="s">
        <v>134</v>
      </c>
      <c r="N696" s="40" t="s">
        <v>135</v>
      </c>
      <c r="O696" s="47" t="s">
        <v>2083</v>
      </c>
      <c r="P696" s="48"/>
      <c r="Q696" s="48"/>
      <c r="R696" s="48"/>
      <c r="S696" s="49"/>
      <c r="T696" s="50" t="str">
        <f>IFERROR(__xludf.DUMMYFUNCTION("if(isblank($A696),"""",REGEXREPLACE($A696,   "",?(\d),?"",  ""$1""&amp;""-""&amp;$H696))"),"")</f>
        <v/>
      </c>
      <c r="U696" s="51" t="str">
        <f>IFERROR(__xludf.DUMMYFUNCTION("iferror(split(A696,"","",TRUE,TRUE),"""")"),"")</f>
        <v/>
      </c>
      <c r="V696" s="51"/>
      <c r="W696" s="51"/>
      <c r="X696" s="51"/>
      <c r="Y696" s="50" t="str">
        <f>IFERROR(__xludf.DUMMYFUNCTION("if(or(U696="""",U696=""f""),"""",U696&amp;"": ""&amp;vlookup(to_text(U696),'1.Learning-Goals'!$A$3:$B$100,2,FALSE))"),"")</f>
        <v/>
      </c>
      <c r="Z696" s="50" t="str">
        <f>IFERROR(__xludf.DUMMYFUNCTION("if(or(V696="""",V696=""f""),"""",V696&amp;"": ""&amp;vlookup(to_text(V696),'1.Learning-Goals'!$A$3:$B$100,2,FALSE))"),"")</f>
        <v/>
      </c>
      <c r="AA696" s="50" t="str">
        <f>IFERROR(__xludf.DUMMYFUNCTION("if(or(W696="""",W696=""f""),"""",W696&amp;"": ""&amp;vlookup(to_text(W696),'1.Learning-Goals'!$A$3:$B$100,2,FALSE))"),"")</f>
        <v/>
      </c>
      <c r="AB696" s="50" t="str">
        <f>IFERROR(__xludf.DUMMYFUNCTION("if(or(X696="""",X696=""f""),"""",X696&amp;"": ""&amp;vlookup(to_text(X696),'1.Learning-Goals'!$A$3:$B$100,2,FALSE))"),"")</f>
        <v/>
      </c>
      <c r="AC696" s="52"/>
      <c r="AD696" s="52"/>
      <c r="AE696" s="52"/>
      <c r="AF696" s="52"/>
      <c r="AG696" s="52"/>
      <c r="AH696" s="52"/>
      <c r="AI696" s="52"/>
      <c r="AJ696" s="52"/>
    </row>
    <row r="697" ht="15.75" customHeight="1">
      <c r="A697" s="53"/>
      <c r="B697" s="39" t="str">
        <f t="shared" si="1"/>
        <v/>
      </c>
      <c r="C697" s="40" t="s">
        <v>2084</v>
      </c>
      <c r="D697" s="41" t="s">
        <v>2056</v>
      </c>
      <c r="E697" s="41" t="s">
        <v>79</v>
      </c>
      <c r="F697" s="40" t="s">
        <v>80</v>
      </c>
      <c r="G697" s="41" t="s">
        <v>841</v>
      </c>
      <c r="H697" s="57" t="s">
        <v>6</v>
      </c>
      <c r="I697" s="41" t="s">
        <v>82</v>
      </c>
      <c r="J697" s="56"/>
      <c r="K697" s="44"/>
      <c r="L697" s="45"/>
      <c r="M697" s="46" t="s">
        <v>134</v>
      </c>
      <c r="N697" s="40" t="s">
        <v>135</v>
      </c>
      <c r="O697" s="47" t="s">
        <v>2085</v>
      </c>
      <c r="P697" s="48"/>
      <c r="Q697" s="48"/>
      <c r="R697" s="48"/>
      <c r="S697" s="49"/>
      <c r="T697" s="50" t="str">
        <f>IFERROR(__xludf.DUMMYFUNCTION("if(isblank($A697),"""",REGEXREPLACE($A697,   "",?(\d),?"",  ""$1""&amp;""-""&amp;$H697))"),"")</f>
        <v/>
      </c>
      <c r="U697" s="51" t="str">
        <f>IFERROR(__xludf.DUMMYFUNCTION("iferror(split(A697,"","",TRUE,TRUE),"""")"),"")</f>
        <v/>
      </c>
      <c r="V697" s="51"/>
      <c r="W697" s="51"/>
      <c r="X697" s="51"/>
      <c r="Y697" s="50" t="str">
        <f>IFERROR(__xludf.DUMMYFUNCTION("if(or(U697="""",U697=""f""),"""",U697&amp;"": ""&amp;vlookup(to_text(U697),'1.Learning-Goals'!$A$3:$B$100,2,FALSE))"),"")</f>
        <v/>
      </c>
      <c r="Z697" s="50" t="str">
        <f>IFERROR(__xludf.DUMMYFUNCTION("if(or(V697="""",V697=""f""),"""",V697&amp;"": ""&amp;vlookup(to_text(V697),'1.Learning-Goals'!$A$3:$B$100,2,FALSE))"),"")</f>
        <v/>
      </c>
      <c r="AA697" s="50" t="str">
        <f>IFERROR(__xludf.DUMMYFUNCTION("if(or(W697="""",W697=""f""),"""",W697&amp;"": ""&amp;vlookup(to_text(W697),'1.Learning-Goals'!$A$3:$B$100,2,FALSE))"),"")</f>
        <v/>
      </c>
      <c r="AB697" s="50" t="str">
        <f>IFERROR(__xludf.DUMMYFUNCTION("if(or(X697="""",X697=""f""),"""",X697&amp;"": ""&amp;vlookup(to_text(X697),'1.Learning-Goals'!$A$3:$B$100,2,FALSE))"),"")</f>
        <v/>
      </c>
      <c r="AC697" s="52"/>
      <c r="AD697" s="52"/>
      <c r="AE697" s="52"/>
      <c r="AF697" s="52"/>
      <c r="AG697" s="52"/>
      <c r="AH697" s="52"/>
      <c r="AI697" s="52"/>
      <c r="AJ697" s="52"/>
    </row>
    <row r="698" ht="15.75" customHeight="1">
      <c r="A698" s="53"/>
      <c r="B698" s="39" t="str">
        <f t="shared" si="1"/>
        <v/>
      </c>
      <c r="C698" s="40" t="s">
        <v>2086</v>
      </c>
      <c r="D698" s="41" t="s">
        <v>2087</v>
      </c>
      <c r="E698" s="41" t="s">
        <v>79</v>
      </c>
      <c r="F698" s="40" t="s">
        <v>80</v>
      </c>
      <c r="G698" s="41" t="s">
        <v>841</v>
      </c>
      <c r="H698" s="57" t="s">
        <v>6</v>
      </c>
      <c r="I698" s="41" t="s">
        <v>82</v>
      </c>
      <c r="J698" s="56"/>
      <c r="K698" s="44"/>
      <c r="L698" s="45"/>
      <c r="M698" s="46" t="s">
        <v>134</v>
      </c>
      <c r="N698" s="40" t="s">
        <v>135</v>
      </c>
      <c r="O698" s="47" t="s">
        <v>2088</v>
      </c>
      <c r="P698" s="48"/>
      <c r="Q698" s="48"/>
      <c r="R698" s="48"/>
      <c r="S698" s="49"/>
      <c r="T698" s="50" t="str">
        <f>IFERROR(__xludf.DUMMYFUNCTION("if(isblank($A698),"""",REGEXREPLACE($A698,   "",?(\d),?"",  ""$1""&amp;""-""&amp;$H698))"),"")</f>
        <v/>
      </c>
      <c r="U698" s="51" t="str">
        <f>IFERROR(__xludf.DUMMYFUNCTION("iferror(split(A698,"","",TRUE,TRUE),"""")"),"")</f>
        <v/>
      </c>
      <c r="V698" s="51"/>
      <c r="W698" s="51"/>
      <c r="X698" s="51"/>
      <c r="Y698" s="50" t="str">
        <f>IFERROR(__xludf.DUMMYFUNCTION("if(or(U698="""",U698=""f""),"""",U698&amp;"": ""&amp;vlookup(to_text(U698),'1.Learning-Goals'!$A$3:$B$100,2,FALSE))"),"")</f>
        <v/>
      </c>
      <c r="Z698" s="50" t="str">
        <f>IFERROR(__xludf.DUMMYFUNCTION("if(or(V698="""",V698=""f""),"""",V698&amp;"": ""&amp;vlookup(to_text(V698),'1.Learning-Goals'!$A$3:$B$100,2,FALSE))"),"")</f>
        <v/>
      </c>
      <c r="AA698" s="50" t="str">
        <f>IFERROR(__xludf.DUMMYFUNCTION("if(or(W698="""",W698=""f""),"""",W698&amp;"": ""&amp;vlookup(to_text(W698),'1.Learning-Goals'!$A$3:$B$100,2,FALSE))"),"")</f>
        <v/>
      </c>
      <c r="AB698" s="50" t="str">
        <f>IFERROR(__xludf.DUMMYFUNCTION("if(or(X698="""",X698=""f""),"""",X698&amp;"": ""&amp;vlookup(to_text(X698),'1.Learning-Goals'!$A$3:$B$100,2,FALSE))"),"")</f>
        <v/>
      </c>
      <c r="AC698" s="52"/>
      <c r="AD698" s="52"/>
      <c r="AE698" s="52"/>
      <c r="AF698" s="52"/>
      <c r="AG698" s="52"/>
      <c r="AH698" s="52"/>
      <c r="AI698" s="52"/>
      <c r="AJ698" s="52"/>
    </row>
    <row r="699" ht="15.75" customHeight="1">
      <c r="A699" s="53"/>
      <c r="B699" s="39" t="str">
        <f t="shared" si="1"/>
        <v/>
      </c>
      <c r="C699" s="40" t="s">
        <v>2089</v>
      </c>
      <c r="D699" s="41" t="s">
        <v>2090</v>
      </c>
      <c r="E699" s="41" t="s">
        <v>79</v>
      </c>
      <c r="F699" s="40" t="s">
        <v>155</v>
      </c>
      <c r="G699" s="41" t="s">
        <v>186</v>
      </c>
      <c r="H699" s="57" t="s">
        <v>6</v>
      </c>
      <c r="I699" s="41" t="s">
        <v>156</v>
      </c>
      <c r="J699" s="56"/>
      <c r="K699" s="44"/>
      <c r="L699" s="45"/>
      <c r="M699" s="46" t="s">
        <v>156</v>
      </c>
      <c r="N699" s="40" t="s">
        <v>155</v>
      </c>
      <c r="O699" s="47" t="s">
        <v>2091</v>
      </c>
      <c r="P699" s="48"/>
      <c r="Q699" s="48"/>
      <c r="R699" s="48"/>
      <c r="S699" s="49"/>
      <c r="T699" s="50" t="str">
        <f>IFERROR(__xludf.DUMMYFUNCTION("if(isblank($A699),"""",REGEXREPLACE($A699,   "",?(\d),?"",  ""$1""&amp;""-""&amp;$H699))"),"")</f>
        <v/>
      </c>
      <c r="U699" s="51" t="str">
        <f>IFERROR(__xludf.DUMMYFUNCTION("iferror(split(A699,"","",TRUE,TRUE),"""")"),"")</f>
        <v/>
      </c>
      <c r="V699" s="51"/>
      <c r="W699" s="51"/>
      <c r="X699" s="51"/>
      <c r="Y699" s="50" t="str">
        <f>IFERROR(__xludf.DUMMYFUNCTION("if(or(U699="""",U699=""f""),"""",U699&amp;"": ""&amp;vlookup(to_text(U699),'1.Learning-Goals'!$A$3:$B$100,2,FALSE))"),"")</f>
        <v/>
      </c>
      <c r="Z699" s="50" t="str">
        <f>IFERROR(__xludf.DUMMYFUNCTION("if(or(V699="""",V699=""f""),"""",V699&amp;"": ""&amp;vlookup(to_text(V699),'1.Learning-Goals'!$A$3:$B$100,2,FALSE))"),"")</f>
        <v/>
      </c>
      <c r="AA699" s="50" t="str">
        <f>IFERROR(__xludf.DUMMYFUNCTION("if(or(W699="""",W699=""f""),"""",W699&amp;"": ""&amp;vlookup(to_text(W699),'1.Learning-Goals'!$A$3:$B$100,2,FALSE))"),"")</f>
        <v/>
      </c>
      <c r="AB699" s="50" t="str">
        <f>IFERROR(__xludf.DUMMYFUNCTION("if(or(X699="""",X699=""f""),"""",X699&amp;"": ""&amp;vlookup(to_text(X699),'1.Learning-Goals'!$A$3:$B$100,2,FALSE))"),"")</f>
        <v/>
      </c>
      <c r="AC699" s="52"/>
      <c r="AD699" s="52"/>
      <c r="AE699" s="52"/>
      <c r="AF699" s="52"/>
      <c r="AG699" s="52"/>
      <c r="AH699" s="52"/>
      <c r="AI699" s="52"/>
      <c r="AJ699" s="52"/>
    </row>
    <row r="700" ht="15.75" customHeight="1">
      <c r="A700" s="53"/>
      <c r="B700" s="39" t="str">
        <f t="shared" si="1"/>
        <v/>
      </c>
      <c r="C700" s="40" t="s">
        <v>2092</v>
      </c>
      <c r="D700" s="41" t="s">
        <v>2093</v>
      </c>
      <c r="E700" s="41" t="s">
        <v>79</v>
      </c>
      <c r="F700" s="40" t="s">
        <v>155</v>
      </c>
      <c r="G700" s="41" t="s">
        <v>186</v>
      </c>
      <c r="H700" s="57" t="s">
        <v>6</v>
      </c>
      <c r="I700" s="41" t="s">
        <v>156</v>
      </c>
      <c r="J700" s="56"/>
      <c r="K700" s="44"/>
      <c r="L700" s="45"/>
      <c r="M700" s="46" t="s">
        <v>156</v>
      </c>
      <c r="N700" s="40" t="s">
        <v>155</v>
      </c>
      <c r="O700" s="47" t="s">
        <v>2094</v>
      </c>
      <c r="P700" s="48"/>
      <c r="Q700" s="48"/>
      <c r="R700" s="48"/>
      <c r="S700" s="49"/>
      <c r="T700" s="50" t="str">
        <f>IFERROR(__xludf.DUMMYFUNCTION("if(isblank($A700),"""",REGEXREPLACE($A700,   "",?(\d),?"",  ""$1""&amp;""-""&amp;$H700))"),"")</f>
        <v/>
      </c>
      <c r="U700" s="51" t="str">
        <f>IFERROR(__xludf.DUMMYFUNCTION("iferror(split(A700,"","",TRUE,TRUE),"""")"),"")</f>
        <v/>
      </c>
      <c r="V700" s="51"/>
      <c r="W700" s="51"/>
      <c r="X700" s="51"/>
      <c r="Y700" s="50" t="str">
        <f>IFERROR(__xludf.DUMMYFUNCTION("if(or(U700="""",U700=""f""),"""",U700&amp;"": ""&amp;vlookup(to_text(U700),'1.Learning-Goals'!$A$3:$B$100,2,FALSE))"),"")</f>
        <v/>
      </c>
      <c r="Z700" s="50" t="str">
        <f>IFERROR(__xludf.DUMMYFUNCTION("if(or(V700="""",V700=""f""),"""",V700&amp;"": ""&amp;vlookup(to_text(V700),'1.Learning-Goals'!$A$3:$B$100,2,FALSE))"),"")</f>
        <v/>
      </c>
      <c r="AA700" s="50" t="str">
        <f>IFERROR(__xludf.DUMMYFUNCTION("if(or(W700="""",W700=""f""),"""",W700&amp;"": ""&amp;vlookup(to_text(W700),'1.Learning-Goals'!$A$3:$B$100,2,FALSE))"),"")</f>
        <v/>
      </c>
      <c r="AB700" s="50" t="str">
        <f>IFERROR(__xludf.DUMMYFUNCTION("if(or(X700="""",X700=""f""),"""",X700&amp;"": ""&amp;vlookup(to_text(X700),'1.Learning-Goals'!$A$3:$B$100,2,FALSE))"),"")</f>
        <v/>
      </c>
      <c r="AC700" s="52"/>
      <c r="AD700" s="52"/>
      <c r="AE700" s="52"/>
      <c r="AF700" s="52"/>
      <c r="AG700" s="52"/>
      <c r="AH700" s="52"/>
      <c r="AI700" s="52"/>
      <c r="AJ700" s="52"/>
    </row>
    <row r="701" ht="15.75" customHeight="1">
      <c r="A701" s="53"/>
      <c r="B701" s="39" t="str">
        <f t="shared" si="1"/>
        <v/>
      </c>
      <c r="C701" s="40" t="s">
        <v>2095</v>
      </c>
      <c r="D701" s="41" t="s">
        <v>2096</v>
      </c>
      <c r="E701" s="41" t="s">
        <v>79</v>
      </c>
      <c r="F701" s="40" t="s">
        <v>155</v>
      </c>
      <c r="G701" s="41" t="s">
        <v>186</v>
      </c>
      <c r="H701" s="57" t="s">
        <v>6</v>
      </c>
      <c r="I701" s="41" t="s">
        <v>156</v>
      </c>
      <c r="J701" s="56"/>
      <c r="K701" s="44"/>
      <c r="L701" s="45"/>
      <c r="M701" s="46" t="s">
        <v>156</v>
      </c>
      <c r="N701" s="40" t="s">
        <v>155</v>
      </c>
      <c r="O701" s="47" t="s">
        <v>2097</v>
      </c>
      <c r="P701" s="48"/>
      <c r="Q701" s="48"/>
      <c r="R701" s="48"/>
      <c r="S701" s="49"/>
      <c r="T701" s="50" t="str">
        <f>IFERROR(__xludf.DUMMYFUNCTION("if(isblank($A701),"""",REGEXREPLACE($A701,   "",?(\d),?"",  ""$1""&amp;""-""&amp;$H701))"),"")</f>
        <v/>
      </c>
      <c r="U701" s="51" t="str">
        <f>IFERROR(__xludf.DUMMYFUNCTION("iferror(split(A701,"","",TRUE,TRUE),"""")"),"")</f>
        <v/>
      </c>
      <c r="V701" s="51"/>
      <c r="W701" s="51"/>
      <c r="X701" s="51"/>
      <c r="Y701" s="50" t="str">
        <f>IFERROR(__xludf.DUMMYFUNCTION("if(or(U701="""",U701=""f""),"""",U701&amp;"": ""&amp;vlookup(to_text(U701),'1.Learning-Goals'!$A$3:$B$100,2,FALSE))"),"")</f>
        <v/>
      </c>
      <c r="Z701" s="50" t="str">
        <f>IFERROR(__xludf.DUMMYFUNCTION("if(or(V701="""",V701=""f""),"""",V701&amp;"": ""&amp;vlookup(to_text(V701),'1.Learning-Goals'!$A$3:$B$100,2,FALSE))"),"")</f>
        <v/>
      </c>
      <c r="AA701" s="50" t="str">
        <f>IFERROR(__xludf.DUMMYFUNCTION("if(or(W701="""",W701=""f""),"""",W701&amp;"": ""&amp;vlookup(to_text(W701),'1.Learning-Goals'!$A$3:$B$100,2,FALSE))"),"")</f>
        <v/>
      </c>
      <c r="AB701" s="50" t="str">
        <f>IFERROR(__xludf.DUMMYFUNCTION("if(or(X701="""",X701=""f""),"""",X701&amp;"": ""&amp;vlookup(to_text(X701),'1.Learning-Goals'!$A$3:$B$100,2,FALSE))"),"")</f>
        <v/>
      </c>
      <c r="AC701" s="52"/>
      <c r="AD701" s="52"/>
      <c r="AE701" s="52"/>
      <c r="AF701" s="52"/>
      <c r="AG701" s="52"/>
      <c r="AH701" s="52"/>
      <c r="AI701" s="52"/>
      <c r="AJ701" s="52"/>
    </row>
    <row r="702" ht="15.75" customHeight="1">
      <c r="A702" s="53"/>
      <c r="B702" s="39" t="str">
        <f t="shared" si="1"/>
        <v/>
      </c>
      <c r="C702" s="40" t="s">
        <v>2098</v>
      </c>
      <c r="D702" s="41" t="s">
        <v>2099</v>
      </c>
      <c r="E702" s="41" t="s">
        <v>79</v>
      </c>
      <c r="F702" s="40" t="s">
        <v>155</v>
      </c>
      <c r="G702" s="41" t="s">
        <v>186</v>
      </c>
      <c r="H702" s="57" t="s">
        <v>6</v>
      </c>
      <c r="I702" s="41" t="s">
        <v>156</v>
      </c>
      <c r="J702" s="56"/>
      <c r="K702" s="44"/>
      <c r="L702" s="45"/>
      <c r="M702" s="46" t="s">
        <v>156</v>
      </c>
      <c r="N702" s="40" t="s">
        <v>155</v>
      </c>
      <c r="O702" s="47" t="s">
        <v>2100</v>
      </c>
      <c r="P702" s="48"/>
      <c r="Q702" s="48"/>
      <c r="R702" s="48"/>
      <c r="S702" s="49"/>
      <c r="T702" s="50" t="str">
        <f>IFERROR(__xludf.DUMMYFUNCTION("if(isblank($A702),"""",REGEXREPLACE($A702,   "",?(\d),?"",  ""$1""&amp;""-""&amp;$H702))"),"")</f>
        <v/>
      </c>
      <c r="U702" s="51" t="str">
        <f>IFERROR(__xludf.DUMMYFUNCTION("iferror(split(A702,"","",TRUE,TRUE),"""")"),"")</f>
        <v/>
      </c>
      <c r="V702" s="51"/>
      <c r="W702" s="51"/>
      <c r="X702" s="51"/>
      <c r="Y702" s="50" t="str">
        <f>IFERROR(__xludf.DUMMYFUNCTION("if(or(U702="""",U702=""f""),"""",U702&amp;"": ""&amp;vlookup(to_text(U702),'1.Learning-Goals'!$A$3:$B$100,2,FALSE))"),"")</f>
        <v/>
      </c>
      <c r="Z702" s="50" t="str">
        <f>IFERROR(__xludf.DUMMYFUNCTION("if(or(V702="""",V702=""f""),"""",V702&amp;"": ""&amp;vlookup(to_text(V702),'1.Learning-Goals'!$A$3:$B$100,2,FALSE))"),"")</f>
        <v/>
      </c>
      <c r="AA702" s="50" t="str">
        <f>IFERROR(__xludf.DUMMYFUNCTION("if(or(W702="""",W702=""f""),"""",W702&amp;"": ""&amp;vlookup(to_text(W702),'1.Learning-Goals'!$A$3:$B$100,2,FALSE))"),"")</f>
        <v/>
      </c>
      <c r="AB702" s="50" t="str">
        <f>IFERROR(__xludf.DUMMYFUNCTION("if(or(X702="""",X702=""f""),"""",X702&amp;"": ""&amp;vlookup(to_text(X702),'1.Learning-Goals'!$A$3:$B$100,2,FALSE))"),"")</f>
        <v/>
      </c>
      <c r="AC702" s="52"/>
      <c r="AD702" s="52"/>
      <c r="AE702" s="52"/>
      <c r="AF702" s="52"/>
      <c r="AG702" s="52"/>
      <c r="AH702" s="52"/>
      <c r="AI702" s="52"/>
      <c r="AJ702" s="52"/>
    </row>
    <row r="703" ht="15.75" customHeight="1">
      <c r="A703" s="53"/>
      <c r="B703" s="39" t="str">
        <f t="shared" si="1"/>
        <v/>
      </c>
      <c r="C703" s="40" t="s">
        <v>2101</v>
      </c>
      <c r="D703" s="41" t="s">
        <v>2102</v>
      </c>
      <c r="E703" s="41" t="s">
        <v>79</v>
      </c>
      <c r="F703" s="40" t="s">
        <v>155</v>
      </c>
      <c r="G703" s="41" t="s">
        <v>186</v>
      </c>
      <c r="H703" s="57" t="s">
        <v>6</v>
      </c>
      <c r="I703" s="41" t="s">
        <v>156</v>
      </c>
      <c r="J703" s="56"/>
      <c r="K703" s="44"/>
      <c r="L703" s="45"/>
      <c r="M703" s="46" t="s">
        <v>156</v>
      </c>
      <c r="N703" s="40" t="s">
        <v>155</v>
      </c>
      <c r="O703" s="47" t="s">
        <v>2103</v>
      </c>
      <c r="P703" s="48"/>
      <c r="Q703" s="48"/>
      <c r="R703" s="48"/>
      <c r="S703" s="49"/>
      <c r="T703" s="50" t="str">
        <f>IFERROR(__xludf.DUMMYFUNCTION("if(isblank($A703),"""",REGEXREPLACE($A703,   "",?(\d),?"",  ""$1""&amp;""-""&amp;$H703))"),"")</f>
        <v/>
      </c>
      <c r="U703" s="51" t="str">
        <f>IFERROR(__xludf.DUMMYFUNCTION("iferror(split(A703,"","",TRUE,TRUE),"""")"),"")</f>
        <v/>
      </c>
      <c r="V703" s="51"/>
      <c r="W703" s="51"/>
      <c r="X703" s="51"/>
      <c r="Y703" s="50" t="str">
        <f>IFERROR(__xludf.DUMMYFUNCTION("if(or(U703="""",U703=""f""),"""",U703&amp;"": ""&amp;vlookup(to_text(U703),'1.Learning-Goals'!$A$3:$B$100,2,FALSE))"),"")</f>
        <v/>
      </c>
      <c r="Z703" s="50" t="str">
        <f>IFERROR(__xludf.DUMMYFUNCTION("if(or(V703="""",V703=""f""),"""",V703&amp;"": ""&amp;vlookup(to_text(V703),'1.Learning-Goals'!$A$3:$B$100,2,FALSE))"),"")</f>
        <v/>
      </c>
      <c r="AA703" s="50" t="str">
        <f>IFERROR(__xludf.DUMMYFUNCTION("if(or(W703="""",W703=""f""),"""",W703&amp;"": ""&amp;vlookup(to_text(W703),'1.Learning-Goals'!$A$3:$B$100,2,FALSE))"),"")</f>
        <v/>
      </c>
      <c r="AB703" s="50" t="str">
        <f>IFERROR(__xludf.DUMMYFUNCTION("if(or(X703="""",X703=""f""),"""",X703&amp;"": ""&amp;vlookup(to_text(X703),'1.Learning-Goals'!$A$3:$B$100,2,FALSE))"),"")</f>
        <v/>
      </c>
      <c r="AC703" s="52"/>
      <c r="AD703" s="52"/>
      <c r="AE703" s="52"/>
      <c r="AF703" s="52"/>
      <c r="AG703" s="52"/>
      <c r="AH703" s="52"/>
      <c r="AI703" s="52"/>
      <c r="AJ703" s="52"/>
    </row>
    <row r="704" ht="15.75" customHeight="1">
      <c r="A704" s="53"/>
      <c r="B704" s="39" t="str">
        <f t="shared" si="1"/>
        <v/>
      </c>
      <c r="C704" s="40" t="s">
        <v>2104</v>
      </c>
      <c r="D704" s="41" t="s">
        <v>2105</v>
      </c>
      <c r="E704" s="41" t="s">
        <v>79</v>
      </c>
      <c r="F704" s="40" t="s">
        <v>155</v>
      </c>
      <c r="G704" s="41" t="s">
        <v>186</v>
      </c>
      <c r="H704" s="57" t="s">
        <v>6</v>
      </c>
      <c r="I704" s="41" t="s">
        <v>156</v>
      </c>
      <c r="J704" s="56"/>
      <c r="K704" s="44"/>
      <c r="L704" s="45"/>
      <c r="M704" s="46" t="s">
        <v>156</v>
      </c>
      <c r="N704" s="40" t="s">
        <v>155</v>
      </c>
      <c r="O704" s="47" t="s">
        <v>2106</v>
      </c>
      <c r="P704" s="48"/>
      <c r="Q704" s="48"/>
      <c r="R704" s="48"/>
      <c r="S704" s="49"/>
      <c r="T704" s="50" t="str">
        <f>IFERROR(__xludf.DUMMYFUNCTION("if(isblank($A704),"""",REGEXREPLACE($A704,   "",?(\d),?"",  ""$1""&amp;""-""&amp;$H704))"),"")</f>
        <v/>
      </c>
      <c r="U704" s="51" t="str">
        <f>IFERROR(__xludf.DUMMYFUNCTION("iferror(split(A704,"","",TRUE,TRUE),"""")"),"")</f>
        <v/>
      </c>
      <c r="V704" s="51"/>
      <c r="W704" s="51"/>
      <c r="X704" s="51"/>
      <c r="Y704" s="50" t="str">
        <f>IFERROR(__xludf.DUMMYFUNCTION("if(or(U704="""",U704=""f""),"""",U704&amp;"": ""&amp;vlookup(to_text(U704),'1.Learning-Goals'!$A$3:$B$100,2,FALSE))"),"")</f>
        <v/>
      </c>
      <c r="Z704" s="50" t="str">
        <f>IFERROR(__xludf.DUMMYFUNCTION("if(or(V704="""",V704=""f""),"""",V704&amp;"": ""&amp;vlookup(to_text(V704),'1.Learning-Goals'!$A$3:$B$100,2,FALSE))"),"")</f>
        <v/>
      </c>
      <c r="AA704" s="50" t="str">
        <f>IFERROR(__xludf.DUMMYFUNCTION("if(or(W704="""",W704=""f""),"""",W704&amp;"": ""&amp;vlookup(to_text(W704),'1.Learning-Goals'!$A$3:$B$100,2,FALSE))"),"")</f>
        <v/>
      </c>
      <c r="AB704" s="50" t="str">
        <f>IFERROR(__xludf.DUMMYFUNCTION("if(or(X704="""",X704=""f""),"""",X704&amp;"": ""&amp;vlookup(to_text(X704),'1.Learning-Goals'!$A$3:$B$100,2,FALSE))"),"")</f>
        <v/>
      </c>
      <c r="AC704" s="52"/>
      <c r="AD704" s="52"/>
      <c r="AE704" s="52"/>
      <c r="AF704" s="52"/>
      <c r="AG704" s="52"/>
      <c r="AH704" s="52"/>
      <c r="AI704" s="52"/>
      <c r="AJ704" s="52"/>
    </row>
    <row r="705" ht="15.75" customHeight="1">
      <c r="A705" s="53"/>
      <c r="B705" s="39" t="str">
        <f t="shared" si="1"/>
        <v/>
      </c>
      <c r="C705" s="40" t="s">
        <v>2107</v>
      </c>
      <c r="D705" s="41" t="s">
        <v>2108</v>
      </c>
      <c r="E705" s="41" t="s">
        <v>79</v>
      </c>
      <c r="F705" s="40" t="s">
        <v>155</v>
      </c>
      <c r="G705" s="41" t="s">
        <v>186</v>
      </c>
      <c r="H705" s="57" t="s">
        <v>6</v>
      </c>
      <c r="I705" s="41" t="s">
        <v>156</v>
      </c>
      <c r="J705" s="56"/>
      <c r="K705" s="44"/>
      <c r="L705" s="45"/>
      <c r="M705" s="46" t="s">
        <v>156</v>
      </c>
      <c r="N705" s="40" t="s">
        <v>155</v>
      </c>
      <c r="O705" s="47" t="s">
        <v>2109</v>
      </c>
      <c r="P705" s="48"/>
      <c r="Q705" s="48"/>
      <c r="R705" s="48"/>
      <c r="S705" s="49"/>
      <c r="T705" s="50" t="str">
        <f>IFERROR(__xludf.DUMMYFUNCTION("if(isblank($A705),"""",REGEXREPLACE($A705,   "",?(\d),?"",  ""$1""&amp;""-""&amp;$H705))"),"")</f>
        <v/>
      </c>
      <c r="U705" s="51" t="str">
        <f>IFERROR(__xludf.DUMMYFUNCTION("iferror(split(A705,"","",TRUE,TRUE),"""")"),"")</f>
        <v/>
      </c>
      <c r="V705" s="51"/>
      <c r="W705" s="51"/>
      <c r="X705" s="51"/>
      <c r="Y705" s="50" t="str">
        <f>IFERROR(__xludf.DUMMYFUNCTION("if(or(U705="""",U705=""f""),"""",U705&amp;"": ""&amp;vlookup(to_text(U705),'1.Learning-Goals'!$A$3:$B$100,2,FALSE))"),"")</f>
        <v/>
      </c>
      <c r="Z705" s="50" t="str">
        <f>IFERROR(__xludf.DUMMYFUNCTION("if(or(V705="""",V705=""f""),"""",V705&amp;"": ""&amp;vlookup(to_text(V705),'1.Learning-Goals'!$A$3:$B$100,2,FALSE))"),"")</f>
        <v/>
      </c>
      <c r="AA705" s="50" t="str">
        <f>IFERROR(__xludf.DUMMYFUNCTION("if(or(W705="""",W705=""f""),"""",W705&amp;"": ""&amp;vlookup(to_text(W705),'1.Learning-Goals'!$A$3:$B$100,2,FALSE))"),"")</f>
        <v/>
      </c>
      <c r="AB705" s="50" t="str">
        <f>IFERROR(__xludf.DUMMYFUNCTION("if(or(X705="""",X705=""f""),"""",X705&amp;"": ""&amp;vlookup(to_text(X705),'1.Learning-Goals'!$A$3:$B$100,2,FALSE))"),"")</f>
        <v/>
      </c>
      <c r="AC705" s="52"/>
      <c r="AD705" s="52"/>
      <c r="AE705" s="52"/>
      <c r="AF705" s="52"/>
      <c r="AG705" s="52"/>
      <c r="AH705" s="52"/>
      <c r="AI705" s="52"/>
      <c r="AJ705" s="52"/>
    </row>
    <row r="706" ht="15.75" customHeight="1">
      <c r="A706" s="53"/>
      <c r="B706" s="39" t="str">
        <f t="shared" si="1"/>
        <v/>
      </c>
      <c r="C706" s="40" t="s">
        <v>2110</v>
      </c>
      <c r="D706" s="41" t="s">
        <v>2111</v>
      </c>
      <c r="E706" s="41" t="s">
        <v>79</v>
      </c>
      <c r="F706" s="40" t="s">
        <v>155</v>
      </c>
      <c r="G706" s="41">
        <v>1.0</v>
      </c>
      <c r="H706" s="57" t="s">
        <v>6</v>
      </c>
      <c r="I706" s="41" t="s">
        <v>156</v>
      </c>
      <c r="J706" s="56"/>
      <c r="K706" s="44"/>
      <c r="L706" s="45"/>
      <c r="M706" s="46" t="s">
        <v>156</v>
      </c>
      <c r="N706" s="40" t="s">
        <v>155</v>
      </c>
      <c r="O706" s="47" t="s">
        <v>2112</v>
      </c>
      <c r="P706" s="48"/>
      <c r="Q706" s="48"/>
      <c r="R706" s="48"/>
      <c r="S706" s="49"/>
      <c r="T706" s="50" t="str">
        <f>IFERROR(__xludf.DUMMYFUNCTION("if(isblank($A706),"""",REGEXREPLACE($A706,   "",?(\d),?"",  ""$1""&amp;""-""&amp;$H706))"),"")</f>
        <v/>
      </c>
      <c r="U706" s="51" t="str">
        <f>IFERROR(__xludf.DUMMYFUNCTION("iferror(split(A706,"","",TRUE,TRUE),"""")"),"")</f>
        <v/>
      </c>
      <c r="V706" s="51"/>
      <c r="W706" s="51"/>
      <c r="X706" s="51"/>
      <c r="Y706" s="50" t="str">
        <f>IFERROR(__xludf.DUMMYFUNCTION("if(or(U706="""",U706=""f""),"""",U706&amp;"": ""&amp;vlookup(to_text(U706),'1.Learning-Goals'!$A$3:$B$100,2,FALSE))"),"")</f>
        <v/>
      </c>
      <c r="Z706" s="50" t="str">
        <f>IFERROR(__xludf.DUMMYFUNCTION("if(or(V706="""",V706=""f""),"""",V706&amp;"": ""&amp;vlookup(to_text(V706),'1.Learning-Goals'!$A$3:$B$100,2,FALSE))"),"")</f>
        <v/>
      </c>
      <c r="AA706" s="50" t="str">
        <f>IFERROR(__xludf.DUMMYFUNCTION("if(or(W706="""",W706=""f""),"""",W706&amp;"": ""&amp;vlookup(to_text(W706),'1.Learning-Goals'!$A$3:$B$100,2,FALSE))"),"")</f>
        <v/>
      </c>
      <c r="AB706" s="50" t="str">
        <f>IFERROR(__xludf.DUMMYFUNCTION("if(or(X706="""",X706=""f""),"""",X706&amp;"": ""&amp;vlookup(to_text(X706),'1.Learning-Goals'!$A$3:$B$100,2,FALSE))"),"")</f>
        <v/>
      </c>
      <c r="AC706" s="52"/>
      <c r="AD706" s="52"/>
      <c r="AE706" s="52"/>
      <c r="AF706" s="52"/>
      <c r="AG706" s="52"/>
      <c r="AH706" s="52"/>
      <c r="AI706" s="52"/>
      <c r="AJ706" s="52"/>
    </row>
    <row r="707" ht="15.75" customHeight="1">
      <c r="A707" s="53"/>
      <c r="B707" s="39" t="str">
        <f t="shared" si="1"/>
        <v/>
      </c>
      <c r="C707" s="40" t="s">
        <v>2113</v>
      </c>
      <c r="D707" s="41" t="s">
        <v>2114</v>
      </c>
      <c r="E707" s="41" t="s">
        <v>79</v>
      </c>
      <c r="F707" s="40" t="s">
        <v>155</v>
      </c>
      <c r="G707" s="41">
        <v>1.0</v>
      </c>
      <c r="H707" s="57" t="s">
        <v>6</v>
      </c>
      <c r="I707" s="41" t="s">
        <v>156</v>
      </c>
      <c r="J707" s="56"/>
      <c r="K707" s="44"/>
      <c r="L707" s="45"/>
      <c r="M707" s="46" t="s">
        <v>156</v>
      </c>
      <c r="N707" s="40" t="s">
        <v>155</v>
      </c>
      <c r="O707" s="47" t="s">
        <v>2115</v>
      </c>
      <c r="P707" s="48"/>
      <c r="Q707" s="48"/>
      <c r="R707" s="48"/>
      <c r="S707" s="49"/>
      <c r="T707" s="50" t="str">
        <f>IFERROR(__xludf.DUMMYFUNCTION("if(isblank($A707),"""",REGEXREPLACE($A707,   "",?(\d),?"",  ""$1""&amp;""-""&amp;$H707))"),"")</f>
        <v/>
      </c>
      <c r="U707" s="51" t="str">
        <f>IFERROR(__xludf.DUMMYFUNCTION("iferror(split(A707,"","",TRUE,TRUE),"""")"),"")</f>
        <v/>
      </c>
      <c r="V707" s="51"/>
      <c r="W707" s="51"/>
      <c r="X707" s="51"/>
      <c r="Y707" s="50" t="str">
        <f>IFERROR(__xludf.DUMMYFUNCTION("if(or(U707="""",U707=""f""),"""",U707&amp;"": ""&amp;vlookup(to_text(U707),'1.Learning-Goals'!$A$3:$B$100,2,FALSE))"),"")</f>
        <v/>
      </c>
      <c r="Z707" s="50" t="str">
        <f>IFERROR(__xludf.DUMMYFUNCTION("if(or(V707="""",V707=""f""),"""",V707&amp;"": ""&amp;vlookup(to_text(V707),'1.Learning-Goals'!$A$3:$B$100,2,FALSE))"),"")</f>
        <v/>
      </c>
      <c r="AA707" s="50" t="str">
        <f>IFERROR(__xludf.DUMMYFUNCTION("if(or(W707="""",W707=""f""),"""",W707&amp;"": ""&amp;vlookup(to_text(W707),'1.Learning-Goals'!$A$3:$B$100,2,FALSE))"),"")</f>
        <v/>
      </c>
      <c r="AB707" s="50" t="str">
        <f>IFERROR(__xludf.DUMMYFUNCTION("if(or(X707="""",X707=""f""),"""",X707&amp;"": ""&amp;vlookup(to_text(X707),'1.Learning-Goals'!$A$3:$B$100,2,FALSE))"),"")</f>
        <v/>
      </c>
      <c r="AC707" s="52"/>
      <c r="AD707" s="52"/>
      <c r="AE707" s="52"/>
      <c r="AF707" s="52"/>
      <c r="AG707" s="52"/>
      <c r="AH707" s="52"/>
      <c r="AI707" s="52"/>
      <c r="AJ707" s="52"/>
    </row>
    <row r="708" ht="15.75" customHeight="1">
      <c r="A708" s="53"/>
      <c r="B708" s="39" t="str">
        <f t="shared" si="1"/>
        <v/>
      </c>
      <c r="C708" s="40" t="s">
        <v>2116</v>
      </c>
      <c r="D708" s="41" t="s">
        <v>2117</v>
      </c>
      <c r="E708" s="41" t="s">
        <v>79</v>
      </c>
      <c r="F708" s="40" t="s">
        <v>155</v>
      </c>
      <c r="G708" s="41">
        <v>1.0</v>
      </c>
      <c r="H708" s="57" t="s">
        <v>6</v>
      </c>
      <c r="I708" s="41" t="s">
        <v>156</v>
      </c>
      <c r="J708" s="56"/>
      <c r="K708" s="44"/>
      <c r="L708" s="45"/>
      <c r="M708" s="46" t="s">
        <v>156</v>
      </c>
      <c r="N708" s="40" t="s">
        <v>155</v>
      </c>
      <c r="O708" s="47" t="s">
        <v>2118</v>
      </c>
      <c r="P708" s="48"/>
      <c r="Q708" s="48"/>
      <c r="R708" s="48"/>
      <c r="S708" s="49"/>
      <c r="T708" s="50" t="str">
        <f>IFERROR(__xludf.DUMMYFUNCTION("if(isblank($A708),"""",REGEXREPLACE($A708,   "",?(\d),?"",  ""$1""&amp;""-""&amp;$H708))"),"")</f>
        <v/>
      </c>
      <c r="U708" s="51" t="str">
        <f>IFERROR(__xludf.DUMMYFUNCTION("iferror(split(A708,"","",TRUE,TRUE),"""")"),"")</f>
        <v/>
      </c>
      <c r="V708" s="51"/>
      <c r="W708" s="51"/>
      <c r="X708" s="51"/>
      <c r="Y708" s="50" t="str">
        <f>IFERROR(__xludf.DUMMYFUNCTION("if(or(U708="""",U708=""f""),"""",U708&amp;"": ""&amp;vlookup(to_text(U708),'1.Learning-Goals'!$A$3:$B$100,2,FALSE))"),"")</f>
        <v/>
      </c>
      <c r="Z708" s="50" t="str">
        <f>IFERROR(__xludf.DUMMYFUNCTION("if(or(V708="""",V708=""f""),"""",V708&amp;"": ""&amp;vlookup(to_text(V708),'1.Learning-Goals'!$A$3:$B$100,2,FALSE))"),"")</f>
        <v/>
      </c>
      <c r="AA708" s="50" t="str">
        <f>IFERROR(__xludf.DUMMYFUNCTION("if(or(W708="""",W708=""f""),"""",W708&amp;"": ""&amp;vlookup(to_text(W708),'1.Learning-Goals'!$A$3:$B$100,2,FALSE))"),"")</f>
        <v/>
      </c>
      <c r="AB708" s="50" t="str">
        <f>IFERROR(__xludf.DUMMYFUNCTION("if(or(X708="""",X708=""f""),"""",X708&amp;"": ""&amp;vlookup(to_text(X708),'1.Learning-Goals'!$A$3:$B$100,2,FALSE))"),"")</f>
        <v/>
      </c>
      <c r="AC708" s="52"/>
      <c r="AD708" s="52"/>
      <c r="AE708" s="52"/>
      <c r="AF708" s="52"/>
      <c r="AG708" s="52"/>
      <c r="AH708" s="52"/>
      <c r="AI708" s="52"/>
      <c r="AJ708" s="52"/>
    </row>
    <row r="709" ht="15.75" customHeight="1">
      <c r="A709" s="53"/>
      <c r="B709" s="39" t="str">
        <f t="shared" si="1"/>
        <v/>
      </c>
      <c r="C709" s="40" t="s">
        <v>2119</v>
      </c>
      <c r="D709" s="41" t="s">
        <v>2120</v>
      </c>
      <c r="E709" s="41" t="s">
        <v>79</v>
      </c>
      <c r="F709" s="40" t="s">
        <v>155</v>
      </c>
      <c r="G709" s="41">
        <v>1.0</v>
      </c>
      <c r="H709" s="57" t="s">
        <v>6</v>
      </c>
      <c r="I709" s="41" t="s">
        <v>156</v>
      </c>
      <c r="J709" s="56"/>
      <c r="K709" s="44"/>
      <c r="L709" s="45"/>
      <c r="M709" s="46" t="s">
        <v>156</v>
      </c>
      <c r="N709" s="40" t="s">
        <v>155</v>
      </c>
      <c r="O709" s="47" t="s">
        <v>2121</v>
      </c>
      <c r="P709" s="48"/>
      <c r="Q709" s="48"/>
      <c r="R709" s="48"/>
      <c r="S709" s="49"/>
      <c r="T709" s="50" t="str">
        <f>IFERROR(__xludf.DUMMYFUNCTION("if(isblank($A709),"""",REGEXREPLACE($A709,   "",?(\d),?"",  ""$1""&amp;""-""&amp;$H709))"),"")</f>
        <v/>
      </c>
      <c r="U709" s="51" t="str">
        <f>IFERROR(__xludf.DUMMYFUNCTION("iferror(split(A709,"","",TRUE,TRUE),"""")"),"")</f>
        <v/>
      </c>
      <c r="V709" s="51"/>
      <c r="W709" s="51"/>
      <c r="X709" s="51"/>
      <c r="Y709" s="50" t="str">
        <f>IFERROR(__xludf.DUMMYFUNCTION("if(or(U709="""",U709=""f""),"""",U709&amp;"": ""&amp;vlookup(to_text(U709),'1.Learning-Goals'!$A$3:$B$100,2,FALSE))"),"")</f>
        <v/>
      </c>
      <c r="Z709" s="50" t="str">
        <f>IFERROR(__xludf.DUMMYFUNCTION("if(or(V709="""",V709=""f""),"""",V709&amp;"": ""&amp;vlookup(to_text(V709),'1.Learning-Goals'!$A$3:$B$100,2,FALSE))"),"")</f>
        <v/>
      </c>
      <c r="AA709" s="50" t="str">
        <f>IFERROR(__xludf.DUMMYFUNCTION("if(or(W709="""",W709=""f""),"""",W709&amp;"": ""&amp;vlookup(to_text(W709),'1.Learning-Goals'!$A$3:$B$100,2,FALSE))"),"")</f>
        <v/>
      </c>
      <c r="AB709" s="50" t="str">
        <f>IFERROR(__xludf.DUMMYFUNCTION("if(or(X709="""",X709=""f""),"""",X709&amp;"": ""&amp;vlookup(to_text(X709),'1.Learning-Goals'!$A$3:$B$100,2,FALSE))"),"")</f>
        <v/>
      </c>
      <c r="AC709" s="52"/>
      <c r="AD709" s="52"/>
      <c r="AE709" s="52"/>
      <c r="AF709" s="52"/>
      <c r="AG709" s="52"/>
      <c r="AH709" s="52"/>
      <c r="AI709" s="52"/>
      <c r="AJ709" s="52"/>
    </row>
    <row r="710" ht="15.75" customHeight="1">
      <c r="A710" s="53"/>
      <c r="B710" s="39" t="str">
        <f t="shared" si="1"/>
        <v/>
      </c>
      <c r="C710" s="40" t="s">
        <v>2122</v>
      </c>
      <c r="D710" s="41" t="s">
        <v>2123</v>
      </c>
      <c r="E710" s="41" t="s">
        <v>79</v>
      </c>
      <c r="F710" s="40" t="s">
        <v>155</v>
      </c>
      <c r="G710" s="41">
        <v>1.0</v>
      </c>
      <c r="H710" s="57" t="s">
        <v>6</v>
      </c>
      <c r="I710" s="41" t="s">
        <v>156</v>
      </c>
      <c r="J710" s="56"/>
      <c r="K710" s="44"/>
      <c r="L710" s="45"/>
      <c r="M710" s="46" t="s">
        <v>156</v>
      </c>
      <c r="N710" s="40" t="s">
        <v>155</v>
      </c>
      <c r="O710" s="47" t="s">
        <v>2124</v>
      </c>
      <c r="P710" s="48"/>
      <c r="Q710" s="48"/>
      <c r="R710" s="48"/>
      <c r="S710" s="49"/>
      <c r="T710" s="50" t="str">
        <f>IFERROR(__xludf.DUMMYFUNCTION("if(isblank($A710),"""",REGEXREPLACE($A710,   "",?(\d),?"",  ""$1""&amp;""-""&amp;$H710))"),"")</f>
        <v/>
      </c>
      <c r="U710" s="51" t="str">
        <f>IFERROR(__xludf.DUMMYFUNCTION("iferror(split(A710,"","",TRUE,TRUE),"""")"),"")</f>
        <v/>
      </c>
      <c r="V710" s="51"/>
      <c r="W710" s="51"/>
      <c r="X710" s="51"/>
      <c r="Y710" s="50" t="str">
        <f>IFERROR(__xludf.DUMMYFUNCTION("if(or(U710="""",U710=""f""),"""",U710&amp;"": ""&amp;vlookup(to_text(U710),'1.Learning-Goals'!$A$3:$B$100,2,FALSE))"),"")</f>
        <v/>
      </c>
      <c r="Z710" s="50" t="str">
        <f>IFERROR(__xludf.DUMMYFUNCTION("if(or(V710="""",V710=""f""),"""",V710&amp;"": ""&amp;vlookup(to_text(V710),'1.Learning-Goals'!$A$3:$B$100,2,FALSE))"),"")</f>
        <v/>
      </c>
      <c r="AA710" s="50" t="str">
        <f>IFERROR(__xludf.DUMMYFUNCTION("if(or(W710="""",W710=""f""),"""",W710&amp;"": ""&amp;vlookup(to_text(W710),'1.Learning-Goals'!$A$3:$B$100,2,FALSE))"),"")</f>
        <v/>
      </c>
      <c r="AB710" s="50" t="str">
        <f>IFERROR(__xludf.DUMMYFUNCTION("if(or(X710="""",X710=""f""),"""",X710&amp;"": ""&amp;vlookup(to_text(X710),'1.Learning-Goals'!$A$3:$B$100,2,FALSE))"),"")</f>
        <v/>
      </c>
      <c r="AC710" s="52"/>
      <c r="AD710" s="52"/>
      <c r="AE710" s="52"/>
      <c r="AF710" s="52"/>
      <c r="AG710" s="52"/>
      <c r="AH710" s="52"/>
      <c r="AI710" s="52"/>
      <c r="AJ710" s="52"/>
    </row>
    <row r="711" ht="15.75" customHeight="1">
      <c r="A711" s="53"/>
      <c r="B711" s="39" t="str">
        <f t="shared" si="1"/>
        <v/>
      </c>
      <c r="C711" s="40" t="s">
        <v>2125</v>
      </c>
      <c r="D711" s="41" t="s">
        <v>2126</v>
      </c>
      <c r="E711" s="41" t="s">
        <v>79</v>
      </c>
      <c r="F711" s="40" t="s">
        <v>155</v>
      </c>
      <c r="G711" s="41">
        <v>1.0</v>
      </c>
      <c r="H711" s="57" t="s">
        <v>6</v>
      </c>
      <c r="I711" s="41" t="s">
        <v>156</v>
      </c>
      <c r="J711" s="56"/>
      <c r="K711" s="44"/>
      <c r="L711" s="45"/>
      <c r="M711" s="46" t="s">
        <v>156</v>
      </c>
      <c r="N711" s="40" t="s">
        <v>155</v>
      </c>
      <c r="O711" s="47" t="s">
        <v>2127</v>
      </c>
      <c r="P711" s="48"/>
      <c r="Q711" s="48"/>
      <c r="R711" s="48"/>
      <c r="S711" s="49"/>
      <c r="T711" s="50" t="str">
        <f>IFERROR(__xludf.DUMMYFUNCTION("if(isblank($A711),"""",REGEXREPLACE($A711,   "",?(\d),?"",  ""$1""&amp;""-""&amp;$H711))"),"")</f>
        <v/>
      </c>
      <c r="U711" s="51" t="str">
        <f>IFERROR(__xludf.DUMMYFUNCTION("iferror(split(A711,"","",TRUE,TRUE),"""")"),"")</f>
        <v/>
      </c>
      <c r="V711" s="51"/>
      <c r="W711" s="51"/>
      <c r="X711" s="51"/>
      <c r="Y711" s="50" t="str">
        <f>IFERROR(__xludf.DUMMYFUNCTION("if(or(U711="""",U711=""f""),"""",U711&amp;"": ""&amp;vlookup(to_text(U711),'1.Learning-Goals'!$A$3:$B$100,2,FALSE))"),"")</f>
        <v/>
      </c>
      <c r="Z711" s="50" t="str">
        <f>IFERROR(__xludf.DUMMYFUNCTION("if(or(V711="""",V711=""f""),"""",V711&amp;"": ""&amp;vlookup(to_text(V711),'1.Learning-Goals'!$A$3:$B$100,2,FALSE))"),"")</f>
        <v/>
      </c>
      <c r="AA711" s="50" t="str">
        <f>IFERROR(__xludf.DUMMYFUNCTION("if(or(W711="""",W711=""f""),"""",W711&amp;"": ""&amp;vlookup(to_text(W711),'1.Learning-Goals'!$A$3:$B$100,2,FALSE))"),"")</f>
        <v/>
      </c>
      <c r="AB711" s="50" t="str">
        <f>IFERROR(__xludf.DUMMYFUNCTION("if(or(X711="""",X711=""f""),"""",X711&amp;"": ""&amp;vlookup(to_text(X711),'1.Learning-Goals'!$A$3:$B$100,2,FALSE))"),"")</f>
        <v/>
      </c>
      <c r="AC711" s="52"/>
      <c r="AD711" s="52"/>
      <c r="AE711" s="52"/>
      <c r="AF711" s="52"/>
      <c r="AG711" s="52"/>
      <c r="AH711" s="52"/>
      <c r="AI711" s="52"/>
      <c r="AJ711" s="52"/>
    </row>
    <row r="712" ht="15.75" customHeight="1">
      <c r="A712" s="53"/>
      <c r="B712" s="39" t="str">
        <f t="shared" si="1"/>
        <v/>
      </c>
      <c r="C712" s="40" t="s">
        <v>2128</v>
      </c>
      <c r="D712" s="41" t="s">
        <v>2108</v>
      </c>
      <c r="E712" s="41" t="s">
        <v>79</v>
      </c>
      <c r="F712" s="40" t="s">
        <v>155</v>
      </c>
      <c r="G712" s="41">
        <v>1.0</v>
      </c>
      <c r="H712" s="57" t="s">
        <v>6</v>
      </c>
      <c r="I712" s="41" t="s">
        <v>156</v>
      </c>
      <c r="J712" s="56"/>
      <c r="K712" s="44"/>
      <c r="L712" s="45"/>
      <c r="M712" s="46" t="s">
        <v>156</v>
      </c>
      <c r="N712" s="40" t="s">
        <v>155</v>
      </c>
      <c r="O712" s="47" t="s">
        <v>2129</v>
      </c>
      <c r="P712" s="48"/>
      <c r="Q712" s="48"/>
      <c r="R712" s="48"/>
      <c r="S712" s="49"/>
      <c r="T712" s="50" t="str">
        <f>IFERROR(__xludf.DUMMYFUNCTION("if(isblank($A712),"""",REGEXREPLACE($A712,   "",?(\d),?"",  ""$1""&amp;""-""&amp;$H712))"),"")</f>
        <v/>
      </c>
      <c r="U712" s="51" t="str">
        <f>IFERROR(__xludf.DUMMYFUNCTION("iferror(split(A712,"","",TRUE,TRUE),"""")"),"")</f>
        <v/>
      </c>
      <c r="V712" s="51"/>
      <c r="W712" s="51"/>
      <c r="X712" s="51"/>
      <c r="Y712" s="50" t="str">
        <f>IFERROR(__xludf.DUMMYFUNCTION("if(or(U712="""",U712=""f""),"""",U712&amp;"": ""&amp;vlookup(to_text(U712),'1.Learning-Goals'!$A$3:$B$100,2,FALSE))"),"")</f>
        <v/>
      </c>
      <c r="Z712" s="50" t="str">
        <f>IFERROR(__xludf.DUMMYFUNCTION("if(or(V712="""",V712=""f""),"""",V712&amp;"": ""&amp;vlookup(to_text(V712),'1.Learning-Goals'!$A$3:$B$100,2,FALSE))"),"")</f>
        <v/>
      </c>
      <c r="AA712" s="50" t="str">
        <f>IFERROR(__xludf.DUMMYFUNCTION("if(or(W712="""",W712=""f""),"""",W712&amp;"": ""&amp;vlookup(to_text(W712),'1.Learning-Goals'!$A$3:$B$100,2,FALSE))"),"")</f>
        <v/>
      </c>
      <c r="AB712" s="50" t="str">
        <f>IFERROR(__xludf.DUMMYFUNCTION("if(or(X712="""",X712=""f""),"""",X712&amp;"": ""&amp;vlookup(to_text(X712),'1.Learning-Goals'!$A$3:$B$100,2,FALSE))"),"")</f>
        <v/>
      </c>
      <c r="AC712" s="52"/>
      <c r="AD712" s="52"/>
      <c r="AE712" s="52"/>
      <c r="AF712" s="52"/>
      <c r="AG712" s="52"/>
      <c r="AH712" s="52"/>
      <c r="AI712" s="52"/>
      <c r="AJ712" s="52"/>
    </row>
    <row r="713" ht="15.75" customHeight="1">
      <c r="A713" s="53"/>
      <c r="B713" s="39" t="str">
        <f t="shared" si="1"/>
        <v/>
      </c>
      <c r="C713" s="40" t="s">
        <v>2130</v>
      </c>
      <c r="D713" s="41" t="s">
        <v>2131</v>
      </c>
      <c r="E713" s="41" t="s">
        <v>79</v>
      </c>
      <c r="F713" s="40" t="s">
        <v>155</v>
      </c>
      <c r="G713" s="41">
        <v>2.0</v>
      </c>
      <c r="H713" s="57" t="s">
        <v>6</v>
      </c>
      <c r="I713" s="41" t="s">
        <v>156</v>
      </c>
      <c r="J713" s="56"/>
      <c r="K713" s="44"/>
      <c r="L713" s="45"/>
      <c r="M713" s="46" t="s">
        <v>156</v>
      </c>
      <c r="N713" s="40" t="s">
        <v>155</v>
      </c>
      <c r="O713" s="47" t="s">
        <v>2132</v>
      </c>
      <c r="P713" s="48"/>
      <c r="Q713" s="48"/>
      <c r="R713" s="48"/>
      <c r="S713" s="49"/>
      <c r="T713" s="50" t="str">
        <f>IFERROR(__xludf.DUMMYFUNCTION("if(isblank($A713),"""",REGEXREPLACE($A713,   "",?(\d),?"",  ""$1""&amp;""-""&amp;$H713))"),"")</f>
        <v/>
      </c>
      <c r="U713" s="51" t="str">
        <f>IFERROR(__xludf.DUMMYFUNCTION("iferror(split(A713,"","",TRUE,TRUE),"""")"),"")</f>
        <v/>
      </c>
      <c r="V713" s="51"/>
      <c r="W713" s="51"/>
      <c r="X713" s="51"/>
      <c r="Y713" s="50" t="str">
        <f>IFERROR(__xludf.DUMMYFUNCTION("if(or(U713="""",U713=""f""),"""",U713&amp;"": ""&amp;vlookup(to_text(U713),'1.Learning-Goals'!$A$3:$B$100,2,FALSE))"),"")</f>
        <v/>
      </c>
      <c r="Z713" s="50" t="str">
        <f>IFERROR(__xludf.DUMMYFUNCTION("if(or(V713="""",V713=""f""),"""",V713&amp;"": ""&amp;vlookup(to_text(V713),'1.Learning-Goals'!$A$3:$B$100,2,FALSE))"),"")</f>
        <v/>
      </c>
      <c r="AA713" s="50" t="str">
        <f>IFERROR(__xludf.DUMMYFUNCTION("if(or(W713="""",W713=""f""),"""",W713&amp;"": ""&amp;vlookup(to_text(W713),'1.Learning-Goals'!$A$3:$B$100,2,FALSE))"),"")</f>
        <v/>
      </c>
      <c r="AB713" s="50" t="str">
        <f>IFERROR(__xludf.DUMMYFUNCTION("if(or(X713="""",X713=""f""),"""",X713&amp;"": ""&amp;vlookup(to_text(X713),'1.Learning-Goals'!$A$3:$B$100,2,FALSE))"),"")</f>
        <v/>
      </c>
      <c r="AC713" s="52"/>
      <c r="AD713" s="52"/>
      <c r="AE713" s="52"/>
      <c r="AF713" s="52"/>
      <c r="AG713" s="52"/>
      <c r="AH713" s="52"/>
      <c r="AI713" s="52"/>
      <c r="AJ713" s="52"/>
    </row>
    <row r="714" ht="15.75" customHeight="1">
      <c r="A714" s="53"/>
      <c r="B714" s="39" t="str">
        <f t="shared" si="1"/>
        <v/>
      </c>
      <c r="C714" s="40" t="s">
        <v>2133</v>
      </c>
      <c r="D714" s="41" t="s">
        <v>2134</v>
      </c>
      <c r="E714" s="41" t="s">
        <v>79</v>
      </c>
      <c r="F714" s="40" t="s">
        <v>155</v>
      </c>
      <c r="G714" s="41">
        <v>2.0</v>
      </c>
      <c r="H714" s="57" t="s">
        <v>6</v>
      </c>
      <c r="I714" s="41" t="s">
        <v>156</v>
      </c>
      <c r="J714" s="56"/>
      <c r="K714" s="44"/>
      <c r="L714" s="45"/>
      <c r="M714" s="46" t="s">
        <v>156</v>
      </c>
      <c r="N714" s="40" t="s">
        <v>155</v>
      </c>
      <c r="O714" s="47" t="s">
        <v>2135</v>
      </c>
      <c r="P714" s="48"/>
      <c r="Q714" s="48"/>
      <c r="R714" s="48"/>
      <c r="S714" s="49"/>
      <c r="T714" s="50" t="str">
        <f>IFERROR(__xludf.DUMMYFUNCTION("if(isblank($A714),"""",REGEXREPLACE($A714,   "",?(\d),?"",  ""$1""&amp;""-""&amp;$H714))"),"")</f>
        <v/>
      </c>
      <c r="U714" s="51" t="str">
        <f>IFERROR(__xludf.DUMMYFUNCTION("iferror(split(A714,"","",TRUE,TRUE),"""")"),"")</f>
        <v/>
      </c>
      <c r="V714" s="51"/>
      <c r="W714" s="51"/>
      <c r="X714" s="51"/>
      <c r="Y714" s="50" t="str">
        <f>IFERROR(__xludf.DUMMYFUNCTION("if(or(U714="""",U714=""f""),"""",U714&amp;"": ""&amp;vlookup(to_text(U714),'1.Learning-Goals'!$A$3:$B$100,2,FALSE))"),"")</f>
        <v/>
      </c>
      <c r="Z714" s="50" t="str">
        <f>IFERROR(__xludf.DUMMYFUNCTION("if(or(V714="""",V714=""f""),"""",V714&amp;"": ""&amp;vlookup(to_text(V714),'1.Learning-Goals'!$A$3:$B$100,2,FALSE))"),"")</f>
        <v/>
      </c>
      <c r="AA714" s="50" t="str">
        <f>IFERROR(__xludf.DUMMYFUNCTION("if(or(W714="""",W714=""f""),"""",W714&amp;"": ""&amp;vlookup(to_text(W714),'1.Learning-Goals'!$A$3:$B$100,2,FALSE))"),"")</f>
        <v/>
      </c>
      <c r="AB714" s="50" t="str">
        <f>IFERROR(__xludf.DUMMYFUNCTION("if(or(X714="""",X714=""f""),"""",X714&amp;"": ""&amp;vlookup(to_text(X714),'1.Learning-Goals'!$A$3:$B$100,2,FALSE))"),"")</f>
        <v/>
      </c>
      <c r="AC714" s="52"/>
      <c r="AD714" s="52"/>
      <c r="AE714" s="52"/>
      <c r="AF714" s="52"/>
      <c r="AG714" s="52"/>
      <c r="AH714" s="52"/>
      <c r="AI714" s="52"/>
      <c r="AJ714" s="52"/>
    </row>
    <row r="715" ht="15.75" customHeight="1">
      <c r="A715" s="53"/>
      <c r="B715" s="39" t="str">
        <f t="shared" si="1"/>
        <v/>
      </c>
      <c r="C715" s="40" t="s">
        <v>2136</v>
      </c>
      <c r="D715" s="41" t="s">
        <v>2137</v>
      </c>
      <c r="E715" s="41" t="s">
        <v>79</v>
      </c>
      <c r="F715" s="40" t="s">
        <v>155</v>
      </c>
      <c r="G715" s="41">
        <v>2.0</v>
      </c>
      <c r="H715" s="57" t="s">
        <v>6</v>
      </c>
      <c r="I715" s="41" t="s">
        <v>156</v>
      </c>
      <c r="J715" s="56"/>
      <c r="K715" s="44"/>
      <c r="L715" s="45"/>
      <c r="M715" s="46" t="s">
        <v>156</v>
      </c>
      <c r="N715" s="40" t="s">
        <v>155</v>
      </c>
      <c r="O715" s="47" t="s">
        <v>2138</v>
      </c>
      <c r="P715" s="48"/>
      <c r="Q715" s="48"/>
      <c r="R715" s="48"/>
      <c r="S715" s="49"/>
      <c r="T715" s="50" t="str">
        <f>IFERROR(__xludf.DUMMYFUNCTION("if(isblank($A715),"""",REGEXREPLACE($A715,   "",?(\d),?"",  ""$1""&amp;""-""&amp;$H715))"),"")</f>
        <v/>
      </c>
      <c r="U715" s="51" t="str">
        <f>IFERROR(__xludf.DUMMYFUNCTION("iferror(split(A715,"","",TRUE,TRUE),"""")"),"")</f>
        <v/>
      </c>
      <c r="V715" s="51"/>
      <c r="W715" s="51"/>
      <c r="X715" s="51"/>
      <c r="Y715" s="50" t="str">
        <f>IFERROR(__xludf.DUMMYFUNCTION("if(or(U715="""",U715=""f""),"""",U715&amp;"": ""&amp;vlookup(to_text(U715),'1.Learning-Goals'!$A$3:$B$100,2,FALSE))"),"")</f>
        <v/>
      </c>
      <c r="Z715" s="50" t="str">
        <f>IFERROR(__xludf.DUMMYFUNCTION("if(or(V715="""",V715=""f""),"""",V715&amp;"": ""&amp;vlookup(to_text(V715),'1.Learning-Goals'!$A$3:$B$100,2,FALSE))"),"")</f>
        <v/>
      </c>
      <c r="AA715" s="50" t="str">
        <f>IFERROR(__xludf.DUMMYFUNCTION("if(or(W715="""",W715=""f""),"""",W715&amp;"": ""&amp;vlookup(to_text(W715),'1.Learning-Goals'!$A$3:$B$100,2,FALSE))"),"")</f>
        <v/>
      </c>
      <c r="AB715" s="50" t="str">
        <f>IFERROR(__xludf.DUMMYFUNCTION("if(or(X715="""",X715=""f""),"""",X715&amp;"": ""&amp;vlookup(to_text(X715),'1.Learning-Goals'!$A$3:$B$100,2,FALSE))"),"")</f>
        <v/>
      </c>
      <c r="AC715" s="52"/>
      <c r="AD715" s="52"/>
      <c r="AE715" s="52"/>
      <c r="AF715" s="52"/>
      <c r="AG715" s="52"/>
      <c r="AH715" s="52"/>
      <c r="AI715" s="52"/>
      <c r="AJ715" s="52"/>
    </row>
    <row r="716" ht="15.75" customHeight="1">
      <c r="A716" s="53"/>
      <c r="B716" s="39" t="str">
        <f t="shared" si="1"/>
        <v/>
      </c>
      <c r="C716" s="40" t="s">
        <v>2139</v>
      </c>
      <c r="D716" s="41" t="s">
        <v>2140</v>
      </c>
      <c r="E716" s="41" t="s">
        <v>79</v>
      </c>
      <c r="F716" s="40" t="s">
        <v>155</v>
      </c>
      <c r="G716" s="41">
        <v>2.0</v>
      </c>
      <c r="H716" s="57" t="s">
        <v>6</v>
      </c>
      <c r="I716" s="41" t="s">
        <v>156</v>
      </c>
      <c r="J716" s="56"/>
      <c r="K716" s="44"/>
      <c r="L716" s="45"/>
      <c r="M716" s="46" t="s">
        <v>156</v>
      </c>
      <c r="N716" s="40" t="s">
        <v>155</v>
      </c>
      <c r="O716" s="47" t="s">
        <v>2141</v>
      </c>
      <c r="P716" s="48"/>
      <c r="Q716" s="48"/>
      <c r="R716" s="48"/>
      <c r="S716" s="49"/>
      <c r="T716" s="50" t="str">
        <f>IFERROR(__xludf.DUMMYFUNCTION("if(isblank($A716),"""",REGEXREPLACE($A716,   "",?(\d),?"",  ""$1""&amp;""-""&amp;$H716))"),"")</f>
        <v/>
      </c>
      <c r="U716" s="51" t="str">
        <f>IFERROR(__xludf.DUMMYFUNCTION("iferror(split(A716,"","",TRUE,TRUE),"""")"),"")</f>
        <v/>
      </c>
      <c r="V716" s="51"/>
      <c r="W716" s="51"/>
      <c r="X716" s="51"/>
      <c r="Y716" s="50" t="str">
        <f>IFERROR(__xludf.DUMMYFUNCTION("if(or(U716="""",U716=""f""),"""",U716&amp;"": ""&amp;vlookup(to_text(U716),'1.Learning-Goals'!$A$3:$B$100,2,FALSE))"),"")</f>
        <v/>
      </c>
      <c r="Z716" s="50" t="str">
        <f>IFERROR(__xludf.DUMMYFUNCTION("if(or(V716="""",V716=""f""),"""",V716&amp;"": ""&amp;vlookup(to_text(V716),'1.Learning-Goals'!$A$3:$B$100,2,FALSE))"),"")</f>
        <v/>
      </c>
      <c r="AA716" s="50" t="str">
        <f>IFERROR(__xludf.DUMMYFUNCTION("if(or(W716="""",W716=""f""),"""",W716&amp;"": ""&amp;vlookup(to_text(W716),'1.Learning-Goals'!$A$3:$B$100,2,FALSE))"),"")</f>
        <v/>
      </c>
      <c r="AB716" s="50" t="str">
        <f>IFERROR(__xludf.DUMMYFUNCTION("if(or(X716="""",X716=""f""),"""",X716&amp;"": ""&amp;vlookup(to_text(X716),'1.Learning-Goals'!$A$3:$B$100,2,FALSE))"),"")</f>
        <v/>
      </c>
      <c r="AC716" s="52"/>
      <c r="AD716" s="52"/>
      <c r="AE716" s="52"/>
      <c r="AF716" s="52"/>
      <c r="AG716" s="52"/>
      <c r="AH716" s="52"/>
      <c r="AI716" s="52"/>
      <c r="AJ716" s="52"/>
    </row>
    <row r="717" ht="15.75" customHeight="1">
      <c r="A717" s="53"/>
      <c r="B717" s="39" t="str">
        <f t="shared" si="1"/>
        <v/>
      </c>
      <c r="C717" s="40" t="s">
        <v>2142</v>
      </c>
      <c r="D717" s="41" t="s">
        <v>2123</v>
      </c>
      <c r="E717" s="41" t="s">
        <v>79</v>
      </c>
      <c r="F717" s="40" t="s">
        <v>155</v>
      </c>
      <c r="G717" s="41">
        <v>2.0</v>
      </c>
      <c r="H717" s="57" t="s">
        <v>6</v>
      </c>
      <c r="I717" s="41" t="s">
        <v>156</v>
      </c>
      <c r="J717" s="56"/>
      <c r="K717" s="44"/>
      <c r="L717" s="45"/>
      <c r="M717" s="46" t="s">
        <v>156</v>
      </c>
      <c r="N717" s="40" t="s">
        <v>155</v>
      </c>
      <c r="O717" s="47" t="s">
        <v>2143</v>
      </c>
      <c r="P717" s="48"/>
      <c r="Q717" s="48"/>
      <c r="R717" s="48"/>
      <c r="S717" s="49"/>
      <c r="T717" s="50" t="str">
        <f>IFERROR(__xludf.DUMMYFUNCTION("if(isblank($A717),"""",REGEXREPLACE($A717,   "",?(\d),?"",  ""$1""&amp;""-""&amp;$H717))"),"")</f>
        <v/>
      </c>
      <c r="U717" s="51" t="str">
        <f>IFERROR(__xludf.DUMMYFUNCTION("iferror(split(A717,"","",TRUE,TRUE),"""")"),"")</f>
        <v/>
      </c>
      <c r="V717" s="51"/>
      <c r="W717" s="51"/>
      <c r="X717" s="51"/>
      <c r="Y717" s="50" t="str">
        <f>IFERROR(__xludf.DUMMYFUNCTION("if(or(U717="""",U717=""f""),"""",U717&amp;"": ""&amp;vlookup(to_text(U717),'1.Learning-Goals'!$A$3:$B$100,2,FALSE))"),"")</f>
        <v/>
      </c>
      <c r="Z717" s="50" t="str">
        <f>IFERROR(__xludf.DUMMYFUNCTION("if(or(V717="""",V717=""f""),"""",V717&amp;"": ""&amp;vlookup(to_text(V717),'1.Learning-Goals'!$A$3:$B$100,2,FALSE))"),"")</f>
        <v/>
      </c>
      <c r="AA717" s="50" t="str">
        <f>IFERROR(__xludf.DUMMYFUNCTION("if(or(W717="""",W717=""f""),"""",W717&amp;"": ""&amp;vlookup(to_text(W717),'1.Learning-Goals'!$A$3:$B$100,2,FALSE))"),"")</f>
        <v/>
      </c>
      <c r="AB717" s="50" t="str">
        <f>IFERROR(__xludf.DUMMYFUNCTION("if(or(X717="""",X717=""f""),"""",X717&amp;"": ""&amp;vlookup(to_text(X717),'1.Learning-Goals'!$A$3:$B$100,2,FALSE))"),"")</f>
        <v/>
      </c>
      <c r="AC717" s="52"/>
      <c r="AD717" s="52"/>
      <c r="AE717" s="52"/>
      <c r="AF717" s="52"/>
      <c r="AG717" s="52"/>
      <c r="AH717" s="52"/>
      <c r="AI717" s="52"/>
      <c r="AJ717" s="52"/>
    </row>
    <row r="718" ht="15.75" customHeight="1">
      <c r="A718" s="53"/>
      <c r="B718" s="39" t="str">
        <f t="shared" si="1"/>
        <v/>
      </c>
      <c r="C718" s="40" t="s">
        <v>2144</v>
      </c>
      <c r="D718" s="41" t="s">
        <v>2145</v>
      </c>
      <c r="E718" s="41" t="s">
        <v>79</v>
      </c>
      <c r="F718" s="40" t="s">
        <v>155</v>
      </c>
      <c r="G718" s="41">
        <v>2.0</v>
      </c>
      <c r="H718" s="57" t="s">
        <v>6</v>
      </c>
      <c r="I718" s="41" t="s">
        <v>156</v>
      </c>
      <c r="J718" s="56"/>
      <c r="K718" s="44"/>
      <c r="L718" s="45"/>
      <c r="M718" s="46" t="s">
        <v>156</v>
      </c>
      <c r="N718" s="40" t="s">
        <v>155</v>
      </c>
      <c r="O718" s="47" t="s">
        <v>2146</v>
      </c>
      <c r="P718" s="48"/>
      <c r="Q718" s="48"/>
      <c r="R718" s="48"/>
      <c r="S718" s="49"/>
      <c r="T718" s="50" t="str">
        <f>IFERROR(__xludf.DUMMYFUNCTION("if(isblank($A718),"""",REGEXREPLACE($A718,   "",?(\d),?"",  ""$1""&amp;""-""&amp;$H718))"),"")</f>
        <v/>
      </c>
      <c r="U718" s="51" t="str">
        <f>IFERROR(__xludf.DUMMYFUNCTION("iferror(split(A718,"","",TRUE,TRUE),"""")"),"")</f>
        <v/>
      </c>
      <c r="V718" s="51"/>
      <c r="W718" s="51"/>
      <c r="X718" s="51"/>
      <c r="Y718" s="50" t="str">
        <f>IFERROR(__xludf.DUMMYFUNCTION("if(or(U718="""",U718=""f""),"""",U718&amp;"": ""&amp;vlookup(to_text(U718),'1.Learning-Goals'!$A$3:$B$100,2,FALSE))"),"")</f>
        <v/>
      </c>
      <c r="Z718" s="50" t="str">
        <f>IFERROR(__xludf.DUMMYFUNCTION("if(or(V718="""",V718=""f""),"""",V718&amp;"": ""&amp;vlookup(to_text(V718),'1.Learning-Goals'!$A$3:$B$100,2,FALSE))"),"")</f>
        <v/>
      </c>
      <c r="AA718" s="50" t="str">
        <f>IFERROR(__xludf.DUMMYFUNCTION("if(or(W718="""",W718=""f""),"""",W718&amp;"": ""&amp;vlookup(to_text(W718),'1.Learning-Goals'!$A$3:$B$100,2,FALSE))"),"")</f>
        <v/>
      </c>
      <c r="AB718" s="50" t="str">
        <f>IFERROR(__xludf.DUMMYFUNCTION("if(or(X718="""",X718=""f""),"""",X718&amp;"": ""&amp;vlookup(to_text(X718),'1.Learning-Goals'!$A$3:$B$100,2,FALSE))"),"")</f>
        <v/>
      </c>
      <c r="AC718" s="52"/>
      <c r="AD718" s="52"/>
      <c r="AE718" s="52"/>
      <c r="AF718" s="52"/>
      <c r="AG718" s="52"/>
      <c r="AH718" s="52"/>
      <c r="AI718" s="52"/>
      <c r="AJ718" s="52"/>
    </row>
    <row r="719" ht="15.75" customHeight="1">
      <c r="A719" s="53"/>
      <c r="B719" s="39" t="str">
        <f t="shared" si="1"/>
        <v/>
      </c>
      <c r="C719" s="40" t="s">
        <v>2147</v>
      </c>
      <c r="D719" s="41" t="s">
        <v>2148</v>
      </c>
      <c r="E719" s="41" t="s">
        <v>79</v>
      </c>
      <c r="F719" s="40" t="s">
        <v>155</v>
      </c>
      <c r="G719" s="41">
        <v>2.0</v>
      </c>
      <c r="H719" s="57" t="s">
        <v>6</v>
      </c>
      <c r="I719" s="41" t="s">
        <v>156</v>
      </c>
      <c r="J719" s="56"/>
      <c r="K719" s="44"/>
      <c r="L719" s="45"/>
      <c r="M719" s="46" t="s">
        <v>156</v>
      </c>
      <c r="N719" s="40" t="s">
        <v>155</v>
      </c>
      <c r="O719" s="47" t="s">
        <v>2149</v>
      </c>
      <c r="P719" s="48"/>
      <c r="Q719" s="48"/>
      <c r="R719" s="48"/>
      <c r="S719" s="49"/>
      <c r="T719" s="50" t="str">
        <f>IFERROR(__xludf.DUMMYFUNCTION("if(isblank($A719),"""",REGEXREPLACE($A719,   "",?(\d),?"",  ""$1""&amp;""-""&amp;$H719))"),"")</f>
        <v/>
      </c>
      <c r="U719" s="51" t="str">
        <f>IFERROR(__xludf.DUMMYFUNCTION("iferror(split(A719,"","",TRUE,TRUE),"""")"),"")</f>
        <v/>
      </c>
      <c r="V719" s="51"/>
      <c r="W719" s="51"/>
      <c r="X719" s="51"/>
      <c r="Y719" s="50" t="str">
        <f>IFERROR(__xludf.DUMMYFUNCTION("if(or(U719="""",U719=""f""),"""",U719&amp;"": ""&amp;vlookup(to_text(U719),'1.Learning-Goals'!$A$3:$B$100,2,FALSE))"),"")</f>
        <v/>
      </c>
      <c r="Z719" s="50" t="str">
        <f>IFERROR(__xludf.DUMMYFUNCTION("if(or(V719="""",V719=""f""),"""",V719&amp;"": ""&amp;vlookup(to_text(V719),'1.Learning-Goals'!$A$3:$B$100,2,FALSE))"),"")</f>
        <v/>
      </c>
      <c r="AA719" s="50" t="str">
        <f>IFERROR(__xludf.DUMMYFUNCTION("if(or(W719="""",W719=""f""),"""",W719&amp;"": ""&amp;vlookup(to_text(W719),'1.Learning-Goals'!$A$3:$B$100,2,FALSE))"),"")</f>
        <v/>
      </c>
      <c r="AB719" s="50" t="str">
        <f>IFERROR(__xludf.DUMMYFUNCTION("if(or(X719="""",X719=""f""),"""",X719&amp;"": ""&amp;vlookup(to_text(X719),'1.Learning-Goals'!$A$3:$B$100,2,FALSE))"),"")</f>
        <v/>
      </c>
      <c r="AC719" s="52"/>
      <c r="AD719" s="52"/>
      <c r="AE719" s="52"/>
      <c r="AF719" s="52"/>
      <c r="AG719" s="52"/>
      <c r="AH719" s="52"/>
      <c r="AI719" s="52"/>
      <c r="AJ719" s="52"/>
    </row>
    <row r="720" ht="15.75" customHeight="1">
      <c r="A720" s="53"/>
      <c r="B720" s="39" t="str">
        <f t="shared" si="1"/>
        <v/>
      </c>
      <c r="C720" s="40" t="s">
        <v>2150</v>
      </c>
      <c r="D720" s="41" t="s">
        <v>2151</v>
      </c>
      <c r="E720" s="41" t="s">
        <v>79</v>
      </c>
      <c r="F720" s="40" t="s">
        <v>155</v>
      </c>
      <c r="G720" s="41">
        <v>3.0</v>
      </c>
      <c r="H720" s="57" t="s">
        <v>6</v>
      </c>
      <c r="I720" s="41" t="s">
        <v>156</v>
      </c>
      <c r="J720" s="56"/>
      <c r="K720" s="44"/>
      <c r="L720" s="45"/>
      <c r="M720" s="46" t="s">
        <v>156</v>
      </c>
      <c r="N720" s="40" t="s">
        <v>155</v>
      </c>
      <c r="O720" s="47" t="s">
        <v>2152</v>
      </c>
      <c r="P720" s="48"/>
      <c r="Q720" s="48"/>
      <c r="R720" s="48"/>
      <c r="S720" s="49"/>
      <c r="T720" s="50" t="str">
        <f>IFERROR(__xludf.DUMMYFUNCTION("if(isblank($A720),"""",REGEXREPLACE($A720,   "",?(\d),?"",  ""$1""&amp;""-""&amp;$H720))"),"")</f>
        <v/>
      </c>
      <c r="U720" s="51" t="str">
        <f>IFERROR(__xludf.DUMMYFUNCTION("iferror(split(A720,"","",TRUE,TRUE),"""")"),"")</f>
        <v/>
      </c>
      <c r="V720" s="51"/>
      <c r="W720" s="51"/>
      <c r="X720" s="51"/>
      <c r="Y720" s="50" t="str">
        <f>IFERROR(__xludf.DUMMYFUNCTION("if(or(U720="""",U720=""f""),"""",U720&amp;"": ""&amp;vlookup(to_text(U720),'1.Learning-Goals'!$A$3:$B$100,2,FALSE))"),"")</f>
        <v/>
      </c>
      <c r="Z720" s="50" t="str">
        <f>IFERROR(__xludf.DUMMYFUNCTION("if(or(V720="""",V720=""f""),"""",V720&amp;"": ""&amp;vlookup(to_text(V720),'1.Learning-Goals'!$A$3:$B$100,2,FALSE))"),"")</f>
        <v/>
      </c>
      <c r="AA720" s="50" t="str">
        <f>IFERROR(__xludf.DUMMYFUNCTION("if(or(W720="""",W720=""f""),"""",W720&amp;"": ""&amp;vlookup(to_text(W720),'1.Learning-Goals'!$A$3:$B$100,2,FALSE))"),"")</f>
        <v/>
      </c>
      <c r="AB720" s="50" t="str">
        <f>IFERROR(__xludf.DUMMYFUNCTION("if(or(X720="""",X720=""f""),"""",X720&amp;"": ""&amp;vlookup(to_text(X720),'1.Learning-Goals'!$A$3:$B$100,2,FALSE))"),"")</f>
        <v/>
      </c>
      <c r="AC720" s="52"/>
      <c r="AD720" s="52"/>
      <c r="AE720" s="52"/>
      <c r="AF720" s="52"/>
      <c r="AG720" s="52"/>
      <c r="AH720" s="52"/>
      <c r="AI720" s="52"/>
      <c r="AJ720" s="52"/>
    </row>
    <row r="721" ht="15.75" customHeight="1">
      <c r="A721" s="53"/>
      <c r="B721" s="39" t="str">
        <f t="shared" si="1"/>
        <v/>
      </c>
      <c r="C721" s="40" t="s">
        <v>2153</v>
      </c>
      <c r="D721" s="41" t="s">
        <v>2154</v>
      </c>
      <c r="E721" s="41" t="s">
        <v>79</v>
      </c>
      <c r="F721" s="40" t="s">
        <v>155</v>
      </c>
      <c r="G721" s="41">
        <v>3.0</v>
      </c>
      <c r="H721" s="57" t="s">
        <v>6</v>
      </c>
      <c r="I721" s="41" t="s">
        <v>156</v>
      </c>
      <c r="J721" s="56"/>
      <c r="K721" s="44"/>
      <c r="L721" s="45"/>
      <c r="M721" s="46" t="s">
        <v>156</v>
      </c>
      <c r="N721" s="40" t="s">
        <v>155</v>
      </c>
      <c r="O721" s="47" t="s">
        <v>2155</v>
      </c>
      <c r="P721" s="48"/>
      <c r="Q721" s="48"/>
      <c r="R721" s="48"/>
      <c r="S721" s="49"/>
      <c r="T721" s="50" t="str">
        <f>IFERROR(__xludf.DUMMYFUNCTION("if(isblank($A721),"""",REGEXREPLACE($A721,   "",?(\d),?"",  ""$1""&amp;""-""&amp;$H721))"),"")</f>
        <v/>
      </c>
      <c r="U721" s="51" t="str">
        <f>IFERROR(__xludf.DUMMYFUNCTION("iferror(split(A721,"","",TRUE,TRUE),"""")"),"")</f>
        <v/>
      </c>
      <c r="V721" s="51"/>
      <c r="W721" s="51"/>
      <c r="X721" s="51"/>
      <c r="Y721" s="50" t="str">
        <f>IFERROR(__xludf.DUMMYFUNCTION("if(or(U721="""",U721=""f""),"""",U721&amp;"": ""&amp;vlookup(to_text(U721),'1.Learning-Goals'!$A$3:$B$100,2,FALSE))"),"")</f>
        <v/>
      </c>
      <c r="Z721" s="50" t="str">
        <f>IFERROR(__xludf.DUMMYFUNCTION("if(or(V721="""",V721=""f""),"""",V721&amp;"": ""&amp;vlookup(to_text(V721),'1.Learning-Goals'!$A$3:$B$100,2,FALSE))"),"")</f>
        <v/>
      </c>
      <c r="AA721" s="50" t="str">
        <f>IFERROR(__xludf.DUMMYFUNCTION("if(or(W721="""",W721=""f""),"""",W721&amp;"": ""&amp;vlookup(to_text(W721),'1.Learning-Goals'!$A$3:$B$100,2,FALSE))"),"")</f>
        <v/>
      </c>
      <c r="AB721" s="50" t="str">
        <f>IFERROR(__xludf.DUMMYFUNCTION("if(or(X721="""",X721=""f""),"""",X721&amp;"": ""&amp;vlookup(to_text(X721),'1.Learning-Goals'!$A$3:$B$100,2,FALSE))"),"")</f>
        <v/>
      </c>
      <c r="AC721" s="52"/>
      <c r="AD721" s="52"/>
      <c r="AE721" s="52"/>
      <c r="AF721" s="52"/>
      <c r="AG721" s="52"/>
      <c r="AH721" s="52"/>
      <c r="AI721" s="52"/>
      <c r="AJ721" s="52"/>
    </row>
    <row r="722" ht="15.75" customHeight="1">
      <c r="A722" s="53"/>
      <c r="B722" s="39" t="str">
        <f t="shared" si="1"/>
        <v/>
      </c>
      <c r="C722" s="40" t="s">
        <v>2156</v>
      </c>
      <c r="D722" s="41" t="s">
        <v>2157</v>
      </c>
      <c r="E722" s="41" t="s">
        <v>79</v>
      </c>
      <c r="F722" s="40" t="s">
        <v>155</v>
      </c>
      <c r="G722" s="41">
        <v>3.0</v>
      </c>
      <c r="H722" s="57" t="s">
        <v>6</v>
      </c>
      <c r="I722" s="41" t="s">
        <v>156</v>
      </c>
      <c r="J722" s="56"/>
      <c r="K722" s="44"/>
      <c r="L722" s="45"/>
      <c r="M722" s="46" t="s">
        <v>156</v>
      </c>
      <c r="N722" s="40" t="s">
        <v>155</v>
      </c>
      <c r="O722" s="47" t="s">
        <v>2158</v>
      </c>
      <c r="P722" s="48"/>
      <c r="Q722" s="48"/>
      <c r="R722" s="48"/>
      <c r="S722" s="49"/>
      <c r="T722" s="50" t="str">
        <f>IFERROR(__xludf.DUMMYFUNCTION("if(isblank($A722),"""",REGEXREPLACE($A722,   "",?(\d),?"",  ""$1""&amp;""-""&amp;$H722))"),"")</f>
        <v/>
      </c>
      <c r="U722" s="51" t="str">
        <f>IFERROR(__xludf.DUMMYFUNCTION("iferror(split(A722,"","",TRUE,TRUE),"""")"),"")</f>
        <v/>
      </c>
      <c r="V722" s="51"/>
      <c r="W722" s="51"/>
      <c r="X722" s="51"/>
      <c r="Y722" s="50" t="str">
        <f>IFERROR(__xludf.DUMMYFUNCTION("if(or(U722="""",U722=""f""),"""",U722&amp;"": ""&amp;vlookup(to_text(U722),'1.Learning-Goals'!$A$3:$B$100,2,FALSE))"),"")</f>
        <v/>
      </c>
      <c r="Z722" s="50" t="str">
        <f>IFERROR(__xludf.DUMMYFUNCTION("if(or(V722="""",V722=""f""),"""",V722&amp;"": ""&amp;vlookup(to_text(V722),'1.Learning-Goals'!$A$3:$B$100,2,FALSE))"),"")</f>
        <v/>
      </c>
      <c r="AA722" s="50" t="str">
        <f>IFERROR(__xludf.DUMMYFUNCTION("if(or(W722="""",W722=""f""),"""",W722&amp;"": ""&amp;vlookup(to_text(W722),'1.Learning-Goals'!$A$3:$B$100,2,FALSE))"),"")</f>
        <v/>
      </c>
      <c r="AB722" s="50" t="str">
        <f>IFERROR(__xludf.DUMMYFUNCTION("if(or(X722="""",X722=""f""),"""",X722&amp;"": ""&amp;vlookup(to_text(X722),'1.Learning-Goals'!$A$3:$B$100,2,FALSE))"),"")</f>
        <v/>
      </c>
      <c r="AC722" s="52"/>
      <c r="AD722" s="52"/>
      <c r="AE722" s="52"/>
      <c r="AF722" s="52"/>
      <c r="AG722" s="52"/>
      <c r="AH722" s="52"/>
      <c r="AI722" s="52"/>
      <c r="AJ722" s="52"/>
    </row>
    <row r="723" ht="15.75" customHeight="1">
      <c r="A723" s="53"/>
      <c r="B723" s="39" t="str">
        <f t="shared" si="1"/>
        <v/>
      </c>
      <c r="C723" s="40" t="s">
        <v>2159</v>
      </c>
      <c r="D723" s="41" t="s">
        <v>2160</v>
      </c>
      <c r="E723" s="41" t="s">
        <v>79</v>
      </c>
      <c r="F723" s="40" t="s">
        <v>155</v>
      </c>
      <c r="G723" s="41">
        <v>3.0</v>
      </c>
      <c r="H723" s="57" t="s">
        <v>6</v>
      </c>
      <c r="I723" s="41" t="s">
        <v>156</v>
      </c>
      <c r="J723" s="56"/>
      <c r="K723" s="44"/>
      <c r="L723" s="45"/>
      <c r="M723" s="46" t="s">
        <v>156</v>
      </c>
      <c r="N723" s="40" t="s">
        <v>155</v>
      </c>
      <c r="O723" s="47" t="s">
        <v>2161</v>
      </c>
      <c r="P723" s="48"/>
      <c r="Q723" s="48"/>
      <c r="R723" s="48"/>
      <c r="S723" s="49"/>
      <c r="T723" s="50" t="str">
        <f>IFERROR(__xludf.DUMMYFUNCTION("if(isblank($A723),"""",REGEXREPLACE($A723,   "",?(\d),?"",  ""$1""&amp;""-""&amp;$H723))"),"")</f>
        <v/>
      </c>
      <c r="U723" s="51" t="str">
        <f>IFERROR(__xludf.DUMMYFUNCTION("iferror(split(A723,"","",TRUE,TRUE),"""")"),"")</f>
        <v/>
      </c>
      <c r="V723" s="51"/>
      <c r="W723" s="51"/>
      <c r="X723" s="51"/>
      <c r="Y723" s="50" t="str">
        <f>IFERROR(__xludf.DUMMYFUNCTION("if(or(U723="""",U723=""f""),"""",U723&amp;"": ""&amp;vlookup(to_text(U723),'1.Learning-Goals'!$A$3:$B$100,2,FALSE))"),"")</f>
        <v/>
      </c>
      <c r="Z723" s="50" t="str">
        <f>IFERROR(__xludf.DUMMYFUNCTION("if(or(V723="""",V723=""f""),"""",V723&amp;"": ""&amp;vlookup(to_text(V723),'1.Learning-Goals'!$A$3:$B$100,2,FALSE))"),"")</f>
        <v/>
      </c>
      <c r="AA723" s="50" t="str">
        <f>IFERROR(__xludf.DUMMYFUNCTION("if(or(W723="""",W723=""f""),"""",W723&amp;"": ""&amp;vlookup(to_text(W723),'1.Learning-Goals'!$A$3:$B$100,2,FALSE))"),"")</f>
        <v/>
      </c>
      <c r="AB723" s="50" t="str">
        <f>IFERROR(__xludf.DUMMYFUNCTION("if(or(X723="""",X723=""f""),"""",X723&amp;"": ""&amp;vlookup(to_text(X723),'1.Learning-Goals'!$A$3:$B$100,2,FALSE))"),"")</f>
        <v/>
      </c>
      <c r="AC723" s="52"/>
      <c r="AD723" s="52"/>
      <c r="AE723" s="52"/>
      <c r="AF723" s="52"/>
      <c r="AG723" s="52"/>
      <c r="AH723" s="52"/>
      <c r="AI723" s="52"/>
      <c r="AJ723" s="52"/>
    </row>
    <row r="724" ht="15.75" customHeight="1">
      <c r="A724" s="53"/>
      <c r="B724" s="39" t="str">
        <f t="shared" si="1"/>
        <v/>
      </c>
      <c r="C724" s="40" t="s">
        <v>2162</v>
      </c>
      <c r="D724" s="41" t="s">
        <v>2163</v>
      </c>
      <c r="E724" s="41" t="s">
        <v>79</v>
      </c>
      <c r="F724" s="40" t="s">
        <v>155</v>
      </c>
      <c r="G724" s="41">
        <v>3.0</v>
      </c>
      <c r="H724" s="57" t="s">
        <v>6</v>
      </c>
      <c r="I724" s="41" t="s">
        <v>156</v>
      </c>
      <c r="J724" s="56"/>
      <c r="K724" s="44"/>
      <c r="L724" s="45"/>
      <c r="M724" s="46" t="s">
        <v>156</v>
      </c>
      <c r="N724" s="40" t="s">
        <v>155</v>
      </c>
      <c r="O724" s="47" t="s">
        <v>2164</v>
      </c>
      <c r="P724" s="48"/>
      <c r="Q724" s="48"/>
      <c r="R724" s="48"/>
      <c r="S724" s="49"/>
      <c r="T724" s="50" t="str">
        <f>IFERROR(__xludf.DUMMYFUNCTION("if(isblank($A724),"""",REGEXREPLACE($A724,   "",?(\d),?"",  ""$1""&amp;""-""&amp;$H724))"),"")</f>
        <v/>
      </c>
      <c r="U724" s="51" t="str">
        <f>IFERROR(__xludf.DUMMYFUNCTION("iferror(split(A724,"","",TRUE,TRUE),"""")"),"")</f>
        <v/>
      </c>
      <c r="V724" s="51"/>
      <c r="W724" s="51"/>
      <c r="X724" s="51"/>
      <c r="Y724" s="50" t="str">
        <f>IFERROR(__xludf.DUMMYFUNCTION("if(or(U724="""",U724=""f""),"""",U724&amp;"": ""&amp;vlookup(to_text(U724),'1.Learning-Goals'!$A$3:$B$100,2,FALSE))"),"")</f>
        <v/>
      </c>
      <c r="Z724" s="50" t="str">
        <f>IFERROR(__xludf.DUMMYFUNCTION("if(or(V724="""",V724=""f""),"""",V724&amp;"": ""&amp;vlookup(to_text(V724),'1.Learning-Goals'!$A$3:$B$100,2,FALSE))"),"")</f>
        <v/>
      </c>
      <c r="AA724" s="50" t="str">
        <f>IFERROR(__xludf.DUMMYFUNCTION("if(or(W724="""",W724=""f""),"""",W724&amp;"": ""&amp;vlookup(to_text(W724),'1.Learning-Goals'!$A$3:$B$100,2,FALSE))"),"")</f>
        <v/>
      </c>
      <c r="AB724" s="50" t="str">
        <f>IFERROR(__xludf.DUMMYFUNCTION("if(or(X724="""",X724=""f""),"""",X724&amp;"": ""&amp;vlookup(to_text(X724),'1.Learning-Goals'!$A$3:$B$100,2,FALSE))"),"")</f>
        <v/>
      </c>
      <c r="AC724" s="52"/>
      <c r="AD724" s="52"/>
      <c r="AE724" s="52"/>
      <c r="AF724" s="52"/>
      <c r="AG724" s="52"/>
      <c r="AH724" s="52"/>
      <c r="AI724" s="52"/>
      <c r="AJ724" s="52"/>
    </row>
    <row r="725" ht="15.75" customHeight="1">
      <c r="A725" s="53"/>
      <c r="B725" s="39" t="str">
        <f t="shared" si="1"/>
        <v/>
      </c>
      <c r="C725" s="40" t="s">
        <v>2165</v>
      </c>
      <c r="D725" s="41" t="s">
        <v>2166</v>
      </c>
      <c r="E725" s="41" t="s">
        <v>79</v>
      </c>
      <c r="F725" s="40" t="s">
        <v>155</v>
      </c>
      <c r="G725" s="41">
        <v>3.0</v>
      </c>
      <c r="H725" s="57" t="s">
        <v>6</v>
      </c>
      <c r="I725" s="41" t="s">
        <v>156</v>
      </c>
      <c r="J725" s="56"/>
      <c r="K725" s="44"/>
      <c r="L725" s="45"/>
      <c r="M725" s="46" t="s">
        <v>156</v>
      </c>
      <c r="N725" s="40" t="s">
        <v>155</v>
      </c>
      <c r="O725" s="47" t="s">
        <v>2167</v>
      </c>
      <c r="P725" s="48"/>
      <c r="Q725" s="48"/>
      <c r="R725" s="48"/>
      <c r="S725" s="49"/>
      <c r="T725" s="50" t="str">
        <f>IFERROR(__xludf.DUMMYFUNCTION("if(isblank($A725),"""",REGEXREPLACE($A725,   "",?(\d),?"",  ""$1""&amp;""-""&amp;$H725))"),"")</f>
        <v/>
      </c>
      <c r="U725" s="51" t="str">
        <f>IFERROR(__xludf.DUMMYFUNCTION("iferror(split(A725,"","",TRUE,TRUE),"""")"),"")</f>
        <v/>
      </c>
      <c r="V725" s="51"/>
      <c r="W725" s="51"/>
      <c r="X725" s="51"/>
      <c r="Y725" s="50" t="str">
        <f>IFERROR(__xludf.DUMMYFUNCTION("if(or(U725="""",U725=""f""),"""",U725&amp;"": ""&amp;vlookup(to_text(U725),'1.Learning-Goals'!$A$3:$B$100,2,FALSE))"),"")</f>
        <v/>
      </c>
      <c r="Z725" s="50" t="str">
        <f>IFERROR(__xludf.DUMMYFUNCTION("if(or(V725="""",V725=""f""),"""",V725&amp;"": ""&amp;vlookup(to_text(V725),'1.Learning-Goals'!$A$3:$B$100,2,FALSE))"),"")</f>
        <v/>
      </c>
      <c r="AA725" s="50" t="str">
        <f>IFERROR(__xludf.DUMMYFUNCTION("if(or(W725="""",W725=""f""),"""",W725&amp;"": ""&amp;vlookup(to_text(W725),'1.Learning-Goals'!$A$3:$B$100,2,FALSE))"),"")</f>
        <v/>
      </c>
      <c r="AB725" s="50" t="str">
        <f>IFERROR(__xludf.DUMMYFUNCTION("if(or(X725="""",X725=""f""),"""",X725&amp;"": ""&amp;vlookup(to_text(X725),'1.Learning-Goals'!$A$3:$B$100,2,FALSE))"),"")</f>
        <v/>
      </c>
      <c r="AC725" s="52"/>
      <c r="AD725" s="52"/>
      <c r="AE725" s="52"/>
      <c r="AF725" s="52"/>
      <c r="AG725" s="52"/>
      <c r="AH725" s="52"/>
      <c r="AI725" s="52"/>
      <c r="AJ725" s="52"/>
    </row>
    <row r="726" ht="15.75" customHeight="1">
      <c r="A726" s="53"/>
      <c r="B726" s="39" t="str">
        <f t="shared" si="1"/>
        <v/>
      </c>
      <c r="C726" s="40" t="s">
        <v>2168</v>
      </c>
      <c r="D726" s="41" t="s">
        <v>2169</v>
      </c>
      <c r="E726" s="41" t="s">
        <v>79</v>
      </c>
      <c r="F726" s="40" t="s">
        <v>155</v>
      </c>
      <c r="G726" s="41">
        <v>3.0</v>
      </c>
      <c r="H726" s="57" t="s">
        <v>6</v>
      </c>
      <c r="I726" s="41" t="s">
        <v>156</v>
      </c>
      <c r="J726" s="56"/>
      <c r="K726" s="44"/>
      <c r="L726" s="45"/>
      <c r="M726" s="46" t="s">
        <v>156</v>
      </c>
      <c r="N726" s="40" t="s">
        <v>155</v>
      </c>
      <c r="O726" s="47" t="s">
        <v>2170</v>
      </c>
      <c r="P726" s="48"/>
      <c r="Q726" s="48"/>
      <c r="R726" s="48"/>
      <c r="S726" s="49"/>
      <c r="T726" s="50" t="str">
        <f>IFERROR(__xludf.DUMMYFUNCTION("if(isblank($A726),"""",REGEXREPLACE($A726,   "",?(\d),?"",  ""$1""&amp;""-""&amp;$H726))"),"")</f>
        <v/>
      </c>
      <c r="U726" s="51" t="str">
        <f>IFERROR(__xludf.DUMMYFUNCTION("iferror(split(A726,"","",TRUE,TRUE),"""")"),"")</f>
        <v/>
      </c>
      <c r="V726" s="51"/>
      <c r="W726" s="51"/>
      <c r="X726" s="51"/>
      <c r="Y726" s="50" t="str">
        <f>IFERROR(__xludf.DUMMYFUNCTION("if(or(U726="""",U726=""f""),"""",U726&amp;"": ""&amp;vlookup(to_text(U726),'1.Learning-Goals'!$A$3:$B$100,2,FALSE))"),"")</f>
        <v/>
      </c>
      <c r="Z726" s="50" t="str">
        <f>IFERROR(__xludf.DUMMYFUNCTION("if(or(V726="""",V726=""f""),"""",V726&amp;"": ""&amp;vlookup(to_text(V726),'1.Learning-Goals'!$A$3:$B$100,2,FALSE))"),"")</f>
        <v/>
      </c>
      <c r="AA726" s="50" t="str">
        <f>IFERROR(__xludf.DUMMYFUNCTION("if(or(W726="""",W726=""f""),"""",W726&amp;"": ""&amp;vlookup(to_text(W726),'1.Learning-Goals'!$A$3:$B$100,2,FALSE))"),"")</f>
        <v/>
      </c>
      <c r="AB726" s="50" t="str">
        <f>IFERROR(__xludf.DUMMYFUNCTION("if(or(X726="""",X726=""f""),"""",X726&amp;"": ""&amp;vlookup(to_text(X726),'1.Learning-Goals'!$A$3:$B$100,2,FALSE))"),"")</f>
        <v/>
      </c>
      <c r="AC726" s="52"/>
      <c r="AD726" s="52"/>
      <c r="AE726" s="52"/>
      <c r="AF726" s="52"/>
      <c r="AG726" s="52"/>
      <c r="AH726" s="52"/>
      <c r="AI726" s="52"/>
      <c r="AJ726" s="52"/>
    </row>
    <row r="727" ht="15.75" customHeight="1">
      <c r="A727" s="53"/>
      <c r="B727" s="39" t="str">
        <f t="shared" si="1"/>
        <v/>
      </c>
      <c r="C727" s="40" t="s">
        <v>2171</v>
      </c>
      <c r="D727" s="41" t="s">
        <v>2172</v>
      </c>
      <c r="E727" s="41" t="s">
        <v>79</v>
      </c>
      <c r="F727" s="40" t="s">
        <v>155</v>
      </c>
      <c r="G727" s="41">
        <v>3.0</v>
      </c>
      <c r="H727" s="57" t="s">
        <v>6</v>
      </c>
      <c r="I727" s="41" t="s">
        <v>156</v>
      </c>
      <c r="J727" s="56"/>
      <c r="K727" s="44"/>
      <c r="L727" s="45"/>
      <c r="M727" s="46" t="s">
        <v>156</v>
      </c>
      <c r="N727" s="40" t="s">
        <v>155</v>
      </c>
      <c r="O727" s="47" t="s">
        <v>2173</v>
      </c>
      <c r="P727" s="48"/>
      <c r="Q727" s="48"/>
      <c r="R727" s="48"/>
      <c r="S727" s="49"/>
      <c r="T727" s="50" t="str">
        <f>IFERROR(__xludf.DUMMYFUNCTION("if(isblank($A727),"""",REGEXREPLACE($A727,   "",?(\d),?"",  ""$1""&amp;""-""&amp;$H727))"),"")</f>
        <v/>
      </c>
      <c r="U727" s="51" t="str">
        <f>IFERROR(__xludf.DUMMYFUNCTION("iferror(split(A727,"","",TRUE,TRUE),"""")"),"")</f>
        <v/>
      </c>
      <c r="V727" s="51"/>
      <c r="W727" s="51"/>
      <c r="X727" s="51"/>
      <c r="Y727" s="50" t="str">
        <f>IFERROR(__xludf.DUMMYFUNCTION("if(or(U727="""",U727=""f""),"""",U727&amp;"": ""&amp;vlookup(to_text(U727),'1.Learning-Goals'!$A$3:$B$100,2,FALSE))"),"")</f>
        <v/>
      </c>
      <c r="Z727" s="50" t="str">
        <f>IFERROR(__xludf.DUMMYFUNCTION("if(or(V727="""",V727=""f""),"""",V727&amp;"": ""&amp;vlookup(to_text(V727),'1.Learning-Goals'!$A$3:$B$100,2,FALSE))"),"")</f>
        <v/>
      </c>
      <c r="AA727" s="50" t="str">
        <f>IFERROR(__xludf.DUMMYFUNCTION("if(or(W727="""",W727=""f""),"""",W727&amp;"": ""&amp;vlookup(to_text(W727),'1.Learning-Goals'!$A$3:$B$100,2,FALSE))"),"")</f>
        <v/>
      </c>
      <c r="AB727" s="50" t="str">
        <f>IFERROR(__xludf.DUMMYFUNCTION("if(or(X727="""",X727=""f""),"""",X727&amp;"": ""&amp;vlookup(to_text(X727),'1.Learning-Goals'!$A$3:$B$100,2,FALSE))"),"")</f>
        <v/>
      </c>
      <c r="AC727" s="52"/>
      <c r="AD727" s="52"/>
      <c r="AE727" s="52"/>
      <c r="AF727" s="52"/>
      <c r="AG727" s="52"/>
      <c r="AH727" s="52"/>
      <c r="AI727" s="52"/>
      <c r="AJ727" s="52"/>
    </row>
    <row r="728" ht="15.75" customHeight="1">
      <c r="A728" s="53"/>
      <c r="B728" s="39" t="str">
        <f t="shared" si="1"/>
        <v/>
      </c>
      <c r="C728" s="40" t="s">
        <v>2174</v>
      </c>
      <c r="D728" s="41" t="s">
        <v>2175</v>
      </c>
      <c r="E728" s="41" t="s">
        <v>79</v>
      </c>
      <c r="F728" s="40" t="s">
        <v>155</v>
      </c>
      <c r="G728" s="41">
        <v>3.0</v>
      </c>
      <c r="H728" s="57" t="s">
        <v>6</v>
      </c>
      <c r="I728" s="41" t="s">
        <v>156</v>
      </c>
      <c r="J728" s="56"/>
      <c r="K728" s="44"/>
      <c r="L728" s="45"/>
      <c r="M728" s="46" t="s">
        <v>156</v>
      </c>
      <c r="N728" s="40" t="s">
        <v>155</v>
      </c>
      <c r="O728" s="47" t="s">
        <v>2176</v>
      </c>
      <c r="P728" s="48"/>
      <c r="Q728" s="48"/>
      <c r="R728" s="48"/>
      <c r="S728" s="49"/>
      <c r="T728" s="50" t="str">
        <f>IFERROR(__xludf.DUMMYFUNCTION("if(isblank($A728),"""",REGEXREPLACE($A728,   "",?(\d),?"",  ""$1""&amp;""-""&amp;$H728))"),"")</f>
        <v/>
      </c>
      <c r="U728" s="51" t="str">
        <f>IFERROR(__xludf.DUMMYFUNCTION("iferror(split(A728,"","",TRUE,TRUE),"""")"),"")</f>
        <v/>
      </c>
      <c r="V728" s="51"/>
      <c r="W728" s="51"/>
      <c r="X728" s="51"/>
      <c r="Y728" s="50" t="str">
        <f>IFERROR(__xludf.DUMMYFUNCTION("if(or(U728="""",U728=""f""),"""",U728&amp;"": ""&amp;vlookup(to_text(U728),'1.Learning-Goals'!$A$3:$B$100,2,FALSE))"),"")</f>
        <v/>
      </c>
      <c r="Z728" s="50" t="str">
        <f>IFERROR(__xludf.DUMMYFUNCTION("if(or(V728="""",V728=""f""),"""",V728&amp;"": ""&amp;vlookup(to_text(V728),'1.Learning-Goals'!$A$3:$B$100,2,FALSE))"),"")</f>
        <v/>
      </c>
      <c r="AA728" s="50" t="str">
        <f>IFERROR(__xludf.DUMMYFUNCTION("if(or(W728="""",W728=""f""),"""",W728&amp;"": ""&amp;vlookup(to_text(W728),'1.Learning-Goals'!$A$3:$B$100,2,FALSE))"),"")</f>
        <v/>
      </c>
      <c r="AB728" s="50" t="str">
        <f>IFERROR(__xludf.DUMMYFUNCTION("if(or(X728="""",X728=""f""),"""",X728&amp;"": ""&amp;vlookup(to_text(X728),'1.Learning-Goals'!$A$3:$B$100,2,FALSE))"),"")</f>
        <v/>
      </c>
      <c r="AC728" s="52"/>
      <c r="AD728" s="52"/>
      <c r="AE728" s="52"/>
      <c r="AF728" s="52"/>
      <c r="AG728" s="52"/>
      <c r="AH728" s="52"/>
      <c r="AI728" s="52"/>
      <c r="AJ728" s="52"/>
    </row>
    <row r="729" ht="15.75" customHeight="1">
      <c r="A729" s="53"/>
      <c r="B729" s="39" t="str">
        <f t="shared" si="1"/>
        <v/>
      </c>
      <c r="C729" s="40" t="s">
        <v>2177</v>
      </c>
      <c r="D729" s="41" t="s">
        <v>2163</v>
      </c>
      <c r="E729" s="41" t="s">
        <v>79</v>
      </c>
      <c r="F729" s="40" t="s">
        <v>155</v>
      </c>
      <c r="G729" s="41">
        <v>3.0</v>
      </c>
      <c r="H729" s="57" t="s">
        <v>6</v>
      </c>
      <c r="I729" s="41" t="s">
        <v>156</v>
      </c>
      <c r="J729" s="56"/>
      <c r="K729" s="44"/>
      <c r="L729" s="45"/>
      <c r="M729" s="46" t="s">
        <v>156</v>
      </c>
      <c r="N729" s="40" t="s">
        <v>155</v>
      </c>
      <c r="O729" s="47" t="s">
        <v>2178</v>
      </c>
      <c r="P729" s="48"/>
      <c r="Q729" s="48"/>
      <c r="R729" s="48"/>
      <c r="S729" s="49"/>
      <c r="T729" s="50" t="str">
        <f>IFERROR(__xludf.DUMMYFUNCTION("if(isblank($A729),"""",REGEXREPLACE($A729,   "",?(\d),?"",  ""$1""&amp;""-""&amp;$H729))"),"")</f>
        <v/>
      </c>
      <c r="U729" s="51" t="str">
        <f>IFERROR(__xludf.DUMMYFUNCTION("iferror(split(A729,"","",TRUE,TRUE),"""")"),"")</f>
        <v/>
      </c>
      <c r="V729" s="51"/>
      <c r="W729" s="51"/>
      <c r="X729" s="51"/>
      <c r="Y729" s="50" t="str">
        <f>IFERROR(__xludf.DUMMYFUNCTION("if(or(U729="""",U729=""f""),"""",U729&amp;"": ""&amp;vlookup(to_text(U729),'1.Learning-Goals'!$A$3:$B$100,2,FALSE))"),"")</f>
        <v/>
      </c>
      <c r="Z729" s="50" t="str">
        <f>IFERROR(__xludf.DUMMYFUNCTION("if(or(V729="""",V729=""f""),"""",V729&amp;"": ""&amp;vlookup(to_text(V729),'1.Learning-Goals'!$A$3:$B$100,2,FALSE))"),"")</f>
        <v/>
      </c>
      <c r="AA729" s="50" t="str">
        <f>IFERROR(__xludf.DUMMYFUNCTION("if(or(W729="""",W729=""f""),"""",W729&amp;"": ""&amp;vlookup(to_text(W729),'1.Learning-Goals'!$A$3:$B$100,2,FALSE))"),"")</f>
        <v/>
      </c>
      <c r="AB729" s="50" t="str">
        <f>IFERROR(__xludf.DUMMYFUNCTION("if(or(X729="""",X729=""f""),"""",X729&amp;"": ""&amp;vlookup(to_text(X729),'1.Learning-Goals'!$A$3:$B$100,2,FALSE))"),"")</f>
        <v/>
      </c>
      <c r="AC729" s="52"/>
      <c r="AD729" s="52"/>
      <c r="AE729" s="52"/>
      <c r="AF729" s="52"/>
      <c r="AG729" s="52"/>
      <c r="AH729" s="52"/>
      <c r="AI729" s="52"/>
      <c r="AJ729" s="52"/>
    </row>
    <row r="730" ht="15.75" customHeight="1">
      <c r="A730" s="53"/>
      <c r="B730" s="39" t="str">
        <f t="shared" si="1"/>
        <v/>
      </c>
      <c r="C730" s="40" t="s">
        <v>2179</v>
      </c>
      <c r="D730" s="41" t="s">
        <v>2180</v>
      </c>
      <c r="E730" s="41" t="s">
        <v>79</v>
      </c>
      <c r="F730" s="40" t="s">
        <v>155</v>
      </c>
      <c r="G730" s="41">
        <v>3.0</v>
      </c>
      <c r="H730" s="57" t="s">
        <v>6</v>
      </c>
      <c r="I730" s="41" t="s">
        <v>156</v>
      </c>
      <c r="J730" s="56"/>
      <c r="K730" s="44"/>
      <c r="L730" s="45"/>
      <c r="M730" s="46" t="s">
        <v>156</v>
      </c>
      <c r="N730" s="40" t="s">
        <v>155</v>
      </c>
      <c r="O730" s="47" t="s">
        <v>2181</v>
      </c>
      <c r="P730" s="48"/>
      <c r="Q730" s="48"/>
      <c r="R730" s="48"/>
      <c r="S730" s="49"/>
      <c r="T730" s="50" t="str">
        <f>IFERROR(__xludf.DUMMYFUNCTION("if(isblank($A730),"""",REGEXREPLACE($A730,   "",?(\d),?"",  ""$1""&amp;""-""&amp;$H730))"),"")</f>
        <v/>
      </c>
      <c r="U730" s="51" t="str">
        <f>IFERROR(__xludf.DUMMYFUNCTION("iferror(split(A730,"","",TRUE,TRUE),"""")"),"")</f>
        <v/>
      </c>
      <c r="V730" s="51"/>
      <c r="W730" s="51"/>
      <c r="X730" s="51"/>
      <c r="Y730" s="50" t="str">
        <f>IFERROR(__xludf.DUMMYFUNCTION("if(or(U730="""",U730=""f""),"""",U730&amp;"": ""&amp;vlookup(to_text(U730),'1.Learning-Goals'!$A$3:$B$100,2,FALSE))"),"")</f>
        <v/>
      </c>
      <c r="Z730" s="50" t="str">
        <f>IFERROR(__xludf.DUMMYFUNCTION("if(or(V730="""",V730=""f""),"""",V730&amp;"": ""&amp;vlookup(to_text(V730),'1.Learning-Goals'!$A$3:$B$100,2,FALSE))"),"")</f>
        <v/>
      </c>
      <c r="AA730" s="50" t="str">
        <f>IFERROR(__xludf.DUMMYFUNCTION("if(or(W730="""",W730=""f""),"""",W730&amp;"": ""&amp;vlookup(to_text(W730),'1.Learning-Goals'!$A$3:$B$100,2,FALSE))"),"")</f>
        <v/>
      </c>
      <c r="AB730" s="50" t="str">
        <f>IFERROR(__xludf.DUMMYFUNCTION("if(or(X730="""",X730=""f""),"""",X730&amp;"": ""&amp;vlookup(to_text(X730),'1.Learning-Goals'!$A$3:$B$100,2,FALSE))"),"")</f>
        <v/>
      </c>
      <c r="AC730" s="52"/>
      <c r="AD730" s="52"/>
      <c r="AE730" s="52"/>
      <c r="AF730" s="52"/>
      <c r="AG730" s="52"/>
      <c r="AH730" s="52"/>
      <c r="AI730" s="52"/>
      <c r="AJ730" s="52"/>
    </row>
    <row r="731" ht="15.75" customHeight="1">
      <c r="A731" s="53"/>
      <c r="B731" s="39" t="str">
        <f t="shared" si="1"/>
        <v/>
      </c>
      <c r="C731" s="40" t="s">
        <v>2182</v>
      </c>
      <c r="D731" s="41" t="s">
        <v>2183</v>
      </c>
      <c r="E731" s="41" t="s">
        <v>79</v>
      </c>
      <c r="F731" s="40" t="s">
        <v>155</v>
      </c>
      <c r="G731" s="41">
        <v>3.0</v>
      </c>
      <c r="H731" s="57" t="s">
        <v>6</v>
      </c>
      <c r="I731" s="41" t="s">
        <v>156</v>
      </c>
      <c r="J731" s="56"/>
      <c r="K731" s="44"/>
      <c r="L731" s="45"/>
      <c r="M731" s="46" t="s">
        <v>156</v>
      </c>
      <c r="N731" s="40" t="s">
        <v>155</v>
      </c>
      <c r="O731" s="47" t="s">
        <v>2184</v>
      </c>
      <c r="P731" s="48"/>
      <c r="Q731" s="48"/>
      <c r="R731" s="48"/>
      <c r="S731" s="49"/>
      <c r="T731" s="50" t="str">
        <f>IFERROR(__xludf.DUMMYFUNCTION("if(isblank($A731),"""",REGEXREPLACE($A731,   "",?(\d),?"",  ""$1""&amp;""-""&amp;$H731))"),"")</f>
        <v/>
      </c>
      <c r="U731" s="51" t="str">
        <f>IFERROR(__xludf.DUMMYFUNCTION("iferror(split(A731,"","",TRUE,TRUE),"""")"),"")</f>
        <v/>
      </c>
      <c r="V731" s="51"/>
      <c r="W731" s="51"/>
      <c r="X731" s="51"/>
      <c r="Y731" s="50" t="str">
        <f>IFERROR(__xludf.DUMMYFUNCTION("if(or(U731="""",U731=""f""),"""",U731&amp;"": ""&amp;vlookup(to_text(U731),'1.Learning-Goals'!$A$3:$B$100,2,FALSE))"),"")</f>
        <v/>
      </c>
      <c r="Z731" s="50" t="str">
        <f>IFERROR(__xludf.DUMMYFUNCTION("if(or(V731="""",V731=""f""),"""",V731&amp;"": ""&amp;vlookup(to_text(V731),'1.Learning-Goals'!$A$3:$B$100,2,FALSE))"),"")</f>
        <v/>
      </c>
      <c r="AA731" s="50" t="str">
        <f>IFERROR(__xludf.DUMMYFUNCTION("if(or(W731="""",W731=""f""),"""",W731&amp;"": ""&amp;vlookup(to_text(W731),'1.Learning-Goals'!$A$3:$B$100,2,FALSE))"),"")</f>
        <v/>
      </c>
      <c r="AB731" s="50" t="str">
        <f>IFERROR(__xludf.DUMMYFUNCTION("if(or(X731="""",X731=""f""),"""",X731&amp;"": ""&amp;vlookup(to_text(X731),'1.Learning-Goals'!$A$3:$B$100,2,FALSE))"),"")</f>
        <v/>
      </c>
      <c r="AC731" s="52"/>
      <c r="AD731" s="52"/>
      <c r="AE731" s="52"/>
      <c r="AF731" s="52"/>
      <c r="AG731" s="52"/>
      <c r="AH731" s="52"/>
      <c r="AI731" s="52"/>
      <c r="AJ731" s="52"/>
    </row>
    <row r="732" ht="15.75" customHeight="1">
      <c r="A732" s="53"/>
      <c r="B732" s="39" t="str">
        <f t="shared" si="1"/>
        <v/>
      </c>
      <c r="C732" s="40" t="s">
        <v>2185</v>
      </c>
      <c r="D732" s="41" t="s">
        <v>2186</v>
      </c>
      <c r="E732" s="41" t="s">
        <v>79</v>
      </c>
      <c r="F732" s="40" t="s">
        <v>155</v>
      </c>
      <c r="G732" s="41">
        <v>3.0</v>
      </c>
      <c r="H732" s="57" t="s">
        <v>6</v>
      </c>
      <c r="I732" s="41" t="s">
        <v>156</v>
      </c>
      <c r="J732" s="56"/>
      <c r="K732" s="44"/>
      <c r="L732" s="45"/>
      <c r="M732" s="46" t="s">
        <v>156</v>
      </c>
      <c r="N732" s="40" t="s">
        <v>155</v>
      </c>
      <c r="O732" s="47" t="s">
        <v>2187</v>
      </c>
      <c r="P732" s="48"/>
      <c r="Q732" s="48"/>
      <c r="R732" s="48"/>
      <c r="S732" s="49"/>
      <c r="T732" s="50" t="str">
        <f>IFERROR(__xludf.DUMMYFUNCTION("if(isblank($A732),"""",REGEXREPLACE($A732,   "",?(\d),?"",  ""$1""&amp;""-""&amp;$H732))"),"")</f>
        <v/>
      </c>
      <c r="U732" s="51" t="str">
        <f>IFERROR(__xludf.DUMMYFUNCTION("iferror(split(A732,"","",TRUE,TRUE),"""")"),"")</f>
        <v/>
      </c>
      <c r="V732" s="51"/>
      <c r="W732" s="51"/>
      <c r="X732" s="51"/>
      <c r="Y732" s="50" t="str">
        <f>IFERROR(__xludf.DUMMYFUNCTION("if(or(U732="""",U732=""f""),"""",U732&amp;"": ""&amp;vlookup(to_text(U732),'1.Learning-Goals'!$A$3:$B$100,2,FALSE))"),"")</f>
        <v/>
      </c>
      <c r="Z732" s="50" t="str">
        <f>IFERROR(__xludf.DUMMYFUNCTION("if(or(V732="""",V732=""f""),"""",V732&amp;"": ""&amp;vlookup(to_text(V732),'1.Learning-Goals'!$A$3:$B$100,2,FALSE))"),"")</f>
        <v/>
      </c>
      <c r="AA732" s="50" t="str">
        <f>IFERROR(__xludf.DUMMYFUNCTION("if(or(W732="""",W732=""f""),"""",W732&amp;"": ""&amp;vlookup(to_text(W732),'1.Learning-Goals'!$A$3:$B$100,2,FALSE))"),"")</f>
        <v/>
      </c>
      <c r="AB732" s="50" t="str">
        <f>IFERROR(__xludf.DUMMYFUNCTION("if(or(X732="""",X732=""f""),"""",X732&amp;"": ""&amp;vlookup(to_text(X732),'1.Learning-Goals'!$A$3:$B$100,2,FALSE))"),"")</f>
        <v/>
      </c>
      <c r="AC732" s="52"/>
      <c r="AD732" s="52"/>
      <c r="AE732" s="52"/>
      <c r="AF732" s="52"/>
      <c r="AG732" s="52"/>
      <c r="AH732" s="52"/>
      <c r="AI732" s="52"/>
      <c r="AJ732" s="52"/>
    </row>
    <row r="733" ht="15.75" customHeight="1">
      <c r="A733" s="53"/>
      <c r="B733" s="39" t="str">
        <f t="shared" si="1"/>
        <v/>
      </c>
      <c r="C733" s="40" t="s">
        <v>2188</v>
      </c>
      <c r="D733" s="41" t="s">
        <v>2189</v>
      </c>
      <c r="E733" s="41" t="s">
        <v>79</v>
      </c>
      <c r="F733" s="40" t="s">
        <v>155</v>
      </c>
      <c r="G733" s="41">
        <v>3.0</v>
      </c>
      <c r="H733" s="57" t="s">
        <v>6</v>
      </c>
      <c r="I733" s="41" t="s">
        <v>156</v>
      </c>
      <c r="J733" s="56"/>
      <c r="K733" s="44"/>
      <c r="L733" s="45"/>
      <c r="M733" s="46" t="s">
        <v>156</v>
      </c>
      <c r="N733" s="40" t="s">
        <v>155</v>
      </c>
      <c r="O733" s="47" t="s">
        <v>2190</v>
      </c>
      <c r="P733" s="48"/>
      <c r="Q733" s="48"/>
      <c r="R733" s="48"/>
      <c r="S733" s="49"/>
      <c r="T733" s="50" t="str">
        <f>IFERROR(__xludf.DUMMYFUNCTION("if(isblank($A733),"""",REGEXREPLACE($A733,   "",?(\d),?"",  ""$1""&amp;""-""&amp;$H733))"),"")</f>
        <v/>
      </c>
      <c r="U733" s="51" t="str">
        <f>IFERROR(__xludf.DUMMYFUNCTION("iferror(split(A733,"","",TRUE,TRUE),"""")"),"")</f>
        <v/>
      </c>
      <c r="V733" s="51"/>
      <c r="W733" s="51"/>
      <c r="X733" s="51"/>
      <c r="Y733" s="50" t="str">
        <f>IFERROR(__xludf.DUMMYFUNCTION("if(or(U733="""",U733=""f""),"""",U733&amp;"": ""&amp;vlookup(to_text(U733),'1.Learning-Goals'!$A$3:$B$100,2,FALSE))"),"")</f>
        <v/>
      </c>
      <c r="Z733" s="50" t="str">
        <f>IFERROR(__xludf.DUMMYFUNCTION("if(or(V733="""",V733=""f""),"""",V733&amp;"": ""&amp;vlookup(to_text(V733),'1.Learning-Goals'!$A$3:$B$100,2,FALSE))"),"")</f>
        <v/>
      </c>
      <c r="AA733" s="50" t="str">
        <f>IFERROR(__xludf.DUMMYFUNCTION("if(or(W733="""",W733=""f""),"""",W733&amp;"": ""&amp;vlookup(to_text(W733),'1.Learning-Goals'!$A$3:$B$100,2,FALSE))"),"")</f>
        <v/>
      </c>
      <c r="AB733" s="50" t="str">
        <f>IFERROR(__xludf.DUMMYFUNCTION("if(or(X733="""",X733=""f""),"""",X733&amp;"": ""&amp;vlookup(to_text(X733),'1.Learning-Goals'!$A$3:$B$100,2,FALSE))"),"")</f>
        <v/>
      </c>
      <c r="AC733" s="52"/>
      <c r="AD733" s="52"/>
      <c r="AE733" s="52"/>
      <c r="AF733" s="52"/>
      <c r="AG733" s="52"/>
      <c r="AH733" s="52"/>
      <c r="AI733" s="52"/>
      <c r="AJ733" s="52"/>
    </row>
    <row r="734" ht="15.75" customHeight="1">
      <c r="A734" s="53"/>
      <c r="B734" s="39" t="str">
        <f t="shared" si="1"/>
        <v/>
      </c>
      <c r="C734" s="40" t="s">
        <v>2191</v>
      </c>
      <c r="D734" s="41" t="s">
        <v>2192</v>
      </c>
      <c r="E734" s="41" t="s">
        <v>79</v>
      </c>
      <c r="F734" s="40" t="s">
        <v>155</v>
      </c>
      <c r="G734" s="41">
        <v>3.0</v>
      </c>
      <c r="H734" s="57" t="s">
        <v>6</v>
      </c>
      <c r="I734" s="41" t="s">
        <v>156</v>
      </c>
      <c r="J734" s="56"/>
      <c r="K734" s="44"/>
      <c r="L734" s="45"/>
      <c r="M734" s="46" t="s">
        <v>156</v>
      </c>
      <c r="N734" s="40" t="s">
        <v>155</v>
      </c>
      <c r="O734" s="47" t="s">
        <v>2193</v>
      </c>
      <c r="P734" s="48"/>
      <c r="Q734" s="48"/>
      <c r="R734" s="48"/>
      <c r="S734" s="49"/>
      <c r="T734" s="50" t="str">
        <f>IFERROR(__xludf.DUMMYFUNCTION("if(isblank($A734),"""",REGEXREPLACE($A734,   "",?(\d),?"",  ""$1""&amp;""-""&amp;$H734))"),"")</f>
        <v/>
      </c>
      <c r="U734" s="51" t="str">
        <f>IFERROR(__xludf.DUMMYFUNCTION("iferror(split(A734,"","",TRUE,TRUE),"""")"),"")</f>
        <v/>
      </c>
      <c r="V734" s="51"/>
      <c r="W734" s="51"/>
      <c r="X734" s="51"/>
      <c r="Y734" s="50" t="str">
        <f>IFERROR(__xludf.DUMMYFUNCTION("if(or(U734="""",U734=""f""),"""",U734&amp;"": ""&amp;vlookup(to_text(U734),'1.Learning-Goals'!$A$3:$B$100,2,FALSE))"),"")</f>
        <v/>
      </c>
      <c r="Z734" s="50" t="str">
        <f>IFERROR(__xludf.DUMMYFUNCTION("if(or(V734="""",V734=""f""),"""",V734&amp;"": ""&amp;vlookup(to_text(V734),'1.Learning-Goals'!$A$3:$B$100,2,FALSE))"),"")</f>
        <v/>
      </c>
      <c r="AA734" s="50" t="str">
        <f>IFERROR(__xludf.DUMMYFUNCTION("if(or(W734="""",W734=""f""),"""",W734&amp;"": ""&amp;vlookup(to_text(W734),'1.Learning-Goals'!$A$3:$B$100,2,FALSE))"),"")</f>
        <v/>
      </c>
      <c r="AB734" s="50" t="str">
        <f>IFERROR(__xludf.DUMMYFUNCTION("if(or(X734="""",X734=""f""),"""",X734&amp;"": ""&amp;vlookup(to_text(X734),'1.Learning-Goals'!$A$3:$B$100,2,FALSE))"),"")</f>
        <v/>
      </c>
      <c r="AC734" s="52"/>
      <c r="AD734" s="52"/>
      <c r="AE734" s="52"/>
      <c r="AF734" s="52"/>
      <c r="AG734" s="52"/>
      <c r="AH734" s="52"/>
      <c r="AI734" s="52"/>
      <c r="AJ734" s="52"/>
    </row>
    <row r="735" ht="15.75" customHeight="1">
      <c r="A735" s="53"/>
      <c r="B735" s="39" t="str">
        <f t="shared" si="1"/>
        <v/>
      </c>
      <c r="C735" s="40" t="s">
        <v>2194</v>
      </c>
      <c r="D735" s="41" t="s">
        <v>2195</v>
      </c>
      <c r="E735" s="41" t="s">
        <v>79</v>
      </c>
      <c r="F735" s="40" t="s">
        <v>155</v>
      </c>
      <c r="G735" s="41">
        <v>3.0</v>
      </c>
      <c r="H735" s="57" t="s">
        <v>6</v>
      </c>
      <c r="I735" s="41" t="s">
        <v>156</v>
      </c>
      <c r="J735" s="56"/>
      <c r="K735" s="44"/>
      <c r="L735" s="45"/>
      <c r="M735" s="46" t="s">
        <v>156</v>
      </c>
      <c r="N735" s="40" t="s">
        <v>155</v>
      </c>
      <c r="O735" s="47" t="s">
        <v>2196</v>
      </c>
      <c r="P735" s="48"/>
      <c r="Q735" s="48"/>
      <c r="R735" s="48"/>
      <c r="S735" s="49"/>
      <c r="T735" s="50" t="str">
        <f>IFERROR(__xludf.DUMMYFUNCTION("if(isblank($A735),"""",REGEXREPLACE($A735,   "",?(\d),?"",  ""$1""&amp;""-""&amp;$H735))"),"")</f>
        <v/>
      </c>
      <c r="U735" s="51" t="str">
        <f>IFERROR(__xludf.DUMMYFUNCTION("iferror(split(A735,"","",TRUE,TRUE),"""")"),"")</f>
        <v/>
      </c>
      <c r="V735" s="51"/>
      <c r="W735" s="51"/>
      <c r="X735" s="51"/>
      <c r="Y735" s="50" t="str">
        <f>IFERROR(__xludf.DUMMYFUNCTION("if(or(U735="""",U735=""f""),"""",U735&amp;"": ""&amp;vlookup(to_text(U735),'1.Learning-Goals'!$A$3:$B$100,2,FALSE))"),"")</f>
        <v/>
      </c>
      <c r="Z735" s="50" t="str">
        <f>IFERROR(__xludf.DUMMYFUNCTION("if(or(V735="""",V735=""f""),"""",V735&amp;"": ""&amp;vlookup(to_text(V735),'1.Learning-Goals'!$A$3:$B$100,2,FALSE))"),"")</f>
        <v/>
      </c>
      <c r="AA735" s="50" t="str">
        <f>IFERROR(__xludf.DUMMYFUNCTION("if(or(W735="""",W735=""f""),"""",W735&amp;"": ""&amp;vlookup(to_text(W735),'1.Learning-Goals'!$A$3:$B$100,2,FALSE))"),"")</f>
        <v/>
      </c>
      <c r="AB735" s="50" t="str">
        <f>IFERROR(__xludf.DUMMYFUNCTION("if(or(X735="""",X735=""f""),"""",X735&amp;"": ""&amp;vlookup(to_text(X735),'1.Learning-Goals'!$A$3:$B$100,2,FALSE))"),"")</f>
        <v/>
      </c>
      <c r="AC735" s="52"/>
      <c r="AD735" s="52"/>
      <c r="AE735" s="52"/>
      <c r="AF735" s="52"/>
      <c r="AG735" s="52"/>
      <c r="AH735" s="52"/>
      <c r="AI735" s="52"/>
      <c r="AJ735" s="52"/>
    </row>
    <row r="736" ht="15.75" customHeight="1">
      <c r="A736" s="53"/>
      <c r="B736" s="39" t="str">
        <f t="shared" si="1"/>
        <v/>
      </c>
      <c r="C736" s="40" t="s">
        <v>2197</v>
      </c>
      <c r="D736" s="41" t="s">
        <v>2198</v>
      </c>
      <c r="E736" s="41" t="s">
        <v>79</v>
      </c>
      <c r="F736" s="40" t="s">
        <v>155</v>
      </c>
      <c r="G736" s="41">
        <v>3.0</v>
      </c>
      <c r="H736" s="57" t="s">
        <v>6</v>
      </c>
      <c r="I736" s="41" t="s">
        <v>156</v>
      </c>
      <c r="J736" s="56"/>
      <c r="K736" s="44"/>
      <c r="L736" s="45"/>
      <c r="M736" s="46" t="s">
        <v>156</v>
      </c>
      <c r="N736" s="40" t="s">
        <v>155</v>
      </c>
      <c r="O736" s="47" t="s">
        <v>2199</v>
      </c>
      <c r="P736" s="48"/>
      <c r="Q736" s="48"/>
      <c r="R736" s="48"/>
      <c r="S736" s="49"/>
      <c r="T736" s="50" t="str">
        <f>IFERROR(__xludf.DUMMYFUNCTION("if(isblank($A736),"""",REGEXREPLACE($A736,   "",?(\d),?"",  ""$1""&amp;""-""&amp;$H736))"),"")</f>
        <v/>
      </c>
      <c r="U736" s="51" t="str">
        <f>IFERROR(__xludf.DUMMYFUNCTION("iferror(split(A736,"","",TRUE,TRUE),"""")"),"")</f>
        <v/>
      </c>
      <c r="V736" s="51"/>
      <c r="W736" s="51"/>
      <c r="X736" s="51"/>
      <c r="Y736" s="50" t="str">
        <f>IFERROR(__xludf.DUMMYFUNCTION("if(or(U736="""",U736=""f""),"""",U736&amp;"": ""&amp;vlookup(to_text(U736),'1.Learning-Goals'!$A$3:$B$100,2,FALSE))"),"")</f>
        <v/>
      </c>
      <c r="Z736" s="50" t="str">
        <f>IFERROR(__xludf.DUMMYFUNCTION("if(or(V736="""",V736=""f""),"""",V736&amp;"": ""&amp;vlookup(to_text(V736),'1.Learning-Goals'!$A$3:$B$100,2,FALSE))"),"")</f>
        <v/>
      </c>
      <c r="AA736" s="50" t="str">
        <f>IFERROR(__xludf.DUMMYFUNCTION("if(or(W736="""",W736=""f""),"""",W736&amp;"": ""&amp;vlookup(to_text(W736),'1.Learning-Goals'!$A$3:$B$100,2,FALSE))"),"")</f>
        <v/>
      </c>
      <c r="AB736" s="50" t="str">
        <f>IFERROR(__xludf.DUMMYFUNCTION("if(or(X736="""",X736=""f""),"""",X736&amp;"": ""&amp;vlookup(to_text(X736),'1.Learning-Goals'!$A$3:$B$100,2,FALSE))"),"")</f>
        <v/>
      </c>
      <c r="AC736" s="52"/>
      <c r="AD736" s="52"/>
      <c r="AE736" s="52"/>
      <c r="AF736" s="52"/>
      <c r="AG736" s="52"/>
      <c r="AH736" s="52"/>
      <c r="AI736" s="52"/>
      <c r="AJ736" s="52"/>
    </row>
    <row r="737" ht="15.75" customHeight="1">
      <c r="A737" s="53"/>
      <c r="B737" s="39" t="str">
        <f t="shared" si="1"/>
        <v/>
      </c>
      <c r="C737" s="40" t="s">
        <v>2200</v>
      </c>
      <c r="D737" s="41" t="s">
        <v>2201</v>
      </c>
      <c r="E737" s="41" t="s">
        <v>79</v>
      </c>
      <c r="F737" s="40" t="s">
        <v>155</v>
      </c>
      <c r="G737" s="41">
        <v>3.0</v>
      </c>
      <c r="H737" s="57" t="s">
        <v>6</v>
      </c>
      <c r="I737" s="41" t="s">
        <v>156</v>
      </c>
      <c r="J737" s="56"/>
      <c r="K737" s="44"/>
      <c r="L737" s="45"/>
      <c r="M737" s="46" t="s">
        <v>156</v>
      </c>
      <c r="N737" s="40" t="s">
        <v>155</v>
      </c>
      <c r="O737" s="47" t="s">
        <v>2202</v>
      </c>
      <c r="P737" s="48"/>
      <c r="Q737" s="48"/>
      <c r="R737" s="48"/>
      <c r="S737" s="49"/>
      <c r="T737" s="50" t="str">
        <f>IFERROR(__xludf.DUMMYFUNCTION("if(isblank($A737),"""",REGEXREPLACE($A737,   "",?(\d),?"",  ""$1""&amp;""-""&amp;$H737))"),"")</f>
        <v/>
      </c>
      <c r="U737" s="51" t="str">
        <f>IFERROR(__xludf.DUMMYFUNCTION("iferror(split(A737,"","",TRUE,TRUE),"""")"),"")</f>
        <v/>
      </c>
      <c r="V737" s="51"/>
      <c r="W737" s="51"/>
      <c r="X737" s="51"/>
      <c r="Y737" s="50" t="str">
        <f>IFERROR(__xludf.DUMMYFUNCTION("if(or(U737="""",U737=""f""),"""",U737&amp;"": ""&amp;vlookup(to_text(U737),'1.Learning-Goals'!$A$3:$B$100,2,FALSE))"),"")</f>
        <v/>
      </c>
      <c r="Z737" s="50" t="str">
        <f>IFERROR(__xludf.DUMMYFUNCTION("if(or(V737="""",V737=""f""),"""",V737&amp;"": ""&amp;vlookup(to_text(V737),'1.Learning-Goals'!$A$3:$B$100,2,FALSE))"),"")</f>
        <v/>
      </c>
      <c r="AA737" s="50" t="str">
        <f>IFERROR(__xludf.DUMMYFUNCTION("if(or(W737="""",W737=""f""),"""",W737&amp;"": ""&amp;vlookup(to_text(W737),'1.Learning-Goals'!$A$3:$B$100,2,FALSE))"),"")</f>
        <v/>
      </c>
      <c r="AB737" s="50" t="str">
        <f>IFERROR(__xludf.DUMMYFUNCTION("if(or(X737="""",X737=""f""),"""",X737&amp;"": ""&amp;vlookup(to_text(X737),'1.Learning-Goals'!$A$3:$B$100,2,FALSE))"),"")</f>
        <v/>
      </c>
      <c r="AC737" s="52"/>
      <c r="AD737" s="52"/>
      <c r="AE737" s="52"/>
      <c r="AF737" s="52"/>
      <c r="AG737" s="52"/>
      <c r="AH737" s="52"/>
      <c r="AI737" s="52"/>
      <c r="AJ737" s="52"/>
    </row>
    <row r="738" ht="15.75" customHeight="1">
      <c r="A738" s="53"/>
      <c r="B738" s="39" t="str">
        <f t="shared" si="1"/>
        <v/>
      </c>
      <c r="C738" s="40" t="s">
        <v>2203</v>
      </c>
      <c r="D738" s="41" t="s">
        <v>2204</v>
      </c>
      <c r="E738" s="41" t="s">
        <v>79</v>
      </c>
      <c r="F738" s="40" t="s">
        <v>155</v>
      </c>
      <c r="G738" s="41">
        <v>3.0</v>
      </c>
      <c r="H738" s="57" t="s">
        <v>6</v>
      </c>
      <c r="I738" s="41" t="s">
        <v>156</v>
      </c>
      <c r="J738" s="56"/>
      <c r="K738" s="44"/>
      <c r="L738" s="45"/>
      <c r="M738" s="46" t="s">
        <v>156</v>
      </c>
      <c r="N738" s="40" t="s">
        <v>155</v>
      </c>
      <c r="O738" s="47" t="s">
        <v>2205</v>
      </c>
      <c r="P738" s="48"/>
      <c r="Q738" s="48"/>
      <c r="R738" s="48"/>
      <c r="S738" s="49"/>
      <c r="T738" s="50" t="str">
        <f>IFERROR(__xludf.DUMMYFUNCTION("if(isblank($A738),"""",REGEXREPLACE($A738,   "",?(\d),?"",  ""$1""&amp;""-""&amp;$H738))"),"")</f>
        <v/>
      </c>
      <c r="U738" s="51" t="str">
        <f>IFERROR(__xludf.DUMMYFUNCTION("iferror(split(A738,"","",TRUE,TRUE),"""")"),"")</f>
        <v/>
      </c>
      <c r="V738" s="51"/>
      <c r="W738" s="51"/>
      <c r="X738" s="51"/>
      <c r="Y738" s="50" t="str">
        <f>IFERROR(__xludf.DUMMYFUNCTION("if(or(U738="""",U738=""f""),"""",U738&amp;"": ""&amp;vlookup(to_text(U738),'1.Learning-Goals'!$A$3:$B$100,2,FALSE))"),"")</f>
        <v/>
      </c>
      <c r="Z738" s="50" t="str">
        <f>IFERROR(__xludf.DUMMYFUNCTION("if(or(V738="""",V738=""f""),"""",V738&amp;"": ""&amp;vlookup(to_text(V738),'1.Learning-Goals'!$A$3:$B$100,2,FALSE))"),"")</f>
        <v/>
      </c>
      <c r="AA738" s="50" t="str">
        <f>IFERROR(__xludf.DUMMYFUNCTION("if(or(W738="""",W738=""f""),"""",W738&amp;"": ""&amp;vlookup(to_text(W738),'1.Learning-Goals'!$A$3:$B$100,2,FALSE))"),"")</f>
        <v/>
      </c>
      <c r="AB738" s="50" t="str">
        <f>IFERROR(__xludf.DUMMYFUNCTION("if(or(X738="""",X738=""f""),"""",X738&amp;"": ""&amp;vlookup(to_text(X738),'1.Learning-Goals'!$A$3:$B$100,2,FALSE))"),"")</f>
        <v/>
      </c>
      <c r="AC738" s="52"/>
      <c r="AD738" s="52"/>
      <c r="AE738" s="52"/>
      <c r="AF738" s="52"/>
      <c r="AG738" s="52"/>
      <c r="AH738" s="52"/>
      <c r="AI738" s="52"/>
      <c r="AJ738" s="52"/>
    </row>
    <row r="739" ht="15.75" customHeight="1">
      <c r="A739" s="53"/>
      <c r="B739" s="39" t="str">
        <f t="shared" si="1"/>
        <v/>
      </c>
      <c r="C739" s="40" t="s">
        <v>2206</v>
      </c>
      <c r="D739" s="41" t="s">
        <v>2207</v>
      </c>
      <c r="E739" s="41" t="s">
        <v>79</v>
      </c>
      <c r="F739" s="40" t="s">
        <v>155</v>
      </c>
      <c r="G739" s="41">
        <v>3.0</v>
      </c>
      <c r="H739" s="57" t="s">
        <v>6</v>
      </c>
      <c r="I739" s="41" t="s">
        <v>156</v>
      </c>
      <c r="J739" s="56"/>
      <c r="K739" s="44"/>
      <c r="L739" s="45"/>
      <c r="M739" s="46" t="s">
        <v>156</v>
      </c>
      <c r="N739" s="40" t="s">
        <v>155</v>
      </c>
      <c r="O739" s="47" t="s">
        <v>2208</v>
      </c>
      <c r="P739" s="48"/>
      <c r="Q739" s="48"/>
      <c r="R739" s="48"/>
      <c r="S739" s="49"/>
      <c r="T739" s="50" t="str">
        <f>IFERROR(__xludf.DUMMYFUNCTION("if(isblank($A739),"""",REGEXREPLACE($A739,   "",?(\d),?"",  ""$1""&amp;""-""&amp;$H739))"),"")</f>
        <v/>
      </c>
      <c r="U739" s="51" t="str">
        <f>IFERROR(__xludf.DUMMYFUNCTION("iferror(split(A739,"","",TRUE,TRUE),"""")"),"")</f>
        <v/>
      </c>
      <c r="V739" s="51"/>
      <c r="W739" s="51"/>
      <c r="X739" s="51"/>
      <c r="Y739" s="50" t="str">
        <f>IFERROR(__xludf.DUMMYFUNCTION("if(or(U739="""",U739=""f""),"""",U739&amp;"": ""&amp;vlookup(to_text(U739),'1.Learning-Goals'!$A$3:$B$100,2,FALSE))"),"")</f>
        <v/>
      </c>
      <c r="Z739" s="50" t="str">
        <f>IFERROR(__xludf.DUMMYFUNCTION("if(or(V739="""",V739=""f""),"""",V739&amp;"": ""&amp;vlookup(to_text(V739),'1.Learning-Goals'!$A$3:$B$100,2,FALSE))"),"")</f>
        <v/>
      </c>
      <c r="AA739" s="50" t="str">
        <f>IFERROR(__xludf.DUMMYFUNCTION("if(or(W739="""",W739=""f""),"""",W739&amp;"": ""&amp;vlookup(to_text(W739),'1.Learning-Goals'!$A$3:$B$100,2,FALSE))"),"")</f>
        <v/>
      </c>
      <c r="AB739" s="50" t="str">
        <f>IFERROR(__xludf.DUMMYFUNCTION("if(or(X739="""",X739=""f""),"""",X739&amp;"": ""&amp;vlookup(to_text(X739),'1.Learning-Goals'!$A$3:$B$100,2,FALSE))"),"")</f>
        <v/>
      </c>
      <c r="AC739" s="52"/>
      <c r="AD739" s="52"/>
      <c r="AE739" s="52"/>
      <c r="AF739" s="52"/>
      <c r="AG739" s="52"/>
      <c r="AH739" s="52"/>
      <c r="AI739" s="52"/>
      <c r="AJ739" s="52"/>
    </row>
    <row r="740" ht="15.75" customHeight="1">
      <c r="A740" s="53"/>
      <c r="B740" s="39" t="str">
        <f t="shared" si="1"/>
        <v/>
      </c>
      <c r="C740" s="40" t="s">
        <v>2209</v>
      </c>
      <c r="D740" s="41" t="s">
        <v>2210</v>
      </c>
      <c r="E740" s="41" t="s">
        <v>79</v>
      </c>
      <c r="F740" s="40" t="s">
        <v>155</v>
      </c>
      <c r="G740" s="41">
        <v>3.0</v>
      </c>
      <c r="H740" s="57" t="s">
        <v>6</v>
      </c>
      <c r="I740" s="41" t="s">
        <v>156</v>
      </c>
      <c r="J740" s="56"/>
      <c r="K740" s="44"/>
      <c r="L740" s="45"/>
      <c r="M740" s="46" t="s">
        <v>156</v>
      </c>
      <c r="N740" s="40" t="s">
        <v>155</v>
      </c>
      <c r="O740" s="47" t="s">
        <v>2211</v>
      </c>
      <c r="P740" s="48"/>
      <c r="Q740" s="48"/>
      <c r="R740" s="48"/>
      <c r="S740" s="49"/>
      <c r="T740" s="50" t="str">
        <f>IFERROR(__xludf.DUMMYFUNCTION("if(isblank($A740),"""",REGEXREPLACE($A740,   "",?(\d),?"",  ""$1""&amp;""-""&amp;$H740))"),"")</f>
        <v/>
      </c>
      <c r="U740" s="51" t="str">
        <f>IFERROR(__xludf.DUMMYFUNCTION("iferror(split(A740,"","",TRUE,TRUE),"""")"),"")</f>
        <v/>
      </c>
      <c r="V740" s="51"/>
      <c r="W740" s="51"/>
      <c r="X740" s="51"/>
      <c r="Y740" s="50" t="str">
        <f>IFERROR(__xludf.DUMMYFUNCTION("if(or(U740="""",U740=""f""),"""",U740&amp;"": ""&amp;vlookup(to_text(U740),'1.Learning-Goals'!$A$3:$B$100,2,FALSE))"),"")</f>
        <v/>
      </c>
      <c r="Z740" s="50" t="str">
        <f>IFERROR(__xludf.DUMMYFUNCTION("if(or(V740="""",V740=""f""),"""",V740&amp;"": ""&amp;vlookup(to_text(V740),'1.Learning-Goals'!$A$3:$B$100,2,FALSE))"),"")</f>
        <v/>
      </c>
      <c r="AA740" s="50" t="str">
        <f>IFERROR(__xludf.DUMMYFUNCTION("if(or(W740="""",W740=""f""),"""",W740&amp;"": ""&amp;vlookup(to_text(W740),'1.Learning-Goals'!$A$3:$B$100,2,FALSE))"),"")</f>
        <v/>
      </c>
      <c r="AB740" s="50" t="str">
        <f>IFERROR(__xludf.DUMMYFUNCTION("if(or(X740="""",X740=""f""),"""",X740&amp;"": ""&amp;vlookup(to_text(X740),'1.Learning-Goals'!$A$3:$B$100,2,FALSE))"),"")</f>
        <v/>
      </c>
      <c r="AC740" s="52"/>
      <c r="AD740" s="52"/>
      <c r="AE740" s="52"/>
      <c r="AF740" s="52"/>
      <c r="AG740" s="52"/>
      <c r="AH740" s="52"/>
      <c r="AI740" s="52"/>
      <c r="AJ740" s="52"/>
    </row>
    <row r="741" ht="15.75" customHeight="1">
      <c r="A741" s="53"/>
      <c r="B741" s="39" t="str">
        <f t="shared" si="1"/>
        <v/>
      </c>
      <c r="C741" s="40" t="s">
        <v>2212</v>
      </c>
      <c r="D741" s="41" t="s">
        <v>93</v>
      </c>
      <c r="E741" s="41" t="s">
        <v>79</v>
      </c>
      <c r="F741" s="40" t="s">
        <v>155</v>
      </c>
      <c r="G741" s="41">
        <v>4.0</v>
      </c>
      <c r="H741" s="57" t="s">
        <v>6</v>
      </c>
      <c r="I741" s="41" t="s">
        <v>156</v>
      </c>
      <c r="J741" s="56"/>
      <c r="K741" s="44"/>
      <c r="L741" s="45"/>
      <c r="M741" s="46" t="s">
        <v>156</v>
      </c>
      <c r="N741" s="40" t="s">
        <v>155</v>
      </c>
      <c r="O741" s="47" t="s">
        <v>2213</v>
      </c>
      <c r="P741" s="48"/>
      <c r="Q741" s="48"/>
      <c r="R741" s="48"/>
      <c r="S741" s="49"/>
      <c r="T741" s="50" t="str">
        <f>IFERROR(__xludf.DUMMYFUNCTION("if(isblank($A741),"""",REGEXREPLACE($A741,   "",?(\d),?"",  ""$1""&amp;""-""&amp;$H741))"),"")</f>
        <v/>
      </c>
      <c r="U741" s="51" t="str">
        <f>IFERROR(__xludf.DUMMYFUNCTION("iferror(split(A741,"","",TRUE,TRUE),"""")"),"")</f>
        <v/>
      </c>
      <c r="V741" s="51"/>
      <c r="W741" s="51"/>
      <c r="X741" s="51"/>
      <c r="Y741" s="50" t="str">
        <f>IFERROR(__xludf.DUMMYFUNCTION("if(or(U741="""",U741=""f""),"""",U741&amp;"": ""&amp;vlookup(to_text(U741),'1.Learning-Goals'!$A$3:$B$100,2,FALSE))"),"")</f>
        <v/>
      </c>
      <c r="Z741" s="50" t="str">
        <f>IFERROR(__xludf.DUMMYFUNCTION("if(or(V741="""",V741=""f""),"""",V741&amp;"": ""&amp;vlookup(to_text(V741),'1.Learning-Goals'!$A$3:$B$100,2,FALSE))"),"")</f>
        <v/>
      </c>
      <c r="AA741" s="50" t="str">
        <f>IFERROR(__xludf.DUMMYFUNCTION("if(or(W741="""",W741=""f""),"""",W741&amp;"": ""&amp;vlookup(to_text(W741),'1.Learning-Goals'!$A$3:$B$100,2,FALSE))"),"")</f>
        <v/>
      </c>
      <c r="AB741" s="50" t="str">
        <f>IFERROR(__xludf.DUMMYFUNCTION("if(or(X741="""",X741=""f""),"""",X741&amp;"": ""&amp;vlookup(to_text(X741),'1.Learning-Goals'!$A$3:$B$100,2,FALSE))"),"")</f>
        <v/>
      </c>
      <c r="AC741" s="52"/>
      <c r="AD741" s="52"/>
      <c r="AE741" s="52"/>
      <c r="AF741" s="52"/>
      <c r="AG741" s="52"/>
      <c r="AH741" s="52"/>
      <c r="AI741" s="52"/>
      <c r="AJ741" s="52"/>
    </row>
    <row r="742" ht="15.75" customHeight="1">
      <c r="A742" s="53"/>
      <c r="B742" s="39" t="str">
        <f t="shared" si="1"/>
        <v/>
      </c>
      <c r="C742" s="40" t="s">
        <v>2214</v>
      </c>
      <c r="D742" s="41" t="s">
        <v>2215</v>
      </c>
      <c r="E742" s="41" t="s">
        <v>79</v>
      </c>
      <c r="F742" s="40" t="s">
        <v>155</v>
      </c>
      <c r="G742" s="41">
        <v>4.0</v>
      </c>
      <c r="H742" s="57" t="s">
        <v>6</v>
      </c>
      <c r="I742" s="41" t="s">
        <v>156</v>
      </c>
      <c r="J742" s="56"/>
      <c r="K742" s="44"/>
      <c r="L742" s="45"/>
      <c r="M742" s="46" t="s">
        <v>156</v>
      </c>
      <c r="N742" s="40" t="s">
        <v>155</v>
      </c>
      <c r="O742" s="47" t="s">
        <v>2216</v>
      </c>
      <c r="P742" s="48"/>
      <c r="Q742" s="48"/>
      <c r="R742" s="48"/>
      <c r="S742" s="49"/>
      <c r="T742" s="50" t="str">
        <f>IFERROR(__xludf.DUMMYFUNCTION("if(isblank($A742),"""",REGEXREPLACE($A742,   "",?(\d),?"",  ""$1""&amp;""-""&amp;$H742))"),"")</f>
        <v/>
      </c>
      <c r="U742" s="51" t="str">
        <f>IFERROR(__xludf.DUMMYFUNCTION("iferror(split(A742,"","",TRUE,TRUE),"""")"),"")</f>
        <v/>
      </c>
      <c r="V742" s="51"/>
      <c r="W742" s="51"/>
      <c r="X742" s="51"/>
      <c r="Y742" s="50" t="str">
        <f>IFERROR(__xludf.DUMMYFUNCTION("if(or(U742="""",U742=""f""),"""",U742&amp;"": ""&amp;vlookup(to_text(U742),'1.Learning-Goals'!$A$3:$B$100,2,FALSE))"),"")</f>
        <v/>
      </c>
      <c r="Z742" s="50" t="str">
        <f>IFERROR(__xludf.DUMMYFUNCTION("if(or(V742="""",V742=""f""),"""",V742&amp;"": ""&amp;vlookup(to_text(V742),'1.Learning-Goals'!$A$3:$B$100,2,FALSE))"),"")</f>
        <v/>
      </c>
      <c r="AA742" s="50" t="str">
        <f>IFERROR(__xludf.DUMMYFUNCTION("if(or(W742="""",W742=""f""),"""",W742&amp;"": ""&amp;vlookup(to_text(W742),'1.Learning-Goals'!$A$3:$B$100,2,FALSE))"),"")</f>
        <v/>
      </c>
      <c r="AB742" s="50" t="str">
        <f>IFERROR(__xludf.DUMMYFUNCTION("if(or(X742="""",X742=""f""),"""",X742&amp;"": ""&amp;vlookup(to_text(X742),'1.Learning-Goals'!$A$3:$B$100,2,FALSE))"),"")</f>
        <v/>
      </c>
      <c r="AC742" s="52"/>
      <c r="AD742" s="52"/>
      <c r="AE742" s="52"/>
      <c r="AF742" s="52"/>
      <c r="AG742" s="52"/>
      <c r="AH742" s="52"/>
      <c r="AI742" s="52"/>
      <c r="AJ742" s="52"/>
    </row>
    <row r="743" ht="15.75" customHeight="1">
      <c r="A743" s="53"/>
      <c r="B743" s="39" t="str">
        <f t="shared" si="1"/>
        <v/>
      </c>
      <c r="C743" s="40" t="s">
        <v>2217</v>
      </c>
      <c r="D743" s="41" t="s">
        <v>2218</v>
      </c>
      <c r="E743" s="41" t="s">
        <v>79</v>
      </c>
      <c r="F743" s="40" t="s">
        <v>155</v>
      </c>
      <c r="G743" s="41">
        <v>4.0</v>
      </c>
      <c r="H743" s="57" t="s">
        <v>6</v>
      </c>
      <c r="I743" s="41" t="s">
        <v>156</v>
      </c>
      <c r="J743" s="56"/>
      <c r="K743" s="44"/>
      <c r="L743" s="45"/>
      <c r="M743" s="46" t="s">
        <v>156</v>
      </c>
      <c r="N743" s="40" t="s">
        <v>155</v>
      </c>
      <c r="O743" s="47" t="s">
        <v>2219</v>
      </c>
      <c r="P743" s="48"/>
      <c r="Q743" s="48"/>
      <c r="R743" s="48"/>
      <c r="S743" s="49"/>
      <c r="T743" s="50" t="str">
        <f>IFERROR(__xludf.DUMMYFUNCTION("if(isblank($A743),"""",REGEXREPLACE($A743,   "",?(\d),?"",  ""$1""&amp;""-""&amp;$H743))"),"")</f>
        <v/>
      </c>
      <c r="U743" s="51" t="str">
        <f>IFERROR(__xludf.DUMMYFUNCTION("iferror(split(A743,"","",TRUE,TRUE),"""")"),"")</f>
        <v/>
      </c>
      <c r="V743" s="51"/>
      <c r="W743" s="51"/>
      <c r="X743" s="51"/>
      <c r="Y743" s="50" t="str">
        <f>IFERROR(__xludf.DUMMYFUNCTION("if(or(U743="""",U743=""f""),"""",U743&amp;"": ""&amp;vlookup(to_text(U743),'1.Learning-Goals'!$A$3:$B$100,2,FALSE))"),"")</f>
        <v/>
      </c>
      <c r="Z743" s="50" t="str">
        <f>IFERROR(__xludf.DUMMYFUNCTION("if(or(V743="""",V743=""f""),"""",V743&amp;"": ""&amp;vlookup(to_text(V743),'1.Learning-Goals'!$A$3:$B$100,2,FALSE))"),"")</f>
        <v/>
      </c>
      <c r="AA743" s="50" t="str">
        <f>IFERROR(__xludf.DUMMYFUNCTION("if(or(W743="""",W743=""f""),"""",W743&amp;"": ""&amp;vlookup(to_text(W743),'1.Learning-Goals'!$A$3:$B$100,2,FALSE))"),"")</f>
        <v/>
      </c>
      <c r="AB743" s="50" t="str">
        <f>IFERROR(__xludf.DUMMYFUNCTION("if(or(X743="""",X743=""f""),"""",X743&amp;"": ""&amp;vlookup(to_text(X743),'1.Learning-Goals'!$A$3:$B$100,2,FALSE))"),"")</f>
        <v/>
      </c>
      <c r="AC743" s="52"/>
      <c r="AD743" s="52"/>
      <c r="AE743" s="52"/>
      <c r="AF743" s="52"/>
      <c r="AG743" s="52"/>
      <c r="AH743" s="52"/>
      <c r="AI743" s="52"/>
      <c r="AJ743" s="52"/>
    </row>
    <row r="744" ht="15.75" customHeight="1">
      <c r="A744" s="53"/>
      <c r="B744" s="39" t="str">
        <f t="shared" si="1"/>
        <v/>
      </c>
      <c r="C744" s="40" t="s">
        <v>2220</v>
      </c>
      <c r="D744" s="41" t="s">
        <v>2221</v>
      </c>
      <c r="E744" s="41" t="s">
        <v>79</v>
      </c>
      <c r="F744" s="40" t="s">
        <v>155</v>
      </c>
      <c r="G744" s="41">
        <v>4.0</v>
      </c>
      <c r="H744" s="57" t="s">
        <v>6</v>
      </c>
      <c r="I744" s="41" t="s">
        <v>156</v>
      </c>
      <c r="J744" s="56"/>
      <c r="K744" s="44"/>
      <c r="L744" s="45"/>
      <c r="M744" s="46" t="s">
        <v>156</v>
      </c>
      <c r="N744" s="40" t="s">
        <v>155</v>
      </c>
      <c r="O744" s="47" t="s">
        <v>2222</v>
      </c>
      <c r="P744" s="48"/>
      <c r="Q744" s="48"/>
      <c r="R744" s="48"/>
      <c r="S744" s="49"/>
      <c r="T744" s="50" t="str">
        <f>IFERROR(__xludf.DUMMYFUNCTION("if(isblank($A744),"""",REGEXREPLACE($A744,   "",?(\d),?"",  ""$1""&amp;""-""&amp;$H744))"),"")</f>
        <v/>
      </c>
      <c r="U744" s="51" t="str">
        <f>IFERROR(__xludf.DUMMYFUNCTION("iferror(split(A744,"","",TRUE,TRUE),"""")"),"")</f>
        <v/>
      </c>
      <c r="V744" s="51"/>
      <c r="W744" s="51"/>
      <c r="X744" s="51"/>
      <c r="Y744" s="50" t="str">
        <f>IFERROR(__xludf.DUMMYFUNCTION("if(or(U744="""",U744=""f""),"""",U744&amp;"": ""&amp;vlookup(to_text(U744),'1.Learning-Goals'!$A$3:$B$100,2,FALSE))"),"")</f>
        <v/>
      </c>
      <c r="Z744" s="50" t="str">
        <f>IFERROR(__xludf.DUMMYFUNCTION("if(or(V744="""",V744=""f""),"""",V744&amp;"": ""&amp;vlookup(to_text(V744),'1.Learning-Goals'!$A$3:$B$100,2,FALSE))"),"")</f>
        <v/>
      </c>
      <c r="AA744" s="50" t="str">
        <f>IFERROR(__xludf.DUMMYFUNCTION("if(or(W744="""",W744=""f""),"""",W744&amp;"": ""&amp;vlookup(to_text(W744),'1.Learning-Goals'!$A$3:$B$100,2,FALSE))"),"")</f>
        <v/>
      </c>
      <c r="AB744" s="50" t="str">
        <f>IFERROR(__xludf.DUMMYFUNCTION("if(or(X744="""",X744=""f""),"""",X744&amp;"": ""&amp;vlookup(to_text(X744),'1.Learning-Goals'!$A$3:$B$100,2,FALSE))"),"")</f>
        <v/>
      </c>
      <c r="AC744" s="52"/>
      <c r="AD744" s="52"/>
      <c r="AE744" s="52"/>
      <c r="AF744" s="52"/>
      <c r="AG744" s="52"/>
      <c r="AH744" s="52"/>
      <c r="AI744" s="52"/>
      <c r="AJ744" s="52"/>
    </row>
    <row r="745" ht="15.75" customHeight="1">
      <c r="A745" s="53"/>
      <c r="B745" s="39" t="str">
        <f t="shared" si="1"/>
        <v/>
      </c>
      <c r="C745" s="40" t="s">
        <v>2223</v>
      </c>
      <c r="D745" s="41" t="s">
        <v>2224</v>
      </c>
      <c r="E745" s="41" t="s">
        <v>79</v>
      </c>
      <c r="F745" s="40" t="s">
        <v>155</v>
      </c>
      <c r="G745" s="41">
        <v>4.0</v>
      </c>
      <c r="H745" s="57" t="s">
        <v>6</v>
      </c>
      <c r="I745" s="41" t="s">
        <v>156</v>
      </c>
      <c r="J745" s="56"/>
      <c r="K745" s="44"/>
      <c r="L745" s="45"/>
      <c r="M745" s="46" t="s">
        <v>156</v>
      </c>
      <c r="N745" s="40" t="s">
        <v>155</v>
      </c>
      <c r="O745" s="47" t="s">
        <v>2225</v>
      </c>
      <c r="P745" s="48"/>
      <c r="Q745" s="48"/>
      <c r="R745" s="48"/>
      <c r="S745" s="49"/>
      <c r="T745" s="50" t="str">
        <f>IFERROR(__xludf.DUMMYFUNCTION("if(isblank($A745),"""",REGEXREPLACE($A745,   "",?(\d),?"",  ""$1""&amp;""-""&amp;$H745))"),"")</f>
        <v/>
      </c>
      <c r="U745" s="51" t="str">
        <f>IFERROR(__xludf.DUMMYFUNCTION("iferror(split(A745,"","",TRUE,TRUE),"""")"),"")</f>
        <v/>
      </c>
      <c r="V745" s="51"/>
      <c r="W745" s="51"/>
      <c r="X745" s="51"/>
      <c r="Y745" s="50" t="str">
        <f>IFERROR(__xludf.DUMMYFUNCTION("if(or(U745="""",U745=""f""),"""",U745&amp;"": ""&amp;vlookup(to_text(U745),'1.Learning-Goals'!$A$3:$B$100,2,FALSE))"),"")</f>
        <v/>
      </c>
      <c r="Z745" s="50" t="str">
        <f>IFERROR(__xludf.DUMMYFUNCTION("if(or(V745="""",V745=""f""),"""",V745&amp;"": ""&amp;vlookup(to_text(V745),'1.Learning-Goals'!$A$3:$B$100,2,FALSE))"),"")</f>
        <v/>
      </c>
      <c r="AA745" s="50" t="str">
        <f>IFERROR(__xludf.DUMMYFUNCTION("if(or(W745="""",W745=""f""),"""",W745&amp;"": ""&amp;vlookup(to_text(W745),'1.Learning-Goals'!$A$3:$B$100,2,FALSE))"),"")</f>
        <v/>
      </c>
      <c r="AB745" s="50" t="str">
        <f>IFERROR(__xludf.DUMMYFUNCTION("if(or(X745="""",X745=""f""),"""",X745&amp;"": ""&amp;vlookup(to_text(X745),'1.Learning-Goals'!$A$3:$B$100,2,FALSE))"),"")</f>
        <v/>
      </c>
      <c r="AC745" s="52"/>
      <c r="AD745" s="52"/>
      <c r="AE745" s="52"/>
      <c r="AF745" s="52"/>
      <c r="AG745" s="52"/>
      <c r="AH745" s="52"/>
      <c r="AI745" s="52"/>
      <c r="AJ745" s="52"/>
    </row>
    <row r="746" ht="15.75" customHeight="1">
      <c r="A746" s="53"/>
      <c r="B746" s="39" t="str">
        <f t="shared" si="1"/>
        <v/>
      </c>
      <c r="C746" s="40" t="s">
        <v>2226</v>
      </c>
      <c r="D746" s="41" t="s">
        <v>2166</v>
      </c>
      <c r="E746" s="41" t="s">
        <v>79</v>
      </c>
      <c r="F746" s="40" t="s">
        <v>155</v>
      </c>
      <c r="G746" s="41">
        <v>4.0</v>
      </c>
      <c r="H746" s="57" t="s">
        <v>6</v>
      </c>
      <c r="I746" s="41" t="s">
        <v>156</v>
      </c>
      <c r="J746" s="56"/>
      <c r="K746" s="44"/>
      <c r="L746" s="45"/>
      <c r="M746" s="46" t="s">
        <v>156</v>
      </c>
      <c r="N746" s="40" t="s">
        <v>155</v>
      </c>
      <c r="O746" s="47" t="s">
        <v>2227</v>
      </c>
      <c r="P746" s="48"/>
      <c r="Q746" s="48"/>
      <c r="R746" s="48"/>
      <c r="S746" s="49"/>
      <c r="T746" s="50" t="str">
        <f>IFERROR(__xludf.DUMMYFUNCTION("if(isblank($A746),"""",REGEXREPLACE($A746,   "",?(\d),?"",  ""$1""&amp;""-""&amp;$H746))"),"")</f>
        <v/>
      </c>
      <c r="U746" s="51" t="str">
        <f>IFERROR(__xludf.DUMMYFUNCTION("iferror(split(A746,"","",TRUE,TRUE),"""")"),"")</f>
        <v/>
      </c>
      <c r="V746" s="51"/>
      <c r="W746" s="51"/>
      <c r="X746" s="51"/>
      <c r="Y746" s="50" t="str">
        <f>IFERROR(__xludf.DUMMYFUNCTION("if(or(U746="""",U746=""f""),"""",U746&amp;"": ""&amp;vlookup(to_text(U746),'1.Learning-Goals'!$A$3:$B$100,2,FALSE))"),"")</f>
        <v/>
      </c>
      <c r="Z746" s="50" t="str">
        <f>IFERROR(__xludf.DUMMYFUNCTION("if(or(V746="""",V746=""f""),"""",V746&amp;"": ""&amp;vlookup(to_text(V746),'1.Learning-Goals'!$A$3:$B$100,2,FALSE))"),"")</f>
        <v/>
      </c>
      <c r="AA746" s="50" t="str">
        <f>IFERROR(__xludf.DUMMYFUNCTION("if(or(W746="""",W746=""f""),"""",W746&amp;"": ""&amp;vlookup(to_text(W746),'1.Learning-Goals'!$A$3:$B$100,2,FALSE))"),"")</f>
        <v/>
      </c>
      <c r="AB746" s="50" t="str">
        <f>IFERROR(__xludf.DUMMYFUNCTION("if(or(X746="""",X746=""f""),"""",X746&amp;"": ""&amp;vlookup(to_text(X746),'1.Learning-Goals'!$A$3:$B$100,2,FALSE))"),"")</f>
        <v/>
      </c>
      <c r="AC746" s="52"/>
      <c r="AD746" s="52"/>
      <c r="AE746" s="52"/>
      <c r="AF746" s="52"/>
      <c r="AG746" s="52"/>
      <c r="AH746" s="52"/>
      <c r="AI746" s="52"/>
      <c r="AJ746" s="52"/>
    </row>
    <row r="747" ht="15.75" customHeight="1">
      <c r="A747" s="53"/>
      <c r="B747" s="39" t="str">
        <f t="shared" si="1"/>
        <v/>
      </c>
      <c r="C747" s="40" t="s">
        <v>2228</v>
      </c>
      <c r="D747" s="41" t="s">
        <v>2229</v>
      </c>
      <c r="E747" s="41" t="s">
        <v>79</v>
      </c>
      <c r="F747" s="40" t="s">
        <v>155</v>
      </c>
      <c r="G747" s="41">
        <v>4.0</v>
      </c>
      <c r="H747" s="57" t="s">
        <v>6</v>
      </c>
      <c r="I747" s="41" t="s">
        <v>156</v>
      </c>
      <c r="J747" s="56"/>
      <c r="K747" s="44"/>
      <c r="L747" s="45"/>
      <c r="M747" s="46" t="s">
        <v>156</v>
      </c>
      <c r="N747" s="40" t="s">
        <v>155</v>
      </c>
      <c r="O747" s="47" t="s">
        <v>2230</v>
      </c>
      <c r="P747" s="48"/>
      <c r="Q747" s="48"/>
      <c r="R747" s="48"/>
      <c r="S747" s="49"/>
      <c r="T747" s="50" t="str">
        <f>IFERROR(__xludf.DUMMYFUNCTION("if(isblank($A747),"""",REGEXREPLACE($A747,   "",?(\d),?"",  ""$1""&amp;""-""&amp;$H747))"),"")</f>
        <v/>
      </c>
      <c r="U747" s="51" t="str">
        <f>IFERROR(__xludf.DUMMYFUNCTION("iferror(split(A747,"","",TRUE,TRUE),"""")"),"")</f>
        <v/>
      </c>
      <c r="V747" s="51"/>
      <c r="W747" s="51"/>
      <c r="X747" s="51"/>
      <c r="Y747" s="50" t="str">
        <f>IFERROR(__xludf.DUMMYFUNCTION("if(or(U747="""",U747=""f""),"""",U747&amp;"": ""&amp;vlookup(to_text(U747),'1.Learning-Goals'!$A$3:$B$100,2,FALSE))"),"")</f>
        <v/>
      </c>
      <c r="Z747" s="50" t="str">
        <f>IFERROR(__xludf.DUMMYFUNCTION("if(or(V747="""",V747=""f""),"""",V747&amp;"": ""&amp;vlookup(to_text(V747),'1.Learning-Goals'!$A$3:$B$100,2,FALSE))"),"")</f>
        <v/>
      </c>
      <c r="AA747" s="50" t="str">
        <f>IFERROR(__xludf.DUMMYFUNCTION("if(or(W747="""",W747=""f""),"""",W747&amp;"": ""&amp;vlookup(to_text(W747),'1.Learning-Goals'!$A$3:$B$100,2,FALSE))"),"")</f>
        <v/>
      </c>
      <c r="AB747" s="50" t="str">
        <f>IFERROR(__xludf.DUMMYFUNCTION("if(or(X747="""",X747=""f""),"""",X747&amp;"": ""&amp;vlookup(to_text(X747),'1.Learning-Goals'!$A$3:$B$100,2,FALSE))"),"")</f>
        <v/>
      </c>
      <c r="AC747" s="52"/>
      <c r="AD747" s="52"/>
      <c r="AE747" s="52"/>
      <c r="AF747" s="52"/>
      <c r="AG747" s="52"/>
      <c r="AH747" s="52"/>
      <c r="AI747" s="52"/>
      <c r="AJ747" s="52"/>
    </row>
    <row r="748" ht="15.75" customHeight="1">
      <c r="A748" s="53"/>
      <c r="B748" s="39" t="str">
        <f t="shared" si="1"/>
        <v/>
      </c>
      <c r="C748" s="40" t="s">
        <v>2231</v>
      </c>
      <c r="D748" s="41" t="s">
        <v>2232</v>
      </c>
      <c r="E748" s="41" t="s">
        <v>79</v>
      </c>
      <c r="F748" s="40" t="s">
        <v>155</v>
      </c>
      <c r="G748" s="41">
        <v>4.0</v>
      </c>
      <c r="H748" s="57" t="s">
        <v>6</v>
      </c>
      <c r="I748" s="41" t="s">
        <v>156</v>
      </c>
      <c r="J748" s="56"/>
      <c r="K748" s="44"/>
      <c r="L748" s="45"/>
      <c r="M748" s="46" t="s">
        <v>156</v>
      </c>
      <c r="N748" s="40" t="s">
        <v>155</v>
      </c>
      <c r="O748" s="47" t="s">
        <v>2233</v>
      </c>
      <c r="P748" s="48"/>
      <c r="Q748" s="48"/>
      <c r="R748" s="48"/>
      <c r="S748" s="49"/>
      <c r="T748" s="50" t="str">
        <f>IFERROR(__xludf.DUMMYFUNCTION("if(isblank($A748),"""",REGEXREPLACE($A748,   "",?(\d),?"",  ""$1""&amp;""-""&amp;$H748))"),"")</f>
        <v/>
      </c>
      <c r="U748" s="51" t="str">
        <f>IFERROR(__xludf.DUMMYFUNCTION("iferror(split(A748,"","",TRUE,TRUE),"""")"),"")</f>
        <v/>
      </c>
      <c r="V748" s="51"/>
      <c r="W748" s="51"/>
      <c r="X748" s="51"/>
      <c r="Y748" s="50" t="str">
        <f>IFERROR(__xludf.DUMMYFUNCTION("if(or(U748="""",U748=""f""),"""",U748&amp;"": ""&amp;vlookup(to_text(U748),'1.Learning-Goals'!$A$3:$B$100,2,FALSE))"),"")</f>
        <v/>
      </c>
      <c r="Z748" s="50" t="str">
        <f>IFERROR(__xludf.DUMMYFUNCTION("if(or(V748="""",V748=""f""),"""",V748&amp;"": ""&amp;vlookup(to_text(V748),'1.Learning-Goals'!$A$3:$B$100,2,FALSE))"),"")</f>
        <v/>
      </c>
      <c r="AA748" s="50" t="str">
        <f>IFERROR(__xludf.DUMMYFUNCTION("if(or(W748="""",W748=""f""),"""",W748&amp;"": ""&amp;vlookup(to_text(W748),'1.Learning-Goals'!$A$3:$B$100,2,FALSE))"),"")</f>
        <v/>
      </c>
      <c r="AB748" s="50" t="str">
        <f>IFERROR(__xludf.DUMMYFUNCTION("if(or(X748="""",X748=""f""),"""",X748&amp;"": ""&amp;vlookup(to_text(X748),'1.Learning-Goals'!$A$3:$B$100,2,FALSE))"),"")</f>
        <v/>
      </c>
      <c r="AC748" s="52"/>
      <c r="AD748" s="52"/>
      <c r="AE748" s="52"/>
      <c r="AF748" s="52"/>
      <c r="AG748" s="52"/>
      <c r="AH748" s="52"/>
      <c r="AI748" s="52"/>
      <c r="AJ748" s="52"/>
    </row>
    <row r="749" ht="15.75" customHeight="1">
      <c r="A749" s="53"/>
      <c r="B749" s="39" t="str">
        <f t="shared" si="1"/>
        <v/>
      </c>
      <c r="C749" s="40" t="s">
        <v>2234</v>
      </c>
      <c r="D749" s="41" t="s">
        <v>2235</v>
      </c>
      <c r="E749" s="41" t="s">
        <v>79</v>
      </c>
      <c r="F749" s="40" t="s">
        <v>155</v>
      </c>
      <c r="G749" s="41">
        <v>4.0</v>
      </c>
      <c r="H749" s="57" t="s">
        <v>6</v>
      </c>
      <c r="I749" s="41" t="s">
        <v>156</v>
      </c>
      <c r="J749" s="56"/>
      <c r="K749" s="44"/>
      <c r="L749" s="45"/>
      <c r="M749" s="46" t="s">
        <v>156</v>
      </c>
      <c r="N749" s="40" t="s">
        <v>155</v>
      </c>
      <c r="O749" s="47" t="s">
        <v>2236</v>
      </c>
      <c r="P749" s="48"/>
      <c r="Q749" s="48"/>
      <c r="R749" s="48"/>
      <c r="S749" s="49"/>
      <c r="T749" s="50" t="str">
        <f>IFERROR(__xludf.DUMMYFUNCTION("if(isblank($A749),"""",REGEXREPLACE($A749,   "",?(\d),?"",  ""$1""&amp;""-""&amp;$H749))"),"")</f>
        <v/>
      </c>
      <c r="U749" s="51" t="str">
        <f>IFERROR(__xludf.DUMMYFUNCTION("iferror(split(A749,"","",TRUE,TRUE),"""")"),"")</f>
        <v/>
      </c>
      <c r="V749" s="51"/>
      <c r="W749" s="51"/>
      <c r="X749" s="51"/>
      <c r="Y749" s="50" t="str">
        <f>IFERROR(__xludf.DUMMYFUNCTION("if(or(U749="""",U749=""f""),"""",U749&amp;"": ""&amp;vlookup(to_text(U749),'1.Learning-Goals'!$A$3:$B$100,2,FALSE))"),"")</f>
        <v/>
      </c>
      <c r="Z749" s="50" t="str">
        <f>IFERROR(__xludf.DUMMYFUNCTION("if(or(V749="""",V749=""f""),"""",V749&amp;"": ""&amp;vlookup(to_text(V749),'1.Learning-Goals'!$A$3:$B$100,2,FALSE))"),"")</f>
        <v/>
      </c>
      <c r="AA749" s="50" t="str">
        <f>IFERROR(__xludf.DUMMYFUNCTION("if(or(W749="""",W749=""f""),"""",W749&amp;"": ""&amp;vlookup(to_text(W749),'1.Learning-Goals'!$A$3:$B$100,2,FALSE))"),"")</f>
        <v/>
      </c>
      <c r="AB749" s="50" t="str">
        <f>IFERROR(__xludf.DUMMYFUNCTION("if(or(X749="""",X749=""f""),"""",X749&amp;"": ""&amp;vlookup(to_text(X749),'1.Learning-Goals'!$A$3:$B$100,2,FALSE))"),"")</f>
        <v/>
      </c>
      <c r="AC749" s="52"/>
      <c r="AD749" s="52"/>
      <c r="AE749" s="52"/>
      <c r="AF749" s="52"/>
      <c r="AG749" s="52"/>
      <c r="AH749" s="52"/>
      <c r="AI749" s="52"/>
      <c r="AJ749" s="52"/>
    </row>
    <row r="750" ht="15.75" customHeight="1">
      <c r="A750" s="53"/>
      <c r="B750" s="39" t="str">
        <f t="shared" si="1"/>
        <v/>
      </c>
      <c r="C750" s="40" t="s">
        <v>2237</v>
      </c>
      <c r="D750" s="41" t="s">
        <v>2238</v>
      </c>
      <c r="E750" s="41" t="s">
        <v>79</v>
      </c>
      <c r="F750" s="40" t="s">
        <v>155</v>
      </c>
      <c r="G750" s="41">
        <v>4.0</v>
      </c>
      <c r="H750" s="57" t="s">
        <v>6</v>
      </c>
      <c r="I750" s="41" t="s">
        <v>156</v>
      </c>
      <c r="J750" s="56"/>
      <c r="K750" s="44"/>
      <c r="L750" s="45"/>
      <c r="M750" s="46" t="s">
        <v>156</v>
      </c>
      <c r="N750" s="40" t="s">
        <v>155</v>
      </c>
      <c r="O750" s="47" t="s">
        <v>2239</v>
      </c>
      <c r="P750" s="48"/>
      <c r="Q750" s="48"/>
      <c r="R750" s="48"/>
      <c r="S750" s="49"/>
      <c r="T750" s="50" t="str">
        <f>IFERROR(__xludf.DUMMYFUNCTION("if(isblank($A750),"""",REGEXREPLACE($A750,   "",?(\d),?"",  ""$1""&amp;""-""&amp;$H750))"),"")</f>
        <v/>
      </c>
      <c r="U750" s="51" t="str">
        <f>IFERROR(__xludf.DUMMYFUNCTION("iferror(split(A750,"","",TRUE,TRUE),"""")"),"")</f>
        <v/>
      </c>
      <c r="V750" s="51"/>
      <c r="W750" s="51"/>
      <c r="X750" s="51"/>
      <c r="Y750" s="50" t="str">
        <f>IFERROR(__xludf.DUMMYFUNCTION("if(or(U750="""",U750=""f""),"""",U750&amp;"": ""&amp;vlookup(to_text(U750),'1.Learning-Goals'!$A$3:$B$100,2,FALSE))"),"")</f>
        <v/>
      </c>
      <c r="Z750" s="50" t="str">
        <f>IFERROR(__xludf.DUMMYFUNCTION("if(or(V750="""",V750=""f""),"""",V750&amp;"": ""&amp;vlookup(to_text(V750),'1.Learning-Goals'!$A$3:$B$100,2,FALSE))"),"")</f>
        <v/>
      </c>
      <c r="AA750" s="50" t="str">
        <f>IFERROR(__xludf.DUMMYFUNCTION("if(or(W750="""",W750=""f""),"""",W750&amp;"": ""&amp;vlookup(to_text(W750),'1.Learning-Goals'!$A$3:$B$100,2,FALSE))"),"")</f>
        <v/>
      </c>
      <c r="AB750" s="50" t="str">
        <f>IFERROR(__xludf.DUMMYFUNCTION("if(or(X750="""",X750=""f""),"""",X750&amp;"": ""&amp;vlookup(to_text(X750),'1.Learning-Goals'!$A$3:$B$100,2,FALSE))"),"")</f>
        <v/>
      </c>
      <c r="AC750" s="52"/>
      <c r="AD750" s="52"/>
      <c r="AE750" s="52"/>
      <c r="AF750" s="52"/>
      <c r="AG750" s="52"/>
      <c r="AH750" s="52"/>
      <c r="AI750" s="52"/>
      <c r="AJ750" s="52"/>
    </row>
    <row r="751" ht="15.75" customHeight="1">
      <c r="A751" s="53"/>
      <c r="B751" s="39" t="str">
        <f t="shared" si="1"/>
        <v/>
      </c>
      <c r="C751" s="40" t="s">
        <v>2240</v>
      </c>
      <c r="D751" s="41" t="s">
        <v>2241</v>
      </c>
      <c r="E751" s="41" t="s">
        <v>79</v>
      </c>
      <c r="F751" s="40" t="s">
        <v>155</v>
      </c>
      <c r="G751" s="41">
        <v>4.0</v>
      </c>
      <c r="H751" s="57" t="s">
        <v>6</v>
      </c>
      <c r="I751" s="41" t="s">
        <v>156</v>
      </c>
      <c r="J751" s="56"/>
      <c r="K751" s="44"/>
      <c r="L751" s="45"/>
      <c r="M751" s="46" t="s">
        <v>156</v>
      </c>
      <c r="N751" s="40" t="s">
        <v>155</v>
      </c>
      <c r="O751" s="47" t="s">
        <v>2242</v>
      </c>
      <c r="P751" s="48"/>
      <c r="Q751" s="48"/>
      <c r="R751" s="48"/>
      <c r="S751" s="49"/>
      <c r="T751" s="50" t="str">
        <f>IFERROR(__xludf.DUMMYFUNCTION("if(isblank($A751),"""",REGEXREPLACE($A751,   "",?(\d),?"",  ""$1""&amp;""-""&amp;$H751))"),"")</f>
        <v/>
      </c>
      <c r="U751" s="51" t="str">
        <f>IFERROR(__xludf.DUMMYFUNCTION("iferror(split(A751,"","",TRUE,TRUE),"""")"),"")</f>
        <v/>
      </c>
      <c r="V751" s="51"/>
      <c r="W751" s="51"/>
      <c r="X751" s="51"/>
      <c r="Y751" s="50" t="str">
        <f>IFERROR(__xludf.DUMMYFUNCTION("if(or(U751="""",U751=""f""),"""",U751&amp;"": ""&amp;vlookup(to_text(U751),'1.Learning-Goals'!$A$3:$B$100,2,FALSE))"),"")</f>
        <v/>
      </c>
      <c r="Z751" s="50" t="str">
        <f>IFERROR(__xludf.DUMMYFUNCTION("if(or(V751="""",V751=""f""),"""",V751&amp;"": ""&amp;vlookup(to_text(V751),'1.Learning-Goals'!$A$3:$B$100,2,FALSE))"),"")</f>
        <v/>
      </c>
      <c r="AA751" s="50" t="str">
        <f>IFERROR(__xludf.DUMMYFUNCTION("if(or(W751="""",W751=""f""),"""",W751&amp;"": ""&amp;vlookup(to_text(W751),'1.Learning-Goals'!$A$3:$B$100,2,FALSE))"),"")</f>
        <v/>
      </c>
      <c r="AB751" s="50" t="str">
        <f>IFERROR(__xludf.DUMMYFUNCTION("if(or(X751="""",X751=""f""),"""",X751&amp;"": ""&amp;vlookup(to_text(X751),'1.Learning-Goals'!$A$3:$B$100,2,FALSE))"),"")</f>
        <v/>
      </c>
      <c r="AC751" s="52"/>
      <c r="AD751" s="52"/>
      <c r="AE751" s="52"/>
      <c r="AF751" s="52"/>
      <c r="AG751" s="52"/>
      <c r="AH751" s="52"/>
      <c r="AI751" s="52"/>
      <c r="AJ751" s="52"/>
    </row>
    <row r="752" ht="15.75" customHeight="1">
      <c r="A752" s="53"/>
      <c r="B752" s="39" t="str">
        <f t="shared" si="1"/>
        <v/>
      </c>
      <c r="C752" s="40" t="s">
        <v>2243</v>
      </c>
      <c r="D752" s="41" t="s">
        <v>2180</v>
      </c>
      <c r="E752" s="41" t="s">
        <v>79</v>
      </c>
      <c r="F752" s="40" t="s">
        <v>155</v>
      </c>
      <c r="G752" s="41">
        <v>4.0</v>
      </c>
      <c r="H752" s="57" t="s">
        <v>6</v>
      </c>
      <c r="I752" s="41" t="s">
        <v>156</v>
      </c>
      <c r="J752" s="56"/>
      <c r="K752" s="44"/>
      <c r="L752" s="45"/>
      <c r="M752" s="46" t="s">
        <v>156</v>
      </c>
      <c r="N752" s="40" t="s">
        <v>155</v>
      </c>
      <c r="O752" s="47" t="s">
        <v>2244</v>
      </c>
      <c r="P752" s="48"/>
      <c r="Q752" s="48"/>
      <c r="R752" s="48"/>
      <c r="S752" s="49"/>
      <c r="T752" s="50" t="str">
        <f>IFERROR(__xludf.DUMMYFUNCTION("if(isblank($A752),"""",REGEXREPLACE($A752,   "",?(\d),?"",  ""$1""&amp;""-""&amp;$H752))"),"")</f>
        <v/>
      </c>
      <c r="U752" s="51" t="str">
        <f>IFERROR(__xludf.DUMMYFUNCTION("iferror(split(A752,"","",TRUE,TRUE),"""")"),"")</f>
        <v/>
      </c>
      <c r="V752" s="51"/>
      <c r="W752" s="51"/>
      <c r="X752" s="51"/>
      <c r="Y752" s="50" t="str">
        <f>IFERROR(__xludf.DUMMYFUNCTION("if(or(U752="""",U752=""f""),"""",U752&amp;"": ""&amp;vlookup(to_text(U752),'1.Learning-Goals'!$A$3:$B$100,2,FALSE))"),"")</f>
        <v/>
      </c>
      <c r="Z752" s="50" t="str">
        <f>IFERROR(__xludf.DUMMYFUNCTION("if(or(V752="""",V752=""f""),"""",V752&amp;"": ""&amp;vlookup(to_text(V752),'1.Learning-Goals'!$A$3:$B$100,2,FALSE))"),"")</f>
        <v/>
      </c>
      <c r="AA752" s="50" t="str">
        <f>IFERROR(__xludf.DUMMYFUNCTION("if(or(W752="""",W752=""f""),"""",W752&amp;"": ""&amp;vlookup(to_text(W752),'1.Learning-Goals'!$A$3:$B$100,2,FALSE))"),"")</f>
        <v/>
      </c>
      <c r="AB752" s="50" t="str">
        <f>IFERROR(__xludf.DUMMYFUNCTION("if(or(X752="""",X752=""f""),"""",X752&amp;"": ""&amp;vlookup(to_text(X752),'1.Learning-Goals'!$A$3:$B$100,2,FALSE))"),"")</f>
        <v/>
      </c>
      <c r="AC752" s="52"/>
      <c r="AD752" s="52"/>
      <c r="AE752" s="52"/>
      <c r="AF752" s="52"/>
      <c r="AG752" s="52"/>
      <c r="AH752" s="52"/>
      <c r="AI752" s="52"/>
      <c r="AJ752" s="52"/>
    </row>
    <row r="753" ht="15.75" customHeight="1">
      <c r="A753" s="53"/>
      <c r="B753" s="39" t="str">
        <f t="shared" si="1"/>
        <v/>
      </c>
      <c r="C753" s="40" t="s">
        <v>2245</v>
      </c>
      <c r="D753" s="41" t="s">
        <v>2246</v>
      </c>
      <c r="E753" s="41" t="s">
        <v>79</v>
      </c>
      <c r="F753" s="40" t="s">
        <v>155</v>
      </c>
      <c r="G753" s="41">
        <v>4.0</v>
      </c>
      <c r="H753" s="57" t="s">
        <v>6</v>
      </c>
      <c r="I753" s="41" t="s">
        <v>156</v>
      </c>
      <c r="J753" s="56"/>
      <c r="K753" s="44"/>
      <c r="L753" s="45"/>
      <c r="M753" s="46" t="s">
        <v>156</v>
      </c>
      <c r="N753" s="40" t="s">
        <v>155</v>
      </c>
      <c r="O753" s="47" t="s">
        <v>2247</v>
      </c>
      <c r="P753" s="48"/>
      <c r="Q753" s="48"/>
      <c r="R753" s="48"/>
      <c r="S753" s="49"/>
      <c r="T753" s="50" t="str">
        <f>IFERROR(__xludf.DUMMYFUNCTION("if(isblank($A753),"""",REGEXREPLACE($A753,   "",?(\d),?"",  ""$1""&amp;""-""&amp;$H753))"),"")</f>
        <v/>
      </c>
      <c r="U753" s="51" t="str">
        <f>IFERROR(__xludf.DUMMYFUNCTION("iferror(split(A753,"","",TRUE,TRUE),"""")"),"")</f>
        <v/>
      </c>
      <c r="V753" s="51"/>
      <c r="W753" s="51"/>
      <c r="X753" s="51"/>
      <c r="Y753" s="50" t="str">
        <f>IFERROR(__xludf.DUMMYFUNCTION("if(or(U753="""",U753=""f""),"""",U753&amp;"": ""&amp;vlookup(to_text(U753),'1.Learning-Goals'!$A$3:$B$100,2,FALSE))"),"")</f>
        <v/>
      </c>
      <c r="Z753" s="50" t="str">
        <f>IFERROR(__xludf.DUMMYFUNCTION("if(or(V753="""",V753=""f""),"""",V753&amp;"": ""&amp;vlookup(to_text(V753),'1.Learning-Goals'!$A$3:$B$100,2,FALSE))"),"")</f>
        <v/>
      </c>
      <c r="AA753" s="50" t="str">
        <f>IFERROR(__xludf.DUMMYFUNCTION("if(or(W753="""",W753=""f""),"""",W753&amp;"": ""&amp;vlookup(to_text(W753),'1.Learning-Goals'!$A$3:$B$100,2,FALSE))"),"")</f>
        <v/>
      </c>
      <c r="AB753" s="50" t="str">
        <f>IFERROR(__xludf.DUMMYFUNCTION("if(or(X753="""",X753=""f""),"""",X753&amp;"": ""&amp;vlookup(to_text(X753),'1.Learning-Goals'!$A$3:$B$100,2,FALSE))"),"")</f>
        <v/>
      </c>
      <c r="AC753" s="52"/>
      <c r="AD753" s="52"/>
      <c r="AE753" s="52"/>
      <c r="AF753" s="52"/>
      <c r="AG753" s="52"/>
      <c r="AH753" s="52"/>
      <c r="AI753" s="52"/>
      <c r="AJ753" s="52"/>
    </row>
    <row r="754" ht="15.75" customHeight="1">
      <c r="A754" s="53"/>
      <c r="B754" s="39" t="str">
        <f t="shared" si="1"/>
        <v/>
      </c>
      <c r="C754" s="40" t="s">
        <v>2248</v>
      </c>
      <c r="D754" s="41" t="s">
        <v>2249</v>
      </c>
      <c r="E754" s="41" t="s">
        <v>79</v>
      </c>
      <c r="F754" s="40" t="s">
        <v>155</v>
      </c>
      <c r="G754" s="41">
        <v>4.0</v>
      </c>
      <c r="H754" s="57" t="s">
        <v>6</v>
      </c>
      <c r="I754" s="41" t="s">
        <v>156</v>
      </c>
      <c r="J754" s="56"/>
      <c r="K754" s="44"/>
      <c r="L754" s="45"/>
      <c r="M754" s="46" t="s">
        <v>156</v>
      </c>
      <c r="N754" s="40" t="s">
        <v>155</v>
      </c>
      <c r="O754" s="47" t="s">
        <v>2250</v>
      </c>
      <c r="P754" s="48"/>
      <c r="Q754" s="48"/>
      <c r="R754" s="48"/>
      <c r="S754" s="49"/>
      <c r="T754" s="50" t="str">
        <f>IFERROR(__xludf.DUMMYFUNCTION("if(isblank($A754),"""",REGEXREPLACE($A754,   "",?(\d),?"",  ""$1""&amp;""-""&amp;$H754))"),"")</f>
        <v/>
      </c>
      <c r="U754" s="51" t="str">
        <f>IFERROR(__xludf.DUMMYFUNCTION("iferror(split(A754,"","",TRUE,TRUE),"""")"),"")</f>
        <v/>
      </c>
      <c r="V754" s="51"/>
      <c r="W754" s="51"/>
      <c r="X754" s="51"/>
      <c r="Y754" s="50" t="str">
        <f>IFERROR(__xludf.DUMMYFUNCTION("if(or(U754="""",U754=""f""),"""",U754&amp;"": ""&amp;vlookup(to_text(U754),'1.Learning-Goals'!$A$3:$B$100,2,FALSE))"),"")</f>
        <v/>
      </c>
      <c r="Z754" s="50" t="str">
        <f>IFERROR(__xludf.DUMMYFUNCTION("if(or(V754="""",V754=""f""),"""",V754&amp;"": ""&amp;vlookup(to_text(V754),'1.Learning-Goals'!$A$3:$B$100,2,FALSE))"),"")</f>
        <v/>
      </c>
      <c r="AA754" s="50" t="str">
        <f>IFERROR(__xludf.DUMMYFUNCTION("if(or(W754="""",W754=""f""),"""",W754&amp;"": ""&amp;vlookup(to_text(W754),'1.Learning-Goals'!$A$3:$B$100,2,FALSE))"),"")</f>
        <v/>
      </c>
      <c r="AB754" s="50" t="str">
        <f>IFERROR(__xludf.DUMMYFUNCTION("if(or(X754="""",X754=""f""),"""",X754&amp;"": ""&amp;vlookup(to_text(X754),'1.Learning-Goals'!$A$3:$B$100,2,FALSE))"),"")</f>
        <v/>
      </c>
      <c r="AC754" s="52"/>
      <c r="AD754" s="52"/>
      <c r="AE754" s="52"/>
      <c r="AF754" s="52"/>
      <c r="AG754" s="52"/>
      <c r="AH754" s="52"/>
      <c r="AI754" s="52"/>
      <c r="AJ754" s="52"/>
    </row>
    <row r="755" ht="15.75" customHeight="1">
      <c r="A755" s="53"/>
      <c r="B755" s="39" t="str">
        <f t="shared" si="1"/>
        <v/>
      </c>
      <c r="C755" s="40" t="s">
        <v>2251</v>
      </c>
      <c r="D755" s="41" t="s">
        <v>2252</v>
      </c>
      <c r="E755" s="41" t="s">
        <v>79</v>
      </c>
      <c r="F755" s="40" t="s">
        <v>155</v>
      </c>
      <c r="G755" s="41">
        <v>4.0</v>
      </c>
      <c r="H755" s="57" t="s">
        <v>6</v>
      </c>
      <c r="I755" s="41" t="s">
        <v>156</v>
      </c>
      <c r="J755" s="56"/>
      <c r="K755" s="44"/>
      <c r="L755" s="45"/>
      <c r="M755" s="46" t="s">
        <v>156</v>
      </c>
      <c r="N755" s="40" t="s">
        <v>155</v>
      </c>
      <c r="O755" s="47" t="s">
        <v>2253</v>
      </c>
      <c r="P755" s="48"/>
      <c r="Q755" s="48"/>
      <c r="R755" s="48"/>
      <c r="S755" s="49"/>
      <c r="T755" s="50" t="str">
        <f>IFERROR(__xludf.DUMMYFUNCTION("if(isblank($A755),"""",REGEXREPLACE($A755,   "",?(\d),?"",  ""$1""&amp;""-""&amp;$H755))"),"")</f>
        <v/>
      </c>
      <c r="U755" s="51" t="str">
        <f>IFERROR(__xludf.DUMMYFUNCTION("iferror(split(A755,"","",TRUE,TRUE),"""")"),"")</f>
        <v/>
      </c>
      <c r="V755" s="51"/>
      <c r="W755" s="51"/>
      <c r="X755" s="51"/>
      <c r="Y755" s="50" t="str">
        <f>IFERROR(__xludf.DUMMYFUNCTION("if(or(U755="""",U755=""f""),"""",U755&amp;"": ""&amp;vlookup(to_text(U755),'1.Learning-Goals'!$A$3:$B$100,2,FALSE))"),"")</f>
        <v/>
      </c>
      <c r="Z755" s="50" t="str">
        <f>IFERROR(__xludf.DUMMYFUNCTION("if(or(V755="""",V755=""f""),"""",V755&amp;"": ""&amp;vlookup(to_text(V755),'1.Learning-Goals'!$A$3:$B$100,2,FALSE))"),"")</f>
        <v/>
      </c>
      <c r="AA755" s="50" t="str">
        <f>IFERROR(__xludf.DUMMYFUNCTION("if(or(W755="""",W755=""f""),"""",W755&amp;"": ""&amp;vlookup(to_text(W755),'1.Learning-Goals'!$A$3:$B$100,2,FALSE))"),"")</f>
        <v/>
      </c>
      <c r="AB755" s="50" t="str">
        <f>IFERROR(__xludf.DUMMYFUNCTION("if(or(X755="""",X755=""f""),"""",X755&amp;"": ""&amp;vlookup(to_text(X755),'1.Learning-Goals'!$A$3:$B$100,2,FALSE))"),"")</f>
        <v/>
      </c>
      <c r="AC755" s="52"/>
      <c r="AD755" s="52"/>
      <c r="AE755" s="52"/>
      <c r="AF755" s="52"/>
      <c r="AG755" s="52"/>
      <c r="AH755" s="52"/>
      <c r="AI755" s="52"/>
      <c r="AJ755" s="52"/>
    </row>
    <row r="756" ht="15.75" customHeight="1">
      <c r="A756" s="53"/>
      <c r="B756" s="39" t="str">
        <f t="shared" si="1"/>
        <v/>
      </c>
      <c r="C756" s="40" t="s">
        <v>2254</v>
      </c>
      <c r="D756" s="41" t="s">
        <v>2255</v>
      </c>
      <c r="E756" s="41" t="s">
        <v>79</v>
      </c>
      <c r="F756" s="40" t="s">
        <v>155</v>
      </c>
      <c r="G756" s="41">
        <v>4.0</v>
      </c>
      <c r="H756" s="57" t="s">
        <v>6</v>
      </c>
      <c r="I756" s="41" t="s">
        <v>156</v>
      </c>
      <c r="J756" s="56"/>
      <c r="K756" s="44"/>
      <c r="L756" s="45"/>
      <c r="M756" s="46" t="s">
        <v>156</v>
      </c>
      <c r="N756" s="40" t="s">
        <v>155</v>
      </c>
      <c r="O756" s="47" t="s">
        <v>2256</v>
      </c>
      <c r="P756" s="48"/>
      <c r="Q756" s="48"/>
      <c r="R756" s="48"/>
      <c r="S756" s="49"/>
      <c r="T756" s="50" t="str">
        <f>IFERROR(__xludf.DUMMYFUNCTION("if(isblank($A756),"""",REGEXREPLACE($A756,   "",?(\d),?"",  ""$1""&amp;""-""&amp;$H756))"),"")</f>
        <v/>
      </c>
      <c r="U756" s="51" t="str">
        <f>IFERROR(__xludf.DUMMYFUNCTION("iferror(split(A756,"","",TRUE,TRUE),"""")"),"")</f>
        <v/>
      </c>
      <c r="V756" s="51"/>
      <c r="W756" s="51"/>
      <c r="X756" s="51"/>
      <c r="Y756" s="50" t="str">
        <f>IFERROR(__xludf.DUMMYFUNCTION("if(or(U756="""",U756=""f""),"""",U756&amp;"": ""&amp;vlookup(to_text(U756),'1.Learning-Goals'!$A$3:$B$100,2,FALSE))"),"")</f>
        <v/>
      </c>
      <c r="Z756" s="50" t="str">
        <f>IFERROR(__xludf.DUMMYFUNCTION("if(or(V756="""",V756=""f""),"""",V756&amp;"": ""&amp;vlookup(to_text(V756),'1.Learning-Goals'!$A$3:$B$100,2,FALSE))"),"")</f>
        <v/>
      </c>
      <c r="AA756" s="50" t="str">
        <f>IFERROR(__xludf.DUMMYFUNCTION("if(or(W756="""",W756=""f""),"""",W756&amp;"": ""&amp;vlookup(to_text(W756),'1.Learning-Goals'!$A$3:$B$100,2,FALSE))"),"")</f>
        <v/>
      </c>
      <c r="AB756" s="50" t="str">
        <f>IFERROR(__xludf.DUMMYFUNCTION("if(or(X756="""",X756=""f""),"""",X756&amp;"": ""&amp;vlookup(to_text(X756),'1.Learning-Goals'!$A$3:$B$100,2,FALSE))"),"")</f>
        <v/>
      </c>
      <c r="AC756" s="52"/>
      <c r="AD756" s="52"/>
      <c r="AE756" s="52"/>
      <c r="AF756" s="52"/>
      <c r="AG756" s="52"/>
      <c r="AH756" s="52"/>
      <c r="AI756" s="52"/>
      <c r="AJ756" s="52"/>
    </row>
    <row r="757" ht="15.75" customHeight="1">
      <c r="A757" s="53"/>
      <c r="B757" s="39" t="str">
        <f t="shared" si="1"/>
        <v/>
      </c>
      <c r="C757" s="40" t="s">
        <v>2257</v>
      </c>
      <c r="D757" s="41" t="s">
        <v>2258</v>
      </c>
      <c r="E757" s="41" t="s">
        <v>79</v>
      </c>
      <c r="F757" s="40" t="s">
        <v>155</v>
      </c>
      <c r="G757" s="41">
        <v>4.0</v>
      </c>
      <c r="H757" s="57" t="s">
        <v>6</v>
      </c>
      <c r="I757" s="41" t="s">
        <v>156</v>
      </c>
      <c r="J757" s="56"/>
      <c r="K757" s="44"/>
      <c r="L757" s="45"/>
      <c r="M757" s="46" t="s">
        <v>156</v>
      </c>
      <c r="N757" s="40" t="s">
        <v>155</v>
      </c>
      <c r="O757" s="47" t="s">
        <v>2259</v>
      </c>
      <c r="P757" s="48"/>
      <c r="Q757" s="48"/>
      <c r="R757" s="48"/>
      <c r="S757" s="49"/>
      <c r="T757" s="50" t="str">
        <f>IFERROR(__xludf.DUMMYFUNCTION("if(isblank($A757),"""",REGEXREPLACE($A757,   "",?(\d),?"",  ""$1""&amp;""-""&amp;$H757))"),"")</f>
        <v/>
      </c>
      <c r="U757" s="51" t="str">
        <f>IFERROR(__xludf.DUMMYFUNCTION("iferror(split(A757,"","",TRUE,TRUE),"""")"),"")</f>
        <v/>
      </c>
      <c r="V757" s="51"/>
      <c r="W757" s="51"/>
      <c r="X757" s="51"/>
      <c r="Y757" s="50" t="str">
        <f>IFERROR(__xludf.DUMMYFUNCTION("if(or(U757="""",U757=""f""),"""",U757&amp;"": ""&amp;vlookup(to_text(U757),'1.Learning-Goals'!$A$3:$B$100,2,FALSE))"),"")</f>
        <v/>
      </c>
      <c r="Z757" s="50" t="str">
        <f>IFERROR(__xludf.DUMMYFUNCTION("if(or(V757="""",V757=""f""),"""",V757&amp;"": ""&amp;vlookup(to_text(V757),'1.Learning-Goals'!$A$3:$B$100,2,FALSE))"),"")</f>
        <v/>
      </c>
      <c r="AA757" s="50" t="str">
        <f>IFERROR(__xludf.DUMMYFUNCTION("if(or(W757="""",W757=""f""),"""",W757&amp;"": ""&amp;vlookup(to_text(W757),'1.Learning-Goals'!$A$3:$B$100,2,FALSE))"),"")</f>
        <v/>
      </c>
      <c r="AB757" s="50" t="str">
        <f>IFERROR(__xludf.DUMMYFUNCTION("if(or(X757="""",X757=""f""),"""",X757&amp;"": ""&amp;vlookup(to_text(X757),'1.Learning-Goals'!$A$3:$B$100,2,FALSE))"),"")</f>
        <v/>
      </c>
      <c r="AC757" s="52"/>
      <c r="AD757" s="52"/>
      <c r="AE757" s="52"/>
      <c r="AF757" s="52"/>
      <c r="AG757" s="52"/>
      <c r="AH757" s="52"/>
      <c r="AI757" s="52"/>
      <c r="AJ757" s="52"/>
    </row>
    <row r="758" ht="15.75" customHeight="1">
      <c r="A758" s="53"/>
      <c r="B758" s="39" t="str">
        <f t="shared" si="1"/>
        <v/>
      </c>
      <c r="C758" s="40" t="s">
        <v>2260</v>
      </c>
      <c r="D758" s="41" t="s">
        <v>2261</v>
      </c>
      <c r="E758" s="41" t="s">
        <v>79</v>
      </c>
      <c r="F758" s="40" t="s">
        <v>155</v>
      </c>
      <c r="G758" s="41">
        <v>4.0</v>
      </c>
      <c r="H758" s="57" t="s">
        <v>6</v>
      </c>
      <c r="I758" s="41" t="s">
        <v>156</v>
      </c>
      <c r="J758" s="56"/>
      <c r="K758" s="44"/>
      <c r="L758" s="45"/>
      <c r="M758" s="46" t="s">
        <v>156</v>
      </c>
      <c r="N758" s="40" t="s">
        <v>155</v>
      </c>
      <c r="O758" s="47" t="s">
        <v>2262</v>
      </c>
      <c r="P758" s="48"/>
      <c r="Q758" s="48"/>
      <c r="R758" s="48"/>
      <c r="S758" s="49"/>
      <c r="T758" s="50" t="str">
        <f>IFERROR(__xludf.DUMMYFUNCTION("if(isblank($A758),"""",REGEXREPLACE($A758,   "",?(\d),?"",  ""$1""&amp;""-""&amp;$H758))"),"")</f>
        <v/>
      </c>
      <c r="U758" s="51" t="str">
        <f>IFERROR(__xludf.DUMMYFUNCTION("iferror(split(A758,"","",TRUE,TRUE),"""")"),"")</f>
        <v/>
      </c>
      <c r="V758" s="51"/>
      <c r="W758" s="51"/>
      <c r="X758" s="51"/>
      <c r="Y758" s="50" t="str">
        <f>IFERROR(__xludf.DUMMYFUNCTION("if(or(U758="""",U758=""f""),"""",U758&amp;"": ""&amp;vlookup(to_text(U758),'1.Learning-Goals'!$A$3:$B$100,2,FALSE))"),"")</f>
        <v/>
      </c>
      <c r="Z758" s="50" t="str">
        <f>IFERROR(__xludf.DUMMYFUNCTION("if(or(V758="""",V758=""f""),"""",V758&amp;"": ""&amp;vlookup(to_text(V758),'1.Learning-Goals'!$A$3:$B$100,2,FALSE))"),"")</f>
        <v/>
      </c>
      <c r="AA758" s="50" t="str">
        <f>IFERROR(__xludf.DUMMYFUNCTION("if(or(W758="""",W758=""f""),"""",W758&amp;"": ""&amp;vlookup(to_text(W758),'1.Learning-Goals'!$A$3:$B$100,2,FALSE))"),"")</f>
        <v/>
      </c>
      <c r="AB758" s="50" t="str">
        <f>IFERROR(__xludf.DUMMYFUNCTION("if(or(X758="""",X758=""f""),"""",X758&amp;"": ""&amp;vlookup(to_text(X758),'1.Learning-Goals'!$A$3:$B$100,2,FALSE))"),"")</f>
        <v/>
      </c>
      <c r="AC758" s="52"/>
      <c r="AD758" s="52"/>
      <c r="AE758" s="52"/>
      <c r="AF758" s="52"/>
      <c r="AG758" s="52"/>
      <c r="AH758" s="52"/>
      <c r="AI758" s="52"/>
      <c r="AJ758" s="52"/>
    </row>
    <row r="759" ht="15.75" customHeight="1">
      <c r="A759" s="53"/>
      <c r="B759" s="39" t="str">
        <f t="shared" si="1"/>
        <v/>
      </c>
      <c r="C759" s="40" t="s">
        <v>2263</v>
      </c>
      <c r="D759" s="41" t="s">
        <v>2264</v>
      </c>
      <c r="E759" s="41" t="s">
        <v>79</v>
      </c>
      <c r="F759" s="40" t="s">
        <v>155</v>
      </c>
      <c r="G759" s="41">
        <v>4.0</v>
      </c>
      <c r="H759" s="57" t="s">
        <v>6</v>
      </c>
      <c r="I759" s="41" t="s">
        <v>156</v>
      </c>
      <c r="J759" s="56"/>
      <c r="K759" s="44"/>
      <c r="L759" s="45"/>
      <c r="M759" s="46" t="s">
        <v>156</v>
      </c>
      <c r="N759" s="40" t="s">
        <v>155</v>
      </c>
      <c r="O759" s="47" t="s">
        <v>2265</v>
      </c>
      <c r="P759" s="48"/>
      <c r="Q759" s="48"/>
      <c r="R759" s="48"/>
      <c r="S759" s="49"/>
      <c r="T759" s="50" t="str">
        <f>IFERROR(__xludf.DUMMYFUNCTION("if(isblank($A759),"""",REGEXREPLACE($A759,   "",?(\d),?"",  ""$1""&amp;""-""&amp;$H759))"),"")</f>
        <v/>
      </c>
      <c r="U759" s="51" t="str">
        <f>IFERROR(__xludf.DUMMYFUNCTION("iferror(split(A759,"","",TRUE,TRUE),"""")"),"")</f>
        <v/>
      </c>
      <c r="V759" s="51"/>
      <c r="W759" s="51"/>
      <c r="X759" s="51"/>
      <c r="Y759" s="50" t="str">
        <f>IFERROR(__xludf.DUMMYFUNCTION("if(or(U759="""",U759=""f""),"""",U759&amp;"": ""&amp;vlookup(to_text(U759),'1.Learning-Goals'!$A$3:$B$100,2,FALSE))"),"")</f>
        <v/>
      </c>
      <c r="Z759" s="50" t="str">
        <f>IFERROR(__xludf.DUMMYFUNCTION("if(or(V759="""",V759=""f""),"""",V759&amp;"": ""&amp;vlookup(to_text(V759),'1.Learning-Goals'!$A$3:$B$100,2,FALSE))"),"")</f>
        <v/>
      </c>
      <c r="AA759" s="50" t="str">
        <f>IFERROR(__xludf.DUMMYFUNCTION("if(or(W759="""",W759=""f""),"""",W759&amp;"": ""&amp;vlookup(to_text(W759),'1.Learning-Goals'!$A$3:$B$100,2,FALSE))"),"")</f>
        <v/>
      </c>
      <c r="AB759" s="50" t="str">
        <f>IFERROR(__xludf.DUMMYFUNCTION("if(or(X759="""",X759=""f""),"""",X759&amp;"": ""&amp;vlookup(to_text(X759),'1.Learning-Goals'!$A$3:$B$100,2,FALSE))"),"")</f>
        <v/>
      </c>
      <c r="AC759" s="52"/>
      <c r="AD759" s="52"/>
      <c r="AE759" s="52"/>
      <c r="AF759" s="52"/>
      <c r="AG759" s="52"/>
      <c r="AH759" s="52"/>
      <c r="AI759" s="52"/>
      <c r="AJ759" s="52"/>
    </row>
    <row r="760" ht="15.75" customHeight="1">
      <c r="A760" s="53"/>
      <c r="B760" s="39" t="str">
        <f t="shared" si="1"/>
        <v/>
      </c>
      <c r="C760" s="40" t="s">
        <v>2266</v>
      </c>
      <c r="D760" s="41" t="s">
        <v>2267</v>
      </c>
      <c r="E760" s="41" t="s">
        <v>79</v>
      </c>
      <c r="F760" s="40" t="s">
        <v>155</v>
      </c>
      <c r="G760" s="41">
        <v>4.0</v>
      </c>
      <c r="H760" s="57" t="s">
        <v>6</v>
      </c>
      <c r="I760" s="41" t="s">
        <v>156</v>
      </c>
      <c r="J760" s="56"/>
      <c r="K760" s="44"/>
      <c r="L760" s="45"/>
      <c r="M760" s="46" t="s">
        <v>156</v>
      </c>
      <c r="N760" s="40" t="s">
        <v>155</v>
      </c>
      <c r="O760" s="47" t="s">
        <v>2268</v>
      </c>
      <c r="P760" s="48"/>
      <c r="Q760" s="48"/>
      <c r="R760" s="48"/>
      <c r="S760" s="49"/>
      <c r="T760" s="50" t="str">
        <f>IFERROR(__xludf.DUMMYFUNCTION("if(isblank($A760),"""",REGEXREPLACE($A760,   "",?(\d),?"",  ""$1""&amp;""-""&amp;$H760))"),"")</f>
        <v/>
      </c>
      <c r="U760" s="51" t="str">
        <f>IFERROR(__xludf.DUMMYFUNCTION("iferror(split(A760,"","",TRUE,TRUE),"""")"),"")</f>
        <v/>
      </c>
      <c r="V760" s="51"/>
      <c r="W760" s="51"/>
      <c r="X760" s="51"/>
      <c r="Y760" s="50" t="str">
        <f>IFERROR(__xludf.DUMMYFUNCTION("if(or(U760="""",U760=""f""),"""",U760&amp;"": ""&amp;vlookup(to_text(U760),'1.Learning-Goals'!$A$3:$B$100,2,FALSE))"),"")</f>
        <v/>
      </c>
      <c r="Z760" s="50" t="str">
        <f>IFERROR(__xludf.DUMMYFUNCTION("if(or(V760="""",V760=""f""),"""",V760&amp;"": ""&amp;vlookup(to_text(V760),'1.Learning-Goals'!$A$3:$B$100,2,FALSE))"),"")</f>
        <v/>
      </c>
      <c r="AA760" s="50" t="str">
        <f>IFERROR(__xludf.DUMMYFUNCTION("if(or(W760="""",W760=""f""),"""",W760&amp;"": ""&amp;vlookup(to_text(W760),'1.Learning-Goals'!$A$3:$B$100,2,FALSE))"),"")</f>
        <v/>
      </c>
      <c r="AB760" s="50" t="str">
        <f>IFERROR(__xludf.DUMMYFUNCTION("if(or(X760="""",X760=""f""),"""",X760&amp;"": ""&amp;vlookup(to_text(X760),'1.Learning-Goals'!$A$3:$B$100,2,FALSE))"),"")</f>
        <v/>
      </c>
      <c r="AC760" s="52"/>
      <c r="AD760" s="52"/>
      <c r="AE760" s="52"/>
      <c r="AF760" s="52"/>
      <c r="AG760" s="52"/>
      <c r="AH760" s="52"/>
      <c r="AI760" s="52"/>
      <c r="AJ760" s="52"/>
    </row>
    <row r="761" ht="15.75" customHeight="1">
      <c r="A761" s="53"/>
      <c r="B761" s="39" t="str">
        <f t="shared" si="1"/>
        <v/>
      </c>
      <c r="C761" s="40" t="s">
        <v>2269</v>
      </c>
      <c r="D761" s="41" t="s">
        <v>2270</v>
      </c>
      <c r="E761" s="41" t="s">
        <v>79</v>
      </c>
      <c r="F761" s="40" t="s">
        <v>155</v>
      </c>
      <c r="G761" s="41">
        <v>4.0</v>
      </c>
      <c r="H761" s="57" t="s">
        <v>6</v>
      </c>
      <c r="I761" s="41" t="s">
        <v>156</v>
      </c>
      <c r="J761" s="56"/>
      <c r="K761" s="44"/>
      <c r="L761" s="45"/>
      <c r="M761" s="46" t="s">
        <v>156</v>
      </c>
      <c r="N761" s="40" t="s">
        <v>155</v>
      </c>
      <c r="O761" s="47" t="s">
        <v>2271</v>
      </c>
      <c r="P761" s="48"/>
      <c r="Q761" s="48"/>
      <c r="R761" s="48"/>
      <c r="S761" s="49"/>
      <c r="T761" s="50" t="str">
        <f>IFERROR(__xludf.DUMMYFUNCTION("if(isblank($A761),"""",REGEXREPLACE($A761,   "",?(\d),?"",  ""$1""&amp;""-""&amp;$H761))"),"")</f>
        <v/>
      </c>
      <c r="U761" s="51" t="str">
        <f>IFERROR(__xludf.DUMMYFUNCTION("iferror(split(A761,"","",TRUE,TRUE),"""")"),"")</f>
        <v/>
      </c>
      <c r="V761" s="51"/>
      <c r="W761" s="51"/>
      <c r="X761" s="51"/>
      <c r="Y761" s="50" t="str">
        <f>IFERROR(__xludf.DUMMYFUNCTION("if(or(U761="""",U761=""f""),"""",U761&amp;"": ""&amp;vlookup(to_text(U761),'1.Learning-Goals'!$A$3:$B$100,2,FALSE))"),"")</f>
        <v/>
      </c>
      <c r="Z761" s="50" t="str">
        <f>IFERROR(__xludf.DUMMYFUNCTION("if(or(V761="""",V761=""f""),"""",V761&amp;"": ""&amp;vlookup(to_text(V761),'1.Learning-Goals'!$A$3:$B$100,2,FALSE))"),"")</f>
        <v/>
      </c>
      <c r="AA761" s="50" t="str">
        <f>IFERROR(__xludf.DUMMYFUNCTION("if(or(W761="""",W761=""f""),"""",W761&amp;"": ""&amp;vlookup(to_text(W761),'1.Learning-Goals'!$A$3:$B$100,2,FALSE))"),"")</f>
        <v/>
      </c>
      <c r="AB761" s="50" t="str">
        <f>IFERROR(__xludf.DUMMYFUNCTION("if(or(X761="""",X761=""f""),"""",X761&amp;"": ""&amp;vlookup(to_text(X761),'1.Learning-Goals'!$A$3:$B$100,2,FALSE))"),"")</f>
        <v/>
      </c>
      <c r="AC761" s="52"/>
      <c r="AD761" s="52"/>
      <c r="AE761" s="52"/>
      <c r="AF761" s="52"/>
      <c r="AG761" s="52"/>
      <c r="AH761" s="52"/>
      <c r="AI761" s="52"/>
      <c r="AJ761" s="52"/>
    </row>
    <row r="762" ht="15.75" customHeight="1">
      <c r="A762" s="53"/>
      <c r="B762" s="39" t="str">
        <f t="shared" si="1"/>
        <v/>
      </c>
      <c r="C762" s="40" t="s">
        <v>2272</v>
      </c>
      <c r="D762" s="41" t="s">
        <v>2273</v>
      </c>
      <c r="E762" s="41" t="s">
        <v>79</v>
      </c>
      <c r="F762" s="40" t="s">
        <v>155</v>
      </c>
      <c r="G762" s="41">
        <v>4.0</v>
      </c>
      <c r="H762" s="57" t="s">
        <v>6</v>
      </c>
      <c r="I762" s="41" t="s">
        <v>156</v>
      </c>
      <c r="J762" s="56"/>
      <c r="K762" s="44"/>
      <c r="L762" s="45"/>
      <c r="M762" s="46" t="s">
        <v>156</v>
      </c>
      <c r="N762" s="40" t="s">
        <v>155</v>
      </c>
      <c r="O762" s="47" t="s">
        <v>2274</v>
      </c>
      <c r="P762" s="48"/>
      <c r="Q762" s="48"/>
      <c r="R762" s="48"/>
      <c r="S762" s="49"/>
      <c r="T762" s="50" t="str">
        <f>IFERROR(__xludf.DUMMYFUNCTION("if(isblank($A762),"""",REGEXREPLACE($A762,   "",?(\d),?"",  ""$1""&amp;""-""&amp;$H762))"),"")</f>
        <v/>
      </c>
      <c r="U762" s="51" t="str">
        <f>IFERROR(__xludf.DUMMYFUNCTION("iferror(split(A762,"","",TRUE,TRUE),"""")"),"")</f>
        <v/>
      </c>
      <c r="V762" s="51"/>
      <c r="W762" s="51"/>
      <c r="X762" s="51"/>
      <c r="Y762" s="50" t="str">
        <f>IFERROR(__xludf.DUMMYFUNCTION("if(or(U762="""",U762=""f""),"""",U762&amp;"": ""&amp;vlookup(to_text(U762),'1.Learning-Goals'!$A$3:$B$100,2,FALSE))"),"")</f>
        <v/>
      </c>
      <c r="Z762" s="50" t="str">
        <f>IFERROR(__xludf.DUMMYFUNCTION("if(or(V762="""",V762=""f""),"""",V762&amp;"": ""&amp;vlookup(to_text(V762),'1.Learning-Goals'!$A$3:$B$100,2,FALSE))"),"")</f>
        <v/>
      </c>
      <c r="AA762" s="50" t="str">
        <f>IFERROR(__xludf.DUMMYFUNCTION("if(or(W762="""",W762=""f""),"""",W762&amp;"": ""&amp;vlookup(to_text(W762),'1.Learning-Goals'!$A$3:$B$100,2,FALSE))"),"")</f>
        <v/>
      </c>
      <c r="AB762" s="50" t="str">
        <f>IFERROR(__xludf.DUMMYFUNCTION("if(or(X762="""",X762=""f""),"""",X762&amp;"": ""&amp;vlookup(to_text(X762),'1.Learning-Goals'!$A$3:$B$100,2,FALSE))"),"")</f>
        <v/>
      </c>
      <c r="AC762" s="52"/>
      <c r="AD762" s="52"/>
      <c r="AE762" s="52"/>
      <c r="AF762" s="52"/>
      <c r="AG762" s="52"/>
      <c r="AH762" s="52"/>
      <c r="AI762" s="52"/>
      <c r="AJ762" s="52"/>
    </row>
    <row r="763" ht="15.75" customHeight="1">
      <c r="A763" s="53"/>
      <c r="B763" s="39" t="str">
        <f t="shared" si="1"/>
        <v/>
      </c>
      <c r="C763" s="40" t="s">
        <v>2275</v>
      </c>
      <c r="D763" s="41" t="s">
        <v>180</v>
      </c>
      <c r="E763" s="41" t="s">
        <v>79</v>
      </c>
      <c r="F763" s="40" t="s">
        <v>155</v>
      </c>
      <c r="G763" s="41">
        <v>4.0</v>
      </c>
      <c r="H763" s="57" t="s">
        <v>6</v>
      </c>
      <c r="I763" s="41" t="s">
        <v>156</v>
      </c>
      <c r="J763" s="56"/>
      <c r="K763" s="44"/>
      <c r="L763" s="45"/>
      <c r="M763" s="46" t="s">
        <v>156</v>
      </c>
      <c r="N763" s="40" t="s">
        <v>155</v>
      </c>
      <c r="O763" s="47" t="s">
        <v>2276</v>
      </c>
      <c r="P763" s="48"/>
      <c r="Q763" s="48"/>
      <c r="R763" s="48"/>
      <c r="S763" s="49"/>
      <c r="T763" s="50" t="str">
        <f>IFERROR(__xludf.DUMMYFUNCTION("if(isblank($A763),"""",REGEXREPLACE($A763,   "",?(\d),?"",  ""$1""&amp;""-""&amp;$H763))"),"")</f>
        <v/>
      </c>
      <c r="U763" s="51" t="str">
        <f>IFERROR(__xludf.DUMMYFUNCTION("iferror(split(A763,"","",TRUE,TRUE),"""")"),"")</f>
        <v/>
      </c>
      <c r="V763" s="51"/>
      <c r="W763" s="51"/>
      <c r="X763" s="51"/>
      <c r="Y763" s="50" t="str">
        <f>IFERROR(__xludf.DUMMYFUNCTION("if(or(U763="""",U763=""f""),"""",U763&amp;"": ""&amp;vlookup(to_text(U763),'1.Learning-Goals'!$A$3:$B$100,2,FALSE))"),"")</f>
        <v/>
      </c>
      <c r="Z763" s="50" t="str">
        <f>IFERROR(__xludf.DUMMYFUNCTION("if(or(V763="""",V763=""f""),"""",V763&amp;"": ""&amp;vlookup(to_text(V763),'1.Learning-Goals'!$A$3:$B$100,2,FALSE))"),"")</f>
        <v/>
      </c>
      <c r="AA763" s="50" t="str">
        <f>IFERROR(__xludf.DUMMYFUNCTION("if(or(W763="""",W763=""f""),"""",W763&amp;"": ""&amp;vlookup(to_text(W763),'1.Learning-Goals'!$A$3:$B$100,2,FALSE))"),"")</f>
        <v/>
      </c>
      <c r="AB763" s="50" t="str">
        <f>IFERROR(__xludf.DUMMYFUNCTION("if(or(X763="""",X763=""f""),"""",X763&amp;"": ""&amp;vlookup(to_text(X763),'1.Learning-Goals'!$A$3:$B$100,2,FALSE))"),"")</f>
        <v/>
      </c>
      <c r="AC763" s="52"/>
      <c r="AD763" s="52"/>
      <c r="AE763" s="52"/>
      <c r="AF763" s="52"/>
      <c r="AG763" s="52"/>
      <c r="AH763" s="52"/>
      <c r="AI763" s="52"/>
      <c r="AJ763" s="52"/>
    </row>
    <row r="764" ht="15.75" customHeight="1">
      <c r="A764" s="53"/>
      <c r="B764" s="39" t="str">
        <f t="shared" si="1"/>
        <v/>
      </c>
      <c r="C764" s="40" t="s">
        <v>2277</v>
      </c>
      <c r="D764" s="41" t="s">
        <v>2278</v>
      </c>
      <c r="E764" s="41" t="s">
        <v>79</v>
      </c>
      <c r="F764" s="40" t="s">
        <v>155</v>
      </c>
      <c r="G764" s="41">
        <v>4.0</v>
      </c>
      <c r="H764" s="57" t="s">
        <v>6</v>
      </c>
      <c r="I764" s="41" t="s">
        <v>156</v>
      </c>
      <c r="J764" s="56"/>
      <c r="K764" s="44"/>
      <c r="L764" s="45"/>
      <c r="M764" s="46" t="s">
        <v>156</v>
      </c>
      <c r="N764" s="40" t="s">
        <v>155</v>
      </c>
      <c r="O764" s="47" t="s">
        <v>2279</v>
      </c>
      <c r="P764" s="48"/>
      <c r="Q764" s="48"/>
      <c r="R764" s="48"/>
      <c r="S764" s="49"/>
      <c r="T764" s="50" t="str">
        <f>IFERROR(__xludf.DUMMYFUNCTION("if(isblank($A764),"""",REGEXREPLACE($A764,   "",?(\d),?"",  ""$1""&amp;""-""&amp;$H764))"),"")</f>
        <v/>
      </c>
      <c r="U764" s="51" t="str">
        <f>IFERROR(__xludf.DUMMYFUNCTION("iferror(split(A764,"","",TRUE,TRUE),"""")"),"")</f>
        <v/>
      </c>
      <c r="V764" s="51"/>
      <c r="W764" s="51"/>
      <c r="X764" s="51"/>
      <c r="Y764" s="50" t="str">
        <f>IFERROR(__xludf.DUMMYFUNCTION("if(or(U764="""",U764=""f""),"""",U764&amp;"": ""&amp;vlookup(to_text(U764),'1.Learning-Goals'!$A$3:$B$100,2,FALSE))"),"")</f>
        <v/>
      </c>
      <c r="Z764" s="50" t="str">
        <f>IFERROR(__xludf.DUMMYFUNCTION("if(or(V764="""",V764=""f""),"""",V764&amp;"": ""&amp;vlookup(to_text(V764),'1.Learning-Goals'!$A$3:$B$100,2,FALSE))"),"")</f>
        <v/>
      </c>
      <c r="AA764" s="50" t="str">
        <f>IFERROR(__xludf.DUMMYFUNCTION("if(or(W764="""",W764=""f""),"""",W764&amp;"": ""&amp;vlookup(to_text(W764),'1.Learning-Goals'!$A$3:$B$100,2,FALSE))"),"")</f>
        <v/>
      </c>
      <c r="AB764" s="50" t="str">
        <f>IFERROR(__xludf.DUMMYFUNCTION("if(or(X764="""",X764=""f""),"""",X764&amp;"": ""&amp;vlookup(to_text(X764),'1.Learning-Goals'!$A$3:$B$100,2,FALSE))"),"")</f>
        <v/>
      </c>
      <c r="AC764" s="52"/>
      <c r="AD764" s="52"/>
      <c r="AE764" s="52"/>
      <c r="AF764" s="52"/>
      <c r="AG764" s="52"/>
      <c r="AH764" s="52"/>
      <c r="AI764" s="52"/>
      <c r="AJ764" s="52"/>
    </row>
    <row r="765" ht="15.75" customHeight="1">
      <c r="A765" s="53"/>
      <c r="B765" s="39" t="str">
        <f t="shared" si="1"/>
        <v/>
      </c>
      <c r="C765" s="40" t="s">
        <v>2280</v>
      </c>
      <c r="D765" s="41" t="s">
        <v>2281</v>
      </c>
      <c r="E765" s="41" t="s">
        <v>79</v>
      </c>
      <c r="F765" s="40" t="s">
        <v>155</v>
      </c>
      <c r="G765" s="41">
        <v>4.0</v>
      </c>
      <c r="H765" s="57" t="s">
        <v>6</v>
      </c>
      <c r="I765" s="41" t="s">
        <v>156</v>
      </c>
      <c r="J765" s="56"/>
      <c r="K765" s="44"/>
      <c r="L765" s="45"/>
      <c r="M765" s="46" t="s">
        <v>156</v>
      </c>
      <c r="N765" s="40" t="s">
        <v>155</v>
      </c>
      <c r="O765" s="47" t="s">
        <v>2282</v>
      </c>
      <c r="P765" s="48"/>
      <c r="Q765" s="48"/>
      <c r="R765" s="48"/>
      <c r="S765" s="49"/>
      <c r="T765" s="50" t="str">
        <f>IFERROR(__xludf.DUMMYFUNCTION("if(isblank($A765),"""",REGEXREPLACE($A765,   "",?(\d),?"",  ""$1""&amp;""-""&amp;$H765))"),"")</f>
        <v/>
      </c>
      <c r="U765" s="51" t="str">
        <f>IFERROR(__xludf.DUMMYFUNCTION("iferror(split(A765,"","",TRUE,TRUE),"""")"),"")</f>
        <v/>
      </c>
      <c r="V765" s="51"/>
      <c r="W765" s="51"/>
      <c r="X765" s="51"/>
      <c r="Y765" s="50" t="str">
        <f>IFERROR(__xludf.DUMMYFUNCTION("if(or(U765="""",U765=""f""),"""",U765&amp;"": ""&amp;vlookup(to_text(U765),'1.Learning-Goals'!$A$3:$B$100,2,FALSE))"),"")</f>
        <v/>
      </c>
      <c r="Z765" s="50" t="str">
        <f>IFERROR(__xludf.DUMMYFUNCTION("if(or(V765="""",V765=""f""),"""",V765&amp;"": ""&amp;vlookup(to_text(V765),'1.Learning-Goals'!$A$3:$B$100,2,FALSE))"),"")</f>
        <v/>
      </c>
      <c r="AA765" s="50" t="str">
        <f>IFERROR(__xludf.DUMMYFUNCTION("if(or(W765="""",W765=""f""),"""",W765&amp;"": ""&amp;vlookup(to_text(W765),'1.Learning-Goals'!$A$3:$B$100,2,FALSE))"),"")</f>
        <v/>
      </c>
      <c r="AB765" s="50" t="str">
        <f>IFERROR(__xludf.DUMMYFUNCTION("if(or(X765="""",X765=""f""),"""",X765&amp;"": ""&amp;vlookup(to_text(X765),'1.Learning-Goals'!$A$3:$B$100,2,FALSE))"),"")</f>
        <v/>
      </c>
      <c r="AC765" s="52"/>
      <c r="AD765" s="52"/>
      <c r="AE765" s="52"/>
      <c r="AF765" s="52"/>
      <c r="AG765" s="52"/>
      <c r="AH765" s="52"/>
      <c r="AI765" s="52"/>
      <c r="AJ765" s="52"/>
    </row>
    <row r="766" ht="15.75" customHeight="1">
      <c r="A766" s="53"/>
      <c r="B766" s="39" t="str">
        <f t="shared" si="1"/>
        <v/>
      </c>
      <c r="C766" s="40" t="s">
        <v>2283</v>
      </c>
      <c r="D766" s="41" t="s">
        <v>2210</v>
      </c>
      <c r="E766" s="41" t="s">
        <v>79</v>
      </c>
      <c r="F766" s="40" t="s">
        <v>155</v>
      </c>
      <c r="G766" s="41">
        <v>4.0</v>
      </c>
      <c r="H766" s="57" t="s">
        <v>6</v>
      </c>
      <c r="I766" s="41" t="s">
        <v>156</v>
      </c>
      <c r="J766" s="56"/>
      <c r="K766" s="44"/>
      <c r="L766" s="45"/>
      <c r="M766" s="46" t="s">
        <v>156</v>
      </c>
      <c r="N766" s="40" t="s">
        <v>155</v>
      </c>
      <c r="O766" s="47" t="s">
        <v>2284</v>
      </c>
      <c r="P766" s="48"/>
      <c r="Q766" s="48"/>
      <c r="R766" s="48"/>
      <c r="S766" s="49"/>
      <c r="T766" s="50" t="str">
        <f>IFERROR(__xludf.DUMMYFUNCTION("if(isblank($A766),"""",REGEXREPLACE($A766,   "",?(\d),?"",  ""$1""&amp;""-""&amp;$H766))"),"")</f>
        <v/>
      </c>
      <c r="U766" s="51" t="str">
        <f>IFERROR(__xludf.DUMMYFUNCTION("iferror(split(A766,"","",TRUE,TRUE),"""")"),"")</f>
        <v/>
      </c>
      <c r="V766" s="51"/>
      <c r="W766" s="51"/>
      <c r="X766" s="51"/>
      <c r="Y766" s="50" t="str">
        <f>IFERROR(__xludf.DUMMYFUNCTION("if(or(U766="""",U766=""f""),"""",U766&amp;"": ""&amp;vlookup(to_text(U766),'1.Learning-Goals'!$A$3:$B$100,2,FALSE))"),"")</f>
        <v/>
      </c>
      <c r="Z766" s="50" t="str">
        <f>IFERROR(__xludf.DUMMYFUNCTION("if(or(V766="""",V766=""f""),"""",V766&amp;"": ""&amp;vlookup(to_text(V766),'1.Learning-Goals'!$A$3:$B$100,2,FALSE))"),"")</f>
        <v/>
      </c>
      <c r="AA766" s="50" t="str">
        <f>IFERROR(__xludf.DUMMYFUNCTION("if(or(W766="""",W766=""f""),"""",W766&amp;"": ""&amp;vlookup(to_text(W766),'1.Learning-Goals'!$A$3:$B$100,2,FALSE))"),"")</f>
        <v/>
      </c>
      <c r="AB766" s="50" t="str">
        <f>IFERROR(__xludf.DUMMYFUNCTION("if(or(X766="""",X766=""f""),"""",X766&amp;"": ""&amp;vlookup(to_text(X766),'1.Learning-Goals'!$A$3:$B$100,2,FALSE))"),"")</f>
        <v/>
      </c>
      <c r="AC766" s="52"/>
      <c r="AD766" s="52"/>
      <c r="AE766" s="52"/>
      <c r="AF766" s="52"/>
      <c r="AG766" s="52"/>
      <c r="AH766" s="52"/>
      <c r="AI766" s="52"/>
      <c r="AJ766" s="52"/>
    </row>
    <row r="767" ht="15.75" customHeight="1">
      <c r="A767" s="53"/>
      <c r="B767" s="39" t="str">
        <f t="shared" si="1"/>
        <v/>
      </c>
      <c r="C767" s="40" t="s">
        <v>2285</v>
      </c>
      <c r="D767" s="41" t="s">
        <v>93</v>
      </c>
      <c r="E767" s="41" t="s">
        <v>79</v>
      </c>
      <c r="F767" s="40" t="s">
        <v>155</v>
      </c>
      <c r="G767" s="41">
        <v>5.0</v>
      </c>
      <c r="H767" s="57" t="s">
        <v>6</v>
      </c>
      <c r="I767" s="41" t="s">
        <v>156</v>
      </c>
      <c r="J767" s="56"/>
      <c r="K767" s="44"/>
      <c r="L767" s="45"/>
      <c r="M767" s="46" t="s">
        <v>156</v>
      </c>
      <c r="N767" s="40" t="s">
        <v>155</v>
      </c>
      <c r="O767" s="47" t="s">
        <v>2286</v>
      </c>
      <c r="P767" s="48"/>
      <c r="Q767" s="48"/>
      <c r="R767" s="48"/>
      <c r="S767" s="49"/>
      <c r="T767" s="50" t="str">
        <f>IFERROR(__xludf.DUMMYFUNCTION("if(isblank($A767),"""",REGEXREPLACE($A767,   "",?(\d),?"",  ""$1""&amp;""-""&amp;$H767))"),"")</f>
        <v/>
      </c>
      <c r="U767" s="51" t="str">
        <f>IFERROR(__xludf.DUMMYFUNCTION("iferror(split(A767,"","",TRUE,TRUE),"""")"),"")</f>
        <v/>
      </c>
      <c r="V767" s="51"/>
      <c r="W767" s="51"/>
      <c r="X767" s="51"/>
      <c r="Y767" s="50" t="str">
        <f>IFERROR(__xludf.DUMMYFUNCTION("if(or(U767="""",U767=""f""),"""",U767&amp;"": ""&amp;vlookup(to_text(U767),'1.Learning-Goals'!$A$3:$B$100,2,FALSE))"),"")</f>
        <v/>
      </c>
      <c r="Z767" s="50" t="str">
        <f>IFERROR(__xludf.DUMMYFUNCTION("if(or(V767="""",V767=""f""),"""",V767&amp;"": ""&amp;vlookup(to_text(V767),'1.Learning-Goals'!$A$3:$B$100,2,FALSE))"),"")</f>
        <v/>
      </c>
      <c r="AA767" s="50" t="str">
        <f>IFERROR(__xludf.DUMMYFUNCTION("if(or(W767="""",W767=""f""),"""",W767&amp;"": ""&amp;vlookup(to_text(W767),'1.Learning-Goals'!$A$3:$B$100,2,FALSE))"),"")</f>
        <v/>
      </c>
      <c r="AB767" s="50" t="str">
        <f>IFERROR(__xludf.DUMMYFUNCTION("if(or(X767="""",X767=""f""),"""",X767&amp;"": ""&amp;vlookup(to_text(X767),'1.Learning-Goals'!$A$3:$B$100,2,FALSE))"),"")</f>
        <v/>
      </c>
      <c r="AC767" s="52"/>
      <c r="AD767" s="52"/>
      <c r="AE767" s="52"/>
      <c r="AF767" s="52"/>
      <c r="AG767" s="52"/>
      <c r="AH767" s="52"/>
      <c r="AI767" s="52"/>
      <c r="AJ767" s="52"/>
    </row>
    <row r="768" ht="15.75" customHeight="1">
      <c r="A768" s="53"/>
      <c r="B768" s="39" t="str">
        <f t="shared" si="1"/>
        <v/>
      </c>
      <c r="C768" s="40" t="s">
        <v>2287</v>
      </c>
      <c r="D768" s="41" t="s">
        <v>2288</v>
      </c>
      <c r="E768" s="41" t="s">
        <v>79</v>
      </c>
      <c r="F768" s="40" t="s">
        <v>155</v>
      </c>
      <c r="G768" s="41">
        <v>5.0</v>
      </c>
      <c r="H768" s="57" t="s">
        <v>6</v>
      </c>
      <c r="I768" s="41" t="s">
        <v>156</v>
      </c>
      <c r="J768" s="56"/>
      <c r="K768" s="44"/>
      <c r="L768" s="45"/>
      <c r="M768" s="46" t="s">
        <v>156</v>
      </c>
      <c r="N768" s="40" t="s">
        <v>155</v>
      </c>
      <c r="O768" s="47" t="s">
        <v>2289</v>
      </c>
      <c r="P768" s="48"/>
      <c r="Q768" s="48"/>
      <c r="R768" s="48"/>
      <c r="S768" s="49"/>
      <c r="T768" s="50" t="str">
        <f>IFERROR(__xludf.DUMMYFUNCTION("if(isblank($A768),"""",REGEXREPLACE($A768,   "",?(\d),?"",  ""$1""&amp;""-""&amp;$H768))"),"")</f>
        <v/>
      </c>
      <c r="U768" s="51" t="str">
        <f>IFERROR(__xludf.DUMMYFUNCTION("iferror(split(A768,"","",TRUE,TRUE),"""")"),"")</f>
        <v/>
      </c>
      <c r="V768" s="51"/>
      <c r="W768" s="51"/>
      <c r="X768" s="51"/>
      <c r="Y768" s="50" t="str">
        <f>IFERROR(__xludf.DUMMYFUNCTION("if(or(U768="""",U768=""f""),"""",U768&amp;"": ""&amp;vlookup(to_text(U768),'1.Learning-Goals'!$A$3:$B$100,2,FALSE))"),"")</f>
        <v/>
      </c>
      <c r="Z768" s="50" t="str">
        <f>IFERROR(__xludf.DUMMYFUNCTION("if(or(V768="""",V768=""f""),"""",V768&amp;"": ""&amp;vlookup(to_text(V768),'1.Learning-Goals'!$A$3:$B$100,2,FALSE))"),"")</f>
        <v/>
      </c>
      <c r="AA768" s="50" t="str">
        <f>IFERROR(__xludf.DUMMYFUNCTION("if(or(W768="""",W768=""f""),"""",W768&amp;"": ""&amp;vlookup(to_text(W768),'1.Learning-Goals'!$A$3:$B$100,2,FALSE))"),"")</f>
        <v/>
      </c>
      <c r="AB768" s="50" t="str">
        <f>IFERROR(__xludf.DUMMYFUNCTION("if(or(X768="""",X768=""f""),"""",X768&amp;"": ""&amp;vlookup(to_text(X768),'1.Learning-Goals'!$A$3:$B$100,2,FALSE))"),"")</f>
        <v/>
      </c>
      <c r="AC768" s="52"/>
      <c r="AD768" s="52"/>
      <c r="AE768" s="52"/>
      <c r="AF768" s="52"/>
      <c r="AG768" s="52"/>
      <c r="AH768" s="52"/>
      <c r="AI768" s="52"/>
      <c r="AJ768" s="52"/>
    </row>
    <row r="769" ht="15.75" customHeight="1">
      <c r="A769" s="53"/>
      <c r="B769" s="39" t="str">
        <f t="shared" si="1"/>
        <v/>
      </c>
      <c r="C769" s="40" t="s">
        <v>2290</v>
      </c>
      <c r="D769" s="41" t="s">
        <v>2291</v>
      </c>
      <c r="E769" s="41" t="s">
        <v>79</v>
      </c>
      <c r="F769" s="40" t="s">
        <v>155</v>
      </c>
      <c r="G769" s="41">
        <v>5.0</v>
      </c>
      <c r="H769" s="57" t="s">
        <v>6</v>
      </c>
      <c r="I769" s="41" t="s">
        <v>156</v>
      </c>
      <c r="J769" s="56"/>
      <c r="K769" s="44"/>
      <c r="L769" s="45"/>
      <c r="M769" s="46" t="s">
        <v>156</v>
      </c>
      <c r="N769" s="40" t="s">
        <v>155</v>
      </c>
      <c r="O769" s="47" t="s">
        <v>2292</v>
      </c>
      <c r="P769" s="48"/>
      <c r="Q769" s="48"/>
      <c r="R769" s="48"/>
      <c r="S769" s="49"/>
      <c r="T769" s="50" t="str">
        <f>IFERROR(__xludf.DUMMYFUNCTION("if(isblank($A769),"""",REGEXREPLACE($A769,   "",?(\d),?"",  ""$1""&amp;""-""&amp;$H769))"),"")</f>
        <v/>
      </c>
      <c r="U769" s="51" t="str">
        <f>IFERROR(__xludf.DUMMYFUNCTION("iferror(split(A769,"","",TRUE,TRUE),"""")"),"")</f>
        <v/>
      </c>
      <c r="V769" s="51"/>
      <c r="W769" s="51"/>
      <c r="X769" s="51"/>
      <c r="Y769" s="50" t="str">
        <f>IFERROR(__xludf.DUMMYFUNCTION("if(or(U769="""",U769=""f""),"""",U769&amp;"": ""&amp;vlookup(to_text(U769),'1.Learning-Goals'!$A$3:$B$100,2,FALSE))"),"")</f>
        <v/>
      </c>
      <c r="Z769" s="50" t="str">
        <f>IFERROR(__xludf.DUMMYFUNCTION("if(or(V769="""",V769=""f""),"""",V769&amp;"": ""&amp;vlookup(to_text(V769),'1.Learning-Goals'!$A$3:$B$100,2,FALSE))"),"")</f>
        <v/>
      </c>
      <c r="AA769" s="50" t="str">
        <f>IFERROR(__xludf.DUMMYFUNCTION("if(or(W769="""",W769=""f""),"""",W769&amp;"": ""&amp;vlookup(to_text(W769),'1.Learning-Goals'!$A$3:$B$100,2,FALSE))"),"")</f>
        <v/>
      </c>
      <c r="AB769" s="50" t="str">
        <f>IFERROR(__xludf.DUMMYFUNCTION("if(or(X769="""",X769=""f""),"""",X769&amp;"": ""&amp;vlookup(to_text(X769),'1.Learning-Goals'!$A$3:$B$100,2,FALSE))"),"")</f>
        <v/>
      </c>
      <c r="AC769" s="52"/>
      <c r="AD769" s="52"/>
      <c r="AE769" s="52"/>
      <c r="AF769" s="52"/>
      <c r="AG769" s="52"/>
      <c r="AH769" s="52"/>
      <c r="AI769" s="52"/>
      <c r="AJ769" s="52"/>
    </row>
    <row r="770" ht="15.75" customHeight="1">
      <c r="A770" s="53"/>
      <c r="B770" s="39" t="str">
        <f t="shared" si="1"/>
        <v/>
      </c>
      <c r="C770" s="40" t="s">
        <v>2293</v>
      </c>
      <c r="D770" s="41" t="s">
        <v>2294</v>
      </c>
      <c r="E770" s="41" t="s">
        <v>79</v>
      </c>
      <c r="F770" s="40" t="s">
        <v>155</v>
      </c>
      <c r="G770" s="41">
        <v>5.0</v>
      </c>
      <c r="H770" s="57" t="s">
        <v>6</v>
      </c>
      <c r="I770" s="41" t="s">
        <v>156</v>
      </c>
      <c r="J770" s="56"/>
      <c r="K770" s="44"/>
      <c r="L770" s="45"/>
      <c r="M770" s="46" t="s">
        <v>156</v>
      </c>
      <c r="N770" s="40" t="s">
        <v>155</v>
      </c>
      <c r="O770" s="47" t="s">
        <v>2295</v>
      </c>
      <c r="P770" s="48"/>
      <c r="Q770" s="48"/>
      <c r="R770" s="48"/>
      <c r="S770" s="49"/>
      <c r="T770" s="50" t="str">
        <f>IFERROR(__xludf.DUMMYFUNCTION("if(isblank($A770),"""",REGEXREPLACE($A770,   "",?(\d),?"",  ""$1""&amp;""-""&amp;$H770))"),"")</f>
        <v/>
      </c>
      <c r="U770" s="51" t="str">
        <f>IFERROR(__xludf.DUMMYFUNCTION("iferror(split(A770,"","",TRUE,TRUE),"""")"),"")</f>
        <v/>
      </c>
      <c r="V770" s="51"/>
      <c r="W770" s="51"/>
      <c r="X770" s="51"/>
      <c r="Y770" s="50" t="str">
        <f>IFERROR(__xludf.DUMMYFUNCTION("if(or(U770="""",U770=""f""),"""",U770&amp;"": ""&amp;vlookup(to_text(U770),'1.Learning-Goals'!$A$3:$B$100,2,FALSE))"),"")</f>
        <v/>
      </c>
      <c r="Z770" s="50" t="str">
        <f>IFERROR(__xludf.DUMMYFUNCTION("if(or(V770="""",V770=""f""),"""",V770&amp;"": ""&amp;vlookup(to_text(V770),'1.Learning-Goals'!$A$3:$B$100,2,FALSE))"),"")</f>
        <v/>
      </c>
      <c r="AA770" s="50" t="str">
        <f>IFERROR(__xludf.DUMMYFUNCTION("if(or(W770="""",W770=""f""),"""",W770&amp;"": ""&amp;vlookup(to_text(W770),'1.Learning-Goals'!$A$3:$B$100,2,FALSE))"),"")</f>
        <v/>
      </c>
      <c r="AB770" s="50" t="str">
        <f>IFERROR(__xludf.DUMMYFUNCTION("if(or(X770="""",X770=""f""),"""",X770&amp;"": ""&amp;vlookup(to_text(X770),'1.Learning-Goals'!$A$3:$B$100,2,FALSE))"),"")</f>
        <v/>
      </c>
      <c r="AC770" s="52"/>
      <c r="AD770" s="52"/>
      <c r="AE770" s="52"/>
      <c r="AF770" s="52"/>
      <c r="AG770" s="52"/>
      <c r="AH770" s="52"/>
      <c r="AI770" s="52"/>
      <c r="AJ770" s="52"/>
    </row>
    <row r="771" ht="15.75" customHeight="1">
      <c r="A771" s="53"/>
      <c r="B771" s="39" t="str">
        <f t="shared" si="1"/>
        <v/>
      </c>
      <c r="C771" s="40" t="s">
        <v>2296</v>
      </c>
      <c r="D771" s="41" t="s">
        <v>2224</v>
      </c>
      <c r="E771" s="41" t="s">
        <v>79</v>
      </c>
      <c r="F771" s="40" t="s">
        <v>155</v>
      </c>
      <c r="G771" s="41">
        <v>5.0</v>
      </c>
      <c r="H771" s="57" t="s">
        <v>6</v>
      </c>
      <c r="I771" s="41" t="s">
        <v>156</v>
      </c>
      <c r="J771" s="56"/>
      <c r="K771" s="44"/>
      <c r="L771" s="45"/>
      <c r="M771" s="46" t="s">
        <v>156</v>
      </c>
      <c r="N771" s="40" t="s">
        <v>155</v>
      </c>
      <c r="O771" s="47" t="s">
        <v>2297</v>
      </c>
      <c r="P771" s="48"/>
      <c r="Q771" s="48"/>
      <c r="R771" s="48"/>
      <c r="S771" s="49"/>
      <c r="T771" s="50" t="str">
        <f>IFERROR(__xludf.DUMMYFUNCTION("if(isblank($A771),"""",REGEXREPLACE($A771,   "",?(\d),?"",  ""$1""&amp;""-""&amp;$H771))"),"")</f>
        <v/>
      </c>
      <c r="U771" s="51" t="str">
        <f>IFERROR(__xludf.DUMMYFUNCTION("iferror(split(A771,"","",TRUE,TRUE),"""")"),"")</f>
        <v/>
      </c>
      <c r="V771" s="51"/>
      <c r="W771" s="51"/>
      <c r="X771" s="51"/>
      <c r="Y771" s="50" t="str">
        <f>IFERROR(__xludf.DUMMYFUNCTION("if(or(U771="""",U771=""f""),"""",U771&amp;"": ""&amp;vlookup(to_text(U771),'1.Learning-Goals'!$A$3:$B$100,2,FALSE))"),"")</f>
        <v/>
      </c>
      <c r="Z771" s="50" t="str">
        <f>IFERROR(__xludf.DUMMYFUNCTION("if(or(V771="""",V771=""f""),"""",V771&amp;"": ""&amp;vlookup(to_text(V771),'1.Learning-Goals'!$A$3:$B$100,2,FALSE))"),"")</f>
        <v/>
      </c>
      <c r="AA771" s="50" t="str">
        <f>IFERROR(__xludf.DUMMYFUNCTION("if(or(W771="""",W771=""f""),"""",W771&amp;"": ""&amp;vlookup(to_text(W771),'1.Learning-Goals'!$A$3:$B$100,2,FALSE))"),"")</f>
        <v/>
      </c>
      <c r="AB771" s="50" t="str">
        <f>IFERROR(__xludf.DUMMYFUNCTION("if(or(X771="""",X771=""f""),"""",X771&amp;"": ""&amp;vlookup(to_text(X771),'1.Learning-Goals'!$A$3:$B$100,2,FALSE))"),"")</f>
        <v/>
      </c>
      <c r="AC771" s="52"/>
      <c r="AD771" s="52"/>
      <c r="AE771" s="52"/>
      <c r="AF771" s="52"/>
      <c r="AG771" s="52"/>
      <c r="AH771" s="52"/>
      <c r="AI771" s="52"/>
      <c r="AJ771" s="52"/>
    </row>
    <row r="772" ht="15.75" customHeight="1">
      <c r="A772" s="53"/>
      <c r="B772" s="39" t="str">
        <f t="shared" si="1"/>
        <v/>
      </c>
      <c r="C772" s="40" t="s">
        <v>2298</v>
      </c>
      <c r="D772" s="41" t="s">
        <v>2166</v>
      </c>
      <c r="E772" s="41" t="s">
        <v>79</v>
      </c>
      <c r="F772" s="40" t="s">
        <v>155</v>
      </c>
      <c r="G772" s="41">
        <v>5.0</v>
      </c>
      <c r="H772" s="57" t="s">
        <v>6</v>
      </c>
      <c r="I772" s="41" t="s">
        <v>156</v>
      </c>
      <c r="J772" s="56"/>
      <c r="K772" s="44"/>
      <c r="L772" s="45"/>
      <c r="M772" s="46" t="s">
        <v>156</v>
      </c>
      <c r="N772" s="40" t="s">
        <v>155</v>
      </c>
      <c r="O772" s="47" t="s">
        <v>2299</v>
      </c>
      <c r="P772" s="48"/>
      <c r="Q772" s="48"/>
      <c r="R772" s="48"/>
      <c r="S772" s="49"/>
      <c r="T772" s="50" t="str">
        <f>IFERROR(__xludf.DUMMYFUNCTION("if(isblank($A772),"""",REGEXREPLACE($A772,   "",?(\d),?"",  ""$1""&amp;""-""&amp;$H772))"),"")</f>
        <v/>
      </c>
      <c r="U772" s="51" t="str">
        <f>IFERROR(__xludf.DUMMYFUNCTION("iferror(split(A772,"","",TRUE,TRUE),"""")"),"")</f>
        <v/>
      </c>
      <c r="V772" s="51"/>
      <c r="W772" s="51"/>
      <c r="X772" s="51"/>
      <c r="Y772" s="50" t="str">
        <f>IFERROR(__xludf.DUMMYFUNCTION("if(or(U772="""",U772=""f""),"""",U772&amp;"": ""&amp;vlookup(to_text(U772),'1.Learning-Goals'!$A$3:$B$100,2,FALSE))"),"")</f>
        <v/>
      </c>
      <c r="Z772" s="50" t="str">
        <f>IFERROR(__xludf.DUMMYFUNCTION("if(or(V772="""",V772=""f""),"""",V772&amp;"": ""&amp;vlookup(to_text(V772),'1.Learning-Goals'!$A$3:$B$100,2,FALSE))"),"")</f>
        <v/>
      </c>
      <c r="AA772" s="50" t="str">
        <f>IFERROR(__xludf.DUMMYFUNCTION("if(or(W772="""",W772=""f""),"""",W772&amp;"": ""&amp;vlookup(to_text(W772),'1.Learning-Goals'!$A$3:$B$100,2,FALSE))"),"")</f>
        <v/>
      </c>
      <c r="AB772" s="50" t="str">
        <f>IFERROR(__xludf.DUMMYFUNCTION("if(or(X772="""",X772=""f""),"""",X772&amp;"": ""&amp;vlookup(to_text(X772),'1.Learning-Goals'!$A$3:$B$100,2,FALSE))"),"")</f>
        <v/>
      </c>
      <c r="AC772" s="52"/>
      <c r="AD772" s="52"/>
      <c r="AE772" s="52"/>
      <c r="AF772" s="52"/>
      <c r="AG772" s="52"/>
      <c r="AH772" s="52"/>
      <c r="AI772" s="52"/>
      <c r="AJ772" s="52"/>
    </row>
    <row r="773" ht="15.75" customHeight="1">
      <c r="A773" s="53"/>
      <c r="B773" s="39" t="str">
        <f t="shared" si="1"/>
        <v/>
      </c>
      <c r="C773" s="40" t="s">
        <v>2300</v>
      </c>
      <c r="D773" s="41" t="s">
        <v>2301</v>
      </c>
      <c r="E773" s="41" t="s">
        <v>79</v>
      </c>
      <c r="F773" s="40" t="s">
        <v>155</v>
      </c>
      <c r="G773" s="41">
        <v>5.0</v>
      </c>
      <c r="H773" s="57" t="s">
        <v>6</v>
      </c>
      <c r="I773" s="41" t="s">
        <v>156</v>
      </c>
      <c r="J773" s="56"/>
      <c r="K773" s="44"/>
      <c r="L773" s="45"/>
      <c r="M773" s="46" t="s">
        <v>156</v>
      </c>
      <c r="N773" s="40" t="s">
        <v>155</v>
      </c>
      <c r="O773" s="47" t="s">
        <v>2302</v>
      </c>
      <c r="P773" s="48"/>
      <c r="Q773" s="48"/>
      <c r="R773" s="48"/>
      <c r="S773" s="49"/>
      <c r="T773" s="50" t="str">
        <f>IFERROR(__xludf.DUMMYFUNCTION("if(isblank($A773),"""",REGEXREPLACE($A773,   "",?(\d),?"",  ""$1""&amp;""-""&amp;$H773))"),"")</f>
        <v/>
      </c>
      <c r="U773" s="51" t="str">
        <f>IFERROR(__xludf.DUMMYFUNCTION("iferror(split(A773,"","",TRUE,TRUE),"""")"),"")</f>
        <v/>
      </c>
      <c r="V773" s="51"/>
      <c r="W773" s="51"/>
      <c r="X773" s="51"/>
      <c r="Y773" s="50" t="str">
        <f>IFERROR(__xludf.DUMMYFUNCTION("if(or(U773="""",U773=""f""),"""",U773&amp;"": ""&amp;vlookup(to_text(U773),'1.Learning-Goals'!$A$3:$B$100,2,FALSE))"),"")</f>
        <v/>
      </c>
      <c r="Z773" s="50" t="str">
        <f>IFERROR(__xludf.DUMMYFUNCTION("if(or(V773="""",V773=""f""),"""",V773&amp;"": ""&amp;vlookup(to_text(V773),'1.Learning-Goals'!$A$3:$B$100,2,FALSE))"),"")</f>
        <v/>
      </c>
      <c r="AA773" s="50" t="str">
        <f>IFERROR(__xludf.DUMMYFUNCTION("if(or(W773="""",W773=""f""),"""",W773&amp;"": ""&amp;vlookup(to_text(W773),'1.Learning-Goals'!$A$3:$B$100,2,FALSE))"),"")</f>
        <v/>
      </c>
      <c r="AB773" s="50" t="str">
        <f>IFERROR(__xludf.DUMMYFUNCTION("if(or(X773="""",X773=""f""),"""",X773&amp;"": ""&amp;vlookup(to_text(X773),'1.Learning-Goals'!$A$3:$B$100,2,FALSE))"),"")</f>
        <v/>
      </c>
      <c r="AC773" s="52"/>
      <c r="AD773" s="52"/>
      <c r="AE773" s="52"/>
      <c r="AF773" s="52"/>
      <c r="AG773" s="52"/>
      <c r="AH773" s="52"/>
      <c r="AI773" s="52"/>
      <c r="AJ773" s="52"/>
    </row>
    <row r="774" ht="15.75" customHeight="1">
      <c r="A774" s="53"/>
      <c r="B774" s="39" t="str">
        <f t="shared" si="1"/>
        <v/>
      </c>
      <c r="C774" s="40" t="s">
        <v>2303</v>
      </c>
      <c r="D774" s="41" t="s">
        <v>2232</v>
      </c>
      <c r="E774" s="41" t="s">
        <v>79</v>
      </c>
      <c r="F774" s="40" t="s">
        <v>155</v>
      </c>
      <c r="G774" s="41">
        <v>5.0</v>
      </c>
      <c r="H774" s="57" t="s">
        <v>6</v>
      </c>
      <c r="I774" s="41" t="s">
        <v>156</v>
      </c>
      <c r="J774" s="56"/>
      <c r="K774" s="44"/>
      <c r="L774" s="45"/>
      <c r="M774" s="46" t="s">
        <v>156</v>
      </c>
      <c r="N774" s="40" t="s">
        <v>155</v>
      </c>
      <c r="O774" s="47" t="s">
        <v>2304</v>
      </c>
      <c r="P774" s="48"/>
      <c r="Q774" s="48"/>
      <c r="R774" s="48"/>
      <c r="S774" s="49"/>
      <c r="T774" s="50" t="str">
        <f>IFERROR(__xludf.DUMMYFUNCTION("if(isblank($A774),"""",REGEXREPLACE($A774,   "",?(\d),?"",  ""$1""&amp;""-""&amp;$H774))"),"")</f>
        <v/>
      </c>
      <c r="U774" s="51" t="str">
        <f>IFERROR(__xludf.DUMMYFUNCTION("iferror(split(A774,"","",TRUE,TRUE),"""")"),"")</f>
        <v/>
      </c>
      <c r="V774" s="51"/>
      <c r="W774" s="51"/>
      <c r="X774" s="51"/>
      <c r="Y774" s="50" t="str">
        <f>IFERROR(__xludf.DUMMYFUNCTION("if(or(U774="""",U774=""f""),"""",U774&amp;"": ""&amp;vlookup(to_text(U774),'1.Learning-Goals'!$A$3:$B$100,2,FALSE))"),"")</f>
        <v/>
      </c>
      <c r="Z774" s="50" t="str">
        <f>IFERROR(__xludf.DUMMYFUNCTION("if(or(V774="""",V774=""f""),"""",V774&amp;"": ""&amp;vlookup(to_text(V774),'1.Learning-Goals'!$A$3:$B$100,2,FALSE))"),"")</f>
        <v/>
      </c>
      <c r="AA774" s="50" t="str">
        <f>IFERROR(__xludf.DUMMYFUNCTION("if(or(W774="""",W774=""f""),"""",W774&amp;"": ""&amp;vlookup(to_text(W774),'1.Learning-Goals'!$A$3:$B$100,2,FALSE))"),"")</f>
        <v/>
      </c>
      <c r="AB774" s="50" t="str">
        <f>IFERROR(__xludf.DUMMYFUNCTION("if(or(X774="""",X774=""f""),"""",X774&amp;"": ""&amp;vlookup(to_text(X774),'1.Learning-Goals'!$A$3:$B$100,2,FALSE))"),"")</f>
        <v/>
      </c>
      <c r="AC774" s="52"/>
      <c r="AD774" s="52"/>
      <c r="AE774" s="52"/>
      <c r="AF774" s="52"/>
      <c r="AG774" s="52"/>
      <c r="AH774" s="52"/>
      <c r="AI774" s="52"/>
      <c r="AJ774" s="52"/>
    </row>
    <row r="775" ht="15.75" customHeight="1">
      <c r="A775" s="53"/>
      <c r="B775" s="39" t="str">
        <f t="shared" si="1"/>
        <v/>
      </c>
      <c r="C775" s="40" t="s">
        <v>2305</v>
      </c>
      <c r="D775" s="41" t="s">
        <v>2306</v>
      </c>
      <c r="E775" s="41" t="s">
        <v>79</v>
      </c>
      <c r="F775" s="40" t="s">
        <v>155</v>
      </c>
      <c r="G775" s="41">
        <v>5.0</v>
      </c>
      <c r="H775" s="57" t="s">
        <v>6</v>
      </c>
      <c r="I775" s="41" t="s">
        <v>156</v>
      </c>
      <c r="J775" s="56"/>
      <c r="K775" s="44"/>
      <c r="L775" s="45"/>
      <c r="M775" s="46" t="s">
        <v>156</v>
      </c>
      <c r="N775" s="40" t="s">
        <v>155</v>
      </c>
      <c r="O775" s="47" t="s">
        <v>2307</v>
      </c>
      <c r="P775" s="48"/>
      <c r="Q775" s="48"/>
      <c r="R775" s="48"/>
      <c r="S775" s="49"/>
      <c r="T775" s="50" t="str">
        <f>IFERROR(__xludf.DUMMYFUNCTION("if(isblank($A775),"""",REGEXREPLACE($A775,   "",?(\d),?"",  ""$1""&amp;""-""&amp;$H775))"),"")</f>
        <v/>
      </c>
      <c r="U775" s="51" t="str">
        <f>IFERROR(__xludf.DUMMYFUNCTION("iferror(split(A775,"","",TRUE,TRUE),"""")"),"")</f>
        <v/>
      </c>
      <c r="V775" s="51"/>
      <c r="W775" s="51"/>
      <c r="X775" s="51"/>
      <c r="Y775" s="50" t="str">
        <f>IFERROR(__xludf.DUMMYFUNCTION("if(or(U775="""",U775=""f""),"""",U775&amp;"": ""&amp;vlookup(to_text(U775),'1.Learning-Goals'!$A$3:$B$100,2,FALSE))"),"")</f>
        <v/>
      </c>
      <c r="Z775" s="50" t="str">
        <f>IFERROR(__xludf.DUMMYFUNCTION("if(or(V775="""",V775=""f""),"""",V775&amp;"": ""&amp;vlookup(to_text(V775),'1.Learning-Goals'!$A$3:$B$100,2,FALSE))"),"")</f>
        <v/>
      </c>
      <c r="AA775" s="50" t="str">
        <f>IFERROR(__xludf.DUMMYFUNCTION("if(or(W775="""",W775=""f""),"""",W775&amp;"": ""&amp;vlookup(to_text(W775),'1.Learning-Goals'!$A$3:$B$100,2,FALSE))"),"")</f>
        <v/>
      </c>
      <c r="AB775" s="50" t="str">
        <f>IFERROR(__xludf.DUMMYFUNCTION("if(or(X775="""",X775=""f""),"""",X775&amp;"": ""&amp;vlookup(to_text(X775),'1.Learning-Goals'!$A$3:$B$100,2,FALSE))"),"")</f>
        <v/>
      </c>
      <c r="AC775" s="52"/>
      <c r="AD775" s="52"/>
      <c r="AE775" s="52"/>
      <c r="AF775" s="52"/>
      <c r="AG775" s="52"/>
      <c r="AH775" s="52"/>
      <c r="AI775" s="52"/>
      <c r="AJ775" s="52"/>
    </row>
    <row r="776" ht="15.75" customHeight="1">
      <c r="A776" s="53"/>
      <c r="B776" s="39" t="str">
        <f t="shared" si="1"/>
        <v/>
      </c>
      <c r="C776" s="40" t="s">
        <v>2308</v>
      </c>
      <c r="D776" s="41" t="s">
        <v>2238</v>
      </c>
      <c r="E776" s="41" t="s">
        <v>79</v>
      </c>
      <c r="F776" s="40" t="s">
        <v>155</v>
      </c>
      <c r="G776" s="41">
        <v>5.0</v>
      </c>
      <c r="H776" s="57" t="s">
        <v>6</v>
      </c>
      <c r="I776" s="41" t="s">
        <v>156</v>
      </c>
      <c r="J776" s="56"/>
      <c r="K776" s="44"/>
      <c r="L776" s="45"/>
      <c r="M776" s="46" t="s">
        <v>156</v>
      </c>
      <c r="N776" s="40" t="s">
        <v>155</v>
      </c>
      <c r="O776" s="47" t="s">
        <v>2309</v>
      </c>
      <c r="P776" s="48"/>
      <c r="Q776" s="48"/>
      <c r="R776" s="48"/>
      <c r="S776" s="49"/>
      <c r="T776" s="50" t="str">
        <f>IFERROR(__xludf.DUMMYFUNCTION("if(isblank($A776),"""",REGEXREPLACE($A776,   "",?(\d),?"",  ""$1""&amp;""-""&amp;$H776))"),"")</f>
        <v/>
      </c>
      <c r="U776" s="51" t="str">
        <f>IFERROR(__xludf.DUMMYFUNCTION("iferror(split(A776,"","",TRUE,TRUE),"""")"),"")</f>
        <v/>
      </c>
      <c r="V776" s="51"/>
      <c r="W776" s="51"/>
      <c r="X776" s="51"/>
      <c r="Y776" s="50" t="str">
        <f>IFERROR(__xludf.DUMMYFUNCTION("if(or(U776="""",U776=""f""),"""",U776&amp;"": ""&amp;vlookup(to_text(U776),'1.Learning-Goals'!$A$3:$B$100,2,FALSE))"),"")</f>
        <v/>
      </c>
      <c r="Z776" s="50" t="str">
        <f>IFERROR(__xludf.DUMMYFUNCTION("if(or(V776="""",V776=""f""),"""",V776&amp;"": ""&amp;vlookup(to_text(V776),'1.Learning-Goals'!$A$3:$B$100,2,FALSE))"),"")</f>
        <v/>
      </c>
      <c r="AA776" s="50" t="str">
        <f>IFERROR(__xludf.DUMMYFUNCTION("if(or(W776="""",W776=""f""),"""",W776&amp;"": ""&amp;vlookup(to_text(W776),'1.Learning-Goals'!$A$3:$B$100,2,FALSE))"),"")</f>
        <v/>
      </c>
      <c r="AB776" s="50" t="str">
        <f>IFERROR(__xludf.DUMMYFUNCTION("if(or(X776="""",X776=""f""),"""",X776&amp;"": ""&amp;vlookup(to_text(X776),'1.Learning-Goals'!$A$3:$B$100,2,FALSE))"),"")</f>
        <v/>
      </c>
      <c r="AC776" s="52"/>
      <c r="AD776" s="52"/>
      <c r="AE776" s="52"/>
      <c r="AF776" s="52"/>
      <c r="AG776" s="52"/>
      <c r="AH776" s="52"/>
      <c r="AI776" s="52"/>
      <c r="AJ776" s="52"/>
    </row>
    <row r="777" ht="15.75" customHeight="1">
      <c r="A777" s="53"/>
      <c r="B777" s="39" t="str">
        <f t="shared" si="1"/>
        <v/>
      </c>
      <c r="C777" s="40" t="s">
        <v>2310</v>
      </c>
      <c r="D777" s="41" t="s">
        <v>2241</v>
      </c>
      <c r="E777" s="41" t="s">
        <v>79</v>
      </c>
      <c r="F777" s="40" t="s">
        <v>155</v>
      </c>
      <c r="G777" s="41">
        <v>5.0</v>
      </c>
      <c r="H777" s="57" t="s">
        <v>6</v>
      </c>
      <c r="I777" s="41" t="s">
        <v>156</v>
      </c>
      <c r="J777" s="56"/>
      <c r="K777" s="44"/>
      <c r="L777" s="45"/>
      <c r="M777" s="46" t="s">
        <v>156</v>
      </c>
      <c r="N777" s="40" t="s">
        <v>155</v>
      </c>
      <c r="O777" s="47" t="s">
        <v>2311</v>
      </c>
      <c r="P777" s="48"/>
      <c r="Q777" s="48"/>
      <c r="R777" s="48"/>
      <c r="S777" s="49"/>
      <c r="T777" s="50" t="str">
        <f>IFERROR(__xludf.DUMMYFUNCTION("if(isblank($A777),"""",REGEXREPLACE($A777,   "",?(\d),?"",  ""$1""&amp;""-""&amp;$H777))"),"")</f>
        <v/>
      </c>
      <c r="U777" s="51" t="str">
        <f>IFERROR(__xludf.DUMMYFUNCTION("iferror(split(A777,"","",TRUE,TRUE),"""")"),"")</f>
        <v/>
      </c>
      <c r="V777" s="51"/>
      <c r="W777" s="51"/>
      <c r="X777" s="51"/>
      <c r="Y777" s="50" t="str">
        <f>IFERROR(__xludf.DUMMYFUNCTION("if(or(U777="""",U777=""f""),"""",U777&amp;"": ""&amp;vlookup(to_text(U777),'1.Learning-Goals'!$A$3:$B$100,2,FALSE))"),"")</f>
        <v/>
      </c>
      <c r="Z777" s="50" t="str">
        <f>IFERROR(__xludf.DUMMYFUNCTION("if(or(V777="""",V777=""f""),"""",V777&amp;"": ""&amp;vlookup(to_text(V777),'1.Learning-Goals'!$A$3:$B$100,2,FALSE))"),"")</f>
        <v/>
      </c>
      <c r="AA777" s="50" t="str">
        <f>IFERROR(__xludf.DUMMYFUNCTION("if(or(W777="""",W777=""f""),"""",W777&amp;"": ""&amp;vlookup(to_text(W777),'1.Learning-Goals'!$A$3:$B$100,2,FALSE))"),"")</f>
        <v/>
      </c>
      <c r="AB777" s="50" t="str">
        <f>IFERROR(__xludf.DUMMYFUNCTION("if(or(X777="""",X777=""f""),"""",X777&amp;"": ""&amp;vlookup(to_text(X777),'1.Learning-Goals'!$A$3:$B$100,2,FALSE))"),"")</f>
        <v/>
      </c>
      <c r="AC777" s="52"/>
      <c r="AD777" s="52"/>
      <c r="AE777" s="52"/>
      <c r="AF777" s="52"/>
      <c r="AG777" s="52"/>
      <c r="AH777" s="52"/>
      <c r="AI777" s="52"/>
      <c r="AJ777" s="52"/>
    </row>
    <row r="778" ht="15.75" customHeight="1">
      <c r="A778" s="53"/>
      <c r="B778" s="39" t="str">
        <f t="shared" si="1"/>
        <v/>
      </c>
      <c r="C778" s="40" t="s">
        <v>2312</v>
      </c>
      <c r="D778" s="41" t="s">
        <v>2180</v>
      </c>
      <c r="E778" s="41" t="s">
        <v>79</v>
      </c>
      <c r="F778" s="40" t="s">
        <v>155</v>
      </c>
      <c r="G778" s="41">
        <v>5.0</v>
      </c>
      <c r="H778" s="57" t="s">
        <v>6</v>
      </c>
      <c r="I778" s="41" t="s">
        <v>156</v>
      </c>
      <c r="J778" s="56"/>
      <c r="K778" s="44"/>
      <c r="L778" s="45"/>
      <c r="M778" s="46" t="s">
        <v>156</v>
      </c>
      <c r="N778" s="40" t="s">
        <v>155</v>
      </c>
      <c r="O778" s="47" t="s">
        <v>2313</v>
      </c>
      <c r="P778" s="48"/>
      <c r="Q778" s="48"/>
      <c r="R778" s="48"/>
      <c r="S778" s="49"/>
      <c r="T778" s="50" t="str">
        <f>IFERROR(__xludf.DUMMYFUNCTION("if(isblank($A778),"""",REGEXREPLACE($A778,   "",?(\d),?"",  ""$1""&amp;""-""&amp;$H778))"),"")</f>
        <v/>
      </c>
      <c r="U778" s="51" t="str">
        <f>IFERROR(__xludf.DUMMYFUNCTION("iferror(split(A778,"","",TRUE,TRUE),"""")"),"")</f>
        <v/>
      </c>
      <c r="V778" s="51"/>
      <c r="W778" s="51"/>
      <c r="X778" s="51"/>
      <c r="Y778" s="50" t="str">
        <f>IFERROR(__xludf.DUMMYFUNCTION("if(or(U778="""",U778=""f""),"""",U778&amp;"": ""&amp;vlookup(to_text(U778),'1.Learning-Goals'!$A$3:$B$100,2,FALSE))"),"")</f>
        <v/>
      </c>
      <c r="Z778" s="50" t="str">
        <f>IFERROR(__xludf.DUMMYFUNCTION("if(or(V778="""",V778=""f""),"""",V778&amp;"": ""&amp;vlookup(to_text(V778),'1.Learning-Goals'!$A$3:$B$100,2,FALSE))"),"")</f>
        <v/>
      </c>
      <c r="AA778" s="50" t="str">
        <f>IFERROR(__xludf.DUMMYFUNCTION("if(or(W778="""",W778=""f""),"""",W778&amp;"": ""&amp;vlookup(to_text(W778),'1.Learning-Goals'!$A$3:$B$100,2,FALSE))"),"")</f>
        <v/>
      </c>
      <c r="AB778" s="50" t="str">
        <f>IFERROR(__xludf.DUMMYFUNCTION("if(or(X778="""",X778=""f""),"""",X778&amp;"": ""&amp;vlookup(to_text(X778),'1.Learning-Goals'!$A$3:$B$100,2,FALSE))"),"")</f>
        <v/>
      </c>
      <c r="AC778" s="52"/>
      <c r="AD778" s="52"/>
      <c r="AE778" s="52"/>
      <c r="AF778" s="52"/>
      <c r="AG778" s="52"/>
      <c r="AH778" s="52"/>
      <c r="AI778" s="52"/>
      <c r="AJ778" s="52"/>
    </row>
    <row r="779" ht="15.75" customHeight="1">
      <c r="A779" s="53"/>
      <c r="B779" s="39" t="str">
        <f t="shared" si="1"/>
        <v/>
      </c>
      <c r="C779" s="40" t="s">
        <v>2314</v>
      </c>
      <c r="D779" s="41" t="s">
        <v>2246</v>
      </c>
      <c r="E779" s="41" t="s">
        <v>79</v>
      </c>
      <c r="F779" s="40" t="s">
        <v>155</v>
      </c>
      <c r="G779" s="41">
        <v>5.0</v>
      </c>
      <c r="H779" s="57" t="s">
        <v>6</v>
      </c>
      <c r="I779" s="41" t="s">
        <v>156</v>
      </c>
      <c r="J779" s="56"/>
      <c r="K779" s="44"/>
      <c r="L779" s="45"/>
      <c r="M779" s="46" t="s">
        <v>156</v>
      </c>
      <c r="N779" s="40" t="s">
        <v>155</v>
      </c>
      <c r="O779" s="47" t="s">
        <v>2315</v>
      </c>
      <c r="P779" s="48"/>
      <c r="Q779" s="48"/>
      <c r="R779" s="48"/>
      <c r="S779" s="49"/>
      <c r="T779" s="50" t="str">
        <f>IFERROR(__xludf.DUMMYFUNCTION("if(isblank($A779),"""",REGEXREPLACE($A779,   "",?(\d),?"",  ""$1""&amp;""-""&amp;$H779))"),"")</f>
        <v/>
      </c>
      <c r="U779" s="51" t="str">
        <f>IFERROR(__xludf.DUMMYFUNCTION("iferror(split(A779,"","",TRUE,TRUE),"""")"),"")</f>
        <v/>
      </c>
      <c r="V779" s="51"/>
      <c r="W779" s="51"/>
      <c r="X779" s="51"/>
      <c r="Y779" s="50" t="str">
        <f>IFERROR(__xludf.DUMMYFUNCTION("if(or(U779="""",U779=""f""),"""",U779&amp;"": ""&amp;vlookup(to_text(U779),'1.Learning-Goals'!$A$3:$B$100,2,FALSE))"),"")</f>
        <v/>
      </c>
      <c r="Z779" s="50" t="str">
        <f>IFERROR(__xludf.DUMMYFUNCTION("if(or(V779="""",V779=""f""),"""",V779&amp;"": ""&amp;vlookup(to_text(V779),'1.Learning-Goals'!$A$3:$B$100,2,FALSE))"),"")</f>
        <v/>
      </c>
      <c r="AA779" s="50" t="str">
        <f>IFERROR(__xludf.DUMMYFUNCTION("if(or(W779="""",W779=""f""),"""",W779&amp;"": ""&amp;vlookup(to_text(W779),'1.Learning-Goals'!$A$3:$B$100,2,FALSE))"),"")</f>
        <v/>
      </c>
      <c r="AB779" s="50" t="str">
        <f>IFERROR(__xludf.DUMMYFUNCTION("if(or(X779="""",X779=""f""),"""",X779&amp;"": ""&amp;vlookup(to_text(X779),'1.Learning-Goals'!$A$3:$B$100,2,FALSE))"),"")</f>
        <v/>
      </c>
      <c r="AC779" s="52"/>
      <c r="AD779" s="52"/>
      <c r="AE779" s="52"/>
      <c r="AF779" s="52"/>
      <c r="AG779" s="52"/>
      <c r="AH779" s="52"/>
      <c r="AI779" s="52"/>
      <c r="AJ779" s="52"/>
    </row>
    <row r="780" ht="15.75" customHeight="1">
      <c r="A780" s="53"/>
      <c r="B780" s="39" t="str">
        <f t="shared" si="1"/>
        <v/>
      </c>
      <c r="C780" s="40" t="s">
        <v>2316</v>
      </c>
      <c r="D780" s="41" t="s">
        <v>2317</v>
      </c>
      <c r="E780" s="41" t="s">
        <v>79</v>
      </c>
      <c r="F780" s="40" t="s">
        <v>155</v>
      </c>
      <c r="G780" s="41">
        <v>5.0</v>
      </c>
      <c r="H780" s="57" t="s">
        <v>6</v>
      </c>
      <c r="I780" s="41" t="s">
        <v>156</v>
      </c>
      <c r="J780" s="56"/>
      <c r="K780" s="44"/>
      <c r="L780" s="45"/>
      <c r="M780" s="46" t="s">
        <v>156</v>
      </c>
      <c r="N780" s="40" t="s">
        <v>155</v>
      </c>
      <c r="O780" s="47" t="s">
        <v>2318</v>
      </c>
      <c r="P780" s="48"/>
      <c r="Q780" s="48"/>
      <c r="R780" s="48"/>
      <c r="S780" s="49"/>
      <c r="T780" s="50" t="str">
        <f>IFERROR(__xludf.DUMMYFUNCTION("if(isblank($A780),"""",REGEXREPLACE($A780,   "",?(\d),?"",  ""$1""&amp;""-""&amp;$H780))"),"")</f>
        <v/>
      </c>
      <c r="U780" s="51" t="str">
        <f>IFERROR(__xludf.DUMMYFUNCTION("iferror(split(A780,"","",TRUE,TRUE),"""")"),"")</f>
        <v/>
      </c>
      <c r="V780" s="51"/>
      <c r="W780" s="51"/>
      <c r="X780" s="51"/>
      <c r="Y780" s="50" t="str">
        <f>IFERROR(__xludf.DUMMYFUNCTION("if(or(U780="""",U780=""f""),"""",U780&amp;"": ""&amp;vlookup(to_text(U780),'1.Learning-Goals'!$A$3:$B$100,2,FALSE))"),"")</f>
        <v/>
      </c>
      <c r="Z780" s="50" t="str">
        <f>IFERROR(__xludf.DUMMYFUNCTION("if(or(V780="""",V780=""f""),"""",V780&amp;"": ""&amp;vlookup(to_text(V780),'1.Learning-Goals'!$A$3:$B$100,2,FALSE))"),"")</f>
        <v/>
      </c>
      <c r="AA780" s="50" t="str">
        <f>IFERROR(__xludf.DUMMYFUNCTION("if(or(W780="""",W780=""f""),"""",W780&amp;"": ""&amp;vlookup(to_text(W780),'1.Learning-Goals'!$A$3:$B$100,2,FALSE))"),"")</f>
        <v/>
      </c>
      <c r="AB780" s="50" t="str">
        <f>IFERROR(__xludf.DUMMYFUNCTION("if(or(X780="""",X780=""f""),"""",X780&amp;"": ""&amp;vlookup(to_text(X780),'1.Learning-Goals'!$A$3:$B$100,2,FALSE))"),"")</f>
        <v/>
      </c>
      <c r="AC780" s="52"/>
      <c r="AD780" s="52"/>
      <c r="AE780" s="52"/>
      <c r="AF780" s="52"/>
      <c r="AG780" s="52"/>
      <c r="AH780" s="52"/>
      <c r="AI780" s="52"/>
      <c r="AJ780" s="52"/>
    </row>
    <row r="781" ht="15.75" customHeight="1">
      <c r="A781" s="53"/>
      <c r="B781" s="39" t="str">
        <f t="shared" si="1"/>
        <v/>
      </c>
      <c r="C781" s="40" t="s">
        <v>2319</v>
      </c>
      <c r="D781" s="41" t="s">
        <v>2320</v>
      </c>
      <c r="E781" s="41" t="s">
        <v>79</v>
      </c>
      <c r="F781" s="40" t="s">
        <v>155</v>
      </c>
      <c r="G781" s="41">
        <v>5.0</v>
      </c>
      <c r="H781" s="57" t="s">
        <v>6</v>
      </c>
      <c r="I781" s="41" t="s">
        <v>156</v>
      </c>
      <c r="J781" s="56"/>
      <c r="K781" s="44"/>
      <c r="L781" s="45"/>
      <c r="M781" s="46" t="s">
        <v>156</v>
      </c>
      <c r="N781" s="40" t="s">
        <v>155</v>
      </c>
      <c r="O781" s="47" t="s">
        <v>2321</v>
      </c>
      <c r="P781" s="48"/>
      <c r="Q781" s="48"/>
      <c r="R781" s="48"/>
      <c r="S781" s="49"/>
      <c r="T781" s="50" t="str">
        <f>IFERROR(__xludf.DUMMYFUNCTION("if(isblank($A781),"""",REGEXREPLACE($A781,   "",?(\d),?"",  ""$1""&amp;""-""&amp;$H781))"),"")</f>
        <v/>
      </c>
      <c r="U781" s="51" t="str">
        <f>IFERROR(__xludf.DUMMYFUNCTION("iferror(split(A781,"","",TRUE,TRUE),"""")"),"")</f>
        <v/>
      </c>
      <c r="V781" s="51"/>
      <c r="W781" s="51"/>
      <c r="X781" s="51"/>
      <c r="Y781" s="50" t="str">
        <f>IFERROR(__xludf.DUMMYFUNCTION("if(or(U781="""",U781=""f""),"""",U781&amp;"": ""&amp;vlookup(to_text(U781),'1.Learning-Goals'!$A$3:$B$100,2,FALSE))"),"")</f>
        <v/>
      </c>
      <c r="Z781" s="50" t="str">
        <f>IFERROR(__xludf.DUMMYFUNCTION("if(or(V781="""",V781=""f""),"""",V781&amp;"": ""&amp;vlookup(to_text(V781),'1.Learning-Goals'!$A$3:$B$100,2,FALSE))"),"")</f>
        <v/>
      </c>
      <c r="AA781" s="50" t="str">
        <f>IFERROR(__xludf.DUMMYFUNCTION("if(or(W781="""",W781=""f""),"""",W781&amp;"": ""&amp;vlookup(to_text(W781),'1.Learning-Goals'!$A$3:$B$100,2,FALSE))"),"")</f>
        <v/>
      </c>
      <c r="AB781" s="50" t="str">
        <f>IFERROR(__xludf.DUMMYFUNCTION("if(or(X781="""",X781=""f""),"""",X781&amp;"": ""&amp;vlookup(to_text(X781),'1.Learning-Goals'!$A$3:$B$100,2,FALSE))"),"")</f>
        <v/>
      </c>
      <c r="AC781" s="52"/>
      <c r="AD781" s="52"/>
      <c r="AE781" s="52"/>
      <c r="AF781" s="52"/>
      <c r="AG781" s="52"/>
      <c r="AH781" s="52"/>
      <c r="AI781" s="52"/>
      <c r="AJ781" s="52"/>
    </row>
    <row r="782" ht="15.75" customHeight="1">
      <c r="A782" s="53"/>
      <c r="B782" s="39" t="str">
        <f t="shared" si="1"/>
        <v/>
      </c>
      <c r="C782" s="40" t="s">
        <v>2322</v>
      </c>
      <c r="D782" s="41" t="s">
        <v>2255</v>
      </c>
      <c r="E782" s="41" t="s">
        <v>79</v>
      </c>
      <c r="F782" s="40" t="s">
        <v>155</v>
      </c>
      <c r="G782" s="41">
        <v>5.0</v>
      </c>
      <c r="H782" s="57" t="s">
        <v>6</v>
      </c>
      <c r="I782" s="41" t="s">
        <v>156</v>
      </c>
      <c r="J782" s="56"/>
      <c r="K782" s="44"/>
      <c r="L782" s="45"/>
      <c r="M782" s="46" t="s">
        <v>156</v>
      </c>
      <c r="N782" s="40" t="s">
        <v>155</v>
      </c>
      <c r="O782" s="47" t="s">
        <v>2323</v>
      </c>
      <c r="P782" s="48"/>
      <c r="Q782" s="48"/>
      <c r="R782" s="48"/>
      <c r="S782" s="49"/>
      <c r="T782" s="50" t="str">
        <f>IFERROR(__xludf.DUMMYFUNCTION("if(isblank($A782),"""",REGEXREPLACE($A782,   "",?(\d),?"",  ""$1""&amp;""-""&amp;$H782))"),"")</f>
        <v/>
      </c>
      <c r="U782" s="51" t="str">
        <f>IFERROR(__xludf.DUMMYFUNCTION("iferror(split(A782,"","",TRUE,TRUE),"""")"),"")</f>
        <v/>
      </c>
      <c r="V782" s="51"/>
      <c r="W782" s="51"/>
      <c r="X782" s="51"/>
      <c r="Y782" s="50" t="str">
        <f>IFERROR(__xludf.DUMMYFUNCTION("if(or(U782="""",U782=""f""),"""",U782&amp;"": ""&amp;vlookup(to_text(U782),'1.Learning-Goals'!$A$3:$B$100,2,FALSE))"),"")</f>
        <v/>
      </c>
      <c r="Z782" s="50" t="str">
        <f>IFERROR(__xludf.DUMMYFUNCTION("if(or(V782="""",V782=""f""),"""",V782&amp;"": ""&amp;vlookup(to_text(V782),'1.Learning-Goals'!$A$3:$B$100,2,FALSE))"),"")</f>
        <v/>
      </c>
      <c r="AA782" s="50" t="str">
        <f>IFERROR(__xludf.DUMMYFUNCTION("if(or(W782="""",W782=""f""),"""",W782&amp;"": ""&amp;vlookup(to_text(W782),'1.Learning-Goals'!$A$3:$B$100,2,FALSE))"),"")</f>
        <v/>
      </c>
      <c r="AB782" s="50" t="str">
        <f>IFERROR(__xludf.DUMMYFUNCTION("if(or(X782="""",X782=""f""),"""",X782&amp;"": ""&amp;vlookup(to_text(X782),'1.Learning-Goals'!$A$3:$B$100,2,FALSE))"),"")</f>
        <v/>
      </c>
      <c r="AC782" s="52"/>
      <c r="AD782" s="52"/>
      <c r="AE782" s="52"/>
      <c r="AF782" s="52"/>
      <c r="AG782" s="52"/>
      <c r="AH782" s="52"/>
      <c r="AI782" s="52"/>
      <c r="AJ782" s="52"/>
    </row>
    <row r="783" ht="15.75" customHeight="1">
      <c r="A783" s="53"/>
      <c r="B783" s="39" t="str">
        <f t="shared" si="1"/>
        <v/>
      </c>
      <c r="C783" s="40" t="s">
        <v>2324</v>
      </c>
      <c r="D783" s="41" t="s">
        <v>2258</v>
      </c>
      <c r="E783" s="41" t="s">
        <v>79</v>
      </c>
      <c r="F783" s="40" t="s">
        <v>155</v>
      </c>
      <c r="G783" s="41">
        <v>5.0</v>
      </c>
      <c r="H783" s="57" t="s">
        <v>6</v>
      </c>
      <c r="I783" s="41" t="s">
        <v>156</v>
      </c>
      <c r="J783" s="56"/>
      <c r="K783" s="44"/>
      <c r="L783" s="45"/>
      <c r="M783" s="46" t="s">
        <v>156</v>
      </c>
      <c r="N783" s="40" t="s">
        <v>155</v>
      </c>
      <c r="O783" s="47" t="s">
        <v>2325</v>
      </c>
      <c r="P783" s="48"/>
      <c r="Q783" s="48"/>
      <c r="R783" s="48"/>
      <c r="S783" s="49"/>
      <c r="T783" s="50" t="str">
        <f>IFERROR(__xludf.DUMMYFUNCTION("if(isblank($A783),"""",REGEXREPLACE($A783,   "",?(\d),?"",  ""$1""&amp;""-""&amp;$H783))"),"")</f>
        <v/>
      </c>
      <c r="U783" s="51" t="str">
        <f>IFERROR(__xludf.DUMMYFUNCTION("iferror(split(A783,"","",TRUE,TRUE),"""")"),"")</f>
        <v/>
      </c>
      <c r="V783" s="51"/>
      <c r="W783" s="51"/>
      <c r="X783" s="51"/>
      <c r="Y783" s="50" t="str">
        <f>IFERROR(__xludf.DUMMYFUNCTION("if(or(U783="""",U783=""f""),"""",U783&amp;"": ""&amp;vlookup(to_text(U783),'1.Learning-Goals'!$A$3:$B$100,2,FALSE))"),"")</f>
        <v/>
      </c>
      <c r="Z783" s="50" t="str">
        <f>IFERROR(__xludf.DUMMYFUNCTION("if(or(V783="""",V783=""f""),"""",V783&amp;"": ""&amp;vlookup(to_text(V783),'1.Learning-Goals'!$A$3:$B$100,2,FALSE))"),"")</f>
        <v/>
      </c>
      <c r="AA783" s="50" t="str">
        <f>IFERROR(__xludf.DUMMYFUNCTION("if(or(W783="""",W783=""f""),"""",W783&amp;"": ""&amp;vlookup(to_text(W783),'1.Learning-Goals'!$A$3:$B$100,2,FALSE))"),"")</f>
        <v/>
      </c>
      <c r="AB783" s="50" t="str">
        <f>IFERROR(__xludf.DUMMYFUNCTION("if(or(X783="""",X783=""f""),"""",X783&amp;"": ""&amp;vlookup(to_text(X783),'1.Learning-Goals'!$A$3:$B$100,2,FALSE))"),"")</f>
        <v/>
      </c>
      <c r="AC783" s="52"/>
      <c r="AD783" s="52"/>
      <c r="AE783" s="52"/>
      <c r="AF783" s="52"/>
      <c r="AG783" s="52"/>
      <c r="AH783" s="52"/>
      <c r="AI783" s="52"/>
      <c r="AJ783" s="52"/>
    </row>
    <row r="784" ht="15.75" customHeight="1">
      <c r="A784" s="53"/>
      <c r="B784" s="39" t="str">
        <f t="shared" si="1"/>
        <v/>
      </c>
      <c r="C784" s="40" t="s">
        <v>2326</v>
      </c>
      <c r="D784" s="41" t="s">
        <v>2261</v>
      </c>
      <c r="E784" s="41" t="s">
        <v>79</v>
      </c>
      <c r="F784" s="40" t="s">
        <v>155</v>
      </c>
      <c r="G784" s="41">
        <v>5.0</v>
      </c>
      <c r="H784" s="57" t="s">
        <v>6</v>
      </c>
      <c r="I784" s="41" t="s">
        <v>156</v>
      </c>
      <c r="J784" s="56"/>
      <c r="K784" s="44"/>
      <c r="L784" s="45"/>
      <c r="M784" s="46" t="s">
        <v>156</v>
      </c>
      <c r="N784" s="40" t="s">
        <v>155</v>
      </c>
      <c r="O784" s="47" t="s">
        <v>2327</v>
      </c>
      <c r="P784" s="48"/>
      <c r="Q784" s="48"/>
      <c r="R784" s="48"/>
      <c r="S784" s="49"/>
      <c r="T784" s="50" t="str">
        <f>IFERROR(__xludf.DUMMYFUNCTION("if(isblank($A784),"""",REGEXREPLACE($A784,   "",?(\d),?"",  ""$1""&amp;""-""&amp;$H784))"),"")</f>
        <v/>
      </c>
      <c r="U784" s="51" t="str">
        <f>IFERROR(__xludf.DUMMYFUNCTION("iferror(split(A784,"","",TRUE,TRUE),"""")"),"")</f>
        <v/>
      </c>
      <c r="V784" s="51"/>
      <c r="W784" s="51"/>
      <c r="X784" s="51"/>
      <c r="Y784" s="50" t="str">
        <f>IFERROR(__xludf.DUMMYFUNCTION("if(or(U784="""",U784=""f""),"""",U784&amp;"": ""&amp;vlookup(to_text(U784),'1.Learning-Goals'!$A$3:$B$100,2,FALSE))"),"")</f>
        <v/>
      </c>
      <c r="Z784" s="50" t="str">
        <f>IFERROR(__xludf.DUMMYFUNCTION("if(or(V784="""",V784=""f""),"""",V784&amp;"": ""&amp;vlookup(to_text(V784),'1.Learning-Goals'!$A$3:$B$100,2,FALSE))"),"")</f>
        <v/>
      </c>
      <c r="AA784" s="50" t="str">
        <f>IFERROR(__xludf.DUMMYFUNCTION("if(or(W784="""",W784=""f""),"""",W784&amp;"": ""&amp;vlookup(to_text(W784),'1.Learning-Goals'!$A$3:$B$100,2,FALSE))"),"")</f>
        <v/>
      </c>
      <c r="AB784" s="50" t="str">
        <f>IFERROR(__xludf.DUMMYFUNCTION("if(or(X784="""",X784=""f""),"""",X784&amp;"": ""&amp;vlookup(to_text(X784),'1.Learning-Goals'!$A$3:$B$100,2,FALSE))"),"")</f>
        <v/>
      </c>
      <c r="AC784" s="52"/>
      <c r="AD784" s="52"/>
      <c r="AE784" s="52"/>
      <c r="AF784" s="52"/>
      <c r="AG784" s="52"/>
      <c r="AH784" s="52"/>
      <c r="AI784" s="52"/>
      <c r="AJ784" s="52"/>
    </row>
    <row r="785" ht="15.75" customHeight="1">
      <c r="A785" s="53"/>
      <c r="B785" s="39" t="str">
        <f t="shared" si="1"/>
        <v/>
      </c>
      <c r="C785" s="40" t="s">
        <v>2328</v>
      </c>
      <c r="D785" s="41" t="s">
        <v>2329</v>
      </c>
      <c r="E785" s="41" t="s">
        <v>79</v>
      </c>
      <c r="F785" s="40" t="s">
        <v>155</v>
      </c>
      <c r="G785" s="41">
        <v>5.0</v>
      </c>
      <c r="H785" s="57" t="s">
        <v>6</v>
      </c>
      <c r="I785" s="41" t="s">
        <v>156</v>
      </c>
      <c r="J785" s="56"/>
      <c r="K785" s="44"/>
      <c r="L785" s="45"/>
      <c r="M785" s="46" t="s">
        <v>156</v>
      </c>
      <c r="N785" s="40" t="s">
        <v>155</v>
      </c>
      <c r="O785" s="47" t="s">
        <v>2330</v>
      </c>
      <c r="P785" s="48"/>
      <c r="Q785" s="48"/>
      <c r="R785" s="48"/>
      <c r="S785" s="49"/>
      <c r="T785" s="50" t="str">
        <f>IFERROR(__xludf.DUMMYFUNCTION("if(isblank($A785),"""",REGEXREPLACE($A785,   "",?(\d),?"",  ""$1""&amp;""-""&amp;$H785))"),"")</f>
        <v/>
      </c>
      <c r="U785" s="51" t="str">
        <f>IFERROR(__xludf.DUMMYFUNCTION("iferror(split(A785,"","",TRUE,TRUE),"""")"),"")</f>
        <v/>
      </c>
      <c r="V785" s="51"/>
      <c r="W785" s="51"/>
      <c r="X785" s="51"/>
      <c r="Y785" s="50" t="str">
        <f>IFERROR(__xludf.DUMMYFUNCTION("if(or(U785="""",U785=""f""),"""",U785&amp;"": ""&amp;vlookup(to_text(U785),'1.Learning-Goals'!$A$3:$B$100,2,FALSE))"),"")</f>
        <v/>
      </c>
      <c r="Z785" s="50" t="str">
        <f>IFERROR(__xludf.DUMMYFUNCTION("if(or(V785="""",V785=""f""),"""",V785&amp;"": ""&amp;vlookup(to_text(V785),'1.Learning-Goals'!$A$3:$B$100,2,FALSE))"),"")</f>
        <v/>
      </c>
      <c r="AA785" s="50" t="str">
        <f>IFERROR(__xludf.DUMMYFUNCTION("if(or(W785="""",W785=""f""),"""",W785&amp;"": ""&amp;vlookup(to_text(W785),'1.Learning-Goals'!$A$3:$B$100,2,FALSE))"),"")</f>
        <v/>
      </c>
      <c r="AB785" s="50" t="str">
        <f>IFERROR(__xludf.DUMMYFUNCTION("if(or(X785="""",X785=""f""),"""",X785&amp;"": ""&amp;vlookup(to_text(X785),'1.Learning-Goals'!$A$3:$B$100,2,FALSE))"),"")</f>
        <v/>
      </c>
      <c r="AC785" s="52"/>
      <c r="AD785" s="52"/>
      <c r="AE785" s="52"/>
      <c r="AF785" s="52"/>
      <c r="AG785" s="52"/>
      <c r="AH785" s="52"/>
      <c r="AI785" s="52"/>
      <c r="AJ785" s="52"/>
    </row>
    <row r="786" ht="15.75" customHeight="1">
      <c r="A786" s="53"/>
      <c r="B786" s="39" t="str">
        <f t="shared" si="1"/>
        <v/>
      </c>
      <c r="C786" s="40" t="s">
        <v>2331</v>
      </c>
      <c r="D786" s="41" t="s">
        <v>2332</v>
      </c>
      <c r="E786" s="41" t="s">
        <v>79</v>
      </c>
      <c r="F786" s="40" t="s">
        <v>155</v>
      </c>
      <c r="G786" s="41">
        <v>5.0</v>
      </c>
      <c r="H786" s="57" t="s">
        <v>6</v>
      </c>
      <c r="I786" s="41" t="s">
        <v>156</v>
      </c>
      <c r="J786" s="56"/>
      <c r="K786" s="44"/>
      <c r="L786" s="45"/>
      <c r="M786" s="46" t="s">
        <v>156</v>
      </c>
      <c r="N786" s="40" t="s">
        <v>155</v>
      </c>
      <c r="O786" s="47" t="s">
        <v>2333</v>
      </c>
      <c r="P786" s="48"/>
      <c r="Q786" s="48"/>
      <c r="R786" s="48"/>
      <c r="S786" s="49"/>
      <c r="T786" s="50" t="str">
        <f>IFERROR(__xludf.DUMMYFUNCTION("if(isblank($A786),"""",REGEXREPLACE($A786,   "",?(\d),?"",  ""$1""&amp;""-""&amp;$H786))"),"")</f>
        <v/>
      </c>
      <c r="U786" s="51" t="str">
        <f>IFERROR(__xludf.DUMMYFUNCTION("iferror(split(A786,"","",TRUE,TRUE),"""")"),"")</f>
        <v/>
      </c>
      <c r="V786" s="51"/>
      <c r="W786" s="51"/>
      <c r="X786" s="51"/>
      <c r="Y786" s="50" t="str">
        <f>IFERROR(__xludf.DUMMYFUNCTION("if(or(U786="""",U786=""f""),"""",U786&amp;"": ""&amp;vlookup(to_text(U786),'1.Learning-Goals'!$A$3:$B$100,2,FALSE))"),"")</f>
        <v/>
      </c>
      <c r="Z786" s="50" t="str">
        <f>IFERROR(__xludf.DUMMYFUNCTION("if(or(V786="""",V786=""f""),"""",V786&amp;"": ""&amp;vlookup(to_text(V786),'1.Learning-Goals'!$A$3:$B$100,2,FALSE))"),"")</f>
        <v/>
      </c>
      <c r="AA786" s="50" t="str">
        <f>IFERROR(__xludf.DUMMYFUNCTION("if(or(W786="""",W786=""f""),"""",W786&amp;"": ""&amp;vlookup(to_text(W786),'1.Learning-Goals'!$A$3:$B$100,2,FALSE))"),"")</f>
        <v/>
      </c>
      <c r="AB786" s="50" t="str">
        <f>IFERROR(__xludf.DUMMYFUNCTION("if(or(X786="""",X786=""f""),"""",X786&amp;"": ""&amp;vlookup(to_text(X786),'1.Learning-Goals'!$A$3:$B$100,2,FALSE))"),"")</f>
        <v/>
      </c>
      <c r="AC786" s="52"/>
      <c r="AD786" s="52"/>
      <c r="AE786" s="52"/>
      <c r="AF786" s="52"/>
      <c r="AG786" s="52"/>
      <c r="AH786" s="52"/>
      <c r="AI786" s="52"/>
      <c r="AJ786" s="52"/>
    </row>
    <row r="787" ht="15.75" customHeight="1">
      <c r="A787" s="53"/>
      <c r="B787" s="39" t="str">
        <f t="shared" si="1"/>
        <v/>
      </c>
      <c r="C787" s="40" t="s">
        <v>2334</v>
      </c>
      <c r="D787" s="41" t="s">
        <v>2335</v>
      </c>
      <c r="E787" s="41" t="s">
        <v>79</v>
      </c>
      <c r="F787" s="40" t="s">
        <v>155</v>
      </c>
      <c r="G787" s="41">
        <v>5.0</v>
      </c>
      <c r="H787" s="57" t="s">
        <v>6</v>
      </c>
      <c r="I787" s="41" t="s">
        <v>156</v>
      </c>
      <c r="J787" s="56"/>
      <c r="K787" s="44"/>
      <c r="L787" s="45"/>
      <c r="M787" s="46" t="s">
        <v>156</v>
      </c>
      <c r="N787" s="40" t="s">
        <v>155</v>
      </c>
      <c r="O787" s="47" t="s">
        <v>2336</v>
      </c>
      <c r="P787" s="48"/>
      <c r="Q787" s="48"/>
      <c r="R787" s="48"/>
      <c r="S787" s="49"/>
      <c r="T787" s="50" t="str">
        <f>IFERROR(__xludf.DUMMYFUNCTION("if(isblank($A787),"""",REGEXREPLACE($A787,   "",?(\d),?"",  ""$1""&amp;""-""&amp;$H787))"),"")</f>
        <v/>
      </c>
      <c r="U787" s="51" t="str">
        <f>IFERROR(__xludf.DUMMYFUNCTION("iferror(split(A787,"","",TRUE,TRUE),"""")"),"")</f>
        <v/>
      </c>
      <c r="V787" s="51"/>
      <c r="W787" s="51"/>
      <c r="X787" s="51"/>
      <c r="Y787" s="50" t="str">
        <f>IFERROR(__xludf.DUMMYFUNCTION("if(or(U787="""",U787=""f""),"""",U787&amp;"": ""&amp;vlookup(to_text(U787),'1.Learning-Goals'!$A$3:$B$100,2,FALSE))"),"")</f>
        <v/>
      </c>
      <c r="Z787" s="50" t="str">
        <f>IFERROR(__xludf.DUMMYFUNCTION("if(or(V787="""",V787=""f""),"""",V787&amp;"": ""&amp;vlookup(to_text(V787),'1.Learning-Goals'!$A$3:$B$100,2,FALSE))"),"")</f>
        <v/>
      </c>
      <c r="AA787" s="50" t="str">
        <f>IFERROR(__xludf.DUMMYFUNCTION("if(or(W787="""",W787=""f""),"""",W787&amp;"": ""&amp;vlookup(to_text(W787),'1.Learning-Goals'!$A$3:$B$100,2,FALSE))"),"")</f>
        <v/>
      </c>
      <c r="AB787" s="50" t="str">
        <f>IFERROR(__xludf.DUMMYFUNCTION("if(or(X787="""",X787=""f""),"""",X787&amp;"": ""&amp;vlookup(to_text(X787),'1.Learning-Goals'!$A$3:$B$100,2,FALSE))"),"")</f>
        <v/>
      </c>
      <c r="AC787" s="52"/>
      <c r="AD787" s="52"/>
      <c r="AE787" s="52"/>
      <c r="AF787" s="52"/>
      <c r="AG787" s="52"/>
      <c r="AH787" s="52"/>
      <c r="AI787" s="52"/>
      <c r="AJ787" s="52"/>
    </row>
    <row r="788" ht="15.75" customHeight="1">
      <c r="A788" s="53"/>
      <c r="B788" s="39" t="str">
        <f t="shared" si="1"/>
        <v/>
      </c>
      <c r="C788" s="40" t="s">
        <v>2337</v>
      </c>
      <c r="D788" s="41" t="s">
        <v>2338</v>
      </c>
      <c r="E788" s="41" t="s">
        <v>79</v>
      </c>
      <c r="F788" s="40" t="s">
        <v>155</v>
      </c>
      <c r="G788" s="41">
        <v>5.0</v>
      </c>
      <c r="H788" s="57" t="s">
        <v>6</v>
      </c>
      <c r="I788" s="41" t="s">
        <v>156</v>
      </c>
      <c r="J788" s="56"/>
      <c r="K788" s="44"/>
      <c r="L788" s="45"/>
      <c r="M788" s="46" t="s">
        <v>156</v>
      </c>
      <c r="N788" s="40" t="s">
        <v>155</v>
      </c>
      <c r="O788" s="47" t="s">
        <v>2339</v>
      </c>
      <c r="P788" s="48"/>
      <c r="Q788" s="48"/>
      <c r="R788" s="48"/>
      <c r="S788" s="49"/>
      <c r="T788" s="50" t="str">
        <f>IFERROR(__xludf.DUMMYFUNCTION("if(isblank($A788),"""",REGEXREPLACE($A788,   "",?(\d),?"",  ""$1""&amp;""-""&amp;$H788))"),"")</f>
        <v/>
      </c>
      <c r="U788" s="51" t="str">
        <f>IFERROR(__xludf.DUMMYFUNCTION("iferror(split(A788,"","",TRUE,TRUE),"""")"),"")</f>
        <v/>
      </c>
      <c r="V788" s="51"/>
      <c r="W788" s="51"/>
      <c r="X788" s="51"/>
      <c r="Y788" s="50" t="str">
        <f>IFERROR(__xludf.DUMMYFUNCTION("if(or(U788="""",U788=""f""),"""",U788&amp;"": ""&amp;vlookup(to_text(U788),'1.Learning-Goals'!$A$3:$B$100,2,FALSE))"),"")</f>
        <v/>
      </c>
      <c r="Z788" s="50" t="str">
        <f>IFERROR(__xludf.DUMMYFUNCTION("if(or(V788="""",V788=""f""),"""",V788&amp;"": ""&amp;vlookup(to_text(V788),'1.Learning-Goals'!$A$3:$B$100,2,FALSE))"),"")</f>
        <v/>
      </c>
      <c r="AA788" s="50" t="str">
        <f>IFERROR(__xludf.DUMMYFUNCTION("if(or(W788="""",W788=""f""),"""",W788&amp;"": ""&amp;vlookup(to_text(W788),'1.Learning-Goals'!$A$3:$B$100,2,FALSE))"),"")</f>
        <v/>
      </c>
      <c r="AB788" s="50" t="str">
        <f>IFERROR(__xludf.DUMMYFUNCTION("if(or(X788="""",X788=""f""),"""",X788&amp;"": ""&amp;vlookup(to_text(X788),'1.Learning-Goals'!$A$3:$B$100,2,FALSE))"),"")</f>
        <v/>
      </c>
      <c r="AC788" s="52"/>
      <c r="AD788" s="52"/>
      <c r="AE788" s="52"/>
      <c r="AF788" s="52"/>
      <c r="AG788" s="52"/>
      <c r="AH788" s="52"/>
      <c r="AI788" s="52"/>
      <c r="AJ788" s="52"/>
    </row>
    <row r="789" ht="15.75" customHeight="1">
      <c r="A789" s="53"/>
      <c r="B789" s="39" t="str">
        <f t="shared" si="1"/>
        <v/>
      </c>
      <c r="C789" s="40" t="s">
        <v>2340</v>
      </c>
      <c r="D789" s="41" t="s">
        <v>180</v>
      </c>
      <c r="E789" s="41" t="s">
        <v>79</v>
      </c>
      <c r="F789" s="40" t="s">
        <v>155</v>
      </c>
      <c r="G789" s="41">
        <v>5.0</v>
      </c>
      <c r="H789" s="57" t="s">
        <v>6</v>
      </c>
      <c r="I789" s="41" t="s">
        <v>156</v>
      </c>
      <c r="J789" s="56"/>
      <c r="K789" s="44"/>
      <c r="L789" s="45"/>
      <c r="M789" s="46" t="s">
        <v>156</v>
      </c>
      <c r="N789" s="40" t="s">
        <v>155</v>
      </c>
      <c r="O789" s="47" t="s">
        <v>2341</v>
      </c>
      <c r="P789" s="48"/>
      <c r="Q789" s="48"/>
      <c r="R789" s="48"/>
      <c r="S789" s="49"/>
      <c r="T789" s="50" t="str">
        <f>IFERROR(__xludf.DUMMYFUNCTION("if(isblank($A789),"""",REGEXREPLACE($A789,   "",?(\d),?"",  ""$1""&amp;""-""&amp;$H789))"),"")</f>
        <v/>
      </c>
      <c r="U789" s="51" t="str">
        <f>IFERROR(__xludf.DUMMYFUNCTION("iferror(split(A789,"","",TRUE,TRUE),"""")"),"")</f>
        <v/>
      </c>
      <c r="V789" s="51"/>
      <c r="W789" s="51"/>
      <c r="X789" s="51"/>
      <c r="Y789" s="50" t="str">
        <f>IFERROR(__xludf.DUMMYFUNCTION("if(or(U789="""",U789=""f""),"""",U789&amp;"": ""&amp;vlookup(to_text(U789),'1.Learning-Goals'!$A$3:$B$100,2,FALSE))"),"")</f>
        <v/>
      </c>
      <c r="Z789" s="50" t="str">
        <f>IFERROR(__xludf.DUMMYFUNCTION("if(or(V789="""",V789=""f""),"""",V789&amp;"": ""&amp;vlookup(to_text(V789),'1.Learning-Goals'!$A$3:$B$100,2,FALSE))"),"")</f>
        <v/>
      </c>
      <c r="AA789" s="50" t="str">
        <f>IFERROR(__xludf.DUMMYFUNCTION("if(or(W789="""",W789=""f""),"""",W789&amp;"": ""&amp;vlookup(to_text(W789),'1.Learning-Goals'!$A$3:$B$100,2,FALSE))"),"")</f>
        <v/>
      </c>
      <c r="AB789" s="50" t="str">
        <f>IFERROR(__xludf.DUMMYFUNCTION("if(or(X789="""",X789=""f""),"""",X789&amp;"": ""&amp;vlookup(to_text(X789),'1.Learning-Goals'!$A$3:$B$100,2,FALSE))"),"")</f>
        <v/>
      </c>
      <c r="AC789" s="52"/>
      <c r="AD789" s="52"/>
      <c r="AE789" s="52"/>
      <c r="AF789" s="52"/>
      <c r="AG789" s="52"/>
      <c r="AH789" s="52"/>
      <c r="AI789" s="52"/>
      <c r="AJ789" s="52"/>
    </row>
    <row r="790" ht="15.75" customHeight="1">
      <c r="A790" s="53"/>
      <c r="B790" s="39" t="str">
        <f t="shared" si="1"/>
        <v/>
      </c>
      <c r="C790" s="40" t="s">
        <v>2342</v>
      </c>
      <c r="D790" s="41" t="s">
        <v>2343</v>
      </c>
      <c r="E790" s="41" t="s">
        <v>79</v>
      </c>
      <c r="F790" s="40" t="s">
        <v>155</v>
      </c>
      <c r="G790" s="41">
        <v>5.0</v>
      </c>
      <c r="H790" s="57" t="s">
        <v>6</v>
      </c>
      <c r="I790" s="41" t="s">
        <v>156</v>
      </c>
      <c r="J790" s="56"/>
      <c r="K790" s="44"/>
      <c r="L790" s="45"/>
      <c r="M790" s="46" t="s">
        <v>156</v>
      </c>
      <c r="N790" s="40" t="s">
        <v>155</v>
      </c>
      <c r="O790" s="47" t="s">
        <v>2344</v>
      </c>
      <c r="P790" s="48"/>
      <c r="Q790" s="48"/>
      <c r="R790" s="48"/>
      <c r="S790" s="49"/>
      <c r="T790" s="50" t="str">
        <f>IFERROR(__xludf.DUMMYFUNCTION("if(isblank($A790),"""",REGEXREPLACE($A790,   "",?(\d),?"",  ""$1""&amp;""-""&amp;$H790))"),"")</f>
        <v/>
      </c>
      <c r="U790" s="51" t="str">
        <f>IFERROR(__xludf.DUMMYFUNCTION("iferror(split(A790,"","",TRUE,TRUE),"""")"),"")</f>
        <v/>
      </c>
      <c r="V790" s="51"/>
      <c r="W790" s="51"/>
      <c r="X790" s="51"/>
      <c r="Y790" s="50" t="str">
        <f>IFERROR(__xludf.DUMMYFUNCTION("if(or(U790="""",U790=""f""),"""",U790&amp;"": ""&amp;vlookup(to_text(U790),'1.Learning-Goals'!$A$3:$B$100,2,FALSE))"),"")</f>
        <v/>
      </c>
      <c r="Z790" s="50" t="str">
        <f>IFERROR(__xludf.DUMMYFUNCTION("if(or(V790="""",V790=""f""),"""",V790&amp;"": ""&amp;vlookup(to_text(V790),'1.Learning-Goals'!$A$3:$B$100,2,FALSE))"),"")</f>
        <v/>
      </c>
      <c r="AA790" s="50" t="str">
        <f>IFERROR(__xludf.DUMMYFUNCTION("if(or(W790="""",W790=""f""),"""",W790&amp;"": ""&amp;vlookup(to_text(W790),'1.Learning-Goals'!$A$3:$B$100,2,FALSE))"),"")</f>
        <v/>
      </c>
      <c r="AB790" s="50" t="str">
        <f>IFERROR(__xludf.DUMMYFUNCTION("if(or(X790="""",X790=""f""),"""",X790&amp;"": ""&amp;vlookup(to_text(X790),'1.Learning-Goals'!$A$3:$B$100,2,FALSE))"),"")</f>
        <v/>
      </c>
      <c r="AC790" s="52"/>
      <c r="AD790" s="52"/>
      <c r="AE790" s="52"/>
      <c r="AF790" s="52"/>
      <c r="AG790" s="52"/>
      <c r="AH790" s="52"/>
      <c r="AI790" s="52"/>
      <c r="AJ790" s="52"/>
    </row>
    <row r="791" ht="15.75" customHeight="1">
      <c r="A791" s="53"/>
      <c r="B791" s="39" t="str">
        <f t="shared" si="1"/>
        <v/>
      </c>
      <c r="C791" s="40" t="s">
        <v>2345</v>
      </c>
      <c r="D791" s="41" t="s">
        <v>2346</v>
      </c>
      <c r="E791" s="41" t="s">
        <v>79</v>
      </c>
      <c r="F791" s="40" t="s">
        <v>155</v>
      </c>
      <c r="G791" s="41">
        <v>5.0</v>
      </c>
      <c r="H791" s="57" t="s">
        <v>6</v>
      </c>
      <c r="I791" s="41" t="s">
        <v>156</v>
      </c>
      <c r="J791" s="56"/>
      <c r="K791" s="44"/>
      <c r="L791" s="45"/>
      <c r="M791" s="46" t="s">
        <v>156</v>
      </c>
      <c r="N791" s="40" t="s">
        <v>155</v>
      </c>
      <c r="O791" s="47" t="s">
        <v>2347</v>
      </c>
      <c r="P791" s="48"/>
      <c r="Q791" s="48"/>
      <c r="R791" s="48"/>
      <c r="S791" s="49"/>
      <c r="T791" s="50" t="str">
        <f>IFERROR(__xludf.DUMMYFUNCTION("if(isblank($A791),"""",REGEXREPLACE($A791,   "",?(\d),?"",  ""$1""&amp;""-""&amp;$H791))"),"")</f>
        <v/>
      </c>
      <c r="U791" s="51" t="str">
        <f>IFERROR(__xludf.DUMMYFUNCTION("iferror(split(A791,"","",TRUE,TRUE),"""")"),"")</f>
        <v/>
      </c>
      <c r="V791" s="51"/>
      <c r="W791" s="51"/>
      <c r="X791" s="51"/>
      <c r="Y791" s="50" t="str">
        <f>IFERROR(__xludf.DUMMYFUNCTION("if(or(U791="""",U791=""f""),"""",U791&amp;"": ""&amp;vlookup(to_text(U791),'1.Learning-Goals'!$A$3:$B$100,2,FALSE))"),"")</f>
        <v/>
      </c>
      <c r="Z791" s="50" t="str">
        <f>IFERROR(__xludf.DUMMYFUNCTION("if(or(V791="""",V791=""f""),"""",V791&amp;"": ""&amp;vlookup(to_text(V791),'1.Learning-Goals'!$A$3:$B$100,2,FALSE))"),"")</f>
        <v/>
      </c>
      <c r="AA791" s="50" t="str">
        <f>IFERROR(__xludf.DUMMYFUNCTION("if(or(W791="""",W791=""f""),"""",W791&amp;"": ""&amp;vlookup(to_text(W791),'1.Learning-Goals'!$A$3:$B$100,2,FALSE))"),"")</f>
        <v/>
      </c>
      <c r="AB791" s="50" t="str">
        <f>IFERROR(__xludf.DUMMYFUNCTION("if(or(X791="""",X791=""f""),"""",X791&amp;"": ""&amp;vlookup(to_text(X791),'1.Learning-Goals'!$A$3:$B$100,2,FALSE))"),"")</f>
        <v/>
      </c>
      <c r="AC791" s="52"/>
      <c r="AD791" s="52"/>
      <c r="AE791" s="52"/>
      <c r="AF791" s="52"/>
      <c r="AG791" s="52"/>
      <c r="AH791" s="52"/>
      <c r="AI791" s="52"/>
      <c r="AJ791" s="52"/>
    </row>
    <row r="792" ht="15.75" customHeight="1">
      <c r="A792" s="53"/>
      <c r="B792" s="39" t="str">
        <f t="shared" si="1"/>
        <v/>
      </c>
      <c r="C792" s="40" t="s">
        <v>2348</v>
      </c>
      <c r="D792" s="41" t="s">
        <v>2210</v>
      </c>
      <c r="E792" s="41" t="s">
        <v>79</v>
      </c>
      <c r="F792" s="40" t="s">
        <v>155</v>
      </c>
      <c r="G792" s="41">
        <v>5.0</v>
      </c>
      <c r="H792" s="57" t="s">
        <v>6</v>
      </c>
      <c r="I792" s="41" t="s">
        <v>156</v>
      </c>
      <c r="J792" s="56"/>
      <c r="K792" s="44"/>
      <c r="L792" s="45"/>
      <c r="M792" s="46" t="s">
        <v>156</v>
      </c>
      <c r="N792" s="40" t="s">
        <v>155</v>
      </c>
      <c r="O792" s="47" t="s">
        <v>2349</v>
      </c>
      <c r="P792" s="48"/>
      <c r="Q792" s="48"/>
      <c r="R792" s="48"/>
      <c r="S792" s="49"/>
      <c r="T792" s="50" t="str">
        <f>IFERROR(__xludf.DUMMYFUNCTION("if(isblank($A792),"""",REGEXREPLACE($A792,   "",?(\d),?"",  ""$1""&amp;""-""&amp;$H792))"),"")</f>
        <v/>
      </c>
      <c r="U792" s="51" t="str">
        <f>IFERROR(__xludf.DUMMYFUNCTION("iferror(split(A792,"","",TRUE,TRUE),"""")"),"")</f>
        <v/>
      </c>
      <c r="V792" s="51"/>
      <c r="W792" s="51"/>
      <c r="X792" s="51"/>
      <c r="Y792" s="50" t="str">
        <f>IFERROR(__xludf.DUMMYFUNCTION("if(or(U792="""",U792=""f""),"""",U792&amp;"": ""&amp;vlookup(to_text(U792),'1.Learning-Goals'!$A$3:$B$100,2,FALSE))"),"")</f>
        <v/>
      </c>
      <c r="Z792" s="50" t="str">
        <f>IFERROR(__xludf.DUMMYFUNCTION("if(or(V792="""",V792=""f""),"""",V792&amp;"": ""&amp;vlookup(to_text(V792),'1.Learning-Goals'!$A$3:$B$100,2,FALSE))"),"")</f>
        <v/>
      </c>
      <c r="AA792" s="50" t="str">
        <f>IFERROR(__xludf.DUMMYFUNCTION("if(or(W792="""",W792=""f""),"""",W792&amp;"": ""&amp;vlookup(to_text(W792),'1.Learning-Goals'!$A$3:$B$100,2,FALSE))"),"")</f>
        <v/>
      </c>
      <c r="AB792" s="50" t="str">
        <f>IFERROR(__xludf.DUMMYFUNCTION("if(or(X792="""",X792=""f""),"""",X792&amp;"": ""&amp;vlookup(to_text(X792),'1.Learning-Goals'!$A$3:$B$100,2,FALSE))"),"")</f>
        <v/>
      </c>
      <c r="AC792" s="52"/>
      <c r="AD792" s="52"/>
      <c r="AE792" s="52"/>
      <c r="AF792" s="52"/>
      <c r="AG792" s="52"/>
      <c r="AH792" s="52"/>
      <c r="AI792" s="52"/>
      <c r="AJ792" s="52"/>
    </row>
    <row r="793" ht="15.75" customHeight="1">
      <c r="A793" s="53"/>
      <c r="B793" s="39" t="str">
        <f t="shared" si="1"/>
        <v/>
      </c>
      <c r="C793" s="40" t="s">
        <v>2350</v>
      </c>
      <c r="D793" s="41" t="s">
        <v>2351</v>
      </c>
      <c r="E793" s="41" t="s">
        <v>79</v>
      </c>
      <c r="F793" s="40" t="s">
        <v>155</v>
      </c>
      <c r="G793" s="41">
        <v>6.0</v>
      </c>
      <c r="H793" s="57" t="s">
        <v>6</v>
      </c>
      <c r="I793" s="41" t="s">
        <v>156</v>
      </c>
      <c r="J793" s="56"/>
      <c r="K793" s="44"/>
      <c r="L793" s="45"/>
      <c r="M793" s="46" t="s">
        <v>156</v>
      </c>
      <c r="N793" s="40" t="s">
        <v>155</v>
      </c>
      <c r="O793" s="47" t="s">
        <v>2352</v>
      </c>
      <c r="P793" s="48"/>
      <c r="Q793" s="48"/>
      <c r="R793" s="48"/>
      <c r="S793" s="49"/>
      <c r="T793" s="50" t="str">
        <f>IFERROR(__xludf.DUMMYFUNCTION("if(isblank($A793),"""",REGEXREPLACE($A793,   "",?(\d),?"",  ""$1""&amp;""-""&amp;$H793))"),"")</f>
        <v/>
      </c>
      <c r="U793" s="51" t="str">
        <f>IFERROR(__xludf.DUMMYFUNCTION("iferror(split(A793,"","",TRUE,TRUE),"""")"),"")</f>
        <v/>
      </c>
      <c r="V793" s="51"/>
      <c r="W793" s="51"/>
      <c r="X793" s="51"/>
      <c r="Y793" s="50" t="str">
        <f>IFERROR(__xludf.DUMMYFUNCTION("if(or(U793="""",U793=""f""),"""",U793&amp;"": ""&amp;vlookup(to_text(U793),'1.Learning-Goals'!$A$3:$B$100,2,FALSE))"),"")</f>
        <v/>
      </c>
      <c r="Z793" s="50" t="str">
        <f>IFERROR(__xludf.DUMMYFUNCTION("if(or(V793="""",V793=""f""),"""",V793&amp;"": ""&amp;vlookup(to_text(V793),'1.Learning-Goals'!$A$3:$B$100,2,FALSE))"),"")</f>
        <v/>
      </c>
      <c r="AA793" s="50" t="str">
        <f>IFERROR(__xludf.DUMMYFUNCTION("if(or(W793="""",W793=""f""),"""",W793&amp;"": ""&amp;vlookup(to_text(W793),'1.Learning-Goals'!$A$3:$B$100,2,FALSE))"),"")</f>
        <v/>
      </c>
      <c r="AB793" s="50" t="str">
        <f>IFERROR(__xludf.DUMMYFUNCTION("if(or(X793="""",X793=""f""),"""",X793&amp;"": ""&amp;vlookup(to_text(X793),'1.Learning-Goals'!$A$3:$B$100,2,FALSE))"),"")</f>
        <v/>
      </c>
      <c r="AC793" s="52"/>
      <c r="AD793" s="52"/>
      <c r="AE793" s="52"/>
      <c r="AF793" s="52"/>
      <c r="AG793" s="52"/>
      <c r="AH793" s="52"/>
      <c r="AI793" s="52"/>
      <c r="AJ793" s="52"/>
    </row>
    <row r="794" ht="15.75" customHeight="1">
      <c r="A794" s="53"/>
      <c r="B794" s="39" t="str">
        <f t="shared" si="1"/>
        <v/>
      </c>
      <c r="C794" s="40" t="s">
        <v>2353</v>
      </c>
      <c r="D794" s="41" t="s">
        <v>2354</v>
      </c>
      <c r="E794" s="41" t="s">
        <v>79</v>
      </c>
      <c r="F794" s="40" t="s">
        <v>155</v>
      </c>
      <c r="G794" s="41">
        <v>6.0</v>
      </c>
      <c r="H794" s="57" t="s">
        <v>6</v>
      </c>
      <c r="I794" s="41" t="s">
        <v>156</v>
      </c>
      <c r="J794" s="56"/>
      <c r="K794" s="44"/>
      <c r="L794" s="45"/>
      <c r="M794" s="46" t="s">
        <v>156</v>
      </c>
      <c r="N794" s="40" t="s">
        <v>155</v>
      </c>
      <c r="O794" s="47" t="s">
        <v>2355</v>
      </c>
      <c r="P794" s="48"/>
      <c r="Q794" s="48"/>
      <c r="R794" s="48"/>
      <c r="S794" s="49"/>
      <c r="T794" s="50" t="str">
        <f>IFERROR(__xludf.DUMMYFUNCTION("if(isblank($A794),"""",REGEXREPLACE($A794,   "",?(\d),?"",  ""$1""&amp;""-""&amp;$H794))"),"")</f>
        <v/>
      </c>
      <c r="U794" s="51" t="str">
        <f>IFERROR(__xludf.DUMMYFUNCTION("iferror(split(A794,"","",TRUE,TRUE),"""")"),"")</f>
        <v/>
      </c>
      <c r="V794" s="51"/>
      <c r="W794" s="51"/>
      <c r="X794" s="51"/>
      <c r="Y794" s="50" t="str">
        <f>IFERROR(__xludf.DUMMYFUNCTION("if(or(U794="""",U794=""f""),"""",U794&amp;"": ""&amp;vlookup(to_text(U794),'1.Learning-Goals'!$A$3:$B$100,2,FALSE))"),"")</f>
        <v/>
      </c>
      <c r="Z794" s="50" t="str">
        <f>IFERROR(__xludf.DUMMYFUNCTION("if(or(V794="""",V794=""f""),"""",V794&amp;"": ""&amp;vlookup(to_text(V794),'1.Learning-Goals'!$A$3:$B$100,2,FALSE))"),"")</f>
        <v/>
      </c>
      <c r="AA794" s="50" t="str">
        <f>IFERROR(__xludf.DUMMYFUNCTION("if(or(W794="""",W794=""f""),"""",W794&amp;"": ""&amp;vlookup(to_text(W794),'1.Learning-Goals'!$A$3:$B$100,2,FALSE))"),"")</f>
        <v/>
      </c>
      <c r="AB794" s="50" t="str">
        <f>IFERROR(__xludf.DUMMYFUNCTION("if(or(X794="""",X794=""f""),"""",X794&amp;"": ""&amp;vlookup(to_text(X794),'1.Learning-Goals'!$A$3:$B$100,2,FALSE))"),"")</f>
        <v/>
      </c>
      <c r="AC794" s="52"/>
      <c r="AD794" s="52"/>
      <c r="AE794" s="52"/>
      <c r="AF794" s="52"/>
      <c r="AG794" s="52"/>
      <c r="AH794" s="52"/>
      <c r="AI794" s="52"/>
      <c r="AJ794" s="52"/>
    </row>
    <row r="795" ht="15.75" customHeight="1">
      <c r="A795" s="53"/>
      <c r="B795" s="39" t="str">
        <f t="shared" si="1"/>
        <v/>
      </c>
      <c r="C795" s="40" t="s">
        <v>2356</v>
      </c>
      <c r="D795" s="41" t="s">
        <v>2357</v>
      </c>
      <c r="E795" s="41" t="s">
        <v>79</v>
      </c>
      <c r="F795" s="40" t="s">
        <v>155</v>
      </c>
      <c r="G795" s="41">
        <v>6.0</v>
      </c>
      <c r="H795" s="57" t="s">
        <v>6</v>
      </c>
      <c r="I795" s="41" t="s">
        <v>156</v>
      </c>
      <c r="J795" s="56"/>
      <c r="K795" s="44"/>
      <c r="L795" s="45"/>
      <c r="M795" s="46" t="s">
        <v>156</v>
      </c>
      <c r="N795" s="40" t="s">
        <v>155</v>
      </c>
      <c r="O795" s="47" t="s">
        <v>2358</v>
      </c>
      <c r="P795" s="48"/>
      <c r="Q795" s="48"/>
      <c r="R795" s="48"/>
      <c r="S795" s="49"/>
      <c r="T795" s="50" t="str">
        <f>IFERROR(__xludf.DUMMYFUNCTION("if(isblank($A795),"""",REGEXREPLACE($A795,   "",?(\d),?"",  ""$1""&amp;""-""&amp;$H795))"),"")</f>
        <v/>
      </c>
      <c r="U795" s="51" t="str">
        <f>IFERROR(__xludf.DUMMYFUNCTION("iferror(split(A795,"","",TRUE,TRUE),"""")"),"")</f>
        <v/>
      </c>
      <c r="V795" s="51"/>
      <c r="W795" s="51"/>
      <c r="X795" s="51"/>
      <c r="Y795" s="50" t="str">
        <f>IFERROR(__xludf.DUMMYFUNCTION("if(or(U795="""",U795=""f""),"""",U795&amp;"": ""&amp;vlookup(to_text(U795),'1.Learning-Goals'!$A$3:$B$100,2,FALSE))"),"")</f>
        <v/>
      </c>
      <c r="Z795" s="50" t="str">
        <f>IFERROR(__xludf.DUMMYFUNCTION("if(or(V795="""",V795=""f""),"""",V795&amp;"": ""&amp;vlookup(to_text(V795),'1.Learning-Goals'!$A$3:$B$100,2,FALSE))"),"")</f>
        <v/>
      </c>
      <c r="AA795" s="50" t="str">
        <f>IFERROR(__xludf.DUMMYFUNCTION("if(or(W795="""",W795=""f""),"""",W795&amp;"": ""&amp;vlookup(to_text(W795),'1.Learning-Goals'!$A$3:$B$100,2,FALSE))"),"")</f>
        <v/>
      </c>
      <c r="AB795" s="50" t="str">
        <f>IFERROR(__xludf.DUMMYFUNCTION("if(or(X795="""",X795=""f""),"""",X795&amp;"": ""&amp;vlookup(to_text(X795),'1.Learning-Goals'!$A$3:$B$100,2,FALSE))"),"")</f>
        <v/>
      </c>
      <c r="AC795" s="52"/>
      <c r="AD795" s="52"/>
      <c r="AE795" s="52"/>
      <c r="AF795" s="52"/>
      <c r="AG795" s="52"/>
      <c r="AH795" s="52"/>
      <c r="AI795" s="52"/>
      <c r="AJ795" s="52"/>
    </row>
    <row r="796" ht="15.75" customHeight="1">
      <c r="A796" s="53"/>
      <c r="B796" s="39" t="str">
        <f t="shared" si="1"/>
        <v/>
      </c>
      <c r="C796" s="40" t="s">
        <v>2359</v>
      </c>
      <c r="D796" s="41" t="s">
        <v>2360</v>
      </c>
      <c r="E796" s="41" t="s">
        <v>79</v>
      </c>
      <c r="F796" s="40" t="s">
        <v>155</v>
      </c>
      <c r="G796" s="41">
        <v>6.0</v>
      </c>
      <c r="H796" s="57" t="s">
        <v>6</v>
      </c>
      <c r="I796" s="41" t="s">
        <v>156</v>
      </c>
      <c r="J796" s="56"/>
      <c r="K796" s="44"/>
      <c r="L796" s="45"/>
      <c r="M796" s="46" t="s">
        <v>156</v>
      </c>
      <c r="N796" s="40" t="s">
        <v>155</v>
      </c>
      <c r="O796" s="47" t="s">
        <v>2361</v>
      </c>
      <c r="P796" s="48"/>
      <c r="Q796" s="48"/>
      <c r="R796" s="48"/>
      <c r="S796" s="49"/>
      <c r="T796" s="50" t="str">
        <f>IFERROR(__xludf.DUMMYFUNCTION("if(isblank($A796),"""",REGEXREPLACE($A796,   "",?(\d),?"",  ""$1""&amp;""-""&amp;$H796))"),"")</f>
        <v/>
      </c>
      <c r="U796" s="51" t="str">
        <f>IFERROR(__xludf.DUMMYFUNCTION("iferror(split(A796,"","",TRUE,TRUE),"""")"),"")</f>
        <v/>
      </c>
      <c r="V796" s="51"/>
      <c r="W796" s="51"/>
      <c r="X796" s="51"/>
      <c r="Y796" s="50" t="str">
        <f>IFERROR(__xludf.DUMMYFUNCTION("if(or(U796="""",U796=""f""),"""",U796&amp;"": ""&amp;vlookup(to_text(U796),'1.Learning-Goals'!$A$3:$B$100,2,FALSE))"),"")</f>
        <v/>
      </c>
      <c r="Z796" s="50" t="str">
        <f>IFERROR(__xludf.DUMMYFUNCTION("if(or(V796="""",V796=""f""),"""",V796&amp;"": ""&amp;vlookup(to_text(V796),'1.Learning-Goals'!$A$3:$B$100,2,FALSE))"),"")</f>
        <v/>
      </c>
      <c r="AA796" s="50" t="str">
        <f>IFERROR(__xludf.DUMMYFUNCTION("if(or(W796="""",W796=""f""),"""",W796&amp;"": ""&amp;vlookup(to_text(W796),'1.Learning-Goals'!$A$3:$B$100,2,FALSE))"),"")</f>
        <v/>
      </c>
      <c r="AB796" s="50" t="str">
        <f>IFERROR(__xludf.DUMMYFUNCTION("if(or(X796="""",X796=""f""),"""",X796&amp;"": ""&amp;vlookup(to_text(X796),'1.Learning-Goals'!$A$3:$B$100,2,FALSE))"),"")</f>
        <v/>
      </c>
      <c r="AC796" s="52"/>
      <c r="AD796" s="52"/>
      <c r="AE796" s="52"/>
      <c r="AF796" s="52"/>
      <c r="AG796" s="52"/>
      <c r="AH796" s="52"/>
      <c r="AI796" s="52"/>
      <c r="AJ796" s="52"/>
    </row>
    <row r="797" ht="15.75" customHeight="1">
      <c r="A797" s="53"/>
      <c r="B797" s="39" t="str">
        <f t="shared" si="1"/>
        <v/>
      </c>
      <c r="C797" s="40" t="s">
        <v>2362</v>
      </c>
      <c r="D797" s="41" t="s">
        <v>2363</v>
      </c>
      <c r="E797" s="41" t="s">
        <v>79</v>
      </c>
      <c r="F797" s="40" t="s">
        <v>155</v>
      </c>
      <c r="G797" s="41">
        <v>6.0</v>
      </c>
      <c r="H797" s="57" t="s">
        <v>6</v>
      </c>
      <c r="I797" s="41" t="s">
        <v>156</v>
      </c>
      <c r="J797" s="56"/>
      <c r="K797" s="44"/>
      <c r="L797" s="45"/>
      <c r="M797" s="46" t="s">
        <v>156</v>
      </c>
      <c r="N797" s="40" t="s">
        <v>155</v>
      </c>
      <c r="O797" s="47" t="s">
        <v>2364</v>
      </c>
      <c r="P797" s="48"/>
      <c r="Q797" s="48"/>
      <c r="R797" s="48"/>
      <c r="S797" s="49"/>
      <c r="T797" s="50" t="str">
        <f>IFERROR(__xludf.DUMMYFUNCTION("if(isblank($A797),"""",REGEXREPLACE($A797,   "",?(\d),?"",  ""$1""&amp;""-""&amp;$H797))"),"")</f>
        <v/>
      </c>
      <c r="U797" s="51" t="str">
        <f>IFERROR(__xludf.DUMMYFUNCTION("iferror(split(A797,"","",TRUE,TRUE),"""")"),"")</f>
        <v/>
      </c>
      <c r="V797" s="51"/>
      <c r="W797" s="51"/>
      <c r="X797" s="51"/>
      <c r="Y797" s="50" t="str">
        <f>IFERROR(__xludf.DUMMYFUNCTION("if(or(U797="""",U797=""f""),"""",U797&amp;"": ""&amp;vlookup(to_text(U797),'1.Learning-Goals'!$A$3:$B$100,2,FALSE))"),"")</f>
        <v/>
      </c>
      <c r="Z797" s="50" t="str">
        <f>IFERROR(__xludf.DUMMYFUNCTION("if(or(V797="""",V797=""f""),"""",V797&amp;"": ""&amp;vlookup(to_text(V797),'1.Learning-Goals'!$A$3:$B$100,2,FALSE))"),"")</f>
        <v/>
      </c>
      <c r="AA797" s="50" t="str">
        <f>IFERROR(__xludf.DUMMYFUNCTION("if(or(W797="""",W797=""f""),"""",W797&amp;"": ""&amp;vlookup(to_text(W797),'1.Learning-Goals'!$A$3:$B$100,2,FALSE))"),"")</f>
        <v/>
      </c>
      <c r="AB797" s="50" t="str">
        <f>IFERROR(__xludf.DUMMYFUNCTION("if(or(X797="""",X797=""f""),"""",X797&amp;"": ""&amp;vlookup(to_text(X797),'1.Learning-Goals'!$A$3:$B$100,2,FALSE))"),"")</f>
        <v/>
      </c>
      <c r="AC797" s="52"/>
      <c r="AD797" s="52"/>
      <c r="AE797" s="52"/>
      <c r="AF797" s="52"/>
      <c r="AG797" s="52"/>
      <c r="AH797" s="52"/>
      <c r="AI797" s="52"/>
      <c r="AJ797" s="52"/>
    </row>
    <row r="798" ht="15.75" customHeight="1">
      <c r="A798" s="53"/>
      <c r="B798" s="39" t="str">
        <f t="shared" si="1"/>
        <v/>
      </c>
      <c r="C798" s="40" t="s">
        <v>2365</v>
      </c>
      <c r="D798" s="41" t="s">
        <v>2366</v>
      </c>
      <c r="E798" s="41" t="s">
        <v>79</v>
      </c>
      <c r="F798" s="40" t="s">
        <v>155</v>
      </c>
      <c r="G798" s="41">
        <v>6.0</v>
      </c>
      <c r="H798" s="57" t="s">
        <v>6</v>
      </c>
      <c r="I798" s="41" t="s">
        <v>156</v>
      </c>
      <c r="J798" s="56"/>
      <c r="K798" s="44"/>
      <c r="L798" s="45"/>
      <c r="M798" s="46" t="s">
        <v>156</v>
      </c>
      <c r="N798" s="40" t="s">
        <v>155</v>
      </c>
      <c r="O798" s="47" t="s">
        <v>2367</v>
      </c>
      <c r="P798" s="48"/>
      <c r="Q798" s="48"/>
      <c r="R798" s="48"/>
      <c r="S798" s="49"/>
      <c r="T798" s="50" t="str">
        <f>IFERROR(__xludf.DUMMYFUNCTION("if(isblank($A798),"""",REGEXREPLACE($A798,   "",?(\d),?"",  ""$1""&amp;""-""&amp;$H798))"),"")</f>
        <v/>
      </c>
      <c r="U798" s="51" t="str">
        <f>IFERROR(__xludf.DUMMYFUNCTION("iferror(split(A798,"","",TRUE,TRUE),"""")"),"")</f>
        <v/>
      </c>
      <c r="V798" s="51"/>
      <c r="W798" s="51"/>
      <c r="X798" s="51"/>
      <c r="Y798" s="50" t="str">
        <f>IFERROR(__xludf.DUMMYFUNCTION("if(or(U798="""",U798=""f""),"""",U798&amp;"": ""&amp;vlookup(to_text(U798),'1.Learning-Goals'!$A$3:$B$100,2,FALSE))"),"")</f>
        <v/>
      </c>
      <c r="Z798" s="50" t="str">
        <f>IFERROR(__xludf.DUMMYFUNCTION("if(or(V798="""",V798=""f""),"""",V798&amp;"": ""&amp;vlookup(to_text(V798),'1.Learning-Goals'!$A$3:$B$100,2,FALSE))"),"")</f>
        <v/>
      </c>
      <c r="AA798" s="50" t="str">
        <f>IFERROR(__xludf.DUMMYFUNCTION("if(or(W798="""",W798=""f""),"""",W798&amp;"": ""&amp;vlookup(to_text(W798),'1.Learning-Goals'!$A$3:$B$100,2,FALSE))"),"")</f>
        <v/>
      </c>
      <c r="AB798" s="50" t="str">
        <f>IFERROR(__xludf.DUMMYFUNCTION("if(or(X798="""",X798=""f""),"""",X798&amp;"": ""&amp;vlookup(to_text(X798),'1.Learning-Goals'!$A$3:$B$100,2,FALSE))"),"")</f>
        <v/>
      </c>
      <c r="AC798" s="52"/>
      <c r="AD798" s="52"/>
      <c r="AE798" s="52"/>
      <c r="AF798" s="52"/>
      <c r="AG798" s="52"/>
      <c r="AH798" s="52"/>
      <c r="AI798" s="52"/>
      <c r="AJ798" s="52"/>
    </row>
    <row r="799" ht="15.75" customHeight="1">
      <c r="A799" s="53"/>
      <c r="B799" s="39" t="str">
        <f t="shared" si="1"/>
        <v/>
      </c>
      <c r="C799" s="40" t="s">
        <v>2368</v>
      </c>
      <c r="D799" s="41" t="s">
        <v>2369</v>
      </c>
      <c r="E799" s="41" t="s">
        <v>79</v>
      </c>
      <c r="F799" s="40" t="s">
        <v>155</v>
      </c>
      <c r="G799" s="41">
        <v>6.0</v>
      </c>
      <c r="H799" s="57" t="s">
        <v>6</v>
      </c>
      <c r="I799" s="41" t="s">
        <v>156</v>
      </c>
      <c r="J799" s="56"/>
      <c r="K799" s="44"/>
      <c r="L799" s="45"/>
      <c r="M799" s="46" t="s">
        <v>156</v>
      </c>
      <c r="N799" s="40" t="s">
        <v>155</v>
      </c>
      <c r="O799" s="47" t="s">
        <v>2370</v>
      </c>
      <c r="P799" s="48"/>
      <c r="Q799" s="48"/>
      <c r="R799" s="48"/>
      <c r="S799" s="49"/>
      <c r="T799" s="50" t="str">
        <f>IFERROR(__xludf.DUMMYFUNCTION("if(isblank($A799),"""",REGEXREPLACE($A799,   "",?(\d),?"",  ""$1""&amp;""-""&amp;$H799))"),"")</f>
        <v/>
      </c>
      <c r="U799" s="51" t="str">
        <f>IFERROR(__xludf.DUMMYFUNCTION("iferror(split(A799,"","",TRUE,TRUE),"""")"),"")</f>
        <v/>
      </c>
      <c r="V799" s="51"/>
      <c r="W799" s="51"/>
      <c r="X799" s="51"/>
      <c r="Y799" s="50" t="str">
        <f>IFERROR(__xludf.DUMMYFUNCTION("if(or(U799="""",U799=""f""),"""",U799&amp;"": ""&amp;vlookup(to_text(U799),'1.Learning-Goals'!$A$3:$B$100,2,FALSE))"),"")</f>
        <v/>
      </c>
      <c r="Z799" s="50" t="str">
        <f>IFERROR(__xludf.DUMMYFUNCTION("if(or(V799="""",V799=""f""),"""",V799&amp;"": ""&amp;vlookup(to_text(V799),'1.Learning-Goals'!$A$3:$B$100,2,FALSE))"),"")</f>
        <v/>
      </c>
      <c r="AA799" s="50" t="str">
        <f>IFERROR(__xludf.DUMMYFUNCTION("if(or(W799="""",W799=""f""),"""",W799&amp;"": ""&amp;vlookup(to_text(W799),'1.Learning-Goals'!$A$3:$B$100,2,FALSE))"),"")</f>
        <v/>
      </c>
      <c r="AB799" s="50" t="str">
        <f>IFERROR(__xludf.DUMMYFUNCTION("if(or(X799="""",X799=""f""),"""",X799&amp;"": ""&amp;vlookup(to_text(X799),'1.Learning-Goals'!$A$3:$B$100,2,FALSE))"),"")</f>
        <v/>
      </c>
      <c r="AC799" s="52"/>
      <c r="AD799" s="52"/>
      <c r="AE799" s="52"/>
      <c r="AF799" s="52"/>
      <c r="AG799" s="52"/>
      <c r="AH799" s="52"/>
      <c r="AI799" s="52"/>
      <c r="AJ799" s="52"/>
    </row>
    <row r="800" ht="15.75" customHeight="1">
      <c r="A800" s="53"/>
      <c r="B800" s="39" t="str">
        <f t="shared" si="1"/>
        <v/>
      </c>
      <c r="C800" s="40" t="s">
        <v>2371</v>
      </c>
      <c r="D800" s="41" t="s">
        <v>2372</v>
      </c>
      <c r="E800" s="41" t="s">
        <v>79</v>
      </c>
      <c r="F800" s="40" t="s">
        <v>155</v>
      </c>
      <c r="G800" s="41">
        <v>6.0</v>
      </c>
      <c r="H800" s="57" t="s">
        <v>6</v>
      </c>
      <c r="I800" s="41" t="s">
        <v>156</v>
      </c>
      <c r="J800" s="56"/>
      <c r="K800" s="44"/>
      <c r="L800" s="45"/>
      <c r="M800" s="46" t="s">
        <v>156</v>
      </c>
      <c r="N800" s="40" t="s">
        <v>155</v>
      </c>
      <c r="O800" s="47" t="s">
        <v>2373</v>
      </c>
      <c r="P800" s="48"/>
      <c r="Q800" s="48"/>
      <c r="R800" s="48"/>
      <c r="S800" s="49"/>
      <c r="T800" s="50" t="str">
        <f>IFERROR(__xludf.DUMMYFUNCTION("if(isblank($A800),"""",REGEXREPLACE($A800,   "",?(\d),?"",  ""$1""&amp;""-""&amp;$H800))"),"")</f>
        <v/>
      </c>
      <c r="U800" s="51" t="str">
        <f>IFERROR(__xludf.DUMMYFUNCTION("iferror(split(A800,"","",TRUE,TRUE),"""")"),"")</f>
        <v/>
      </c>
      <c r="V800" s="51"/>
      <c r="W800" s="51"/>
      <c r="X800" s="51"/>
      <c r="Y800" s="50" t="str">
        <f>IFERROR(__xludf.DUMMYFUNCTION("if(or(U800="""",U800=""f""),"""",U800&amp;"": ""&amp;vlookup(to_text(U800),'1.Learning-Goals'!$A$3:$B$100,2,FALSE))"),"")</f>
        <v/>
      </c>
      <c r="Z800" s="50" t="str">
        <f>IFERROR(__xludf.DUMMYFUNCTION("if(or(V800="""",V800=""f""),"""",V800&amp;"": ""&amp;vlookup(to_text(V800),'1.Learning-Goals'!$A$3:$B$100,2,FALSE))"),"")</f>
        <v/>
      </c>
      <c r="AA800" s="50" t="str">
        <f>IFERROR(__xludf.DUMMYFUNCTION("if(or(W800="""",W800=""f""),"""",W800&amp;"": ""&amp;vlookup(to_text(W800),'1.Learning-Goals'!$A$3:$B$100,2,FALSE))"),"")</f>
        <v/>
      </c>
      <c r="AB800" s="50" t="str">
        <f>IFERROR(__xludf.DUMMYFUNCTION("if(or(X800="""",X800=""f""),"""",X800&amp;"": ""&amp;vlookup(to_text(X800),'1.Learning-Goals'!$A$3:$B$100,2,FALSE))"),"")</f>
        <v/>
      </c>
      <c r="AC800" s="52"/>
      <c r="AD800" s="52"/>
      <c r="AE800" s="52"/>
      <c r="AF800" s="52"/>
      <c r="AG800" s="52"/>
      <c r="AH800" s="52"/>
      <c r="AI800" s="52"/>
      <c r="AJ800" s="52"/>
    </row>
    <row r="801" ht="15.75" customHeight="1">
      <c r="A801" s="53"/>
      <c r="B801" s="39" t="str">
        <f t="shared" si="1"/>
        <v/>
      </c>
      <c r="C801" s="40" t="s">
        <v>2374</v>
      </c>
      <c r="D801" s="41" t="s">
        <v>2375</v>
      </c>
      <c r="E801" s="41" t="s">
        <v>79</v>
      </c>
      <c r="F801" s="40" t="s">
        <v>155</v>
      </c>
      <c r="G801" s="41">
        <v>6.0</v>
      </c>
      <c r="H801" s="57" t="s">
        <v>6</v>
      </c>
      <c r="I801" s="41" t="s">
        <v>156</v>
      </c>
      <c r="J801" s="56"/>
      <c r="K801" s="44"/>
      <c r="L801" s="45"/>
      <c r="M801" s="46" t="s">
        <v>156</v>
      </c>
      <c r="N801" s="40" t="s">
        <v>155</v>
      </c>
      <c r="O801" s="47" t="s">
        <v>2376</v>
      </c>
      <c r="P801" s="48"/>
      <c r="Q801" s="48"/>
      <c r="R801" s="48"/>
      <c r="S801" s="49"/>
      <c r="T801" s="50" t="str">
        <f>IFERROR(__xludf.DUMMYFUNCTION("if(isblank($A801),"""",REGEXREPLACE($A801,   "",?(\d),?"",  ""$1""&amp;""-""&amp;$H801))"),"")</f>
        <v/>
      </c>
      <c r="U801" s="51" t="str">
        <f>IFERROR(__xludf.DUMMYFUNCTION("iferror(split(A801,"","",TRUE,TRUE),"""")"),"")</f>
        <v/>
      </c>
      <c r="V801" s="51"/>
      <c r="W801" s="51"/>
      <c r="X801" s="51"/>
      <c r="Y801" s="50" t="str">
        <f>IFERROR(__xludf.DUMMYFUNCTION("if(or(U801="""",U801=""f""),"""",U801&amp;"": ""&amp;vlookup(to_text(U801),'1.Learning-Goals'!$A$3:$B$100,2,FALSE))"),"")</f>
        <v/>
      </c>
      <c r="Z801" s="50" t="str">
        <f>IFERROR(__xludf.DUMMYFUNCTION("if(or(V801="""",V801=""f""),"""",V801&amp;"": ""&amp;vlookup(to_text(V801),'1.Learning-Goals'!$A$3:$B$100,2,FALSE))"),"")</f>
        <v/>
      </c>
      <c r="AA801" s="50" t="str">
        <f>IFERROR(__xludf.DUMMYFUNCTION("if(or(W801="""",W801=""f""),"""",W801&amp;"": ""&amp;vlookup(to_text(W801),'1.Learning-Goals'!$A$3:$B$100,2,FALSE))"),"")</f>
        <v/>
      </c>
      <c r="AB801" s="50" t="str">
        <f>IFERROR(__xludf.DUMMYFUNCTION("if(or(X801="""",X801=""f""),"""",X801&amp;"": ""&amp;vlookup(to_text(X801),'1.Learning-Goals'!$A$3:$B$100,2,FALSE))"),"")</f>
        <v/>
      </c>
      <c r="AC801" s="52"/>
      <c r="AD801" s="52"/>
      <c r="AE801" s="52"/>
      <c r="AF801" s="52"/>
      <c r="AG801" s="52"/>
      <c r="AH801" s="52"/>
      <c r="AI801" s="52"/>
      <c r="AJ801" s="52"/>
    </row>
    <row r="802" ht="15.75" customHeight="1">
      <c r="A802" s="53"/>
      <c r="B802" s="39" t="str">
        <f t="shared" si="1"/>
        <v/>
      </c>
      <c r="C802" s="40" t="s">
        <v>2377</v>
      </c>
      <c r="D802" s="41" t="s">
        <v>2378</v>
      </c>
      <c r="E802" s="41" t="s">
        <v>79</v>
      </c>
      <c r="F802" s="40" t="s">
        <v>155</v>
      </c>
      <c r="G802" s="41">
        <v>6.0</v>
      </c>
      <c r="H802" s="57" t="s">
        <v>6</v>
      </c>
      <c r="I802" s="41" t="s">
        <v>156</v>
      </c>
      <c r="J802" s="56"/>
      <c r="K802" s="44"/>
      <c r="L802" s="45"/>
      <c r="M802" s="46" t="s">
        <v>156</v>
      </c>
      <c r="N802" s="40" t="s">
        <v>155</v>
      </c>
      <c r="O802" s="47" t="s">
        <v>2379</v>
      </c>
      <c r="P802" s="48"/>
      <c r="Q802" s="48"/>
      <c r="R802" s="48"/>
      <c r="S802" s="49"/>
      <c r="T802" s="50" t="str">
        <f>IFERROR(__xludf.DUMMYFUNCTION("if(isblank($A802),"""",REGEXREPLACE($A802,   "",?(\d),?"",  ""$1""&amp;""-""&amp;$H802))"),"")</f>
        <v/>
      </c>
      <c r="U802" s="51" t="str">
        <f>IFERROR(__xludf.DUMMYFUNCTION("iferror(split(A802,"","",TRUE,TRUE),"""")"),"")</f>
        <v/>
      </c>
      <c r="V802" s="51"/>
      <c r="W802" s="51"/>
      <c r="X802" s="51"/>
      <c r="Y802" s="50" t="str">
        <f>IFERROR(__xludf.DUMMYFUNCTION("if(or(U802="""",U802=""f""),"""",U802&amp;"": ""&amp;vlookup(to_text(U802),'1.Learning-Goals'!$A$3:$B$100,2,FALSE))"),"")</f>
        <v/>
      </c>
      <c r="Z802" s="50" t="str">
        <f>IFERROR(__xludf.DUMMYFUNCTION("if(or(V802="""",V802=""f""),"""",V802&amp;"": ""&amp;vlookup(to_text(V802),'1.Learning-Goals'!$A$3:$B$100,2,FALSE))"),"")</f>
        <v/>
      </c>
      <c r="AA802" s="50" t="str">
        <f>IFERROR(__xludf.DUMMYFUNCTION("if(or(W802="""",W802=""f""),"""",W802&amp;"": ""&amp;vlookup(to_text(W802),'1.Learning-Goals'!$A$3:$B$100,2,FALSE))"),"")</f>
        <v/>
      </c>
      <c r="AB802" s="50" t="str">
        <f>IFERROR(__xludf.DUMMYFUNCTION("if(or(X802="""",X802=""f""),"""",X802&amp;"": ""&amp;vlookup(to_text(X802),'1.Learning-Goals'!$A$3:$B$100,2,FALSE))"),"")</f>
        <v/>
      </c>
      <c r="AC802" s="52"/>
      <c r="AD802" s="52"/>
      <c r="AE802" s="52"/>
      <c r="AF802" s="52"/>
      <c r="AG802" s="52"/>
      <c r="AH802" s="52"/>
      <c r="AI802" s="52"/>
      <c r="AJ802" s="52"/>
    </row>
    <row r="803" ht="15.75" customHeight="1">
      <c r="A803" s="53"/>
      <c r="B803" s="39" t="str">
        <f t="shared" si="1"/>
        <v/>
      </c>
      <c r="C803" s="40" t="s">
        <v>2380</v>
      </c>
      <c r="D803" s="41" t="s">
        <v>2238</v>
      </c>
      <c r="E803" s="41" t="s">
        <v>79</v>
      </c>
      <c r="F803" s="40" t="s">
        <v>155</v>
      </c>
      <c r="G803" s="41">
        <v>6.0</v>
      </c>
      <c r="H803" s="57" t="s">
        <v>6</v>
      </c>
      <c r="I803" s="41" t="s">
        <v>156</v>
      </c>
      <c r="J803" s="56"/>
      <c r="K803" s="44"/>
      <c r="L803" s="45"/>
      <c r="M803" s="46" t="s">
        <v>156</v>
      </c>
      <c r="N803" s="40" t="s">
        <v>155</v>
      </c>
      <c r="O803" s="47" t="s">
        <v>2381</v>
      </c>
      <c r="P803" s="48"/>
      <c r="Q803" s="48"/>
      <c r="R803" s="48"/>
      <c r="S803" s="49"/>
      <c r="T803" s="50" t="str">
        <f>IFERROR(__xludf.DUMMYFUNCTION("if(isblank($A803),"""",REGEXREPLACE($A803,   "",?(\d),?"",  ""$1""&amp;""-""&amp;$H803))"),"")</f>
        <v/>
      </c>
      <c r="U803" s="51" t="str">
        <f>IFERROR(__xludf.DUMMYFUNCTION("iferror(split(A803,"","",TRUE,TRUE),"""")"),"")</f>
        <v/>
      </c>
      <c r="V803" s="51"/>
      <c r="W803" s="51"/>
      <c r="X803" s="51"/>
      <c r="Y803" s="50" t="str">
        <f>IFERROR(__xludf.DUMMYFUNCTION("if(or(U803="""",U803=""f""),"""",U803&amp;"": ""&amp;vlookup(to_text(U803),'1.Learning-Goals'!$A$3:$B$100,2,FALSE))"),"")</f>
        <v/>
      </c>
      <c r="Z803" s="50" t="str">
        <f>IFERROR(__xludf.DUMMYFUNCTION("if(or(V803="""",V803=""f""),"""",V803&amp;"": ""&amp;vlookup(to_text(V803),'1.Learning-Goals'!$A$3:$B$100,2,FALSE))"),"")</f>
        <v/>
      </c>
      <c r="AA803" s="50" t="str">
        <f>IFERROR(__xludf.DUMMYFUNCTION("if(or(W803="""",W803=""f""),"""",W803&amp;"": ""&amp;vlookup(to_text(W803),'1.Learning-Goals'!$A$3:$B$100,2,FALSE))"),"")</f>
        <v/>
      </c>
      <c r="AB803" s="50" t="str">
        <f>IFERROR(__xludf.DUMMYFUNCTION("if(or(X803="""",X803=""f""),"""",X803&amp;"": ""&amp;vlookup(to_text(X803),'1.Learning-Goals'!$A$3:$B$100,2,FALSE))"),"")</f>
        <v/>
      </c>
      <c r="AC803" s="52"/>
      <c r="AD803" s="52"/>
      <c r="AE803" s="52"/>
      <c r="AF803" s="52"/>
      <c r="AG803" s="52"/>
      <c r="AH803" s="52"/>
      <c r="AI803" s="52"/>
      <c r="AJ803" s="52"/>
    </row>
    <row r="804" ht="15.75" customHeight="1">
      <c r="A804" s="53"/>
      <c r="B804" s="39" t="str">
        <f t="shared" si="1"/>
        <v/>
      </c>
      <c r="C804" s="40" t="s">
        <v>2382</v>
      </c>
      <c r="D804" s="41" t="s">
        <v>2363</v>
      </c>
      <c r="E804" s="41" t="s">
        <v>79</v>
      </c>
      <c r="F804" s="40" t="s">
        <v>155</v>
      </c>
      <c r="G804" s="41">
        <v>6.0</v>
      </c>
      <c r="H804" s="57" t="s">
        <v>6</v>
      </c>
      <c r="I804" s="41" t="s">
        <v>156</v>
      </c>
      <c r="J804" s="56"/>
      <c r="K804" s="44"/>
      <c r="L804" s="45"/>
      <c r="M804" s="46" t="s">
        <v>156</v>
      </c>
      <c r="N804" s="40" t="s">
        <v>155</v>
      </c>
      <c r="O804" s="47" t="s">
        <v>2383</v>
      </c>
      <c r="P804" s="48"/>
      <c r="Q804" s="48"/>
      <c r="R804" s="48"/>
      <c r="S804" s="49"/>
      <c r="T804" s="50" t="str">
        <f>IFERROR(__xludf.DUMMYFUNCTION("if(isblank($A804),"""",REGEXREPLACE($A804,   "",?(\d),?"",  ""$1""&amp;""-""&amp;$H804))"),"")</f>
        <v/>
      </c>
      <c r="U804" s="51" t="str">
        <f>IFERROR(__xludf.DUMMYFUNCTION("iferror(split(A804,"","",TRUE,TRUE),"""")"),"")</f>
        <v/>
      </c>
      <c r="V804" s="51"/>
      <c r="W804" s="51"/>
      <c r="X804" s="51"/>
      <c r="Y804" s="50" t="str">
        <f>IFERROR(__xludf.DUMMYFUNCTION("if(or(U804="""",U804=""f""),"""",U804&amp;"": ""&amp;vlookup(to_text(U804),'1.Learning-Goals'!$A$3:$B$100,2,FALSE))"),"")</f>
        <v/>
      </c>
      <c r="Z804" s="50" t="str">
        <f>IFERROR(__xludf.DUMMYFUNCTION("if(or(V804="""",V804=""f""),"""",V804&amp;"": ""&amp;vlookup(to_text(V804),'1.Learning-Goals'!$A$3:$B$100,2,FALSE))"),"")</f>
        <v/>
      </c>
      <c r="AA804" s="50" t="str">
        <f>IFERROR(__xludf.DUMMYFUNCTION("if(or(W804="""",W804=""f""),"""",W804&amp;"": ""&amp;vlookup(to_text(W804),'1.Learning-Goals'!$A$3:$B$100,2,FALSE))"),"")</f>
        <v/>
      </c>
      <c r="AB804" s="50" t="str">
        <f>IFERROR(__xludf.DUMMYFUNCTION("if(or(X804="""",X804=""f""),"""",X804&amp;"": ""&amp;vlookup(to_text(X804),'1.Learning-Goals'!$A$3:$B$100,2,FALSE))"),"")</f>
        <v/>
      </c>
      <c r="AC804" s="52"/>
      <c r="AD804" s="52"/>
      <c r="AE804" s="52"/>
      <c r="AF804" s="52"/>
      <c r="AG804" s="52"/>
      <c r="AH804" s="52"/>
      <c r="AI804" s="52"/>
      <c r="AJ804" s="52"/>
    </row>
    <row r="805" ht="15.75" customHeight="1">
      <c r="A805" s="53"/>
      <c r="B805" s="39" t="str">
        <f t="shared" si="1"/>
        <v/>
      </c>
      <c r="C805" s="40" t="s">
        <v>2384</v>
      </c>
      <c r="D805" s="41" t="s">
        <v>2385</v>
      </c>
      <c r="E805" s="41" t="s">
        <v>79</v>
      </c>
      <c r="F805" s="40" t="s">
        <v>155</v>
      </c>
      <c r="G805" s="41">
        <v>6.0</v>
      </c>
      <c r="H805" s="57" t="s">
        <v>6</v>
      </c>
      <c r="I805" s="41" t="s">
        <v>156</v>
      </c>
      <c r="J805" s="56"/>
      <c r="K805" s="44"/>
      <c r="L805" s="45"/>
      <c r="M805" s="46" t="s">
        <v>156</v>
      </c>
      <c r="N805" s="40" t="s">
        <v>155</v>
      </c>
      <c r="O805" s="47" t="s">
        <v>2386</v>
      </c>
      <c r="P805" s="48"/>
      <c r="Q805" s="48"/>
      <c r="R805" s="48"/>
      <c r="S805" s="49"/>
      <c r="T805" s="50" t="str">
        <f>IFERROR(__xludf.DUMMYFUNCTION("if(isblank($A805),"""",REGEXREPLACE($A805,   "",?(\d),?"",  ""$1""&amp;""-""&amp;$H805))"),"")</f>
        <v/>
      </c>
      <c r="U805" s="51" t="str">
        <f>IFERROR(__xludf.DUMMYFUNCTION("iferror(split(A805,"","",TRUE,TRUE),"""")"),"")</f>
        <v/>
      </c>
      <c r="V805" s="51"/>
      <c r="W805" s="51"/>
      <c r="X805" s="51"/>
      <c r="Y805" s="50" t="str">
        <f>IFERROR(__xludf.DUMMYFUNCTION("if(or(U805="""",U805=""f""),"""",U805&amp;"": ""&amp;vlookup(to_text(U805),'1.Learning-Goals'!$A$3:$B$100,2,FALSE))"),"")</f>
        <v/>
      </c>
      <c r="Z805" s="50" t="str">
        <f>IFERROR(__xludf.DUMMYFUNCTION("if(or(V805="""",V805=""f""),"""",V805&amp;"": ""&amp;vlookup(to_text(V805),'1.Learning-Goals'!$A$3:$B$100,2,FALSE))"),"")</f>
        <v/>
      </c>
      <c r="AA805" s="50" t="str">
        <f>IFERROR(__xludf.DUMMYFUNCTION("if(or(W805="""",W805=""f""),"""",W805&amp;"": ""&amp;vlookup(to_text(W805),'1.Learning-Goals'!$A$3:$B$100,2,FALSE))"),"")</f>
        <v/>
      </c>
      <c r="AB805" s="50" t="str">
        <f>IFERROR(__xludf.DUMMYFUNCTION("if(or(X805="""",X805=""f""),"""",X805&amp;"": ""&amp;vlookup(to_text(X805),'1.Learning-Goals'!$A$3:$B$100,2,FALSE))"),"")</f>
        <v/>
      </c>
      <c r="AC805" s="52"/>
      <c r="AD805" s="52"/>
      <c r="AE805" s="52"/>
      <c r="AF805" s="52"/>
      <c r="AG805" s="52"/>
      <c r="AH805" s="52"/>
      <c r="AI805" s="52"/>
      <c r="AJ805" s="52"/>
    </row>
    <row r="806" ht="15.75" customHeight="1">
      <c r="A806" s="53"/>
      <c r="B806" s="39" t="str">
        <f t="shared" si="1"/>
        <v/>
      </c>
      <c r="C806" s="40" t="s">
        <v>2387</v>
      </c>
      <c r="D806" s="41" t="s">
        <v>2388</v>
      </c>
      <c r="E806" s="41" t="s">
        <v>79</v>
      </c>
      <c r="F806" s="40" t="s">
        <v>155</v>
      </c>
      <c r="G806" s="41">
        <v>6.0</v>
      </c>
      <c r="H806" s="57" t="s">
        <v>6</v>
      </c>
      <c r="I806" s="41" t="s">
        <v>156</v>
      </c>
      <c r="J806" s="56"/>
      <c r="K806" s="44"/>
      <c r="L806" s="45"/>
      <c r="M806" s="46" t="s">
        <v>156</v>
      </c>
      <c r="N806" s="40" t="s">
        <v>155</v>
      </c>
      <c r="O806" s="47" t="s">
        <v>2389</v>
      </c>
      <c r="P806" s="48"/>
      <c r="Q806" s="48"/>
      <c r="R806" s="48"/>
      <c r="S806" s="49"/>
      <c r="T806" s="50" t="str">
        <f>IFERROR(__xludf.DUMMYFUNCTION("if(isblank($A806),"""",REGEXREPLACE($A806,   "",?(\d),?"",  ""$1""&amp;""-""&amp;$H806))"),"")</f>
        <v/>
      </c>
      <c r="U806" s="51" t="str">
        <f>IFERROR(__xludf.DUMMYFUNCTION("iferror(split(A806,"","",TRUE,TRUE),"""")"),"")</f>
        <v/>
      </c>
      <c r="V806" s="51"/>
      <c r="W806" s="51"/>
      <c r="X806" s="51"/>
      <c r="Y806" s="50" t="str">
        <f>IFERROR(__xludf.DUMMYFUNCTION("if(or(U806="""",U806=""f""),"""",U806&amp;"": ""&amp;vlookup(to_text(U806),'1.Learning-Goals'!$A$3:$B$100,2,FALSE))"),"")</f>
        <v/>
      </c>
      <c r="Z806" s="50" t="str">
        <f>IFERROR(__xludf.DUMMYFUNCTION("if(or(V806="""",V806=""f""),"""",V806&amp;"": ""&amp;vlookup(to_text(V806),'1.Learning-Goals'!$A$3:$B$100,2,FALSE))"),"")</f>
        <v/>
      </c>
      <c r="AA806" s="50" t="str">
        <f>IFERROR(__xludf.DUMMYFUNCTION("if(or(W806="""",W806=""f""),"""",W806&amp;"": ""&amp;vlookup(to_text(W806),'1.Learning-Goals'!$A$3:$B$100,2,FALSE))"),"")</f>
        <v/>
      </c>
      <c r="AB806" s="50" t="str">
        <f>IFERROR(__xludf.DUMMYFUNCTION("if(or(X806="""",X806=""f""),"""",X806&amp;"": ""&amp;vlookup(to_text(X806),'1.Learning-Goals'!$A$3:$B$100,2,FALSE))"),"")</f>
        <v/>
      </c>
      <c r="AC806" s="52"/>
      <c r="AD806" s="52"/>
      <c r="AE806" s="52"/>
      <c r="AF806" s="52"/>
      <c r="AG806" s="52"/>
      <c r="AH806" s="52"/>
      <c r="AI806" s="52"/>
      <c r="AJ806" s="52"/>
    </row>
    <row r="807" ht="15.75" customHeight="1">
      <c r="A807" s="53"/>
      <c r="B807" s="39" t="str">
        <f t="shared" si="1"/>
        <v/>
      </c>
      <c r="C807" s="40" t="s">
        <v>2390</v>
      </c>
      <c r="D807" s="41" t="s">
        <v>2391</v>
      </c>
      <c r="E807" s="41" t="s">
        <v>79</v>
      </c>
      <c r="F807" s="40" t="s">
        <v>155</v>
      </c>
      <c r="G807" s="41">
        <v>6.0</v>
      </c>
      <c r="H807" s="57" t="s">
        <v>6</v>
      </c>
      <c r="I807" s="41" t="s">
        <v>156</v>
      </c>
      <c r="J807" s="56"/>
      <c r="K807" s="44"/>
      <c r="L807" s="45"/>
      <c r="M807" s="46" t="s">
        <v>156</v>
      </c>
      <c r="N807" s="40" t="s">
        <v>155</v>
      </c>
      <c r="O807" s="47" t="s">
        <v>2392</v>
      </c>
      <c r="P807" s="48"/>
      <c r="Q807" s="48"/>
      <c r="R807" s="48"/>
      <c r="S807" s="49"/>
      <c r="T807" s="50" t="str">
        <f>IFERROR(__xludf.DUMMYFUNCTION("if(isblank($A807),"""",REGEXREPLACE($A807,   "",?(\d),?"",  ""$1""&amp;""-""&amp;$H807))"),"")</f>
        <v/>
      </c>
      <c r="U807" s="51" t="str">
        <f>IFERROR(__xludf.DUMMYFUNCTION("iferror(split(A807,"","",TRUE,TRUE),"""")"),"")</f>
        <v/>
      </c>
      <c r="V807" s="51"/>
      <c r="W807" s="51"/>
      <c r="X807" s="51"/>
      <c r="Y807" s="50" t="str">
        <f>IFERROR(__xludf.DUMMYFUNCTION("if(or(U807="""",U807=""f""),"""",U807&amp;"": ""&amp;vlookup(to_text(U807),'1.Learning-Goals'!$A$3:$B$100,2,FALSE))"),"")</f>
        <v/>
      </c>
      <c r="Z807" s="50" t="str">
        <f>IFERROR(__xludf.DUMMYFUNCTION("if(or(V807="""",V807=""f""),"""",V807&amp;"": ""&amp;vlookup(to_text(V807),'1.Learning-Goals'!$A$3:$B$100,2,FALSE))"),"")</f>
        <v/>
      </c>
      <c r="AA807" s="50" t="str">
        <f>IFERROR(__xludf.DUMMYFUNCTION("if(or(W807="""",W807=""f""),"""",W807&amp;"": ""&amp;vlookup(to_text(W807),'1.Learning-Goals'!$A$3:$B$100,2,FALSE))"),"")</f>
        <v/>
      </c>
      <c r="AB807" s="50" t="str">
        <f>IFERROR(__xludf.DUMMYFUNCTION("if(or(X807="""",X807=""f""),"""",X807&amp;"": ""&amp;vlookup(to_text(X807),'1.Learning-Goals'!$A$3:$B$100,2,FALSE))"),"")</f>
        <v/>
      </c>
      <c r="AC807" s="52"/>
      <c r="AD807" s="52"/>
      <c r="AE807" s="52"/>
      <c r="AF807" s="52"/>
      <c r="AG807" s="52"/>
      <c r="AH807" s="52"/>
      <c r="AI807" s="52"/>
      <c r="AJ807" s="52"/>
    </row>
    <row r="808" ht="15.75" customHeight="1">
      <c r="A808" s="53"/>
      <c r="B808" s="39" t="str">
        <f t="shared" si="1"/>
        <v/>
      </c>
      <c r="C808" s="40" t="s">
        <v>2393</v>
      </c>
      <c r="D808" s="41" t="s">
        <v>2394</v>
      </c>
      <c r="E808" s="41" t="s">
        <v>79</v>
      </c>
      <c r="F808" s="40" t="s">
        <v>155</v>
      </c>
      <c r="G808" s="41">
        <v>6.0</v>
      </c>
      <c r="H808" s="57" t="s">
        <v>6</v>
      </c>
      <c r="I808" s="41" t="s">
        <v>156</v>
      </c>
      <c r="J808" s="56"/>
      <c r="K808" s="44"/>
      <c r="L808" s="45"/>
      <c r="M808" s="46" t="s">
        <v>156</v>
      </c>
      <c r="N808" s="40" t="s">
        <v>155</v>
      </c>
      <c r="O808" s="47" t="s">
        <v>2395</v>
      </c>
      <c r="P808" s="48"/>
      <c r="Q808" s="48"/>
      <c r="R808" s="48"/>
      <c r="S808" s="49"/>
      <c r="T808" s="50" t="str">
        <f>IFERROR(__xludf.DUMMYFUNCTION("if(isblank($A808),"""",REGEXREPLACE($A808,   "",?(\d),?"",  ""$1""&amp;""-""&amp;$H808))"),"")</f>
        <v/>
      </c>
      <c r="U808" s="51" t="str">
        <f>IFERROR(__xludf.DUMMYFUNCTION("iferror(split(A808,"","",TRUE,TRUE),"""")"),"")</f>
        <v/>
      </c>
      <c r="V808" s="51"/>
      <c r="W808" s="51"/>
      <c r="X808" s="51"/>
      <c r="Y808" s="50" t="str">
        <f>IFERROR(__xludf.DUMMYFUNCTION("if(or(U808="""",U808=""f""),"""",U808&amp;"": ""&amp;vlookup(to_text(U808),'1.Learning-Goals'!$A$3:$B$100,2,FALSE))"),"")</f>
        <v/>
      </c>
      <c r="Z808" s="50" t="str">
        <f>IFERROR(__xludf.DUMMYFUNCTION("if(or(V808="""",V808=""f""),"""",V808&amp;"": ""&amp;vlookup(to_text(V808),'1.Learning-Goals'!$A$3:$B$100,2,FALSE))"),"")</f>
        <v/>
      </c>
      <c r="AA808" s="50" t="str">
        <f>IFERROR(__xludf.DUMMYFUNCTION("if(or(W808="""",W808=""f""),"""",W808&amp;"": ""&amp;vlookup(to_text(W808),'1.Learning-Goals'!$A$3:$B$100,2,FALSE))"),"")</f>
        <v/>
      </c>
      <c r="AB808" s="50" t="str">
        <f>IFERROR(__xludf.DUMMYFUNCTION("if(or(X808="""",X808=""f""),"""",X808&amp;"": ""&amp;vlookup(to_text(X808),'1.Learning-Goals'!$A$3:$B$100,2,FALSE))"),"")</f>
        <v/>
      </c>
      <c r="AC808" s="52"/>
      <c r="AD808" s="52"/>
      <c r="AE808" s="52"/>
      <c r="AF808" s="52"/>
      <c r="AG808" s="52"/>
      <c r="AH808" s="52"/>
      <c r="AI808" s="52"/>
      <c r="AJ808" s="52"/>
    </row>
    <row r="809" ht="15.75" customHeight="1">
      <c r="A809" s="53"/>
      <c r="B809" s="39" t="str">
        <f t="shared" si="1"/>
        <v/>
      </c>
      <c r="C809" s="40" t="s">
        <v>2396</v>
      </c>
      <c r="D809" s="41" t="s">
        <v>2397</v>
      </c>
      <c r="E809" s="41" t="s">
        <v>79</v>
      </c>
      <c r="F809" s="40" t="s">
        <v>155</v>
      </c>
      <c r="G809" s="41">
        <v>6.0</v>
      </c>
      <c r="H809" s="57" t="s">
        <v>6</v>
      </c>
      <c r="I809" s="41" t="s">
        <v>156</v>
      </c>
      <c r="J809" s="56"/>
      <c r="K809" s="44"/>
      <c r="L809" s="45"/>
      <c r="M809" s="46" t="s">
        <v>156</v>
      </c>
      <c r="N809" s="40" t="s">
        <v>155</v>
      </c>
      <c r="O809" s="47" t="s">
        <v>2398</v>
      </c>
      <c r="P809" s="48"/>
      <c r="Q809" s="48"/>
      <c r="R809" s="48"/>
      <c r="S809" s="49"/>
      <c r="T809" s="50" t="str">
        <f>IFERROR(__xludf.DUMMYFUNCTION("if(isblank($A809),"""",REGEXREPLACE($A809,   "",?(\d),?"",  ""$1""&amp;""-""&amp;$H809))"),"")</f>
        <v/>
      </c>
      <c r="U809" s="51" t="str">
        <f>IFERROR(__xludf.DUMMYFUNCTION("iferror(split(A809,"","",TRUE,TRUE),"""")"),"")</f>
        <v/>
      </c>
      <c r="V809" s="51"/>
      <c r="W809" s="51"/>
      <c r="X809" s="51"/>
      <c r="Y809" s="50" t="str">
        <f>IFERROR(__xludf.DUMMYFUNCTION("if(or(U809="""",U809=""f""),"""",U809&amp;"": ""&amp;vlookup(to_text(U809),'1.Learning-Goals'!$A$3:$B$100,2,FALSE))"),"")</f>
        <v/>
      </c>
      <c r="Z809" s="50" t="str">
        <f>IFERROR(__xludf.DUMMYFUNCTION("if(or(V809="""",V809=""f""),"""",V809&amp;"": ""&amp;vlookup(to_text(V809),'1.Learning-Goals'!$A$3:$B$100,2,FALSE))"),"")</f>
        <v/>
      </c>
      <c r="AA809" s="50" t="str">
        <f>IFERROR(__xludf.DUMMYFUNCTION("if(or(W809="""",W809=""f""),"""",W809&amp;"": ""&amp;vlookup(to_text(W809),'1.Learning-Goals'!$A$3:$B$100,2,FALSE))"),"")</f>
        <v/>
      </c>
      <c r="AB809" s="50" t="str">
        <f>IFERROR(__xludf.DUMMYFUNCTION("if(or(X809="""",X809=""f""),"""",X809&amp;"": ""&amp;vlookup(to_text(X809),'1.Learning-Goals'!$A$3:$B$100,2,FALSE))"),"")</f>
        <v/>
      </c>
      <c r="AC809" s="52"/>
      <c r="AD809" s="52"/>
      <c r="AE809" s="52"/>
      <c r="AF809" s="52"/>
      <c r="AG809" s="52"/>
      <c r="AH809" s="52"/>
      <c r="AI809" s="52"/>
      <c r="AJ809" s="52"/>
    </row>
    <row r="810" ht="15.75" customHeight="1">
      <c r="A810" s="53"/>
      <c r="B810" s="39" t="str">
        <f t="shared" si="1"/>
        <v/>
      </c>
      <c r="C810" s="40" t="s">
        <v>2399</v>
      </c>
      <c r="D810" s="41" t="s">
        <v>2400</v>
      </c>
      <c r="E810" s="41" t="s">
        <v>79</v>
      </c>
      <c r="F810" s="40" t="s">
        <v>155</v>
      </c>
      <c r="G810" s="41">
        <v>6.0</v>
      </c>
      <c r="H810" s="57" t="s">
        <v>6</v>
      </c>
      <c r="I810" s="41" t="s">
        <v>156</v>
      </c>
      <c r="J810" s="56"/>
      <c r="K810" s="44"/>
      <c r="L810" s="45"/>
      <c r="M810" s="46" t="s">
        <v>156</v>
      </c>
      <c r="N810" s="40" t="s">
        <v>155</v>
      </c>
      <c r="O810" s="47" t="s">
        <v>2401</v>
      </c>
      <c r="P810" s="48"/>
      <c r="Q810" s="48"/>
      <c r="R810" s="48"/>
      <c r="S810" s="49"/>
      <c r="T810" s="50" t="str">
        <f>IFERROR(__xludf.DUMMYFUNCTION("if(isblank($A810),"""",REGEXREPLACE($A810,   "",?(\d),?"",  ""$1""&amp;""-""&amp;$H810))"),"")</f>
        <v/>
      </c>
      <c r="U810" s="51" t="str">
        <f>IFERROR(__xludf.DUMMYFUNCTION("iferror(split(A810,"","",TRUE,TRUE),"""")"),"")</f>
        <v/>
      </c>
      <c r="V810" s="51"/>
      <c r="W810" s="51"/>
      <c r="X810" s="51"/>
      <c r="Y810" s="50" t="str">
        <f>IFERROR(__xludf.DUMMYFUNCTION("if(or(U810="""",U810=""f""),"""",U810&amp;"": ""&amp;vlookup(to_text(U810),'1.Learning-Goals'!$A$3:$B$100,2,FALSE))"),"")</f>
        <v/>
      </c>
      <c r="Z810" s="50" t="str">
        <f>IFERROR(__xludf.DUMMYFUNCTION("if(or(V810="""",V810=""f""),"""",V810&amp;"": ""&amp;vlookup(to_text(V810),'1.Learning-Goals'!$A$3:$B$100,2,FALSE))"),"")</f>
        <v/>
      </c>
      <c r="AA810" s="50" t="str">
        <f>IFERROR(__xludf.DUMMYFUNCTION("if(or(W810="""",W810=""f""),"""",W810&amp;"": ""&amp;vlookup(to_text(W810),'1.Learning-Goals'!$A$3:$B$100,2,FALSE))"),"")</f>
        <v/>
      </c>
      <c r="AB810" s="50" t="str">
        <f>IFERROR(__xludf.DUMMYFUNCTION("if(or(X810="""",X810=""f""),"""",X810&amp;"": ""&amp;vlookup(to_text(X810),'1.Learning-Goals'!$A$3:$B$100,2,FALSE))"),"")</f>
        <v/>
      </c>
      <c r="AC810" s="52"/>
      <c r="AD810" s="52"/>
      <c r="AE810" s="52"/>
      <c r="AF810" s="52"/>
      <c r="AG810" s="52"/>
      <c r="AH810" s="52"/>
      <c r="AI810" s="52"/>
      <c r="AJ810" s="52"/>
    </row>
    <row r="811" ht="15.75" customHeight="1">
      <c r="A811" s="53"/>
      <c r="B811" s="39" t="str">
        <f t="shared" si="1"/>
        <v/>
      </c>
      <c r="C811" s="40" t="s">
        <v>2402</v>
      </c>
      <c r="D811" s="41" t="s">
        <v>2258</v>
      </c>
      <c r="E811" s="41" t="s">
        <v>79</v>
      </c>
      <c r="F811" s="40" t="s">
        <v>155</v>
      </c>
      <c r="G811" s="41">
        <v>6.0</v>
      </c>
      <c r="H811" s="57" t="s">
        <v>6</v>
      </c>
      <c r="I811" s="41" t="s">
        <v>156</v>
      </c>
      <c r="J811" s="56"/>
      <c r="K811" s="44"/>
      <c r="L811" s="45"/>
      <c r="M811" s="46" t="s">
        <v>156</v>
      </c>
      <c r="N811" s="40" t="s">
        <v>155</v>
      </c>
      <c r="O811" s="47" t="s">
        <v>2403</v>
      </c>
      <c r="P811" s="48"/>
      <c r="Q811" s="48"/>
      <c r="R811" s="48"/>
      <c r="S811" s="49"/>
      <c r="T811" s="50" t="str">
        <f>IFERROR(__xludf.DUMMYFUNCTION("if(isblank($A811),"""",REGEXREPLACE($A811,   "",?(\d),?"",  ""$1""&amp;""-""&amp;$H811))"),"")</f>
        <v/>
      </c>
      <c r="U811" s="51" t="str">
        <f>IFERROR(__xludf.DUMMYFUNCTION("iferror(split(A811,"","",TRUE,TRUE),"""")"),"")</f>
        <v/>
      </c>
      <c r="V811" s="51"/>
      <c r="W811" s="51"/>
      <c r="X811" s="51"/>
      <c r="Y811" s="50" t="str">
        <f>IFERROR(__xludf.DUMMYFUNCTION("if(or(U811="""",U811=""f""),"""",U811&amp;"": ""&amp;vlookup(to_text(U811),'1.Learning-Goals'!$A$3:$B$100,2,FALSE))"),"")</f>
        <v/>
      </c>
      <c r="Z811" s="50" t="str">
        <f>IFERROR(__xludf.DUMMYFUNCTION("if(or(V811="""",V811=""f""),"""",V811&amp;"": ""&amp;vlookup(to_text(V811),'1.Learning-Goals'!$A$3:$B$100,2,FALSE))"),"")</f>
        <v/>
      </c>
      <c r="AA811" s="50" t="str">
        <f>IFERROR(__xludf.DUMMYFUNCTION("if(or(W811="""",W811=""f""),"""",W811&amp;"": ""&amp;vlookup(to_text(W811),'1.Learning-Goals'!$A$3:$B$100,2,FALSE))"),"")</f>
        <v/>
      </c>
      <c r="AB811" s="50" t="str">
        <f>IFERROR(__xludf.DUMMYFUNCTION("if(or(X811="""",X811=""f""),"""",X811&amp;"": ""&amp;vlookup(to_text(X811),'1.Learning-Goals'!$A$3:$B$100,2,FALSE))"),"")</f>
        <v/>
      </c>
      <c r="AC811" s="52"/>
      <c r="AD811" s="52"/>
      <c r="AE811" s="52"/>
      <c r="AF811" s="52"/>
      <c r="AG811" s="52"/>
      <c r="AH811" s="52"/>
      <c r="AI811" s="52"/>
      <c r="AJ811" s="52"/>
    </row>
    <row r="812" ht="15.75" customHeight="1">
      <c r="A812" s="53"/>
      <c r="B812" s="39" t="str">
        <f t="shared" si="1"/>
        <v/>
      </c>
      <c r="C812" s="40" t="s">
        <v>2404</v>
      </c>
      <c r="D812" s="41" t="s">
        <v>2405</v>
      </c>
      <c r="E812" s="41" t="s">
        <v>79</v>
      </c>
      <c r="F812" s="40" t="s">
        <v>155</v>
      </c>
      <c r="G812" s="41">
        <v>6.0</v>
      </c>
      <c r="H812" s="57" t="s">
        <v>6</v>
      </c>
      <c r="I812" s="41" t="s">
        <v>156</v>
      </c>
      <c r="J812" s="56"/>
      <c r="K812" s="44"/>
      <c r="L812" s="45"/>
      <c r="M812" s="46" t="s">
        <v>156</v>
      </c>
      <c r="N812" s="40" t="s">
        <v>155</v>
      </c>
      <c r="O812" s="47" t="s">
        <v>2406</v>
      </c>
      <c r="P812" s="48"/>
      <c r="Q812" s="48"/>
      <c r="R812" s="48"/>
      <c r="S812" s="49"/>
      <c r="T812" s="50" t="str">
        <f>IFERROR(__xludf.DUMMYFUNCTION("if(isblank($A812),"""",REGEXREPLACE($A812,   "",?(\d),?"",  ""$1""&amp;""-""&amp;$H812))"),"")</f>
        <v/>
      </c>
      <c r="U812" s="51" t="str">
        <f>IFERROR(__xludf.DUMMYFUNCTION("iferror(split(A812,"","",TRUE,TRUE),"""")"),"")</f>
        <v/>
      </c>
      <c r="V812" s="51"/>
      <c r="W812" s="51"/>
      <c r="X812" s="51"/>
      <c r="Y812" s="50" t="str">
        <f>IFERROR(__xludf.DUMMYFUNCTION("if(or(U812="""",U812=""f""),"""",U812&amp;"": ""&amp;vlookup(to_text(U812),'1.Learning-Goals'!$A$3:$B$100,2,FALSE))"),"")</f>
        <v/>
      </c>
      <c r="Z812" s="50" t="str">
        <f>IFERROR(__xludf.DUMMYFUNCTION("if(or(V812="""",V812=""f""),"""",V812&amp;"": ""&amp;vlookup(to_text(V812),'1.Learning-Goals'!$A$3:$B$100,2,FALSE))"),"")</f>
        <v/>
      </c>
      <c r="AA812" s="50" t="str">
        <f>IFERROR(__xludf.DUMMYFUNCTION("if(or(W812="""",W812=""f""),"""",W812&amp;"": ""&amp;vlookup(to_text(W812),'1.Learning-Goals'!$A$3:$B$100,2,FALSE))"),"")</f>
        <v/>
      </c>
      <c r="AB812" s="50" t="str">
        <f>IFERROR(__xludf.DUMMYFUNCTION("if(or(X812="""",X812=""f""),"""",X812&amp;"": ""&amp;vlookup(to_text(X812),'1.Learning-Goals'!$A$3:$B$100,2,FALSE))"),"")</f>
        <v/>
      </c>
      <c r="AC812" s="52"/>
      <c r="AD812" s="52"/>
      <c r="AE812" s="52"/>
      <c r="AF812" s="52"/>
      <c r="AG812" s="52"/>
      <c r="AH812" s="52"/>
      <c r="AI812" s="52"/>
      <c r="AJ812" s="52"/>
    </row>
    <row r="813" ht="15.75" customHeight="1">
      <c r="A813" s="53"/>
      <c r="B813" s="39" t="str">
        <f t="shared" si="1"/>
        <v/>
      </c>
      <c r="C813" s="40" t="s">
        <v>2407</v>
      </c>
      <c r="D813" s="41" t="s">
        <v>2408</v>
      </c>
      <c r="E813" s="41" t="s">
        <v>79</v>
      </c>
      <c r="F813" s="40" t="s">
        <v>155</v>
      </c>
      <c r="G813" s="41">
        <v>6.0</v>
      </c>
      <c r="H813" s="57" t="s">
        <v>6</v>
      </c>
      <c r="I813" s="41" t="s">
        <v>156</v>
      </c>
      <c r="J813" s="56"/>
      <c r="K813" s="44"/>
      <c r="L813" s="45"/>
      <c r="M813" s="46" t="s">
        <v>156</v>
      </c>
      <c r="N813" s="40" t="s">
        <v>155</v>
      </c>
      <c r="O813" s="47" t="s">
        <v>2409</v>
      </c>
      <c r="P813" s="48"/>
      <c r="Q813" s="48"/>
      <c r="R813" s="48"/>
      <c r="S813" s="49"/>
      <c r="T813" s="50" t="str">
        <f>IFERROR(__xludf.DUMMYFUNCTION("if(isblank($A813),"""",REGEXREPLACE($A813,   "",?(\d),?"",  ""$1""&amp;""-""&amp;$H813))"),"")</f>
        <v/>
      </c>
      <c r="U813" s="51" t="str">
        <f>IFERROR(__xludf.DUMMYFUNCTION("iferror(split(A813,"","",TRUE,TRUE),"""")"),"")</f>
        <v/>
      </c>
      <c r="V813" s="51"/>
      <c r="W813" s="51"/>
      <c r="X813" s="51"/>
      <c r="Y813" s="50" t="str">
        <f>IFERROR(__xludf.DUMMYFUNCTION("if(or(U813="""",U813=""f""),"""",U813&amp;"": ""&amp;vlookup(to_text(U813),'1.Learning-Goals'!$A$3:$B$100,2,FALSE))"),"")</f>
        <v/>
      </c>
      <c r="Z813" s="50" t="str">
        <f>IFERROR(__xludf.DUMMYFUNCTION("if(or(V813="""",V813=""f""),"""",V813&amp;"": ""&amp;vlookup(to_text(V813),'1.Learning-Goals'!$A$3:$B$100,2,FALSE))"),"")</f>
        <v/>
      </c>
      <c r="AA813" s="50" t="str">
        <f>IFERROR(__xludf.DUMMYFUNCTION("if(or(W813="""",W813=""f""),"""",W813&amp;"": ""&amp;vlookup(to_text(W813),'1.Learning-Goals'!$A$3:$B$100,2,FALSE))"),"")</f>
        <v/>
      </c>
      <c r="AB813" s="50" t="str">
        <f>IFERROR(__xludf.DUMMYFUNCTION("if(or(X813="""",X813=""f""),"""",X813&amp;"": ""&amp;vlookup(to_text(X813),'1.Learning-Goals'!$A$3:$B$100,2,FALSE))"),"")</f>
        <v/>
      </c>
      <c r="AC813" s="52"/>
      <c r="AD813" s="52"/>
      <c r="AE813" s="52"/>
      <c r="AF813" s="52"/>
      <c r="AG813" s="52"/>
      <c r="AH813" s="52"/>
      <c r="AI813" s="52"/>
      <c r="AJ813" s="52"/>
    </row>
    <row r="814" ht="15.75" customHeight="1">
      <c r="A814" s="53"/>
      <c r="B814" s="39" t="str">
        <f t="shared" si="1"/>
        <v/>
      </c>
      <c r="C814" s="40" t="s">
        <v>2410</v>
      </c>
      <c r="D814" s="41" t="s">
        <v>2411</v>
      </c>
      <c r="E814" s="41" t="s">
        <v>79</v>
      </c>
      <c r="F814" s="40" t="s">
        <v>155</v>
      </c>
      <c r="G814" s="41">
        <v>6.0</v>
      </c>
      <c r="H814" s="57" t="s">
        <v>6</v>
      </c>
      <c r="I814" s="41" t="s">
        <v>156</v>
      </c>
      <c r="J814" s="56"/>
      <c r="K814" s="44"/>
      <c r="L814" s="45"/>
      <c r="M814" s="46" t="s">
        <v>156</v>
      </c>
      <c r="N814" s="40" t="s">
        <v>155</v>
      </c>
      <c r="O814" s="47" t="s">
        <v>2412</v>
      </c>
      <c r="P814" s="48"/>
      <c r="Q814" s="48"/>
      <c r="R814" s="48"/>
      <c r="S814" s="49"/>
      <c r="T814" s="50" t="str">
        <f>IFERROR(__xludf.DUMMYFUNCTION("if(isblank($A814),"""",REGEXREPLACE($A814,   "",?(\d),?"",  ""$1""&amp;""-""&amp;$H814))"),"")</f>
        <v/>
      </c>
      <c r="U814" s="51" t="str">
        <f>IFERROR(__xludf.DUMMYFUNCTION("iferror(split(A814,"","",TRUE,TRUE),"""")"),"")</f>
        <v/>
      </c>
      <c r="V814" s="51"/>
      <c r="W814" s="51"/>
      <c r="X814" s="51"/>
      <c r="Y814" s="50" t="str">
        <f>IFERROR(__xludf.DUMMYFUNCTION("if(or(U814="""",U814=""f""),"""",U814&amp;"": ""&amp;vlookup(to_text(U814),'1.Learning-Goals'!$A$3:$B$100,2,FALSE))"),"")</f>
        <v/>
      </c>
      <c r="Z814" s="50" t="str">
        <f>IFERROR(__xludf.DUMMYFUNCTION("if(or(V814="""",V814=""f""),"""",V814&amp;"": ""&amp;vlookup(to_text(V814),'1.Learning-Goals'!$A$3:$B$100,2,FALSE))"),"")</f>
        <v/>
      </c>
      <c r="AA814" s="50" t="str">
        <f>IFERROR(__xludf.DUMMYFUNCTION("if(or(W814="""",W814=""f""),"""",W814&amp;"": ""&amp;vlookup(to_text(W814),'1.Learning-Goals'!$A$3:$B$100,2,FALSE))"),"")</f>
        <v/>
      </c>
      <c r="AB814" s="50" t="str">
        <f>IFERROR(__xludf.DUMMYFUNCTION("if(or(X814="""",X814=""f""),"""",X814&amp;"": ""&amp;vlookup(to_text(X814),'1.Learning-Goals'!$A$3:$B$100,2,FALSE))"),"")</f>
        <v/>
      </c>
      <c r="AC814" s="52"/>
      <c r="AD814" s="52"/>
      <c r="AE814" s="52"/>
      <c r="AF814" s="52"/>
      <c r="AG814" s="52"/>
      <c r="AH814" s="52"/>
      <c r="AI814" s="52"/>
      <c r="AJ814" s="52"/>
    </row>
    <row r="815" ht="15.75" customHeight="1">
      <c r="A815" s="53"/>
      <c r="B815" s="39" t="str">
        <f t="shared" si="1"/>
        <v/>
      </c>
      <c r="C815" s="40" t="s">
        <v>2413</v>
      </c>
      <c r="D815" s="41" t="s">
        <v>2414</v>
      </c>
      <c r="E815" s="41" t="s">
        <v>79</v>
      </c>
      <c r="F815" s="40" t="s">
        <v>155</v>
      </c>
      <c r="G815" s="41">
        <v>6.0</v>
      </c>
      <c r="H815" s="57" t="s">
        <v>6</v>
      </c>
      <c r="I815" s="41" t="s">
        <v>156</v>
      </c>
      <c r="J815" s="56"/>
      <c r="K815" s="44"/>
      <c r="L815" s="45"/>
      <c r="M815" s="46" t="s">
        <v>156</v>
      </c>
      <c r="N815" s="40" t="s">
        <v>155</v>
      </c>
      <c r="O815" s="47" t="s">
        <v>2415</v>
      </c>
      <c r="P815" s="48"/>
      <c r="Q815" s="48"/>
      <c r="R815" s="48"/>
      <c r="S815" s="49"/>
      <c r="T815" s="50" t="str">
        <f>IFERROR(__xludf.DUMMYFUNCTION("if(isblank($A815),"""",REGEXREPLACE($A815,   "",?(\d),?"",  ""$1""&amp;""-""&amp;$H815))"),"")</f>
        <v/>
      </c>
      <c r="U815" s="51" t="str">
        <f>IFERROR(__xludf.DUMMYFUNCTION("iferror(split(A815,"","",TRUE,TRUE),"""")"),"")</f>
        <v/>
      </c>
      <c r="V815" s="51"/>
      <c r="W815" s="51"/>
      <c r="X815" s="51"/>
      <c r="Y815" s="50" t="str">
        <f>IFERROR(__xludf.DUMMYFUNCTION("if(or(U815="""",U815=""f""),"""",U815&amp;"": ""&amp;vlookup(to_text(U815),'1.Learning-Goals'!$A$3:$B$100,2,FALSE))"),"")</f>
        <v/>
      </c>
      <c r="Z815" s="50" t="str">
        <f>IFERROR(__xludf.DUMMYFUNCTION("if(or(V815="""",V815=""f""),"""",V815&amp;"": ""&amp;vlookup(to_text(V815),'1.Learning-Goals'!$A$3:$B$100,2,FALSE))"),"")</f>
        <v/>
      </c>
      <c r="AA815" s="50" t="str">
        <f>IFERROR(__xludf.DUMMYFUNCTION("if(or(W815="""",W815=""f""),"""",W815&amp;"": ""&amp;vlookup(to_text(W815),'1.Learning-Goals'!$A$3:$B$100,2,FALSE))"),"")</f>
        <v/>
      </c>
      <c r="AB815" s="50" t="str">
        <f>IFERROR(__xludf.DUMMYFUNCTION("if(or(X815="""",X815=""f""),"""",X815&amp;"": ""&amp;vlookup(to_text(X815),'1.Learning-Goals'!$A$3:$B$100,2,FALSE))"),"")</f>
        <v/>
      </c>
      <c r="AC815" s="52"/>
      <c r="AD815" s="52"/>
      <c r="AE815" s="52"/>
      <c r="AF815" s="52"/>
      <c r="AG815" s="52"/>
      <c r="AH815" s="52"/>
      <c r="AI815" s="52"/>
      <c r="AJ815" s="52"/>
    </row>
    <row r="816" ht="15.75" customHeight="1">
      <c r="A816" s="53"/>
      <c r="B816" s="39" t="str">
        <f t="shared" si="1"/>
        <v/>
      </c>
      <c r="C816" s="40" t="s">
        <v>2416</v>
      </c>
      <c r="D816" s="41" t="s">
        <v>2417</v>
      </c>
      <c r="E816" s="41" t="s">
        <v>79</v>
      </c>
      <c r="F816" s="40" t="s">
        <v>155</v>
      </c>
      <c r="G816" s="41">
        <v>6.0</v>
      </c>
      <c r="H816" s="57" t="s">
        <v>6</v>
      </c>
      <c r="I816" s="41" t="s">
        <v>156</v>
      </c>
      <c r="J816" s="56"/>
      <c r="K816" s="44"/>
      <c r="L816" s="45"/>
      <c r="M816" s="46" t="s">
        <v>156</v>
      </c>
      <c r="N816" s="40" t="s">
        <v>155</v>
      </c>
      <c r="O816" s="47" t="s">
        <v>2418</v>
      </c>
      <c r="P816" s="48"/>
      <c r="Q816" s="48"/>
      <c r="R816" s="48"/>
      <c r="S816" s="49"/>
      <c r="T816" s="50" t="str">
        <f>IFERROR(__xludf.DUMMYFUNCTION("if(isblank($A816),"""",REGEXREPLACE($A816,   "",?(\d),?"",  ""$1""&amp;""-""&amp;$H816))"),"")</f>
        <v/>
      </c>
      <c r="U816" s="51" t="str">
        <f>IFERROR(__xludf.DUMMYFUNCTION("iferror(split(A816,"","",TRUE,TRUE),"""")"),"")</f>
        <v/>
      </c>
      <c r="V816" s="51"/>
      <c r="W816" s="51"/>
      <c r="X816" s="51"/>
      <c r="Y816" s="50" t="str">
        <f>IFERROR(__xludf.DUMMYFUNCTION("if(or(U816="""",U816=""f""),"""",U816&amp;"": ""&amp;vlookup(to_text(U816),'1.Learning-Goals'!$A$3:$B$100,2,FALSE))"),"")</f>
        <v/>
      </c>
      <c r="Z816" s="50" t="str">
        <f>IFERROR(__xludf.DUMMYFUNCTION("if(or(V816="""",V816=""f""),"""",V816&amp;"": ""&amp;vlookup(to_text(V816),'1.Learning-Goals'!$A$3:$B$100,2,FALSE))"),"")</f>
        <v/>
      </c>
      <c r="AA816" s="50" t="str">
        <f>IFERROR(__xludf.DUMMYFUNCTION("if(or(W816="""",W816=""f""),"""",W816&amp;"": ""&amp;vlookup(to_text(W816),'1.Learning-Goals'!$A$3:$B$100,2,FALSE))"),"")</f>
        <v/>
      </c>
      <c r="AB816" s="50" t="str">
        <f>IFERROR(__xludf.DUMMYFUNCTION("if(or(X816="""",X816=""f""),"""",X816&amp;"": ""&amp;vlookup(to_text(X816),'1.Learning-Goals'!$A$3:$B$100,2,FALSE))"),"")</f>
        <v/>
      </c>
      <c r="AC816" s="52"/>
      <c r="AD816" s="52"/>
      <c r="AE816" s="52"/>
      <c r="AF816" s="52"/>
      <c r="AG816" s="52"/>
      <c r="AH816" s="52"/>
      <c r="AI816" s="52"/>
      <c r="AJ816" s="52"/>
    </row>
    <row r="817" ht="15.75" customHeight="1">
      <c r="A817" s="53"/>
      <c r="B817" s="39" t="str">
        <f t="shared" si="1"/>
        <v/>
      </c>
      <c r="C817" s="40" t="s">
        <v>2419</v>
      </c>
      <c r="D817" s="41" t="s">
        <v>180</v>
      </c>
      <c r="E817" s="41" t="s">
        <v>79</v>
      </c>
      <c r="F817" s="40" t="s">
        <v>155</v>
      </c>
      <c r="G817" s="41">
        <v>6.0</v>
      </c>
      <c r="H817" s="57" t="s">
        <v>6</v>
      </c>
      <c r="I817" s="41" t="s">
        <v>156</v>
      </c>
      <c r="J817" s="56"/>
      <c r="K817" s="44"/>
      <c r="L817" s="45"/>
      <c r="M817" s="46" t="s">
        <v>156</v>
      </c>
      <c r="N817" s="40" t="s">
        <v>155</v>
      </c>
      <c r="O817" s="47" t="s">
        <v>2420</v>
      </c>
      <c r="P817" s="48"/>
      <c r="Q817" s="48"/>
      <c r="R817" s="48"/>
      <c r="S817" s="49"/>
      <c r="T817" s="50" t="str">
        <f>IFERROR(__xludf.DUMMYFUNCTION("if(isblank($A817),"""",REGEXREPLACE($A817,   "",?(\d),?"",  ""$1""&amp;""-""&amp;$H817))"),"")</f>
        <v/>
      </c>
      <c r="U817" s="51" t="str">
        <f>IFERROR(__xludf.DUMMYFUNCTION("iferror(split(A817,"","",TRUE,TRUE),"""")"),"")</f>
        <v/>
      </c>
      <c r="V817" s="51"/>
      <c r="W817" s="51"/>
      <c r="X817" s="51"/>
      <c r="Y817" s="50" t="str">
        <f>IFERROR(__xludf.DUMMYFUNCTION("if(or(U817="""",U817=""f""),"""",U817&amp;"": ""&amp;vlookup(to_text(U817),'1.Learning-Goals'!$A$3:$B$100,2,FALSE))"),"")</f>
        <v/>
      </c>
      <c r="Z817" s="50" t="str">
        <f>IFERROR(__xludf.DUMMYFUNCTION("if(or(V817="""",V817=""f""),"""",V817&amp;"": ""&amp;vlookup(to_text(V817),'1.Learning-Goals'!$A$3:$B$100,2,FALSE))"),"")</f>
        <v/>
      </c>
      <c r="AA817" s="50" t="str">
        <f>IFERROR(__xludf.DUMMYFUNCTION("if(or(W817="""",W817=""f""),"""",W817&amp;"": ""&amp;vlookup(to_text(W817),'1.Learning-Goals'!$A$3:$B$100,2,FALSE))"),"")</f>
        <v/>
      </c>
      <c r="AB817" s="50" t="str">
        <f>IFERROR(__xludf.DUMMYFUNCTION("if(or(X817="""",X817=""f""),"""",X817&amp;"": ""&amp;vlookup(to_text(X817),'1.Learning-Goals'!$A$3:$B$100,2,FALSE))"),"")</f>
        <v/>
      </c>
      <c r="AC817" s="52"/>
      <c r="AD817" s="52"/>
      <c r="AE817" s="52"/>
      <c r="AF817" s="52"/>
      <c r="AG817" s="52"/>
      <c r="AH817" s="52"/>
      <c r="AI817" s="52"/>
      <c r="AJ817" s="52"/>
    </row>
    <row r="818" ht="15.75" customHeight="1">
      <c r="A818" s="53"/>
      <c r="B818" s="39" t="str">
        <f t="shared" si="1"/>
        <v/>
      </c>
      <c r="C818" s="40" t="s">
        <v>2421</v>
      </c>
      <c r="D818" s="41" t="s">
        <v>2422</v>
      </c>
      <c r="E818" s="41" t="s">
        <v>79</v>
      </c>
      <c r="F818" s="40" t="s">
        <v>155</v>
      </c>
      <c r="G818" s="41">
        <v>6.0</v>
      </c>
      <c r="H818" s="57" t="s">
        <v>6</v>
      </c>
      <c r="I818" s="41" t="s">
        <v>156</v>
      </c>
      <c r="J818" s="56"/>
      <c r="K818" s="44"/>
      <c r="L818" s="45"/>
      <c r="M818" s="46" t="s">
        <v>156</v>
      </c>
      <c r="N818" s="40" t="s">
        <v>155</v>
      </c>
      <c r="O818" s="47" t="s">
        <v>2423</v>
      </c>
      <c r="P818" s="48"/>
      <c r="Q818" s="48"/>
      <c r="R818" s="48"/>
      <c r="S818" s="49"/>
      <c r="T818" s="50" t="str">
        <f>IFERROR(__xludf.DUMMYFUNCTION("if(isblank($A818),"""",REGEXREPLACE($A818,   "",?(\d),?"",  ""$1""&amp;""-""&amp;$H818))"),"")</f>
        <v/>
      </c>
      <c r="U818" s="51" t="str">
        <f>IFERROR(__xludf.DUMMYFUNCTION("iferror(split(A818,"","",TRUE,TRUE),"""")"),"")</f>
        <v/>
      </c>
      <c r="V818" s="51"/>
      <c r="W818" s="51"/>
      <c r="X818" s="51"/>
      <c r="Y818" s="50" t="str">
        <f>IFERROR(__xludf.DUMMYFUNCTION("if(or(U818="""",U818=""f""),"""",U818&amp;"": ""&amp;vlookup(to_text(U818),'1.Learning-Goals'!$A$3:$B$100,2,FALSE))"),"")</f>
        <v/>
      </c>
      <c r="Z818" s="50" t="str">
        <f>IFERROR(__xludf.DUMMYFUNCTION("if(or(V818="""",V818=""f""),"""",V818&amp;"": ""&amp;vlookup(to_text(V818),'1.Learning-Goals'!$A$3:$B$100,2,FALSE))"),"")</f>
        <v/>
      </c>
      <c r="AA818" s="50" t="str">
        <f>IFERROR(__xludf.DUMMYFUNCTION("if(or(W818="""",W818=""f""),"""",W818&amp;"": ""&amp;vlookup(to_text(W818),'1.Learning-Goals'!$A$3:$B$100,2,FALSE))"),"")</f>
        <v/>
      </c>
      <c r="AB818" s="50" t="str">
        <f>IFERROR(__xludf.DUMMYFUNCTION("if(or(X818="""",X818=""f""),"""",X818&amp;"": ""&amp;vlookup(to_text(X818),'1.Learning-Goals'!$A$3:$B$100,2,FALSE))"),"")</f>
        <v/>
      </c>
      <c r="AC818" s="52"/>
      <c r="AD818" s="52"/>
      <c r="AE818" s="52"/>
      <c r="AF818" s="52"/>
      <c r="AG818" s="52"/>
      <c r="AH818" s="52"/>
      <c r="AI818" s="52"/>
      <c r="AJ818" s="52"/>
    </row>
    <row r="819" ht="15.75" customHeight="1">
      <c r="A819" s="53"/>
      <c r="B819" s="39" t="str">
        <f t="shared" si="1"/>
        <v/>
      </c>
      <c r="C819" s="40" t="s">
        <v>2424</v>
      </c>
      <c r="D819" s="41" t="s">
        <v>2425</v>
      </c>
      <c r="E819" s="41" t="s">
        <v>79</v>
      </c>
      <c r="F819" s="40" t="s">
        <v>155</v>
      </c>
      <c r="G819" s="41">
        <v>6.0</v>
      </c>
      <c r="H819" s="57" t="s">
        <v>6</v>
      </c>
      <c r="I819" s="41" t="s">
        <v>156</v>
      </c>
      <c r="J819" s="56"/>
      <c r="K819" s="44"/>
      <c r="L819" s="45"/>
      <c r="M819" s="46" t="s">
        <v>156</v>
      </c>
      <c r="N819" s="40" t="s">
        <v>155</v>
      </c>
      <c r="O819" s="47" t="s">
        <v>2426</v>
      </c>
      <c r="P819" s="48"/>
      <c r="Q819" s="48"/>
      <c r="R819" s="48"/>
      <c r="S819" s="49"/>
      <c r="T819" s="50" t="str">
        <f>IFERROR(__xludf.DUMMYFUNCTION("if(isblank($A819),"""",REGEXREPLACE($A819,   "",?(\d),?"",  ""$1""&amp;""-""&amp;$H819))"),"")</f>
        <v/>
      </c>
      <c r="U819" s="51" t="str">
        <f>IFERROR(__xludf.DUMMYFUNCTION("iferror(split(A819,"","",TRUE,TRUE),"""")"),"")</f>
        <v/>
      </c>
      <c r="V819" s="51"/>
      <c r="W819" s="51"/>
      <c r="X819" s="51"/>
      <c r="Y819" s="50" t="str">
        <f>IFERROR(__xludf.DUMMYFUNCTION("if(or(U819="""",U819=""f""),"""",U819&amp;"": ""&amp;vlookup(to_text(U819),'1.Learning-Goals'!$A$3:$B$100,2,FALSE))"),"")</f>
        <v/>
      </c>
      <c r="Z819" s="50" t="str">
        <f>IFERROR(__xludf.DUMMYFUNCTION("if(or(V819="""",V819=""f""),"""",V819&amp;"": ""&amp;vlookup(to_text(V819),'1.Learning-Goals'!$A$3:$B$100,2,FALSE))"),"")</f>
        <v/>
      </c>
      <c r="AA819" s="50" t="str">
        <f>IFERROR(__xludf.DUMMYFUNCTION("if(or(W819="""",W819=""f""),"""",W819&amp;"": ""&amp;vlookup(to_text(W819),'1.Learning-Goals'!$A$3:$B$100,2,FALSE))"),"")</f>
        <v/>
      </c>
      <c r="AB819" s="50" t="str">
        <f>IFERROR(__xludf.DUMMYFUNCTION("if(or(X819="""",X819=""f""),"""",X819&amp;"": ""&amp;vlookup(to_text(X819),'1.Learning-Goals'!$A$3:$B$100,2,FALSE))"),"")</f>
        <v/>
      </c>
      <c r="AC819" s="52"/>
      <c r="AD819" s="52"/>
      <c r="AE819" s="52"/>
      <c r="AF819" s="52"/>
      <c r="AG819" s="52"/>
      <c r="AH819" s="52"/>
      <c r="AI819" s="52"/>
      <c r="AJ819" s="52"/>
    </row>
    <row r="820" ht="15.75" customHeight="1">
      <c r="A820" s="53"/>
      <c r="B820" s="39" t="str">
        <f t="shared" si="1"/>
        <v/>
      </c>
      <c r="C820" s="40" t="s">
        <v>2427</v>
      </c>
      <c r="D820" s="41" t="s">
        <v>2210</v>
      </c>
      <c r="E820" s="41" t="s">
        <v>79</v>
      </c>
      <c r="F820" s="40" t="s">
        <v>155</v>
      </c>
      <c r="G820" s="41">
        <v>6.0</v>
      </c>
      <c r="H820" s="57" t="s">
        <v>6</v>
      </c>
      <c r="I820" s="41" t="s">
        <v>156</v>
      </c>
      <c r="J820" s="56"/>
      <c r="K820" s="44"/>
      <c r="L820" s="45"/>
      <c r="M820" s="46" t="s">
        <v>156</v>
      </c>
      <c r="N820" s="40" t="s">
        <v>155</v>
      </c>
      <c r="O820" s="47" t="s">
        <v>2428</v>
      </c>
      <c r="P820" s="48"/>
      <c r="Q820" s="48"/>
      <c r="R820" s="48"/>
      <c r="S820" s="49"/>
      <c r="T820" s="50" t="str">
        <f>IFERROR(__xludf.DUMMYFUNCTION("if(isblank($A820),"""",REGEXREPLACE($A820,   "",?(\d),?"",  ""$1""&amp;""-""&amp;$H820))"),"")</f>
        <v/>
      </c>
      <c r="U820" s="51" t="str">
        <f>IFERROR(__xludf.DUMMYFUNCTION("iferror(split(A820,"","",TRUE,TRUE),"""")"),"")</f>
        <v/>
      </c>
      <c r="V820" s="51"/>
      <c r="W820" s="51"/>
      <c r="X820" s="51"/>
      <c r="Y820" s="50" t="str">
        <f>IFERROR(__xludf.DUMMYFUNCTION("if(or(U820="""",U820=""f""),"""",U820&amp;"": ""&amp;vlookup(to_text(U820),'1.Learning-Goals'!$A$3:$B$100,2,FALSE))"),"")</f>
        <v/>
      </c>
      <c r="Z820" s="50" t="str">
        <f>IFERROR(__xludf.DUMMYFUNCTION("if(or(V820="""",V820=""f""),"""",V820&amp;"": ""&amp;vlookup(to_text(V820),'1.Learning-Goals'!$A$3:$B$100,2,FALSE))"),"")</f>
        <v/>
      </c>
      <c r="AA820" s="50" t="str">
        <f>IFERROR(__xludf.DUMMYFUNCTION("if(or(W820="""",W820=""f""),"""",W820&amp;"": ""&amp;vlookup(to_text(W820),'1.Learning-Goals'!$A$3:$B$100,2,FALSE))"),"")</f>
        <v/>
      </c>
      <c r="AB820" s="50" t="str">
        <f>IFERROR(__xludf.DUMMYFUNCTION("if(or(X820="""",X820=""f""),"""",X820&amp;"": ""&amp;vlookup(to_text(X820),'1.Learning-Goals'!$A$3:$B$100,2,FALSE))"),"")</f>
        <v/>
      </c>
      <c r="AC820" s="52"/>
      <c r="AD820" s="52"/>
      <c r="AE820" s="52"/>
      <c r="AF820" s="52"/>
      <c r="AG820" s="52"/>
      <c r="AH820" s="52"/>
      <c r="AI820" s="52"/>
      <c r="AJ820" s="52"/>
    </row>
    <row r="821" ht="15.75" customHeight="1">
      <c r="A821" s="53"/>
      <c r="B821" s="39" t="str">
        <f t="shared" si="1"/>
        <v/>
      </c>
      <c r="C821" s="40" t="s">
        <v>2429</v>
      </c>
      <c r="D821" s="41" t="s">
        <v>2351</v>
      </c>
      <c r="E821" s="41" t="s">
        <v>79</v>
      </c>
      <c r="F821" s="40" t="s">
        <v>155</v>
      </c>
      <c r="G821" s="41">
        <v>7.0</v>
      </c>
      <c r="H821" s="57" t="s">
        <v>6</v>
      </c>
      <c r="I821" s="41" t="s">
        <v>156</v>
      </c>
      <c r="J821" s="56"/>
      <c r="K821" s="44"/>
      <c r="L821" s="45"/>
      <c r="M821" s="46" t="s">
        <v>156</v>
      </c>
      <c r="N821" s="40" t="s">
        <v>155</v>
      </c>
      <c r="O821" s="47" t="s">
        <v>2430</v>
      </c>
      <c r="P821" s="48"/>
      <c r="Q821" s="48"/>
      <c r="R821" s="48"/>
      <c r="S821" s="49"/>
      <c r="T821" s="50" t="str">
        <f>IFERROR(__xludf.DUMMYFUNCTION("if(isblank($A821),"""",REGEXREPLACE($A821,   "",?(\d),?"",  ""$1""&amp;""-""&amp;$H821))"),"")</f>
        <v/>
      </c>
      <c r="U821" s="51" t="str">
        <f>IFERROR(__xludf.DUMMYFUNCTION("iferror(split(A821,"","",TRUE,TRUE),"""")"),"")</f>
        <v/>
      </c>
      <c r="V821" s="51"/>
      <c r="W821" s="51"/>
      <c r="X821" s="51"/>
      <c r="Y821" s="50" t="str">
        <f>IFERROR(__xludf.DUMMYFUNCTION("if(or(U821="""",U821=""f""),"""",U821&amp;"": ""&amp;vlookup(to_text(U821),'1.Learning-Goals'!$A$3:$B$100,2,FALSE))"),"")</f>
        <v/>
      </c>
      <c r="Z821" s="50" t="str">
        <f>IFERROR(__xludf.DUMMYFUNCTION("if(or(V821="""",V821=""f""),"""",V821&amp;"": ""&amp;vlookup(to_text(V821),'1.Learning-Goals'!$A$3:$B$100,2,FALSE))"),"")</f>
        <v/>
      </c>
      <c r="AA821" s="50" t="str">
        <f>IFERROR(__xludf.DUMMYFUNCTION("if(or(W821="""",W821=""f""),"""",W821&amp;"": ""&amp;vlookup(to_text(W821),'1.Learning-Goals'!$A$3:$B$100,2,FALSE))"),"")</f>
        <v/>
      </c>
      <c r="AB821" s="50" t="str">
        <f>IFERROR(__xludf.DUMMYFUNCTION("if(or(X821="""",X821=""f""),"""",X821&amp;"": ""&amp;vlookup(to_text(X821),'1.Learning-Goals'!$A$3:$B$100,2,FALSE))"),"")</f>
        <v/>
      </c>
      <c r="AC821" s="52"/>
      <c r="AD821" s="52"/>
      <c r="AE821" s="52"/>
      <c r="AF821" s="52"/>
      <c r="AG821" s="52"/>
      <c r="AH821" s="52"/>
      <c r="AI821" s="52"/>
      <c r="AJ821" s="52"/>
    </row>
    <row r="822" ht="15.75" customHeight="1">
      <c r="A822" s="53"/>
      <c r="B822" s="39" t="str">
        <f t="shared" si="1"/>
        <v/>
      </c>
      <c r="C822" s="40" t="s">
        <v>2431</v>
      </c>
      <c r="D822" s="41" t="s">
        <v>2432</v>
      </c>
      <c r="E822" s="41" t="s">
        <v>79</v>
      </c>
      <c r="F822" s="40" t="s">
        <v>155</v>
      </c>
      <c r="G822" s="41">
        <v>7.0</v>
      </c>
      <c r="H822" s="57" t="s">
        <v>6</v>
      </c>
      <c r="I822" s="41" t="s">
        <v>156</v>
      </c>
      <c r="J822" s="56"/>
      <c r="K822" s="44"/>
      <c r="L822" s="45"/>
      <c r="M822" s="46" t="s">
        <v>156</v>
      </c>
      <c r="N822" s="40" t="s">
        <v>155</v>
      </c>
      <c r="O822" s="47" t="s">
        <v>2433</v>
      </c>
      <c r="P822" s="48"/>
      <c r="Q822" s="48"/>
      <c r="R822" s="48"/>
      <c r="S822" s="49"/>
      <c r="T822" s="50" t="str">
        <f>IFERROR(__xludf.DUMMYFUNCTION("if(isblank($A822),"""",REGEXREPLACE($A822,   "",?(\d),?"",  ""$1""&amp;""-""&amp;$H822))"),"")</f>
        <v/>
      </c>
      <c r="U822" s="51" t="str">
        <f>IFERROR(__xludf.DUMMYFUNCTION("iferror(split(A822,"","",TRUE,TRUE),"""")"),"")</f>
        <v/>
      </c>
      <c r="V822" s="51"/>
      <c r="W822" s="51"/>
      <c r="X822" s="51"/>
      <c r="Y822" s="50" t="str">
        <f>IFERROR(__xludf.DUMMYFUNCTION("if(or(U822="""",U822=""f""),"""",U822&amp;"": ""&amp;vlookup(to_text(U822),'1.Learning-Goals'!$A$3:$B$100,2,FALSE))"),"")</f>
        <v/>
      </c>
      <c r="Z822" s="50" t="str">
        <f>IFERROR(__xludf.DUMMYFUNCTION("if(or(V822="""",V822=""f""),"""",V822&amp;"": ""&amp;vlookup(to_text(V822),'1.Learning-Goals'!$A$3:$B$100,2,FALSE))"),"")</f>
        <v/>
      </c>
      <c r="AA822" s="50" t="str">
        <f>IFERROR(__xludf.DUMMYFUNCTION("if(or(W822="""",W822=""f""),"""",W822&amp;"": ""&amp;vlookup(to_text(W822),'1.Learning-Goals'!$A$3:$B$100,2,FALSE))"),"")</f>
        <v/>
      </c>
      <c r="AB822" s="50" t="str">
        <f>IFERROR(__xludf.DUMMYFUNCTION("if(or(X822="""",X822=""f""),"""",X822&amp;"": ""&amp;vlookup(to_text(X822),'1.Learning-Goals'!$A$3:$B$100,2,FALSE))"),"")</f>
        <v/>
      </c>
      <c r="AC822" s="52"/>
      <c r="AD822" s="52"/>
      <c r="AE822" s="52"/>
      <c r="AF822" s="52"/>
      <c r="AG822" s="52"/>
      <c r="AH822" s="52"/>
      <c r="AI822" s="52"/>
      <c r="AJ822" s="52"/>
    </row>
    <row r="823" ht="15.75" customHeight="1">
      <c r="A823" s="53"/>
      <c r="B823" s="39" t="str">
        <f t="shared" si="1"/>
        <v/>
      </c>
      <c r="C823" s="40" t="s">
        <v>2434</v>
      </c>
      <c r="D823" s="41" t="s">
        <v>2435</v>
      </c>
      <c r="E823" s="41" t="s">
        <v>79</v>
      </c>
      <c r="F823" s="40" t="s">
        <v>155</v>
      </c>
      <c r="G823" s="41">
        <v>7.0</v>
      </c>
      <c r="H823" s="57" t="s">
        <v>6</v>
      </c>
      <c r="I823" s="41" t="s">
        <v>156</v>
      </c>
      <c r="J823" s="56"/>
      <c r="K823" s="44"/>
      <c r="L823" s="45"/>
      <c r="M823" s="46" t="s">
        <v>156</v>
      </c>
      <c r="N823" s="40" t="s">
        <v>155</v>
      </c>
      <c r="O823" s="47" t="s">
        <v>2436</v>
      </c>
      <c r="P823" s="48"/>
      <c r="Q823" s="48"/>
      <c r="R823" s="48"/>
      <c r="S823" s="49"/>
      <c r="T823" s="50" t="str">
        <f>IFERROR(__xludf.DUMMYFUNCTION("if(isblank($A823),"""",REGEXREPLACE($A823,   "",?(\d),?"",  ""$1""&amp;""-""&amp;$H823))"),"")</f>
        <v/>
      </c>
      <c r="U823" s="51" t="str">
        <f>IFERROR(__xludf.DUMMYFUNCTION("iferror(split(A823,"","",TRUE,TRUE),"""")"),"")</f>
        <v/>
      </c>
      <c r="V823" s="51"/>
      <c r="W823" s="51"/>
      <c r="X823" s="51"/>
      <c r="Y823" s="50" t="str">
        <f>IFERROR(__xludf.DUMMYFUNCTION("if(or(U823="""",U823=""f""),"""",U823&amp;"": ""&amp;vlookup(to_text(U823),'1.Learning-Goals'!$A$3:$B$100,2,FALSE))"),"")</f>
        <v/>
      </c>
      <c r="Z823" s="50" t="str">
        <f>IFERROR(__xludf.DUMMYFUNCTION("if(or(V823="""",V823=""f""),"""",V823&amp;"": ""&amp;vlookup(to_text(V823),'1.Learning-Goals'!$A$3:$B$100,2,FALSE))"),"")</f>
        <v/>
      </c>
      <c r="AA823" s="50" t="str">
        <f>IFERROR(__xludf.DUMMYFUNCTION("if(or(W823="""",W823=""f""),"""",W823&amp;"": ""&amp;vlookup(to_text(W823),'1.Learning-Goals'!$A$3:$B$100,2,FALSE))"),"")</f>
        <v/>
      </c>
      <c r="AB823" s="50" t="str">
        <f>IFERROR(__xludf.DUMMYFUNCTION("if(or(X823="""",X823=""f""),"""",X823&amp;"": ""&amp;vlookup(to_text(X823),'1.Learning-Goals'!$A$3:$B$100,2,FALSE))"),"")</f>
        <v/>
      </c>
      <c r="AC823" s="52"/>
      <c r="AD823" s="52"/>
      <c r="AE823" s="52"/>
      <c r="AF823" s="52"/>
      <c r="AG823" s="52"/>
      <c r="AH823" s="52"/>
      <c r="AI823" s="52"/>
      <c r="AJ823" s="52"/>
    </row>
    <row r="824" ht="15.75" customHeight="1">
      <c r="A824" s="53"/>
      <c r="B824" s="39" t="str">
        <f t="shared" si="1"/>
        <v/>
      </c>
      <c r="C824" s="40" t="s">
        <v>2437</v>
      </c>
      <c r="D824" s="41" t="s">
        <v>2438</v>
      </c>
      <c r="E824" s="41" t="s">
        <v>79</v>
      </c>
      <c r="F824" s="40" t="s">
        <v>155</v>
      </c>
      <c r="G824" s="41">
        <v>7.0</v>
      </c>
      <c r="H824" s="57" t="s">
        <v>6</v>
      </c>
      <c r="I824" s="41" t="s">
        <v>156</v>
      </c>
      <c r="J824" s="56"/>
      <c r="K824" s="44"/>
      <c r="L824" s="45"/>
      <c r="M824" s="46" t="s">
        <v>156</v>
      </c>
      <c r="N824" s="40" t="s">
        <v>155</v>
      </c>
      <c r="O824" s="47" t="s">
        <v>2439</v>
      </c>
      <c r="P824" s="48"/>
      <c r="Q824" s="48"/>
      <c r="R824" s="48"/>
      <c r="S824" s="49"/>
      <c r="T824" s="50" t="str">
        <f>IFERROR(__xludf.DUMMYFUNCTION("if(isblank($A824),"""",REGEXREPLACE($A824,   "",?(\d),?"",  ""$1""&amp;""-""&amp;$H824))"),"")</f>
        <v/>
      </c>
      <c r="U824" s="51" t="str">
        <f>IFERROR(__xludf.DUMMYFUNCTION("iferror(split(A824,"","",TRUE,TRUE),"""")"),"")</f>
        <v/>
      </c>
      <c r="V824" s="51"/>
      <c r="W824" s="51"/>
      <c r="X824" s="51"/>
      <c r="Y824" s="50" t="str">
        <f>IFERROR(__xludf.DUMMYFUNCTION("if(or(U824="""",U824=""f""),"""",U824&amp;"": ""&amp;vlookup(to_text(U824),'1.Learning-Goals'!$A$3:$B$100,2,FALSE))"),"")</f>
        <v/>
      </c>
      <c r="Z824" s="50" t="str">
        <f>IFERROR(__xludf.DUMMYFUNCTION("if(or(V824="""",V824=""f""),"""",V824&amp;"": ""&amp;vlookup(to_text(V824),'1.Learning-Goals'!$A$3:$B$100,2,FALSE))"),"")</f>
        <v/>
      </c>
      <c r="AA824" s="50" t="str">
        <f>IFERROR(__xludf.DUMMYFUNCTION("if(or(W824="""",W824=""f""),"""",W824&amp;"": ""&amp;vlookup(to_text(W824),'1.Learning-Goals'!$A$3:$B$100,2,FALSE))"),"")</f>
        <v/>
      </c>
      <c r="AB824" s="50" t="str">
        <f>IFERROR(__xludf.DUMMYFUNCTION("if(or(X824="""",X824=""f""),"""",X824&amp;"": ""&amp;vlookup(to_text(X824),'1.Learning-Goals'!$A$3:$B$100,2,FALSE))"),"")</f>
        <v/>
      </c>
      <c r="AC824" s="52"/>
      <c r="AD824" s="52"/>
      <c r="AE824" s="52"/>
      <c r="AF824" s="52"/>
      <c r="AG824" s="52"/>
      <c r="AH824" s="52"/>
      <c r="AI824" s="52"/>
      <c r="AJ824" s="52"/>
    </row>
    <row r="825" ht="15.75" customHeight="1">
      <c r="A825" s="53"/>
      <c r="B825" s="39" t="str">
        <f t="shared" si="1"/>
        <v/>
      </c>
      <c r="C825" s="40" t="s">
        <v>2440</v>
      </c>
      <c r="D825" s="41" t="s">
        <v>2363</v>
      </c>
      <c r="E825" s="41" t="s">
        <v>79</v>
      </c>
      <c r="F825" s="40" t="s">
        <v>155</v>
      </c>
      <c r="G825" s="41">
        <v>7.0</v>
      </c>
      <c r="H825" s="57" t="s">
        <v>6</v>
      </c>
      <c r="I825" s="41" t="s">
        <v>156</v>
      </c>
      <c r="J825" s="56"/>
      <c r="K825" s="44"/>
      <c r="L825" s="45"/>
      <c r="M825" s="46" t="s">
        <v>156</v>
      </c>
      <c r="N825" s="40" t="s">
        <v>155</v>
      </c>
      <c r="O825" s="47" t="s">
        <v>2441</v>
      </c>
      <c r="P825" s="48"/>
      <c r="Q825" s="48"/>
      <c r="R825" s="48"/>
      <c r="S825" s="49"/>
      <c r="T825" s="50" t="str">
        <f>IFERROR(__xludf.DUMMYFUNCTION("if(isblank($A825),"""",REGEXREPLACE($A825,   "",?(\d),?"",  ""$1""&amp;""-""&amp;$H825))"),"")</f>
        <v/>
      </c>
      <c r="U825" s="51" t="str">
        <f>IFERROR(__xludf.DUMMYFUNCTION("iferror(split(A825,"","",TRUE,TRUE),"""")"),"")</f>
        <v/>
      </c>
      <c r="V825" s="51"/>
      <c r="W825" s="51"/>
      <c r="X825" s="51"/>
      <c r="Y825" s="50" t="str">
        <f>IFERROR(__xludf.DUMMYFUNCTION("if(or(U825="""",U825=""f""),"""",U825&amp;"": ""&amp;vlookup(to_text(U825),'1.Learning-Goals'!$A$3:$B$100,2,FALSE))"),"")</f>
        <v/>
      </c>
      <c r="Z825" s="50" t="str">
        <f>IFERROR(__xludf.DUMMYFUNCTION("if(or(V825="""",V825=""f""),"""",V825&amp;"": ""&amp;vlookup(to_text(V825),'1.Learning-Goals'!$A$3:$B$100,2,FALSE))"),"")</f>
        <v/>
      </c>
      <c r="AA825" s="50" t="str">
        <f>IFERROR(__xludf.DUMMYFUNCTION("if(or(W825="""",W825=""f""),"""",W825&amp;"": ""&amp;vlookup(to_text(W825),'1.Learning-Goals'!$A$3:$B$100,2,FALSE))"),"")</f>
        <v/>
      </c>
      <c r="AB825" s="50" t="str">
        <f>IFERROR(__xludf.DUMMYFUNCTION("if(or(X825="""",X825=""f""),"""",X825&amp;"": ""&amp;vlookup(to_text(X825),'1.Learning-Goals'!$A$3:$B$100,2,FALSE))"),"")</f>
        <v/>
      </c>
      <c r="AC825" s="52"/>
      <c r="AD825" s="52"/>
      <c r="AE825" s="52"/>
      <c r="AF825" s="52"/>
      <c r="AG825" s="52"/>
      <c r="AH825" s="52"/>
      <c r="AI825" s="52"/>
      <c r="AJ825" s="52"/>
    </row>
    <row r="826" ht="15.75" customHeight="1">
      <c r="A826" s="53"/>
      <c r="B826" s="39" t="str">
        <f t="shared" si="1"/>
        <v/>
      </c>
      <c r="C826" s="40" t="s">
        <v>2442</v>
      </c>
      <c r="D826" s="41" t="s">
        <v>2443</v>
      </c>
      <c r="E826" s="41" t="s">
        <v>79</v>
      </c>
      <c r="F826" s="40" t="s">
        <v>155</v>
      </c>
      <c r="G826" s="41">
        <v>7.0</v>
      </c>
      <c r="H826" s="57" t="s">
        <v>6</v>
      </c>
      <c r="I826" s="41" t="s">
        <v>156</v>
      </c>
      <c r="J826" s="56"/>
      <c r="K826" s="44"/>
      <c r="L826" s="45"/>
      <c r="M826" s="46" t="s">
        <v>156</v>
      </c>
      <c r="N826" s="40" t="s">
        <v>155</v>
      </c>
      <c r="O826" s="47" t="s">
        <v>2444</v>
      </c>
      <c r="P826" s="48"/>
      <c r="Q826" s="48"/>
      <c r="R826" s="48"/>
      <c r="S826" s="49"/>
      <c r="T826" s="50" t="str">
        <f>IFERROR(__xludf.DUMMYFUNCTION("if(isblank($A826),"""",REGEXREPLACE($A826,   "",?(\d),?"",  ""$1""&amp;""-""&amp;$H826))"),"")</f>
        <v/>
      </c>
      <c r="U826" s="51" t="str">
        <f>IFERROR(__xludf.DUMMYFUNCTION("iferror(split(A826,"","",TRUE,TRUE),"""")"),"")</f>
        <v/>
      </c>
      <c r="V826" s="51"/>
      <c r="W826" s="51"/>
      <c r="X826" s="51"/>
      <c r="Y826" s="50" t="str">
        <f>IFERROR(__xludf.DUMMYFUNCTION("if(or(U826="""",U826=""f""),"""",U826&amp;"": ""&amp;vlookup(to_text(U826),'1.Learning-Goals'!$A$3:$B$100,2,FALSE))"),"")</f>
        <v/>
      </c>
      <c r="Z826" s="50" t="str">
        <f>IFERROR(__xludf.DUMMYFUNCTION("if(or(V826="""",V826=""f""),"""",V826&amp;"": ""&amp;vlookup(to_text(V826),'1.Learning-Goals'!$A$3:$B$100,2,FALSE))"),"")</f>
        <v/>
      </c>
      <c r="AA826" s="50" t="str">
        <f>IFERROR(__xludf.DUMMYFUNCTION("if(or(W826="""",W826=""f""),"""",W826&amp;"": ""&amp;vlookup(to_text(W826),'1.Learning-Goals'!$A$3:$B$100,2,FALSE))"),"")</f>
        <v/>
      </c>
      <c r="AB826" s="50" t="str">
        <f>IFERROR(__xludf.DUMMYFUNCTION("if(or(X826="""",X826=""f""),"""",X826&amp;"": ""&amp;vlookup(to_text(X826),'1.Learning-Goals'!$A$3:$B$100,2,FALSE))"),"")</f>
        <v/>
      </c>
      <c r="AC826" s="52"/>
      <c r="AD826" s="52"/>
      <c r="AE826" s="52"/>
      <c r="AF826" s="52"/>
      <c r="AG826" s="52"/>
      <c r="AH826" s="52"/>
      <c r="AI826" s="52"/>
      <c r="AJ826" s="52"/>
    </row>
    <row r="827" ht="15.75" customHeight="1">
      <c r="A827" s="53"/>
      <c r="B827" s="39" t="str">
        <f t="shared" si="1"/>
        <v/>
      </c>
      <c r="C827" s="40" t="s">
        <v>2445</v>
      </c>
      <c r="D827" s="41" t="s">
        <v>2369</v>
      </c>
      <c r="E827" s="41" t="s">
        <v>79</v>
      </c>
      <c r="F827" s="40" t="s">
        <v>155</v>
      </c>
      <c r="G827" s="41">
        <v>7.0</v>
      </c>
      <c r="H827" s="57" t="s">
        <v>6</v>
      </c>
      <c r="I827" s="41" t="s">
        <v>156</v>
      </c>
      <c r="J827" s="56"/>
      <c r="K827" s="44"/>
      <c r="L827" s="45"/>
      <c r="M827" s="46" t="s">
        <v>156</v>
      </c>
      <c r="N827" s="40" t="s">
        <v>155</v>
      </c>
      <c r="O827" s="47" t="s">
        <v>2446</v>
      </c>
      <c r="P827" s="48"/>
      <c r="Q827" s="48"/>
      <c r="R827" s="48"/>
      <c r="S827" s="49"/>
      <c r="T827" s="50" t="str">
        <f>IFERROR(__xludf.DUMMYFUNCTION("if(isblank($A827),"""",REGEXREPLACE($A827,   "",?(\d),?"",  ""$1""&amp;""-""&amp;$H827))"),"")</f>
        <v/>
      </c>
      <c r="U827" s="51" t="str">
        <f>IFERROR(__xludf.DUMMYFUNCTION("iferror(split(A827,"","",TRUE,TRUE),"""")"),"")</f>
        <v/>
      </c>
      <c r="V827" s="51"/>
      <c r="W827" s="51"/>
      <c r="X827" s="51"/>
      <c r="Y827" s="50" t="str">
        <f>IFERROR(__xludf.DUMMYFUNCTION("if(or(U827="""",U827=""f""),"""",U827&amp;"": ""&amp;vlookup(to_text(U827),'1.Learning-Goals'!$A$3:$B$100,2,FALSE))"),"")</f>
        <v/>
      </c>
      <c r="Z827" s="50" t="str">
        <f>IFERROR(__xludf.DUMMYFUNCTION("if(or(V827="""",V827=""f""),"""",V827&amp;"": ""&amp;vlookup(to_text(V827),'1.Learning-Goals'!$A$3:$B$100,2,FALSE))"),"")</f>
        <v/>
      </c>
      <c r="AA827" s="50" t="str">
        <f>IFERROR(__xludf.DUMMYFUNCTION("if(or(W827="""",W827=""f""),"""",W827&amp;"": ""&amp;vlookup(to_text(W827),'1.Learning-Goals'!$A$3:$B$100,2,FALSE))"),"")</f>
        <v/>
      </c>
      <c r="AB827" s="50" t="str">
        <f>IFERROR(__xludf.DUMMYFUNCTION("if(or(X827="""",X827=""f""),"""",X827&amp;"": ""&amp;vlookup(to_text(X827),'1.Learning-Goals'!$A$3:$B$100,2,FALSE))"),"")</f>
        <v/>
      </c>
      <c r="AC827" s="52"/>
      <c r="AD827" s="52"/>
      <c r="AE827" s="52"/>
      <c r="AF827" s="52"/>
      <c r="AG827" s="52"/>
      <c r="AH827" s="52"/>
      <c r="AI827" s="52"/>
      <c r="AJ827" s="52"/>
    </row>
    <row r="828" ht="15.75" customHeight="1">
      <c r="A828" s="53"/>
      <c r="B828" s="39" t="str">
        <f t="shared" si="1"/>
        <v/>
      </c>
      <c r="C828" s="40" t="s">
        <v>2447</v>
      </c>
      <c r="D828" s="41" t="s">
        <v>2448</v>
      </c>
      <c r="E828" s="41" t="s">
        <v>79</v>
      </c>
      <c r="F828" s="40" t="s">
        <v>155</v>
      </c>
      <c r="G828" s="41">
        <v>7.0</v>
      </c>
      <c r="H828" s="57" t="s">
        <v>6</v>
      </c>
      <c r="I828" s="41" t="s">
        <v>156</v>
      </c>
      <c r="J828" s="56"/>
      <c r="K828" s="44"/>
      <c r="L828" s="45"/>
      <c r="M828" s="46" t="s">
        <v>156</v>
      </c>
      <c r="N828" s="40" t="s">
        <v>155</v>
      </c>
      <c r="O828" s="47" t="s">
        <v>2449</v>
      </c>
      <c r="P828" s="48"/>
      <c r="Q828" s="48"/>
      <c r="R828" s="48"/>
      <c r="S828" s="49"/>
      <c r="T828" s="50" t="str">
        <f>IFERROR(__xludf.DUMMYFUNCTION("if(isblank($A828),"""",REGEXREPLACE($A828,   "",?(\d),?"",  ""$1""&amp;""-""&amp;$H828))"),"")</f>
        <v/>
      </c>
      <c r="U828" s="51" t="str">
        <f>IFERROR(__xludf.DUMMYFUNCTION("iferror(split(A828,"","",TRUE,TRUE),"""")"),"")</f>
        <v/>
      </c>
      <c r="V828" s="51"/>
      <c r="W828" s="51"/>
      <c r="X828" s="51"/>
      <c r="Y828" s="50" t="str">
        <f>IFERROR(__xludf.DUMMYFUNCTION("if(or(U828="""",U828=""f""),"""",U828&amp;"": ""&amp;vlookup(to_text(U828),'1.Learning-Goals'!$A$3:$B$100,2,FALSE))"),"")</f>
        <v/>
      </c>
      <c r="Z828" s="50" t="str">
        <f>IFERROR(__xludf.DUMMYFUNCTION("if(or(V828="""",V828=""f""),"""",V828&amp;"": ""&amp;vlookup(to_text(V828),'1.Learning-Goals'!$A$3:$B$100,2,FALSE))"),"")</f>
        <v/>
      </c>
      <c r="AA828" s="50" t="str">
        <f>IFERROR(__xludf.DUMMYFUNCTION("if(or(W828="""",W828=""f""),"""",W828&amp;"": ""&amp;vlookup(to_text(W828),'1.Learning-Goals'!$A$3:$B$100,2,FALSE))"),"")</f>
        <v/>
      </c>
      <c r="AB828" s="50" t="str">
        <f>IFERROR(__xludf.DUMMYFUNCTION("if(or(X828="""",X828=""f""),"""",X828&amp;"": ""&amp;vlookup(to_text(X828),'1.Learning-Goals'!$A$3:$B$100,2,FALSE))"),"")</f>
        <v/>
      </c>
      <c r="AC828" s="52"/>
      <c r="AD828" s="52"/>
      <c r="AE828" s="52"/>
      <c r="AF828" s="52"/>
      <c r="AG828" s="52"/>
      <c r="AH828" s="52"/>
      <c r="AI828" s="52"/>
      <c r="AJ828" s="52"/>
    </row>
    <row r="829" ht="15.75" customHeight="1">
      <c r="A829" s="53"/>
      <c r="B829" s="39" t="str">
        <f t="shared" si="1"/>
        <v/>
      </c>
      <c r="C829" s="40" t="s">
        <v>2450</v>
      </c>
      <c r="D829" s="41" t="s">
        <v>2375</v>
      </c>
      <c r="E829" s="41" t="s">
        <v>79</v>
      </c>
      <c r="F829" s="40" t="s">
        <v>155</v>
      </c>
      <c r="G829" s="41">
        <v>7.0</v>
      </c>
      <c r="H829" s="57" t="s">
        <v>6</v>
      </c>
      <c r="I829" s="41" t="s">
        <v>156</v>
      </c>
      <c r="J829" s="56"/>
      <c r="K829" s="44"/>
      <c r="L829" s="45"/>
      <c r="M829" s="46" t="s">
        <v>156</v>
      </c>
      <c r="N829" s="40" t="s">
        <v>155</v>
      </c>
      <c r="O829" s="47" t="s">
        <v>2451</v>
      </c>
      <c r="P829" s="48"/>
      <c r="Q829" s="48"/>
      <c r="R829" s="48"/>
      <c r="S829" s="49"/>
      <c r="T829" s="50" t="str">
        <f>IFERROR(__xludf.DUMMYFUNCTION("if(isblank($A829),"""",REGEXREPLACE($A829,   "",?(\d),?"",  ""$1""&amp;""-""&amp;$H829))"),"")</f>
        <v/>
      </c>
      <c r="U829" s="51" t="str">
        <f>IFERROR(__xludf.DUMMYFUNCTION("iferror(split(A829,"","",TRUE,TRUE),"""")"),"")</f>
        <v/>
      </c>
      <c r="V829" s="51"/>
      <c r="W829" s="51"/>
      <c r="X829" s="51"/>
      <c r="Y829" s="50" t="str">
        <f>IFERROR(__xludf.DUMMYFUNCTION("if(or(U829="""",U829=""f""),"""",U829&amp;"": ""&amp;vlookup(to_text(U829),'1.Learning-Goals'!$A$3:$B$100,2,FALSE))"),"")</f>
        <v/>
      </c>
      <c r="Z829" s="50" t="str">
        <f>IFERROR(__xludf.DUMMYFUNCTION("if(or(V829="""",V829=""f""),"""",V829&amp;"": ""&amp;vlookup(to_text(V829),'1.Learning-Goals'!$A$3:$B$100,2,FALSE))"),"")</f>
        <v/>
      </c>
      <c r="AA829" s="50" t="str">
        <f>IFERROR(__xludf.DUMMYFUNCTION("if(or(W829="""",W829=""f""),"""",W829&amp;"": ""&amp;vlookup(to_text(W829),'1.Learning-Goals'!$A$3:$B$100,2,FALSE))"),"")</f>
        <v/>
      </c>
      <c r="AB829" s="50" t="str">
        <f>IFERROR(__xludf.DUMMYFUNCTION("if(or(X829="""",X829=""f""),"""",X829&amp;"": ""&amp;vlookup(to_text(X829),'1.Learning-Goals'!$A$3:$B$100,2,FALSE))"),"")</f>
        <v/>
      </c>
      <c r="AC829" s="52"/>
      <c r="AD829" s="52"/>
      <c r="AE829" s="52"/>
      <c r="AF829" s="52"/>
      <c r="AG829" s="52"/>
      <c r="AH829" s="52"/>
      <c r="AI829" s="52"/>
      <c r="AJ829" s="52"/>
    </row>
    <row r="830" ht="15.75" customHeight="1">
      <c r="A830" s="53"/>
      <c r="B830" s="39" t="str">
        <f t="shared" si="1"/>
        <v/>
      </c>
      <c r="C830" s="40" t="s">
        <v>2452</v>
      </c>
      <c r="D830" s="41" t="s">
        <v>2453</v>
      </c>
      <c r="E830" s="41" t="s">
        <v>79</v>
      </c>
      <c r="F830" s="40" t="s">
        <v>155</v>
      </c>
      <c r="G830" s="41">
        <v>7.0</v>
      </c>
      <c r="H830" s="57" t="s">
        <v>6</v>
      </c>
      <c r="I830" s="41" t="s">
        <v>156</v>
      </c>
      <c r="J830" s="56"/>
      <c r="K830" s="44"/>
      <c r="L830" s="45"/>
      <c r="M830" s="46" t="s">
        <v>156</v>
      </c>
      <c r="N830" s="40" t="s">
        <v>155</v>
      </c>
      <c r="O830" s="47" t="s">
        <v>2454</v>
      </c>
      <c r="P830" s="48"/>
      <c r="Q830" s="48"/>
      <c r="R830" s="48"/>
      <c r="S830" s="49"/>
      <c r="T830" s="50" t="str">
        <f>IFERROR(__xludf.DUMMYFUNCTION("if(isblank($A830),"""",REGEXREPLACE($A830,   "",?(\d),?"",  ""$1""&amp;""-""&amp;$H830))"),"")</f>
        <v/>
      </c>
      <c r="U830" s="51" t="str">
        <f>IFERROR(__xludf.DUMMYFUNCTION("iferror(split(A830,"","",TRUE,TRUE),"""")"),"")</f>
        <v/>
      </c>
      <c r="V830" s="51"/>
      <c r="W830" s="51"/>
      <c r="X830" s="51"/>
      <c r="Y830" s="50" t="str">
        <f>IFERROR(__xludf.DUMMYFUNCTION("if(or(U830="""",U830=""f""),"""",U830&amp;"": ""&amp;vlookup(to_text(U830),'1.Learning-Goals'!$A$3:$B$100,2,FALSE))"),"")</f>
        <v/>
      </c>
      <c r="Z830" s="50" t="str">
        <f>IFERROR(__xludf.DUMMYFUNCTION("if(or(V830="""",V830=""f""),"""",V830&amp;"": ""&amp;vlookup(to_text(V830),'1.Learning-Goals'!$A$3:$B$100,2,FALSE))"),"")</f>
        <v/>
      </c>
      <c r="AA830" s="50" t="str">
        <f>IFERROR(__xludf.DUMMYFUNCTION("if(or(W830="""",W830=""f""),"""",W830&amp;"": ""&amp;vlookup(to_text(W830),'1.Learning-Goals'!$A$3:$B$100,2,FALSE))"),"")</f>
        <v/>
      </c>
      <c r="AB830" s="50" t="str">
        <f>IFERROR(__xludf.DUMMYFUNCTION("if(or(X830="""",X830=""f""),"""",X830&amp;"": ""&amp;vlookup(to_text(X830),'1.Learning-Goals'!$A$3:$B$100,2,FALSE))"),"")</f>
        <v/>
      </c>
      <c r="AC830" s="52"/>
      <c r="AD830" s="52"/>
      <c r="AE830" s="52"/>
      <c r="AF830" s="52"/>
      <c r="AG830" s="52"/>
      <c r="AH830" s="52"/>
      <c r="AI830" s="52"/>
      <c r="AJ830" s="52"/>
    </row>
    <row r="831" ht="15.75" customHeight="1">
      <c r="A831" s="53"/>
      <c r="B831" s="39" t="str">
        <f t="shared" si="1"/>
        <v/>
      </c>
      <c r="C831" s="40" t="s">
        <v>2455</v>
      </c>
      <c r="D831" s="41" t="s">
        <v>2238</v>
      </c>
      <c r="E831" s="41" t="s">
        <v>79</v>
      </c>
      <c r="F831" s="40" t="s">
        <v>155</v>
      </c>
      <c r="G831" s="41">
        <v>7.0</v>
      </c>
      <c r="H831" s="57" t="s">
        <v>6</v>
      </c>
      <c r="I831" s="41" t="s">
        <v>156</v>
      </c>
      <c r="J831" s="56"/>
      <c r="K831" s="44"/>
      <c r="L831" s="45"/>
      <c r="M831" s="46" t="s">
        <v>156</v>
      </c>
      <c r="N831" s="40" t="s">
        <v>155</v>
      </c>
      <c r="O831" s="47" t="s">
        <v>2456</v>
      </c>
      <c r="P831" s="48"/>
      <c r="Q831" s="48"/>
      <c r="R831" s="48"/>
      <c r="S831" s="49"/>
      <c r="T831" s="50" t="str">
        <f>IFERROR(__xludf.DUMMYFUNCTION("if(isblank($A831),"""",REGEXREPLACE($A831,   "",?(\d),?"",  ""$1""&amp;""-""&amp;$H831))"),"")</f>
        <v/>
      </c>
      <c r="U831" s="51" t="str">
        <f>IFERROR(__xludf.DUMMYFUNCTION("iferror(split(A831,"","",TRUE,TRUE),"""")"),"")</f>
        <v/>
      </c>
      <c r="V831" s="51"/>
      <c r="W831" s="51"/>
      <c r="X831" s="51"/>
      <c r="Y831" s="50" t="str">
        <f>IFERROR(__xludf.DUMMYFUNCTION("if(or(U831="""",U831=""f""),"""",U831&amp;"": ""&amp;vlookup(to_text(U831),'1.Learning-Goals'!$A$3:$B$100,2,FALSE))"),"")</f>
        <v/>
      </c>
      <c r="Z831" s="50" t="str">
        <f>IFERROR(__xludf.DUMMYFUNCTION("if(or(V831="""",V831=""f""),"""",V831&amp;"": ""&amp;vlookup(to_text(V831),'1.Learning-Goals'!$A$3:$B$100,2,FALSE))"),"")</f>
        <v/>
      </c>
      <c r="AA831" s="50" t="str">
        <f>IFERROR(__xludf.DUMMYFUNCTION("if(or(W831="""",W831=""f""),"""",W831&amp;"": ""&amp;vlookup(to_text(W831),'1.Learning-Goals'!$A$3:$B$100,2,FALSE))"),"")</f>
        <v/>
      </c>
      <c r="AB831" s="50" t="str">
        <f>IFERROR(__xludf.DUMMYFUNCTION("if(or(X831="""",X831=""f""),"""",X831&amp;"": ""&amp;vlookup(to_text(X831),'1.Learning-Goals'!$A$3:$B$100,2,FALSE))"),"")</f>
        <v/>
      </c>
      <c r="AC831" s="52"/>
      <c r="AD831" s="52"/>
      <c r="AE831" s="52"/>
      <c r="AF831" s="52"/>
      <c r="AG831" s="52"/>
      <c r="AH831" s="52"/>
      <c r="AI831" s="52"/>
      <c r="AJ831" s="52"/>
    </row>
    <row r="832" ht="15.75" customHeight="1">
      <c r="A832" s="53"/>
      <c r="B832" s="39" t="str">
        <f t="shared" si="1"/>
        <v/>
      </c>
      <c r="C832" s="40" t="s">
        <v>2457</v>
      </c>
      <c r="D832" s="41" t="s">
        <v>2363</v>
      </c>
      <c r="E832" s="41" t="s">
        <v>79</v>
      </c>
      <c r="F832" s="40" t="s">
        <v>155</v>
      </c>
      <c r="G832" s="41">
        <v>7.0</v>
      </c>
      <c r="H832" s="57" t="s">
        <v>6</v>
      </c>
      <c r="I832" s="41" t="s">
        <v>156</v>
      </c>
      <c r="J832" s="56"/>
      <c r="K832" s="44"/>
      <c r="L832" s="45"/>
      <c r="M832" s="46" t="s">
        <v>156</v>
      </c>
      <c r="N832" s="40" t="s">
        <v>155</v>
      </c>
      <c r="O832" s="47" t="s">
        <v>2458</v>
      </c>
      <c r="P832" s="48"/>
      <c r="Q832" s="48"/>
      <c r="R832" s="48"/>
      <c r="S832" s="49"/>
      <c r="T832" s="50" t="str">
        <f>IFERROR(__xludf.DUMMYFUNCTION("if(isblank($A832),"""",REGEXREPLACE($A832,   "",?(\d),?"",  ""$1""&amp;""-""&amp;$H832))"),"")</f>
        <v/>
      </c>
      <c r="U832" s="51" t="str">
        <f>IFERROR(__xludf.DUMMYFUNCTION("iferror(split(A832,"","",TRUE,TRUE),"""")"),"")</f>
        <v/>
      </c>
      <c r="V832" s="51"/>
      <c r="W832" s="51"/>
      <c r="X832" s="51"/>
      <c r="Y832" s="50" t="str">
        <f>IFERROR(__xludf.DUMMYFUNCTION("if(or(U832="""",U832=""f""),"""",U832&amp;"": ""&amp;vlookup(to_text(U832),'1.Learning-Goals'!$A$3:$B$100,2,FALSE))"),"")</f>
        <v/>
      </c>
      <c r="Z832" s="50" t="str">
        <f>IFERROR(__xludf.DUMMYFUNCTION("if(or(V832="""",V832=""f""),"""",V832&amp;"": ""&amp;vlookup(to_text(V832),'1.Learning-Goals'!$A$3:$B$100,2,FALSE))"),"")</f>
        <v/>
      </c>
      <c r="AA832" s="50" t="str">
        <f>IFERROR(__xludf.DUMMYFUNCTION("if(or(W832="""",W832=""f""),"""",W832&amp;"": ""&amp;vlookup(to_text(W832),'1.Learning-Goals'!$A$3:$B$100,2,FALSE))"),"")</f>
        <v/>
      </c>
      <c r="AB832" s="50" t="str">
        <f>IFERROR(__xludf.DUMMYFUNCTION("if(or(X832="""",X832=""f""),"""",X832&amp;"": ""&amp;vlookup(to_text(X832),'1.Learning-Goals'!$A$3:$B$100,2,FALSE))"),"")</f>
        <v/>
      </c>
      <c r="AC832" s="52"/>
      <c r="AD832" s="52"/>
      <c r="AE832" s="52"/>
      <c r="AF832" s="52"/>
      <c r="AG832" s="52"/>
      <c r="AH832" s="52"/>
      <c r="AI832" s="52"/>
      <c r="AJ832" s="52"/>
    </row>
    <row r="833" ht="15.75" customHeight="1">
      <c r="A833" s="53"/>
      <c r="B833" s="39" t="str">
        <f t="shared" si="1"/>
        <v/>
      </c>
      <c r="C833" s="40" t="s">
        <v>2459</v>
      </c>
      <c r="D833" s="41" t="s">
        <v>2460</v>
      </c>
      <c r="E833" s="41" t="s">
        <v>79</v>
      </c>
      <c r="F833" s="40" t="s">
        <v>155</v>
      </c>
      <c r="G833" s="41">
        <v>7.0</v>
      </c>
      <c r="H833" s="57" t="s">
        <v>6</v>
      </c>
      <c r="I833" s="41" t="s">
        <v>156</v>
      </c>
      <c r="J833" s="56"/>
      <c r="K833" s="44"/>
      <c r="L833" s="45"/>
      <c r="M833" s="46" t="s">
        <v>156</v>
      </c>
      <c r="N833" s="40" t="s">
        <v>155</v>
      </c>
      <c r="O833" s="47" t="s">
        <v>2461</v>
      </c>
      <c r="P833" s="48"/>
      <c r="Q833" s="48"/>
      <c r="R833" s="48"/>
      <c r="S833" s="49"/>
      <c r="T833" s="50" t="str">
        <f>IFERROR(__xludf.DUMMYFUNCTION("if(isblank($A833),"""",REGEXREPLACE($A833,   "",?(\d),?"",  ""$1""&amp;""-""&amp;$H833))"),"")</f>
        <v/>
      </c>
      <c r="U833" s="51" t="str">
        <f>IFERROR(__xludf.DUMMYFUNCTION("iferror(split(A833,"","",TRUE,TRUE),"""")"),"")</f>
        <v/>
      </c>
      <c r="V833" s="51"/>
      <c r="W833" s="51"/>
      <c r="X833" s="51"/>
      <c r="Y833" s="50" t="str">
        <f>IFERROR(__xludf.DUMMYFUNCTION("if(or(U833="""",U833=""f""),"""",U833&amp;"": ""&amp;vlookup(to_text(U833),'1.Learning-Goals'!$A$3:$B$100,2,FALSE))"),"")</f>
        <v/>
      </c>
      <c r="Z833" s="50" t="str">
        <f>IFERROR(__xludf.DUMMYFUNCTION("if(or(V833="""",V833=""f""),"""",V833&amp;"": ""&amp;vlookup(to_text(V833),'1.Learning-Goals'!$A$3:$B$100,2,FALSE))"),"")</f>
        <v/>
      </c>
      <c r="AA833" s="50" t="str">
        <f>IFERROR(__xludf.DUMMYFUNCTION("if(or(W833="""",W833=""f""),"""",W833&amp;"": ""&amp;vlookup(to_text(W833),'1.Learning-Goals'!$A$3:$B$100,2,FALSE))"),"")</f>
        <v/>
      </c>
      <c r="AB833" s="50" t="str">
        <f>IFERROR(__xludf.DUMMYFUNCTION("if(or(X833="""",X833=""f""),"""",X833&amp;"": ""&amp;vlookup(to_text(X833),'1.Learning-Goals'!$A$3:$B$100,2,FALSE))"),"")</f>
        <v/>
      </c>
      <c r="AC833" s="52"/>
      <c r="AD833" s="52"/>
      <c r="AE833" s="52"/>
      <c r="AF833" s="52"/>
      <c r="AG833" s="52"/>
      <c r="AH833" s="52"/>
      <c r="AI833" s="52"/>
      <c r="AJ833" s="52"/>
    </row>
    <row r="834" ht="15.75" customHeight="1">
      <c r="A834" s="53"/>
      <c r="B834" s="39" t="str">
        <f t="shared" si="1"/>
        <v/>
      </c>
      <c r="C834" s="40" t="s">
        <v>2462</v>
      </c>
      <c r="D834" s="41" t="s">
        <v>2388</v>
      </c>
      <c r="E834" s="41" t="s">
        <v>79</v>
      </c>
      <c r="F834" s="40" t="s">
        <v>155</v>
      </c>
      <c r="G834" s="41">
        <v>7.0</v>
      </c>
      <c r="H834" s="57" t="s">
        <v>6</v>
      </c>
      <c r="I834" s="41" t="s">
        <v>156</v>
      </c>
      <c r="J834" s="56"/>
      <c r="K834" s="44"/>
      <c r="L834" s="45"/>
      <c r="M834" s="46" t="s">
        <v>156</v>
      </c>
      <c r="N834" s="40" t="s">
        <v>155</v>
      </c>
      <c r="O834" s="47" t="s">
        <v>2463</v>
      </c>
      <c r="P834" s="48"/>
      <c r="Q834" s="48"/>
      <c r="R834" s="48"/>
      <c r="S834" s="49"/>
      <c r="T834" s="50" t="str">
        <f>IFERROR(__xludf.DUMMYFUNCTION("if(isblank($A834),"""",REGEXREPLACE($A834,   "",?(\d),?"",  ""$1""&amp;""-""&amp;$H834))"),"")</f>
        <v/>
      </c>
      <c r="U834" s="51" t="str">
        <f>IFERROR(__xludf.DUMMYFUNCTION("iferror(split(A834,"","",TRUE,TRUE),"""")"),"")</f>
        <v/>
      </c>
      <c r="V834" s="51"/>
      <c r="W834" s="51"/>
      <c r="X834" s="51"/>
      <c r="Y834" s="50" t="str">
        <f>IFERROR(__xludf.DUMMYFUNCTION("if(or(U834="""",U834=""f""),"""",U834&amp;"": ""&amp;vlookup(to_text(U834),'1.Learning-Goals'!$A$3:$B$100,2,FALSE))"),"")</f>
        <v/>
      </c>
      <c r="Z834" s="50" t="str">
        <f>IFERROR(__xludf.DUMMYFUNCTION("if(or(V834="""",V834=""f""),"""",V834&amp;"": ""&amp;vlookup(to_text(V834),'1.Learning-Goals'!$A$3:$B$100,2,FALSE))"),"")</f>
        <v/>
      </c>
      <c r="AA834" s="50" t="str">
        <f>IFERROR(__xludf.DUMMYFUNCTION("if(or(W834="""",W834=""f""),"""",W834&amp;"": ""&amp;vlookup(to_text(W834),'1.Learning-Goals'!$A$3:$B$100,2,FALSE))"),"")</f>
        <v/>
      </c>
      <c r="AB834" s="50" t="str">
        <f>IFERROR(__xludf.DUMMYFUNCTION("if(or(X834="""",X834=""f""),"""",X834&amp;"": ""&amp;vlookup(to_text(X834),'1.Learning-Goals'!$A$3:$B$100,2,FALSE))"),"")</f>
        <v/>
      </c>
      <c r="AC834" s="52"/>
      <c r="AD834" s="52"/>
      <c r="AE834" s="52"/>
      <c r="AF834" s="52"/>
      <c r="AG834" s="52"/>
      <c r="AH834" s="52"/>
      <c r="AI834" s="52"/>
      <c r="AJ834" s="52"/>
    </row>
    <row r="835" ht="15.75" customHeight="1">
      <c r="A835" s="53"/>
      <c r="B835" s="39" t="str">
        <f t="shared" si="1"/>
        <v/>
      </c>
      <c r="C835" s="40" t="s">
        <v>2464</v>
      </c>
      <c r="D835" s="41" t="s">
        <v>2465</v>
      </c>
      <c r="E835" s="41" t="s">
        <v>79</v>
      </c>
      <c r="F835" s="40" t="s">
        <v>155</v>
      </c>
      <c r="G835" s="41">
        <v>7.0</v>
      </c>
      <c r="H835" s="57" t="s">
        <v>6</v>
      </c>
      <c r="I835" s="41" t="s">
        <v>156</v>
      </c>
      <c r="J835" s="56"/>
      <c r="K835" s="44"/>
      <c r="L835" s="45"/>
      <c r="M835" s="46" t="s">
        <v>156</v>
      </c>
      <c r="N835" s="40" t="s">
        <v>155</v>
      </c>
      <c r="O835" s="47" t="s">
        <v>2466</v>
      </c>
      <c r="P835" s="48"/>
      <c r="Q835" s="48"/>
      <c r="R835" s="48"/>
      <c r="S835" s="49"/>
      <c r="T835" s="50" t="str">
        <f>IFERROR(__xludf.DUMMYFUNCTION("if(isblank($A835),"""",REGEXREPLACE($A835,   "",?(\d),?"",  ""$1""&amp;""-""&amp;$H835))"),"")</f>
        <v/>
      </c>
      <c r="U835" s="51" t="str">
        <f>IFERROR(__xludf.DUMMYFUNCTION("iferror(split(A835,"","",TRUE,TRUE),"""")"),"")</f>
        <v/>
      </c>
      <c r="V835" s="51"/>
      <c r="W835" s="51"/>
      <c r="X835" s="51"/>
      <c r="Y835" s="50" t="str">
        <f>IFERROR(__xludf.DUMMYFUNCTION("if(or(U835="""",U835=""f""),"""",U835&amp;"": ""&amp;vlookup(to_text(U835),'1.Learning-Goals'!$A$3:$B$100,2,FALSE))"),"")</f>
        <v/>
      </c>
      <c r="Z835" s="50" t="str">
        <f>IFERROR(__xludf.DUMMYFUNCTION("if(or(V835="""",V835=""f""),"""",V835&amp;"": ""&amp;vlookup(to_text(V835),'1.Learning-Goals'!$A$3:$B$100,2,FALSE))"),"")</f>
        <v/>
      </c>
      <c r="AA835" s="50" t="str">
        <f>IFERROR(__xludf.DUMMYFUNCTION("if(or(W835="""",W835=""f""),"""",W835&amp;"": ""&amp;vlookup(to_text(W835),'1.Learning-Goals'!$A$3:$B$100,2,FALSE))"),"")</f>
        <v/>
      </c>
      <c r="AB835" s="50" t="str">
        <f>IFERROR(__xludf.DUMMYFUNCTION("if(or(X835="""",X835=""f""),"""",X835&amp;"": ""&amp;vlookup(to_text(X835),'1.Learning-Goals'!$A$3:$B$100,2,FALSE))"),"")</f>
        <v/>
      </c>
      <c r="AC835" s="52"/>
      <c r="AD835" s="52"/>
      <c r="AE835" s="52"/>
      <c r="AF835" s="52"/>
      <c r="AG835" s="52"/>
      <c r="AH835" s="52"/>
      <c r="AI835" s="52"/>
      <c r="AJ835" s="52"/>
    </row>
    <row r="836" ht="15.75" customHeight="1">
      <c r="A836" s="53"/>
      <c r="B836" s="39" t="str">
        <f t="shared" si="1"/>
        <v/>
      </c>
      <c r="C836" s="40" t="s">
        <v>2467</v>
      </c>
      <c r="D836" s="41" t="s">
        <v>2394</v>
      </c>
      <c r="E836" s="41" t="s">
        <v>79</v>
      </c>
      <c r="F836" s="40" t="s">
        <v>155</v>
      </c>
      <c r="G836" s="41">
        <v>7.0</v>
      </c>
      <c r="H836" s="57" t="s">
        <v>6</v>
      </c>
      <c r="I836" s="41" t="s">
        <v>156</v>
      </c>
      <c r="J836" s="56"/>
      <c r="K836" s="44"/>
      <c r="L836" s="45"/>
      <c r="M836" s="46" t="s">
        <v>156</v>
      </c>
      <c r="N836" s="40" t="s">
        <v>155</v>
      </c>
      <c r="O836" s="47" t="s">
        <v>2468</v>
      </c>
      <c r="P836" s="48"/>
      <c r="Q836" s="48"/>
      <c r="R836" s="48"/>
      <c r="S836" s="49"/>
      <c r="T836" s="50" t="str">
        <f>IFERROR(__xludf.DUMMYFUNCTION("if(isblank($A836),"""",REGEXREPLACE($A836,   "",?(\d),?"",  ""$1""&amp;""-""&amp;$H836))"),"")</f>
        <v/>
      </c>
      <c r="U836" s="51" t="str">
        <f>IFERROR(__xludf.DUMMYFUNCTION("iferror(split(A836,"","",TRUE,TRUE),"""")"),"")</f>
        <v/>
      </c>
      <c r="V836" s="51"/>
      <c r="W836" s="51"/>
      <c r="X836" s="51"/>
      <c r="Y836" s="50" t="str">
        <f>IFERROR(__xludf.DUMMYFUNCTION("if(or(U836="""",U836=""f""),"""",U836&amp;"": ""&amp;vlookup(to_text(U836),'1.Learning-Goals'!$A$3:$B$100,2,FALSE))"),"")</f>
        <v/>
      </c>
      <c r="Z836" s="50" t="str">
        <f>IFERROR(__xludf.DUMMYFUNCTION("if(or(V836="""",V836=""f""),"""",V836&amp;"": ""&amp;vlookup(to_text(V836),'1.Learning-Goals'!$A$3:$B$100,2,FALSE))"),"")</f>
        <v/>
      </c>
      <c r="AA836" s="50" t="str">
        <f>IFERROR(__xludf.DUMMYFUNCTION("if(or(W836="""",W836=""f""),"""",W836&amp;"": ""&amp;vlookup(to_text(W836),'1.Learning-Goals'!$A$3:$B$100,2,FALSE))"),"")</f>
        <v/>
      </c>
      <c r="AB836" s="50" t="str">
        <f>IFERROR(__xludf.DUMMYFUNCTION("if(or(X836="""",X836=""f""),"""",X836&amp;"": ""&amp;vlookup(to_text(X836),'1.Learning-Goals'!$A$3:$B$100,2,FALSE))"),"")</f>
        <v/>
      </c>
      <c r="AC836" s="52"/>
      <c r="AD836" s="52"/>
      <c r="AE836" s="52"/>
      <c r="AF836" s="52"/>
      <c r="AG836" s="52"/>
      <c r="AH836" s="52"/>
      <c r="AI836" s="52"/>
      <c r="AJ836" s="52"/>
    </row>
    <row r="837" ht="15.75" customHeight="1">
      <c r="A837" s="53"/>
      <c r="B837" s="39" t="str">
        <f t="shared" si="1"/>
        <v/>
      </c>
      <c r="C837" s="40" t="s">
        <v>2469</v>
      </c>
      <c r="D837" s="41" t="s">
        <v>2397</v>
      </c>
      <c r="E837" s="41" t="s">
        <v>79</v>
      </c>
      <c r="F837" s="40" t="s">
        <v>155</v>
      </c>
      <c r="G837" s="41">
        <v>7.0</v>
      </c>
      <c r="H837" s="57" t="s">
        <v>6</v>
      </c>
      <c r="I837" s="41" t="s">
        <v>156</v>
      </c>
      <c r="J837" s="56"/>
      <c r="K837" s="44"/>
      <c r="L837" s="45"/>
      <c r="M837" s="46" t="s">
        <v>156</v>
      </c>
      <c r="N837" s="40" t="s">
        <v>155</v>
      </c>
      <c r="O837" s="47" t="s">
        <v>2470</v>
      </c>
      <c r="P837" s="48"/>
      <c r="Q837" s="48"/>
      <c r="R837" s="48"/>
      <c r="S837" s="49"/>
      <c r="T837" s="50" t="str">
        <f>IFERROR(__xludf.DUMMYFUNCTION("if(isblank($A837),"""",REGEXREPLACE($A837,   "",?(\d),?"",  ""$1""&amp;""-""&amp;$H837))"),"")</f>
        <v/>
      </c>
      <c r="U837" s="51" t="str">
        <f>IFERROR(__xludf.DUMMYFUNCTION("iferror(split(A837,"","",TRUE,TRUE),"""")"),"")</f>
        <v/>
      </c>
      <c r="V837" s="51"/>
      <c r="W837" s="51"/>
      <c r="X837" s="51"/>
      <c r="Y837" s="50" t="str">
        <f>IFERROR(__xludf.DUMMYFUNCTION("if(or(U837="""",U837=""f""),"""",U837&amp;"": ""&amp;vlookup(to_text(U837),'1.Learning-Goals'!$A$3:$B$100,2,FALSE))"),"")</f>
        <v/>
      </c>
      <c r="Z837" s="50" t="str">
        <f>IFERROR(__xludf.DUMMYFUNCTION("if(or(V837="""",V837=""f""),"""",V837&amp;"": ""&amp;vlookup(to_text(V837),'1.Learning-Goals'!$A$3:$B$100,2,FALSE))"),"")</f>
        <v/>
      </c>
      <c r="AA837" s="50" t="str">
        <f>IFERROR(__xludf.DUMMYFUNCTION("if(or(W837="""",W837=""f""),"""",W837&amp;"": ""&amp;vlookup(to_text(W837),'1.Learning-Goals'!$A$3:$B$100,2,FALSE))"),"")</f>
        <v/>
      </c>
      <c r="AB837" s="50" t="str">
        <f>IFERROR(__xludf.DUMMYFUNCTION("if(or(X837="""",X837=""f""),"""",X837&amp;"": ""&amp;vlookup(to_text(X837),'1.Learning-Goals'!$A$3:$B$100,2,FALSE))"),"")</f>
        <v/>
      </c>
      <c r="AC837" s="52"/>
      <c r="AD837" s="52"/>
      <c r="AE837" s="52"/>
      <c r="AF837" s="52"/>
      <c r="AG837" s="52"/>
      <c r="AH837" s="52"/>
      <c r="AI837" s="52"/>
      <c r="AJ837" s="52"/>
    </row>
    <row r="838" ht="15.75" customHeight="1">
      <c r="A838" s="53"/>
      <c r="B838" s="39" t="str">
        <f t="shared" si="1"/>
        <v/>
      </c>
      <c r="C838" s="40" t="s">
        <v>2471</v>
      </c>
      <c r="D838" s="41" t="s">
        <v>2472</v>
      </c>
      <c r="E838" s="41" t="s">
        <v>79</v>
      </c>
      <c r="F838" s="40" t="s">
        <v>155</v>
      </c>
      <c r="G838" s="41">
        <v>7.0</v>
      </c>
      <c r="H838" s="57" t="s">
        <v>6</v>
      </c>
      <c r="I838" s="41" t="s">
        <v>156</v>
      </c>
      <c r="J838" s="56"/>
      <c r="K838" s="44"/>
      <c r="L838" s="45"/>
      <c r="M838" s="46" t="s">
        <v>156</v>
      </c>
      <c r="N838" s="40" t="s">
        <v>155</v>
      </c>
      <c r="O838" s="47" t="s">
        <v>2473</v>
      </c>
      <c r="P838" s="48"/>
      <c r="Q838" s="48"/>
      <c r="R838" s="48"/>
      <c r="S838" s="49"/>
      <c r="T838" s="50" t="str">
        <f>IFERROR(__xludf.DUMMYFUNCTION("if(isblank($A838),"""",REGEXREPLACE($A838,   "",?(\d),?"",  ""$1""&amp;""-""&amp;$H838))"),"")</f>
        <v/>
      </c>
      <c r="U838" s="51" t="str">
        <f>IFERROR(__xludf.DUMMYFUNCTION("iferror(split(A838,"","",TRUE,TRUE),"""")"),"")</f>
        <v/>
      </c>
      <c r="V838" s="51"/>
      <c r="W838" s="51"/>
      <c r="X838" s="51"/>
      <c r="Y838" s="50" t="str">
        <f>IFERROR(__xludf.DUMMYFUNCTION("if(or(U838="""",U838=""f""),"""",U838&amp;"": ""&amp;vlookup(to_text(U838),'1.Learning-Goals'!$A$3:$B$100,2,FALSE))"),"")</f>
        <v/>
      </c>
      <c r="Z838" s="50" t="str">
        <f>IFERROR(__xludf.DUMMYFUNCTION("if(or(V838="""",V838=""f""),"""",V838&amp;"": ""&amp;vlookup(to_text(V838),'1.Learning-Goals'!$A$3:$B$100,2,FALSE))"),"")</f>
        <v/>
      </c>
      <c r="AA838" s="50" t="str">
        <f>IFERROR(__xludf.DUMMYFUNCTION("if(or(W838="""",W838=""f""),"""",W838&amp;"": ""&amp;vlookup(to_text(W838),'1.Learning-Goals'!$A$3:$B$100,2,FALSE))"),"")</f>
        <v/>
      </c>
      <c r="AB838" s="50" t="str">
        <f>IFERROR(__xludf.DUMMYFUNCTION("if(or(X838="""",X838=""f""),"""",X838&amp;"": ""&amp;vlookup(to_text(X838),'1.Learning-Goals'!$A$3:$B$100,2,FALSE))"),"")</f>
        <v/>
      </c>
      <c r="AC838" s="52"/>
      <c r="AD838" s="52"/>
      <c r="AE838" s="52"/>
      <c r="AF838" s="52"/>
      <c r="AG838" s="52"/>
      <c r="AH838" s="52"/>
      <c r="AI838" s="52"/>
      <c r="AJ838" s="52"/>
    </row>
    <row r="839" ht="15.75" customHeight="1">
      <c r="A839" s="53"/>
      <c r="B839" s="39" t="str">
        <f t="shared" si="1"/>
        <v/>
      </c>
      <c r="C839" s="40" t="s">
        <v>2474</v>
      </c>
      <c r="D839" s="41" t="s">
        <v>2475</v>
      </c>
      <c r="E839" s="41" t="s">
        <v>79</v>
      </c>
      <c r="F839" s="40" t="s">
        <v>155</v>
      </c>
      <c r="G839" s="41">
        <v>7.0</v>
      </c>
      <c r="H839" s="57" t="s">
        <v>6</v>
      </c>
      <c r="I839" s="41" t="s">
        <v>156</v>
      </c>
      <c r="J839" s="56"/>
      <c r="K839" s="44"/>
      <c r="L839" s="45"/>
      <c r="M839" s="46" t="s">
        <v>156</v>
      </c>
      <c r="N839" s="40" t="s">
        <v>155</v>
      </c>
      <c r="O839" s="47" t="s">
        <v>2476</v>
      </c>
      <c r="P839" s="48"/>
      <c r="Q839" s="48"/>
      <c r="R839" s="48"/>
      <c r="S839" s="49"/>
      <c r="T839" s="50" t="str">
        <f>IFERROR(__xludf.DUMMYFUNCTION("if(isblank($A839),"""",REGEXREPLACE($A839,   "",?(\d),?"",  ""$1""&amp;""-""&amp;$H839))"),"")</f>
        <v/>
      </c>
      <c r="U839" s="51" t="str">
        <f>IFERROR(__xludf.DUMMYFUNCTION("iferror(split(A839,"","",TRUE,TRUE),"""")"),"")</f>
        <v/>
      </c>
      <c r="V839" s="51"/>
      <c r="W839" s="51"/>
      <c r="X839" s="51"/>
      <c r="Y839" s="50" t="str">
        <f>IFERROR(__xludf.DUMMYFUNCTION("if(or(U839="""",U839=""f""),"""",U839&amp;"": ""&amp;vlookup(to_text(U839),'1.Learning-Goals'!$A$3:$B$100,2,FALSE))"),"")</f>
        <v/>
      </c>
      <c r="Z839" s="50" t="str">
        <f>IFERROR(__xludf.DUMMYFUNCTION("if(or(V839="""",V839=""f""),"""",V839&amp;"": ""&amp;vlookup(to_text(V839),'1.Learning-Goals'!$A$3:$B$100,2,FALSE))"),"")</f>
        <v/>
      </c>
      <c r="AA839" s="50" t="str">
        <f>IFERROR(__xludf.DUMMYFUNCTION("if(or(W839="""",W839=""f""),"""",W839&amp;"": ""&amp;vlookup(to_text(W839),'1.Learning-Goals'!$A$3:$B$100,2,FALSE))"),"")</f>
        <v/>
      </c>
      <c r="AB839" s="50" t="str">
        <f>IFERROR(__xludf.DUMMYFUNCTION("if(or(X839="""",X839=""f""),"""",X839&amp;"": ""&amp;vlookup(to_text(X839),'1.Learning-Goals'!$A$3:$B$100,2,FALSE))"),"")</f>
        <v/>
      </c>
      <c r="AC839" s="52"/>
      <c r="AD839" s="52"/>
      <c r="AE839" s="52"/>
      <c r="AF839" s="52"/>
      <c r="AG839" s="52"/>
      <c r="AH839" s="52"/>
      <c r="AI839" s="52"/>
      <c r="AJ839" s="52"/>
    </row>
    <row r="840" ht="15.75" customHeight="1">
      <c r="A840" s="53"/>
      <c r="B840" s="39" t="str">
        <f t="shared" si="1"/>
        <v/>
      </c>
      <c r="C840" s="40" t="s">
        <v>2477</v>
      </c>
      <c r="D840" s="41" t="s">
        <v>2405</v>
      </c>
      <c r="E840" s="41" t="s">
        <v>79</v>
      </c>
      <c r="F840" s="40" t="s">
        <v>155</v>
      </c>
      <c r="G840" s="41">
        <v>7.0</v>
      </c>
      <c r="H840" s="57" t="s">
        <v>6</v>
      </c>
      <c r="I840" s="41" t="s">
        <v>156</v>
      </c>
      <c r="J840" s="56"/>
      <c r="K840" s="44"/>
      <c r="L840" s="45"/>
      <c r="M840" s="46" t="s">
        <v>156</v>
      </c>
      <c r="N840" s="40" t="s">
        <v>155</v>
      </c>
      <c r="O840" s="47" t="s">
        <v>2478</v>
      </c>
      <c r="P840" s="48"/>
      <c r="Q840" s="48"/>
      <c r="R840" s="48"/>
      <c r="S840" s="49"/>
      <c r="T840" s="50" t="str">
        <f>IFERROR(__xludf.DUMMYFUNCTION("if(isblank($A840),"""",REGEXREPLACE($A840,   "",?(\d),?"",  ""$1""&amp;""-""&amp;$H840))"),"")</f>
        <v/>
      </c>
      <c r="U840" s="51" t="str">
        <f>IFERROR(__xludf.DUMMYFUNCTION("iferror(split(A840,"","",TRUE,TRUE),"""")"),"")</f>
        <v/>
      </c>
      <c r="V840" s="51"/>
      <c r="W840" s="51"/>
      <c r="X840" s="51"/>
      <c r="Y840" s="50" t="str">
        <f>IFERROR(__xludf.DUMMYFUNCTION("if(or(U840="""",U840=""f""),"""",U840&amp;"": ""&amp;vlookup(to_text(U840),'1.Learning-Goals'!$A$3:$B$100,2,FALSE))"),"")</f>
        <v/>
      </c>
      <c r="Z840" s="50" t="str">
        <f>IFERROR(__xludf.DUMMYFUNCTION("if(or(V840="""",V840=""f""),"""",V840&amp;"": ""&amp;vlookup(to_text(V840),'1.Learning-Goals'!$A$3:$B$100,2,FALSE))"),"")</f>
        <v/>
      </c>
      <c r="AA840" s="50" t="str">
        <f>IFERROR(__xludf.DUMMYFUNCTION("if(or(W840="""",W840=""f""),"""",W840&amp;"": ""&amp;vlookup(to_text(W840),'1.Learning-Goals'!$A$3:$B$100,2,FALSE))"),"")</f>
        <v/>
      </c>
      <c r="AB840" s="50" t="str">
        <f>IFERROR(__xludf.DUMMYFUNCTION("if(or(X840="""",X840=""f""),"""",X840&amp;"": ""&amp;vlookup(to_text(X840),'1.Learning-Goals'!$A$3:$B$100,2,FALSE))"),"")</f>
        <v/>
      </c>
      <c r="AC840" s="52"/>
      <c r="AD840" s="52"/>
      <c r="AE840" s="52"/>
      <c r="AF840" s="52"/>
      <c r="AG840" s="52"/>
      <c r="AH840" s="52"/>
      <c r="AI840" s="52"/>
      <c r="AJ840" s="52"/>
    </row>
    <row r="841" ht="15.75" customHeight="1">
      <c r="A841" s="53"/>
      <c r="B841" s="39" t="str">
        <f t="shared" si="1"/>
        <v/>
      </c>
      <c r="C841" s="40" t="s">
        <v>2479</v>
      </c>
      <c r="D841" s="41" t="s">
        <v>2480</v>
      </c>
      <c r="E841" s="41" t="s">
        <v>79</v>
      </c>
      <c r="F841" s="40" t="s">
        <v>155</v>
      </c>
      <c r="G841" s="41">
        <v>7.0</v>
      </c>
      <c r="H841" s="57" t="s">
        <v>6</v>
      </c>
      <c r="I841" s="41" t="s">
        <v>156</v>
      </c>
      <c r="J841" s="56"/>
      <c r="K841" s="44"/>
      <c r="L841" s="45"/>
      <c r="M841" s="46" t="s">
        <v>156</v>
      </c>
      <c r="N841" s="40" t="s">
        <v>155</v>
      </c>
      <c r="O841" s="47" t="s">
        <v>2481</v>
      </c>
      <c r="P841" s="48"/>
      <c r="Q841" s="48"/>
      <c r="R841" s="48"/>
      <c r="S841" s="49"/>
      <c r="T841" s="50" t="str">
        <f>IFERROR(__xludf.DUMMYFUNCTION("if(isblank($A841),"""",REGEXREPLACE($A841,   "",?(\d),?"",  ""$1""&amp;""-""&amp;$H841))"),"")</f>
        <v/>
      </c>
      <c r="U841" s="51" t="str">
        <f>IFERROR(__xludf.DUMMYFUNCTION("iferror(split(A841,"","",TRUE,TRUE),"""")"),"")</f>
        <v/>
      </c>
      <c r="V841" s="51"/>
      <c r="W841" s="51"/>
      <c r="X841" s="51"/>
      <c r="Y841" s="50" t="str">
        <f>IFERROR(__xludf.DUMMYFUNCTION("if(or(U841="""",U841=""f""),"""",U841&amp;"": ""&amp;vlookup(to_text(U841),'1.Learning-Goals'!$A$3:$B$100,2,FALSE))"),"")</f>
        <v/>
      </c>
      <c r="Z841" s="50" t="str">
        <f>IFERROR(__xludf.DUMMYFUNCTION("if(or(V841="""",V841=""f""),"""",V841&amp;"": ""&amp;vlookup(to_text(V841),'1.Learning-Goals'!$A$3:$B$100,2,FALSE))"),"")</f>
        <v/>
      </c>
      <c r="AA841" s="50" t="str">
        <f>IFERROR(__xludf.DUMMYFUNCTION("if(or(W841="""",W841=""f""),"""",W841&amp;"": ""&amp;vlookup(to_text(W841),'1.Learning-Goals'!$A$3:$B$100,2,FALSE))"),"")</f>
        <v/>
      </c>
      <c r="AB841" s="50" t="str">
        <f>IFERROR(__xludf.DUMMYFUNCTION("if(or(X841="""",X841=""f""),"""",X841&amp;"": ""&amp;vlookup(to_text(X841),'1.Learning-Goals'!$A$3:$B$100,2,FALSE))"),"")</f>
        <v/>
      </c>
      <c r="AC841" s="52"/>
      <c r="AD841" s="52"/>
      <c r="AE841" s="52"/>
      <c r="AF841" s="52"/>
      <c r="AG841" s="52"/>
      <c r="AH841" s="52"/>
      <c r="AI841" s="52"/>
      <c r="AJ841" s="52"/>
    </row>
    <row r="842" ht="15.75" customHeight="1">
      <c r="A842" s="53"/>
      <c r="B842" s="39" t="str">
        <f t="shared" si="1"/>
        <v/>
      </c>
      <c r="C842" s="40" t="s">
        <v>2482</v>
      </c>
      <c r="D842" s="41" t="s">
        <v>2483</v>
      </c>
      <c r="E842" s="41" t="s">
        <v>79</v>
      </c>
      <c r="F842" s="40" t="s">
        <v>155</v>
      </c>
      <c r="G842" s="41">
        <v>7.0</v>
      </c>
      <c r="H842" s="57" t="s">
        <v>6</v>
      </c>
      <c r="I842" s="41" t="s">
        <v>156</v>
      </c>
      <c r="J842" s="56"/>
      <c r="K842" s="44"/>
      <c r="L842" s="45"/>
      <c r="M842" s="46" t="s">
        <v>156</v>
      </c>
      <c r="N842" s="40" t="s">
        <v>155</v>
      </c>
      <c r="O842" s="47" t="s">
        <v>2484</v>
      </c>
      <c r="P842" s="48"/>
      <c r="Q842" s="48"/>
      <c r="R842" s="48"/>
      <c r="S842" s="49"/>
      <c r="T842" s="50" t="str">
        <f>IFERROR(__xludf.DUMMYFUNCTION("if(isblank($A842),"""",REGEXREPLACE($A842,   "",?(\d),?"",  ""$1""&amp;""-""&amp;$H842))"),"")</f>
        <v/>
      </c>
      <c r="U842" s="51" t="str">
        <f>IFERROR(__xludf.DUMMYFUNCTION("iferror(split(A842,"","",TRUE,TRUE),"""")"),"")</f>
        <v/>
      </c>
      <c r="V842" s="51"/>
      <c r="W842" s="51"/>
      <c r="X842" s="51"/>
      <c r="Y842" s="50" t="str">
        <f>IFERROR(__xludf.DUMMYFUNCTION("if(or(U842="""",U842=""f""),"""",U842&amp;"": ""&amp;vlookup(to_text(U842),'1.Learning-Goals'!$A$3:$B$100,2,FALSE))"),"")</f>
        <v/>
      </c>
      <c r="Z842" s="50" t="str">
        <f>IFERROR(__xludf.DUMMYFUNCTION("if(or(V842="""",V842=""f""),"""",V842&amp;"": ""&amp;vlookup(to_text(V842),'1.Learning-Goals'!$A$3:$B$100,2,FALSE))"),"")</f>
        <v/>
      </c>
      <c r="AA842" s="50" t="str">
        <f>IFERROR(__xludf.DUMMYFUNCTION("if(or(W842="""",W842=""f""),"""",W842&amp;"": ""&amp;vlookup(to_text(W842),'1.Learning-Goals'!$A$3:$B$100,2,FALSE))"),"")</f>
        <v/>
      </c>
      <c r="AB842" s="50" t="str">
        <f>IFERROR(__xludf.DUMMYFUNCTION("if(or(X842="""",X842=""f""),"""",X842&amp;"": ""&amp;vlookup(to_text(X842),'1.Learning-Goals'!$A$3:$B$100,2,FALSE))"),"")</f>
        <v/>
      </c>
      <c r="AC842" s="52"/>
      <c r="AD842" s="52"/>
      <c r="AE842" s="52"/>
      <c r="AF842" s="52"/>
      <c r="AG842" s="52"/>
      <c r="AH842" s="52"/>
      <c r="AI842" s="52"/>
      <c r="AJ842" s="52"/>
    </row>
    <row r="843" ht="15.75" customHeight="1">
      <c r="A843" s="53"/>
      <c r="B843" s="39" t="str">
        <f t="shared" si="1"/>
        <v/>
      </c>
      <c r="C843" s="40" t="s">
        <v>2485</v>
      </c>
      <c r="D843" s="41" t="s">
        <v>2486</v>
      </c>
      <c r="E843" s="41" t="s">
        <v>79</v>
      </c>
      <c r="F843" s="40" t="s">
        <v>155</v>
      </c>
      <c r="G843" s="41">
        <v>7.0</v>
      </c>
      <c r="H843" s="57" t="s">
        <v>6</v>
      </c>
      <c r="I843" s="41" t="s">
        <v>156</v>
      </c>
      <c r="J843" s="56"/>
      <c r="K843" s="44"/>
      <c r="L843" s="45"/>
      <c r="M843" s="46" t="s">
        <v>156</v>
      </c>
      <c r="N843" s="40" t="s">
        <v>155</v>
      </c>
      <c r="O843" s="47" t="s">
        <v>2487</v>
      </c>
      <c r="P843" s="48"/>
      <c r="Q843" s="48"/>
      <c r="R843" s="48"/>
      <c r="S843" s="49"/>
      <c r="T843" s="50" t="str">
        <f>IFERROR(__xludf.DUMMYFUNCTION("if(isblank($A843),"""",REGEXREPLACE($A843,   "",?(\d),?"",  ""$1""&amp;""-""&amp;$H843))"),"")</f>
        <v/>
      </c>
      <c r="U843" s="51" t="str">
        <f>IFERROR(__xludf.DUMMYFUNCTION("iferror(split(A843,"","",TRUE,TRUE),"""")"),"")</f>
        <v/>
      </c>
      <c r="V843" s="51"/>
      <c r="W843" s="51"/>
      <c r="X843" s="51"/>
      <c r="Y843" s="50" t="str">
        <f>IFERROR(__xludf.DUMMYFUNCTION("if(or(U843="""",U843=""f""),"""",U843&amp;"": ""&amp;vlookup(to_text(U843),'1.Learning-Goals'!$A$3:$B$100,2,FALSE))"),"")</f>
        <v/>
      </c>
      <c r="Z843" s="50" t="str">
        <f>IFERROR(__xludf.DUMMYFUNCTION("if(or(V843="""",V843=""f""),"""",V843&amp;"": ""&amp;vlookup(to_text(V843),'1.Learning-Goals'!$A$3:$B$100,2,FALSE))"),"")</f>
        <v/>
      </c>
      <c r="AA843" s="50" t="str">
        <f>IFERROR(__xludf.DUMMYFUNCTION("if(or(W843="""",W843=""f""),"""",W843&amp;"": ""&amp;vlookup(to_text(W843),'1.Learning-Goals'!$A$3:$B$100,2,FALSE))"),"")</f>
        <v/>
      </c>
      <c r="AB843" s="50" t="str">
        <f>IFERROR(__xludf.DUMMYFUNCTION("if(or(X843="""",X843=""f""),"""",X843&amp;"": ""&amp;vlookup(to_text(X843),'1.Learning-Goals'!$A$3:$B$100,2,FALSE))"),"")</f>
        <v/>
      </c>
      <c r="AC843" s="52"/>
      <c r="AD843" s="52"/>
      <c r="AE843" s="52"/>
      <c r="AF843" s="52"/>
      <c r="AG843" s="52"/>
      <c r="AH843" s="52"/>
      <c r="AI843" s="52"/>
      <c r="AJ843" s="52"/>
    </row>
    <row r="844" ht="15.75" customHeight="1">
      <c r="A844" s="53"/>
      <c r="B844" s="39" t="str">
        <f t="shared" si="1"/>
        <v/>
      </c>
      <c r="C844" s="40" t="s">
        <v>2488</v>
      </c>
      <c r="D844" s="41" t="s">
        <v>2489</v>
      </c>
      <c r="E844" s="41" t="s">
        <v>79</v>
      </c>
      <c r="F844" s="40" t="s">
        <v>155</v>
      </c>
      <c r="G844" s="41">
        <v>7.0</v>
      </c>
      <c r="H844" s="57" t="s">
        <v>6</v>
      </c>
      <c r="I844" s="41" t="s">
        <v>156</v>
      </c>
      <c r="J844" s="56"/>
      <c r="K844" s="44"/>
      <c r="L844" s="45"/>
      <c r="M844" s="46" t="s">
        <v>156</v>
      </c>
      <c r="N844" s="40" t="s">
        <v>155</v>
      </c>
      <c r="O844" s="47" t="s">
        <v>2490</v>
      </c>
      <c r="P844" s="48"/>
      <c r="Q844" s="48"/>
      <c r="R844" s="48"/>
      <c r="S844" s="49"/>
      <c r="T844" s="50" t="str">
        <f>IFERROR(__xludf.DUMMYFUNCTION("if(isblank($A844),"""",REGEXREPLACE($A844,   "",?(\d),?"",  ""$1""&amp;""-""&amp;$H844))"),"")</f>
        <v/>
      </c>
      <c r="U844" s="51" t="str">
        <f>IFERROR(__xludf.DUMMYFUNCTION("iferror(split(A844,"","",TRUE,TRUE),"""")"),"")</f>
        <v/>
      </c>
      <c r="V844" s="51"/>
      <c r="W844" s="51"/>
      <c r="X844" s="51"/>
      <c r="Y844" s="50" t="str">
        <f>IFERROR(__xludf.DUMMYFUNCTION("if(or(U844="""",U844=""f""),"""",U844&amp;"": ""&amp;vlookup(to_text(U844),'1.Learning-Goals'!$A$3:$B$100,2,FALSE))"),"")</f>
        <v/>
      </c>
      <c r="Z844" s="50" t="str">
        <f>IFERROR(__xludf.DUMMYFUNCTION("if(or(V844="""",V844=""f""),"""",V844&amp;"": ""&amp;vlookup(to_text(V844),'1.Learning-Goals'!$A$3:$B$100,2,FALSE))"),"")</f>
        <v/>
      </c>
      <c r="AA844" s="50" t="str">
        <f>IFERROR(__xludf.DUMMYFUNCTION("if(or(W844="""",W844=""f""),"""",W844&amp;"": ""&amp;vlookup(to_text(W844),'1.Learning-Goals'!$A$3:$B$100,2,FALSE))"),"")</f>
        <v/>
      </c>
      <c r="AB844" s="50" t="str">
        <f>IFERROR(__xludf.DUMMYFUNCTION("if(or(X844="""",X844=""f""),"""",X844&amp;"": ""&amp;vlookup(to_text(X844),'1.Learning-Goals'!$A$3:$B$100,2,FALSE))"),"")</f>
        <v/>
      </c>
      <c r="AC844" s="52"/>
      <c r="AD844" s="52"/>
      <c r="AE844" s="52"/>
      <c r="AF844" s="52"/>
      <c r="AG844" s="52"/>
      <c r="AH844" s="52"/>
      <c r="AI844" s="52"/>
      <c r="AJ844" s="52"/>
    </row>
    <row r="845" ht="15.75" customHeight="1">
      <c r="A845" s="53"/>
      <c r="B845" s="39" t="str">
        <f t="shared" si="1"/>
        <v/>
      </c>
      <c r="C845" s="40" t="s">
        <v>2491</v>
      </c>
      <c r="D845" s="41" t="s">
        <v>180</v>
      </c>
      <c r="E845" s="41" t="s">
        <v>79</v>
      </c>
      <c r="F845" s="40" t="s">
        <v>155</v>
      </c>
      <c r="G845" s="41">
        <v>7.0</v>
      </c>
      <c r="H845" s="57" t="s">
        <v>6</v>
      </c>
      <c r="I845" s="41" t="s">
        <v>156</v>
      </c>
      <c r="J845" s="56"/>
      <c r="K845" s="44"/>
      <c r="L845" s="45"/>
      <c r="M845" s="46" t="s">
        <v>156</v>
      </c>
      <c r="N845" s="40" t="s">
        <v>155</v>
      </c>
      <c r="O845" s="47" t="s">
        <v>2492</v>
      </c>
      <c r="P845" s="48"/>
      <c r="Q845" s="48"/>
      <c r="R845" s="48"/>
      <c r="S845" s="49"/>
      <c r="T845" s="50" t="str">
        <f>IFERROR(__xludf.DUMMYFUNCTION("if(isblank($A845),"""",REGEXREPLACE($A845,   "",?(\d),?"",  ""$1""&amp;""-""&amp;$H845))"),"")</f>
        <v/>
      </c>
      <c r="U845" s="51" t="str">
        <f>IFERROR(__xludf.DUMMYFUNCTION("iferror(split(A845,"","",TRUE,TRUE),"""")"),"")</f>
        <v/>
      </c>
      <c r="V845" s="51"/>
      <c r="W845" s="51"/>
      <c r="X845" s="51"/>
      <c r="Y845" s="50" t="str">
        <f>IFERROR(__xludf.DUMMYFUNCTION("if(or(U845="""",U845=""f""),"""",U845&amp;"": ""&amp;vlookup(to_text(U845),'1.Learning-Goals'!$A$3:$B$100,2,FALSE))"),"")</f>
        <v/>
      </c>
      <c r="Z845" s="50" t="str">
        <f>IFERROR(__xludf.DUMMYFUNCTION("if(or(V845="""",V845=""f""),"""",V845&amp;"": ""&amp;vlookup(to_text(V845),'1.Learning-Goals'!$A$3:$B$100,2,FALSE))"),"")</f>
        <v/>
      </c>
      <c r="AA845" s="50" t="str">
        <f>IFERROR(__xludf.DUMMYFUNCTION("if(or(W845="""",W845=""f""),"""",W845&amp;"": ""&amp;vlookup(to_text(W845),'1.Learning-Goals'!$A$3:$B$100,2,FALSE))"),"")</f>
        <v/>
      </c>
      <c r="AB845" s="50" t="str">
        <f>IFERROR(__xludf.DUMMYFUNCTION("if(or(X845="""",X845=""f""),"""",X845&amp;"": ""&amp;vlookup(to_text(X845),'1.Learning-Goals'!$A$3:$B$100,2,FALSE))"),"")</f>
        <v/>
      </c>
      <c r="AC845" s="52"/>
      <c r="AD845" s="52"/>
      <c r="AE845" s="52"/>
      <c r="AF845" s="52"/>
      <c r="AG845" s="52"/>
      <c r="AH845" s="52"/>
      <c r="AI845" s="52"/>
      <c r="AJ845" s="52"/>
    </row>
    <row r="846" ht="15.75" customHeight="1">
      <c r="A846" s="53"/>
      <c r="B846" s="39" t="str">
        <f t="shared" si="1"/>
        <v/>
      </c>
      <c r="C846" s="40" t="s">
        <v>2493</v>
      </c>
      <c r="D846" s="41" t="s">
        <v>2494</v>
      </c>
      <c r="E846" s="41" t="s">
        <v>79</v>
      </c>
      <c r="F846" s="40" t="s">
        <v>155</v>
      </c>
      <c r="G846" s="41">
        <v>7.0</v>
      </c>
      <c r="H846" s="57" t="s">
        <v>6</v>
      </c>
      <c r="I846" s="41" t="s">
        <v>156</v>
      </c>
      <c r="J846" s="56"/>
      <c r="K846" s="44"/>
      <c r="L846" s="45"/>
      <c r="M846" s="46" t="s">
        <v>156</v>
      </c>
      <c r="N846" s="40" t="s">
        <v>155</v>
      </c>
      <c r="O846" s="47" t="s">
        <v>2495</v>
      </c>
      <c r="P846" s="48"/>
      <c r="Q846" s="48"/>
      <c r="R846" s="48"/>
      <c r="S846" s="49"/>
      <c r="T846" s="50" t="str">
        <f>IFERROR(__xludf.DUMMYFUNCTION("if(isblank($A846),"""",REGEXREPLACE($A846,   "",?(\d),?"",  ""$1""&amp;""-""&amp;$H846))"),"")</f>
        <v/>
      </c>
      <c r="U846" s="51" t="str">
        <f>IFERROR(__xludf.DUMMYFUNCTION("iferror(split(A846,"","",TRUE,TRUE),"""")"),"")</f>
        <v/>
      </c>
      <c r="V846" s="51"/>
      <c r="W846" s="51"/>
      <c r="X846" s="51"/>
      <c r="Y846" s="50" t="str">
        <f>IFERROR(__xludf.DUMMYFUNCTION("if(or(U846="""",U846=""f""),"""",U846&amp;"": ""&amp;vlookup(to_text(U846),'1.Learning-Goals'!$A$3:$B$100,2,FALSE))"),"")</f>
        <v/>
      </c>
      <c r="Z846" s="50" t="str">
        <f>IFERROR(__xludf.DUMMYFUNCTION("if(or(V846="""",V846=""f""),"""",V846&amp;"": ""&amp;vlookup(to_text(V846),'1.Learning-Goals'!$A$3:$B$100,2,FALSE))"),"")</f>
        <v/>
      </c>
      <c r="AA846" s="50" t="str">
        <f>IFERROR(__xludf.DUMMYFUNCTION("if(or(W846="""",W846=""f""),"""",W846&amp;"": ""&amp;vlookup(to_text(W846),'1.Learning-Goals'!$A$3:$B$100,2,FALSE))"),"")</f>
        <v/>
      </c>
      <c r="AB846" s="50" t="str">
        <f>IFERROR(__xludf.DUMMYFUNCTION("if(or(X846="""",X846=""f""),"""",X846&amp;"": ""&amp;vlookup(to_text(X846),'1.Learning-Goals'!$A$3:$B$100,2,FALSE))"),"")</f>
        <v/>
      </c>
      <c r="AC846" s="52"/>
      <c r="AD846" s="52"/>
      <c r="AE846" s="52"/>
      <c r="AF846" s="52"/>
      <c r="AG846" s="52"/>
      <c r="AH846" s="52"/>
      <c r="AI846" s="52"/>
      <c r="AJ846" s="52"/>
    </row>
    <row r="847" ht="15.75" customHeight="1">
      <c r="A847" s="53"/>
      <c r="B847" s="39" t="str">
        <f t="shared" si="1"/>
        <v/>
      </c>
      <c r="C847" s="40" t="s">
        <v>2496</v>
      </c>
      <c r="D847" s="41" t="s">
        <v>2497</v>
      </c>
      <c r="E847" s="41" t="s">
        <v>79</v>
      </c>
      <c r="F847" s="40" t="s">
        <v>155</v>
      </c>
      <c r="G847" s="41">
        <v>7.0</v>
      </c>
      <c r="H847" s="57" t="s">
        <v>6</v>
      </c>
      <c r="I847" s="41" t="s">
        <v>156</v>
      </c>
      <c r="J847" s="56"/>
      <c r="K847" s="44"/>
      <c r="L847" s="45"/>
      <c r="M847" s="46" t="s">
        <v>156</v>
      </c>
      <c r="N847" s="40" t="s">
        <v>155</v>
      </c>
      <c r="O847" s="47" t="s">
        <v>2498</v>
      </c>
      <c r="P847" s="48"/>
      <c r="Q847" s="48"/>
      <c r="R847" s="48"/>
      <c r="S847" s="49"/>
      <c r="T847" s="50" t="str">
        <f>IFERROR(__xludf.DUMMYFUNCTION("if(isblank($A847),"""",REGEXREPLACE($A847,   "",?(\d),?"",  ""$1""&amp;""-""&amp;$H847))"),"")</f>
        <v/>
      </c>
      <c r="U847" s="51" t="str">
        <f>IFERROR(__xludf.DUMMYFUNCTION("iferror(split(A847,"","",TRUE,TRUE),"""")"),"")</f>
        <v/>
      </c>
      <c r="V847" s="51"/>
      <c r="W847" s="51"/>
      <c r="X847" s="51"/>
      <c r="Y847" s="50" t="str">
        <f>IFERROR(__xludf.DUMMYFUNCTION("if(or(U847="""",U847=""f""),"""",U847&amp;"": ""&amp;vlookup(to_text(U847),'1.Learning-Goals'!$A$3:$B$100,2,FALSE))"),"")</f>
        <v/>
      </c>
      <c r="Z847" s="50" t="str">
        <f>IFERROR(__xludf.DUMMYFUNCTION("if(or(V847="""",V847=""f""),"""",V847&amp;"": ""&amp;vlookup(to_text(V847),'1.Learning-Goals'!$A$3:$B$100,2,FALSE))"),"")</f>
        <v/>
      </c>
      <c r="AA847" s="50" t="str">
        <f>IFERROR(__xludf.DUMMYFUNCTION("if(or(W847="""",W847=""f""),"""",W847&amp;"": ""&amp;vlookup(to_text(W847),'1.Learning-Goals'!$A$3:$B$100,2,FALSE))"),"")</f>
        <v/>
      </c>
      <c r="AB847" s="50" t="str">
        <f>IFERROR(__xludf.DUMMYFUNCTION("if(or(X847="""",X847=""f""),"""",X847&amp;"": ""&amp;vlookup(to_text(X847),'1.Learning-Goals'!$A$3:$B$100,2,FALSE))"),"")</f>
        <v/>
      </c>
      <c r="AC847" s="52"/>
      <c r="AD847" s="52"/>
      <c r="AE847" s="52"/>
      <c r="AF847" s="52"/>
      <c r="AG847" s="52"/>
      <c r="AH847" s="52"/>
      <c r="AI847" s="52"/>
      <c r="AJ847" s="52"/>
    </row>
    <row r="848" ht="15.75" customHeight="1">
      <c r="A848" s="53"/>
      <c r="B848" s="39" t="str">
        <f t="shared" si="1"/>
        <v/>
      </c>
      <c r="C848" s="40" t="s">
        <v>2499</v>
      </c>
      <c r="D848" s="41" t="s">
        <v>2210</v>
      </c>
      <c r="E848" s="41" t="s">
        <v>79</v>
      </c>
      <c r="F848" s="40" t="s">
        <v>155</v>
      </c>
      <c r="G848" s="41">
        <v>7.0</v>
      </c>
      <c r="H848" s="57" t="s">
        <v>6</v>
      </c>
      <c r="I848" s="41" t="s">
        <v>156</v>
      </c>
      <c r="J848" s="56"/>
      <c r="K848" s="44"/>
      <c r="L848" s="45"/>
      <c r="M848" s="46" t="s">
        <v>156</v>
      </c>
      <c r="N848" s="40" t="s">
        <v>155</v>
      </c>
      <c r="O848" s="47" t="s">
        <v>2500</v>
      </c>
      <c r="P848" s="48"/>
      <c r="Q848" s="48"/>
      <c r="R848" s="48"/>
      <c r="S848" s="49"/>
      <c r="T848" s="50" t="str">
        <f>IFERROR(__xludf.DUMMYFUNCTION("if(isblank($A848),"""",REGEXREPLACE($A848,   "",?(\d),?"",  ""$1""&amp;""-""&amp;$H848))"),"")</f>
        <v/>
      </c>
      <c r="U848" s="51" t="str">
        <f>IFERROR(__xludf.DUMMYFUNCTION("iferror(split(A848,"","",TRUE,TRUE),"""")"),"")</f>
        <v/>
      </c>
      <c r="V848" s="51"/>
      <c r="W848" s="51"/>
      <c r="X848" s="51"/>
      <c r="Y848" s="50" t="str">
        <f>IFERROR(__xludf.DUMMYFUNCTION("if(or(U848="""",U848=""f""),"""",U848&amp;"": ""&amp;vlookup(to_text(U848),'1.Learning-Goals'!$A$3:$B$100,2,FALSE))"),"")</f>
        <v/>
      </c>
      <c r="Z848" s="50" t="str">
        <f>IFERROR(__xludf.DUMMYFUNCTION("if(or(V848="""",V848=""f""),"""",V848&amp;"": ""&amp;vlookup(to_text(V848),'1.Learning-Goals'!$A$3:$B$100,2,FALSE))"),"")</f>
        <v/>
      </c>
      <c r="AA848" s="50" t="str">
        <f>IFERROR(__xludf.DUMMYFUNCTION("if(or(W848="""",W848=""f""),"""",W848&amp;"": ""&amp;vlookup(to_text(W848),'1.Learning-Goals'!$A$3:$B$100,2,FALSE))"),"")</f>
        <v/>
      </c>
      <c r="AB848" s="50" t="str">
        <f>IFERROR(__xludf.DUMMYFUNCTION("if(or(X848="""",X848=""f""),"""",X848&amp;"": ""&amp;vlookup(to_text(X848),'1.Learning-Goals'!$A$3:$B$100,2,FALSE))"),"")</f>
        <v/>
      </c>
      <c r="AC848" s="52"/>
      <c r="AD848" s="52"/>
      <c r="AE848" s="52"/>
      <c r="AF848" s="52"/>
      <c r="AG848" s="52"/>
      <c r="AH848" s="52"/>
      <c r="AI848" s="52"/>
      <c r="AJ848" s="52"/>
    </row>
    <row r="849" ht="15.75" customHeight="1">
      <c r="A849" s="53"/>
      <c r="B849" s="39" t="str">
        <f t="shared" si="1"/>
        <v/>
      </c>
      <c r="C849" s="40" t="s">
        <v>2501</v>
      </c>
      <c r="D849" s="41" t="s">
        <v>2502</v>
      </c>
      <c r="E849" s="41" t="s">
        <v>79</v>
      </c>
      <c r="F849" s="40" t="s">
        <v>155</v>
      </c>
      <c r="G849" s="41">
        <v>8.0</v>
      </c>
      <c r="H849" s="57" t="s">
        <v>6</v>
      </c>
      <c r="I849" s="41" t="s">
        <v>156</v>
      </c>
      <c r="J849" s="56"/>
      <c r="K849" s="44"/>
      <c r="L849" s="45"/>
      <c r="M849" s="46" t="s">
        <v>156</v>
      </c>
      <c r="N849" s="40" t="s">
        <v>155</v>
      </c>
      <c r="O849" s="47" t="s">
        <v>2503</v>
      </c>
      <c r="P849" s="48"/>
      <c r="Q849" s="48"/>
      <c r="R849" s="48"/>
      <c r="S849" s="49"/>
      <c r="T849" s="50" t="str">
        <f>IFERROR(__xludf.DUMMYFUNCTION("if(isblank($A849),"""",REGEXREPLACE($A849,   "",?(\d),?"",  ""$1""&amp;""-""&amp;$H849))"),"")</f>
        <v/>
      </c>
      <c r="U849" s="51" t="str">
        <f>IFERROR(__xludf.DUMMYFUNCTION("iferror(split(A849,"","",TRUE,TRUE),"""")"),"")</f>
        <v/>
      </c>
      <c r="V849" s="51"/>
      <c r="W849" s="51"/>
      <c r="X849" s="51"/>
      <c r="Y849" s="50" t="str">
        <f>IFERROR(__xludf.DUMMYFUNCTION("if(or(U849="""",U849=""f""),"""",U849&amp;"": ""&amp;vlookup(to_text(U849),'1.Learning-Goals'!$A$3:$B$100,2,FALSE))"),"")</f>
        <v/>
      </c>
      <c r="Z849" s="50" t="str">
        <f>IFERROR(__xludf.DUMMYFUNCTION("if(or(V849="""",V849=""f""),"""",V849&amp;"": ""&amp;vlookup(to_text(V849),'1.Learning-Goals'!$A$3:$B$100,2,FALSE))"),"")</f>
        <v/>
      </c>
      <c r="AA849" s="50" t="str">
        <f>IFERROR(__xludf.DUMMYFUNCTION("if(or(W849="""",W849=""f""),"""",W849&amp;"": ""&amp;vlookup(to_text(W849),'1.Learning-Goals'!$A$3:$B$100,2,FALSE))"),"")</f>
        <v/>
      </c>
      <c r="AB849" s="50" t="str">
        <f>IFERROR(__xludf.DUMMYFUNCTION("if(or(X849="""",X849=""f""),"""",X849&amp;"": ""&amp;vlookup(to_text(X849),'1.Learning-Goals'!$A$3:$B$100,2,FALSE))"),"")</f>
        <v/>
      </c>
      <c r="AC849" s="52"/>
      <c r="AD849" s="52"/>
      <c r="AE849" s="52"/>
      <c r="AF849" s="52"/>
      <c r="AG849" s="52"/>
      <c r="AH849" s="52"/>
      <c r="AI849" s="52"/>
      <c r="AJ849" s="52"/>
    </row>
    <row r="850" ht="15.75" customHeight="1">
      <c r="A850" s="53"/>
      <c r="B850" s="39" t="str">
        <f t="shared" si="1"/>
        <v/>
      </c>
      <c r="C850" s="40" t="s">
        <v>2504</v>
      </c>
      <c r="D850" s="41" t="s">
        <v>2505</v>
      </c>
      <c r="E850" s="41" t="s">
        <v>79</v>
      </c>
      <c r="F850" s="40" t="s">
        <v>155</v>
      </c>
      <c r="G850" s="41">
        <v>8.0</v>
      </c>
      <c r="H850" s="57" t="s">
        <v>6</v>
      </c>
      <c r="I850" s="41" t="s">
        <v>156</v>
      </c>
      <c r="J850" s="56"/>
      <c r="K850" s="44"/>
      <c r="L850" s="45"/>
      <c r="M850" s="46" t="s">
        <v>156</v>
      </c>
      <c r="N850" s="40" t="s">
        <v>155</v>
      </c>
      <c r="O850" s="47" t="s">
        <v>2506</v>
      </c>
      <c r="P850" s="48"/>
      <c r="Q850" s="48"/>
      <c r="R850" s="48"/>
      <c r="S850" s="49"/>
      <c r="T850" s="50" t="str">
        <f>IFERROR(__xludf.DUMMYFUNCTION("if(isblank($A850),"""",REGEXREPLACE($A850,   "",?(\d),?"",  ""$1""&amp;""-""&amp;$H850))"),"")</f>
        <v/>
      </c>
      <c r="U850" s="51" t="str">
        <f>IFERROR(__xludf.DUMMYFUNCTION("iferror(split(A850,"","",TRUE,TRUE),"""")"),"")</f>
        <v/>
      </c>
      <c r="V850" s="51"/>
      <c r="W850" s="51"/>
      <c r="X850" s="51"/>
      <c r="Y850" s="50" t="str">
        <f>IFERROR(__xludf.DUMMYFUNCTION("if(or(U850="""",U850=""f""),"""",U850&amp;"": ""&amp;vlookup(to_text(U850),'1.Learning-Goals'!$A$3:$B$100,2,FALSE))"),"")</f>
        <v/>
      </c>
      <c r="Z850" s="50" t="str">
        <f>IFERROR(__xludf.DUMMYFUNCTION("if(or(V850="""",V850=""f""),"""",V850&amp;"": ""&amp;vlookup(to_text(V850),'1.Learning-Goals'!$A$3:$B$100,2,FALSE))"),"")</f>
        <v/>
      </c>
      <c r="AA850" s="50" t="str">
        <f>IFERROR(__xludf.DUMMYFUNCTION("if(or(W850="""",W850=""f""),"""",W850&amp;"": ""&amp;vlookup(to_text(W850),'1.Learning-Goals'!$A$3:$B$100,2,FALSE))"),"")</f>
        <v/>
      </c>
      <c r="AB850" s="50" t="str">
        <f>IFERROR(__xludf.DUMMYFUNCTION("if(or(X850="""",X850=""f""),"""",X850&amp;"": ""&amp;vlookup(to_text(X850),'1.Learning-Goals'!$A$3:$B$100,2,FALSE))"),"")</f>
        <v/>
      </c>
      <c r="AC850" s="52"/>
      <c r="AD850" s="52"/>
      <c r="AE850" s="52"/>
      <c r="AF850" s="52"/>
      <c r="AG850" s="52"/>
      <c r="AH850" s="52"/>
      <c r="AI850" s="52"/>
      <c r="AJ850" s="52"/>
    </row>
    <row r="851" ht="15.75" customHeight="1">
      <c r="A851" s="53"/>
      <c r="B851" s="39" t="str">
        <f t="shared" si="1"/>
        <v/>
      </c>
      <c r="C851" s="40" t="s">
        <v>2507</v>
      </c>
      <c r="D851" s="41" t="s">
        <v>2435</v>
      </c>
      <c r="E851" s="41" t="s">
        <v>79</v>
      </c>
      <c r="F851" s="40" t="s">
        <v>155</v>
      </c>
      <c r="G851" s="41">
        <v>8.0</v>
      </c>
      <c r="H851" s="57" t="s">
        <v>6</v>
      </c>
      <c r="I851" s="41" t="s">
        <v>156</v>
      </c>
      <c r="J851" s="56"/>
      <c r="K851" s="44"/>
      <c r="L851" s="45"/>
      <c r="M851" s="46" t="s">
        <v>156</v>
      </c>
      <c r="N851" s="40" t="s">
        <v>155</v>
      </c>
      <c r="O851" s="47" t="s">
        <v>2508</v>
      </c>
      <c r="P851" s="48"/>
      <c r="Q851" s="48"/>
      <c r="R851" s="48"/>
      <c r="S851" s="49"/>
      <c r="T851" s="50" t="str">
        <f>IFERROR(__xludf.DUMMYFUNCTION("if(isblank($A851),"""",REGEXREPLACE($A851,   "",?(\d),?"",  ""$1""&amp;""-""&amp;$H851))"),"")</f>
        <v/>
      </c>
      <c r="U851" s="51" t="str">
        <f>IFERROR(__xludf.DUMMYFUNCTION("iferror(split(A851,"","",TRUE,TRUE),"""")"),"")</f>
        <v/>
      </c>
      <c r="V851" s="51"/>
      <c r="W851" s="51"/>
      <c r="X851" s="51"/>
      <c r="Y851" s="50" t="str">
        <f>IFERROR(__xludf.DUMMYFUNCTION("if(or(U851="""",U851=""f""),"""",U851&amp;"": ""&amp;vlookup(to_text(U851),'1.Learning-Goals'!$A$3:$B$100,2,FALSE))"),"")</f>
        <v/>
      </c>
      <c r="Z851" s="50" t="str">
        <f>IFERROR(__xludf.DUMMYFUNCTION("if(or(V851="""",V851=""f""),"""",V851&amp;"": ""&amp;vlookup(to_text(V851),'1.Learning-Goals'!$A$3:$B$100,2,FALSE))"),"")</f>
        <v/>
      </c>
      <c r="AA851" s="50" t="str">
        <f>IFERROR(__xludf.DUMMYFUNCTION("if(or(W851="""",W851=""f""),"""",W851&amp;"": ""&amp;vlookup(to_text(W851),'1.Learning-Goals'!$A$3:$B$100,2,FALSE))"),"")</f>
        <v/>
      </c>
      <c r="AB851" s="50" t="str">
        <f>IFERROR(__xludf.DUMMYFUNCTION("if(or(X851="""",X851=""f""),"""",X851&amp;"": ""&amp;vlookup(to_text(X851),'1.Learning-Goals'!$A$3:$B$100,2,FALSE))"),"")</f>
        <v/>
      </c>
      <c r="AC851" s="52"/>
      <c r="AD851" s="52"/>
      <c r="AE851" s="52"/>
      <c r="AF851" s="52"/>
      <c r="AG851" s="52"/>
      <c r="AH851" s="52"/>
      <c r="AI851" s="52"/>
      <c r="AJ851" s="52"/>
    </row>
    <row r="852" ht="15.75" customHeight="1">
      <c r="A852" s="53"/>
      <c r="B852" s="39" t="str">
        <f t="shared" si="1"/>
        <v/>
      </c>
      <c r="C852" s="40" t="s">
        <v>2509</v>
      </c>
      <c r="D852" s="41" t="s">
        <v>2510</v>
      </c>
      <c r="E852" s="41" t="s">
        <v>79</v>
      </c>
      <c r="F852" s="40" t="s">
        <v>155</v>
      </c>
      <c r="G852" s="41">
        <v>8.0</v>
      </c>
      <c r="H852" s="57" t="s">
        <v>6</v>
      </c>
      <c r="I852" s="41" t="s">
        <v>156</v>
      </c>
      <c r="J852" s="56"/>
      <c r="K852" s="44"/>
      <c r="L852" s="45"/>
      <c r="M852" s="46" t="s">
        <v>156</v>
      </c>
      <c r="N852" s="40" t="s">
        <v>155</v>
      </c>
      <c r="O852" s="47" t="s">
        <v>2511</v>
      </c>
      <c r="P852" s="48"/>
      <c r="Q852" s="48"/>
      <c r="R852" s="48"/>
      <c r="S852" s="49"/>
      <c r="T852" s="50" t="str">
        <f>IFERROR(__xludf.DUMMYFUNCTION("if(isblank($A852),"""",REGEXREPLACE($A852,   "",?(\d),?"",  ""$1""&amp;""-""&amp;$H852))"),"")</f>
        <v/>
      </c>
      <c r="U852" s="51" t="str">
        <f>IFERROR(__xludf.DUMMYFUNCTION("iferror(split(A852,"","",TRUE,TRUE),"""")"),"")</f>
        <v/>
      </c>
      <c r="V852" s="51"/>
      <c r="W852" s="51"/>
      <c r="X852" s="51"/>
      <c r="Y852" s="50" t="str">
        <f>IFERROR(__xludf.DUMMYFUNCTION("if(or(U852="""",U852=""f""),"""",U852&amp;"": ""&amp;vlookup(to_text(U852),'1.Learning-Goals'!$A$3:$B$100,2,FALSE))"),"")</f>
        <v/>
      </c>
      <c r="Z852" s="50" t="str">
        <f>IFERROR(__xludf.DUMMYFUNCTION("if(or(V852="""",V852=""f""),"""",V852&amp;"": ""&amp;vlookup(to_text(V852),'1.Learning-Goals'!$A$3:$B$100,2,FALSE))"),"")</f>
        <v/>
      </c>
      <c r="AA852" s="50" t="str">
        <f>IFERROR(__xludf.DUMMYFUNCTION("if(or(W852="""",W852=""f""),"""",W852&amp;"": ""&amp;vlookup(to_text(W852),'1.Learning-Goals'!$A$3:$B$100,2,FALSE))"),"")</f>
        <v/>
      </c>
      <c r="AB852" s="50" t="str">
        <f>IFERROR(__xludf.DUMMYFUNCTION("if(or(X852="""",X852=""f""),"""",X852&amp;"": ""&amp;vlookup(to_text(X852),'1.Learning-Goals'!$A$3:$B$100,2,FALSE))"),"")</f>
        <v/>
      </c>
      <c r="AC852" s="52"/>
      <c r="AD852" s="52"/>
      <c r="AE852" s="52"/>
      <c r="AF852" s="52"/>
      <c r="AG852" s="52"/>
      <c r="AH852" s="52"/>
      <c r="AI852" s="52"/>
      <c r="AJ852" s="52"/>
    </row>
    <row r="853" ht="15.75" customHeight="1">
      <c r="A853" s="53"/>
      <c r="B853" s="39" t="str">
        <f t="shared" si="1"/>
        <v/>
      </c>
      <c r="C853" s="40" t="s">
        <v>2512</v>
      </c>
      <c r="D853" s="41" t="s">
        <v>2363</v>
      </c>
      <c r="E853" s="41" t="s">
        <v>79</v>
      </c>
      <c r="F853" s="40" t="s">
        <v>155</v>
      </c>
      <c r="G853" s="41">
        <v>8.0</v>
      </c>
      <c r="H853" s="57" t="s">
        <v>6</v>
      </c>
      <c r="I853" s="41" t="s">
        <v>156</v>
      </c>
      <c r="J853" s="56"/>
      <c r="K853" s="44"/>
      <c r="L853" s="45"/>
      <c r="M853" s="46" t="s">
        <v>156</v>
      </c>
      <c r="N853" s="40" t="s">
        <v>155</v>
      </c>
      <c r="O853" s="47" t="s">
        <v>2513</v>
      </c>
      <c r="P853" s="48"/>
      <c r="Q853" s="48"/>
      <c r="R853" s="48"/>
      <c r="S853" s="49"/>
      <c r="T853" s="50" t="str">
        <f>IFERROR(__xludf.DUMMYFUNCTION("if(isblank($A853),"""",REGEXREPLACE($A853,   "",?(\d),?"",  ""$1""&amp;""-""&amp;$H853))"),"")</f>
        <v/>
      </c>
      <c r="U853" s="51" t="str">
        <f>IFERROR(__xludf.DUMMYFUNCTION("iferror(split(A853,"","",TRUE,TRUE),"""")"),"")</f>
        <v/>
      </c>
      <c r="V853" s="51"/>
      <c r="W853" s="51"/>
      <c r="X853" s="51"/>
      <c r="Y853" s="50" t="str">
        <f>IFERROR(__xludf.DUMMYFUNCTION("if(or(U853="""",U853=""f""),"""",U853&amp;"": ""&amp;vlookup(to_text(U853),'1.Learning-Goals'!$A$3:$B$100,2,FALSE))"),"")</f>
        <v/>
      </c>
      <c r="Z853" s="50" t="str">
        <f>IFERROR(__xludf.DUMMYFUNCTION("if(or(V853="""",V853=""f""),"""",V853&amp;"": ""&amp;vlookup(to_text(V853),'1.Learning-Goals'!$A$3:$B$100,2,FALSE))"),"")</f>
        <v/>
      </c>
      <c r="AA853" s="50" t="str">
        <f>IFERROR(__xludf.DUMMYFUNCTION("if(or(W853="""",W853=""f""),"""",W853&amp;"": ""&amp;vlookup(to_text(W853),'1.Learning-Goals'!$A$3:$B$100,2,FALSE))"),"")</f>
        <v/>
      </c>
      <c r="AB853" s="50" t="str">
        <f>IFERROR(__xludf.DUMMYFUNCTION("if(or(X853="""",X853=""f""),"""",X853&amp;"": ""&amp;vlookup(to_text(X853),'1.Learning-Goals'!$A$3:$B$100,2,FALSE))"),"")</f>
        <v/>
      </c>
      <c r="AC853" s="52"/>
      <c r="AD853" s="52"/>
      <c r="AE853" s="52"/>
      <c r="AF853" s="52"/>
      <c r="AG853" s="52"/>
      <c r="AH853" s="52"/>
      <c r="AI853" s="52"/>
      <c r="AJ853" s="52"/>
    </row>
    <row r="854" ht="15.75" customHeight="1">
      <c r="A854" s="53"/>
      <c r="B854" s="39" t="str">
        <f t="shared" si="1"/>
        <v/>
      </c>
      <c r="C854" s="40" t="s">
        <v>2514</v>
      </c>
      <c r="D854" s="41" t="s">
        <v>2443</v>
      </c>
      <c r="E854" s="41" t="s">
        <v>79</v>
      </c>
      <c r="F854" s="40" t="s">
        <v>155</v>
      </c>
      <c r="G854" s="41">
        <v>8.0</v>
      </c>
      <c r="H854" s="57" t="s">
        <v>6</v>
      </c>
      <c r="I854" s="41" t="s">
        <v>156</v>
      </c>
      <c r="J854" s="56"/>
      <c r="K854" s="44"/>
      <c r="L854" s="45"/>
      <c r="M854" s="46" t="s">
        <v>156</v>
      </c>
      <c r="N854" s="40" t="s">
        <v>155</v>
      </c>
      <c r="O854" s="47" t="s">
        <v>2515</v>
      </c>
      <c r="P854" s="48"/>
      <c r="Q854" s="48"/>
      <c r="R854" s="48"/>
      <c r="S854" s="49"/>
      <c r="T854" s="50" t="str">
        <f>IFERROR(__xludf.DUMMYFUNCTION("if(isblank($A854),"""",REGEXREPLACE($A854,   "",?(\d),?"",  ""$1""&amp;""-""&amp;$H854))"),"")</f>
        <v/>
      </c>
      <c r="U854" s="51" t="str">
        <f>IFERROR(__xludf.DUMMYFUNCTION("iferror(split(A854,"","",TRUE,TRUE),"""")"),"")</f>
        <v/>
      </c>
      <c r="V854" s="51"/>
      <c r="W854" s="51"/>
      <c r="X854" s="51"/>
      <c r="Y854" s="50" t="str">
        <f>IFERROR(__xludf.DUMMYFUNCTION("if(or(U854="""",U854=""f""),"""",U854&amp;"": ""&amp;vlookup(to_text(U854),'1.Learning-Goals'!$A$3:$B$100,2,FALSE))"),"")</f>
        <v/>
      </c>
      <c r="Z854" s="50" t="str">
        <f>IFERROR(__xludf.DUMMYFUNCTION("if(or(V854="""",V854=""f""),"""",V854&amp;"": ""&amp;vlookup(to_text(V854),'1.Learning-Goals'!$A$3:$B$100,2,FALSE))"),"")</f>
        <v/>
      </c>
      <c r="AA854" s="50" t="str">
        <f>IFERROR(__xludf.DUMMYFUNCTION("if(or(W854="""",W854=""f""),"""",W854&amp;"": ""&amp;vlookup(to_text(W854),'1.Learning-Goals'!$A$3:$B$100,2,FALSE))"),"")</f>
        <v/>
      </c>
      <c r="AB854" s="50" t="str">
        <f>IFERROR(__xludf.DUMMYFUNCTION("if(or(X854="""",X854=""f""),"""",X854&amp;"": ""&amp;vlookup(to_text(X854),'1.Learning-Goals'!$A$3:$B$100,2,FALSE))"),"")</f>
        <v/>
      </c>
      <c r="AC854" s="52"/>
      <c r="AD854" s="52"/>
      <c r="AE854" s="52"/>
      <c r="AF854" s="52"/>
      <c r="AG854" s="52"/>
      <c r="AH854" s="52"/>
      <c r="AI854" s="52"/>
      <c r="AJ854" s="52"/>
    </row>
    <row r="855" ht="15.75" customHeight="1">
      <c r="A855" s="53"/>
      <c r="B855" s="39" t="str">
        <f t="shared" si="1"/>
        <v/>
      </c>
      <c r="C855" s="40" t="s">
        <v>2516</v>
      </c>
      <c r="D855" s="41" t="s">
        <v>2369</v>
      </c>
      <c r="E855" s="41" t="s">
        <v>79</v>
      </c>
      <c r="F855" s="40" t="s">
        <v>155</v>
      </c>
      <c r="G855" s="41">
        <v>8.0</v>
      </c>
      <c r="H855" s="57" t="s">
        <v>6</v>
      </c>
      <c r="I855" s="41" t="s">
        <v>156</v>
      </c>
      <c r="J855" s="56"/>
      <c r="K855" s="44"/>
      <c r="L855" s="45"/>
      <c r="M855" s="46" t="s">
        <v>156</v>
      </c>
      <c r="N855" s="40" t="s">
        <v>155</v>
      </c>
      <c r="O855" s="47" t="s">
        <v>2517</v>
      </c>
      <c r="P855" s="48"/>
      <c r="Q855" s="48"/>
      <c r="R855" s="48"/>
      <c r="S855" s="49"/>
      <c r="T855" s="50" t="str">
        <f>IFERROR(__xludf.DUMMYFUNCTION("if(isblank($A855),"""",REGEXREPLACE($A855,   "",?(\d),?"",  ""$1""&amp;""-""&amp;$H855))"),"")</f>
        <v/>
      </c>
      <c r="U855" s="51" t="str">
        <f>IFERROR(__xludf.DUMMYFUNCTION("iferror(split(A855,"","",TRUE,TRUE),"""")"),"")</f>
        <v/>
      </c>
      <c r="V855" s="51"/>
      <c r="W855" s="51"/>
      <c r="X855" s="51"/>
      <c r="Y855" s="50" t="str">
        <f>IFERROR(__xludf.DUMMYFUNCTION("if(or(U855="""",U855=""f""),"""",U855&amp;"": ""&amp;vlookup(to_text(U855),'1.Learning-Goals'!$A$3:$B$100,2,FALSE))"),"")</f>
        <v/>
      </c>
      <c r="Z855" s="50" t="str">
        <f>IFERROR(__xludf.DUMMYFUNCTION("if(or(V855="""",V855=""f""),"""",V855&amp;"": ""&amp;vlookup(to_text(V855),'1.Learning-Goals'!$A$3:$B$100,2,FALSE))"),"")</f>
        <v/>
      </c>
      <c r="AA855" s="50" t="str">
        <f>IFERROR(__xludf.DUMMYFUNCTION("if(or(W855="""",W855=""f""),"""",W855&amp;"": ""&amp;vlookup(to_text(W855),'1.Learning-Goals'!$A$3:$B$100,2,FALSE))"),"")</f>
        <v/>
      </c>
      <c r="AB855" s="50" t="str">
        <f>IFERROR(__xludf.DUMMYFUNCTION("if(or(X855="""",X855=""f""),"""",X855&amp;"": ""&amp;vlookup(to_text(X855),'1.Learning-Goals'!$A$3:$B$100,2,FALSE))"),"")</f>
        <v/>
      </c>
      <c r="AC855" s="52"/>
      <c r="AD855" s="52"/>
      <c r="AE855" s="52"/>
      <c r="AF855" s="52"/>
      <c r="AG855" s="52"/>
      <c r="AH855" s="52"/>
      <c r="AI855" s="52"/>
      <c r="AJ855" s="52"/>
    </row>
    <row r="856" ht="15.75" customHeight="1">
      <c r="A856" s="53"/>
      <c r="B856" s="39" t="str">
        <f t="shared" si="1"/>
        <v/>
      </c>
      <c r="C856" s="40" t="s">
        <v>2518</v>
      </c>
      <c r="D856" s="41" t="s">
        <v>2519</v>
      </c>
      <c r="E856" s="41" t="s">
        <v>79</v>
      </c>
      <c r="F856" s="40" t="s">
        <v>155</v>
      </c>
      <c r="G856" s="41">
        <v>8.0</v>
      </c>
      <c r="H856" s="57" t="s">
        <v>6</v>
      </c>
      <c r="I856" s="41" t="s">
        <v>156</v>
      </c>
      <c r="J856" s="56"/>
      <c r="K856" s="44"/>
      <c r="L856" s="45"/>
      <c r="M856" s="46" t="s">
        <v>156</v>
      </c>
      <c r="N856" s="40" t="s">
        <v>155</v>
      </c>
      <c r="O856" s="47" t="s">
        <v>2520</v>
      </c>
      <c r="P856" s="48"/>
      <c r="Q856" s="48"/>
      <c r="R856" s="48"/>
      <c r="S856" s="49"/>
      <c r="T856" s="50" t="str">
        <f>IFERROR(__xludf.DUMMYFUNCTION("if(isblank($A856),"""",REGEXREPLACE($A856,   "",?(\d),?"",  ""$1""&amp;""-""&amp;$H856))"),"")</f>
        <v/>
      </c>
      <c r="U856" s="51" t="str">
        <f>IFERROR(__xludf.DUMMYFUNCTION("iferror(split(A856,"","",TRUE,TRUE),"""")"),"")</f>
        <v/>
      </c>
      <c r="V856" s="51"/>
      <c r="W856" s="51"/>
      <c r="X856" s="51"/>
      <c r="Y856" s="50" t="str">
        <f>IFERROR(__xludf.DUMMYFUNCTION("if(or(U856="""",U856=""f""),"""",U856&amp;"": ""&amp;vlookup(to_text(U856),'1.Learning-Goals'!$A$3:$B$100,2,FALSE))"),"")</f>
        <v/>
      </c>
      <c r="Z856" s="50" t="str">
        <f>IFERROR(__xludf.DUMMYFUNCTION("if(or(V856="""",V856=""f""),"""",V856&amp;"": ""&amp;vlookup(to_text(V856),'1.Learning-Goals'!$A$3:$B$100,2,FALSE))"),"")</f>
        <v/>
      </c>
      <c r="AA856" s="50" t="str">
        <f>IFERROR(__xludf.DUMMYFUNCTION("if(or(W856="""",W856=""f""),"""",W856&amp;"": ""&amp;vlookup(to_text(W856),'1.Learning-Goals'!$A$3:$B$100,2,FALSE))"),"")</f>
        <v/>
      </c>
      <c r="AB856" s="50" t="str">
        <f>IFERROR(__xludf.DUMMYFUNCTION("if(or(X856="""",X856=""f""),"""",X856&amp;"": ""&amp;vlookup(to_text(X856),'1.Learning-Goals'!$A$3:$B$100,2,FALSE))"),"")</f>
        <v/>
      </c>
      <c r="AC856" s="52"/>
      <c r="AD856" s="52"/>
      <c r="AE856" s="52"/>
      <c r="AF856" s="52"/>
      <c r="AG856" s="52"/>
      <c r="AH856" s="52"/>
      <c r="AI856" s="52"/>
      <c r="AJ856" s="52"/>
    </row>
    <row r="857" ht="15.75" customHeight="1">
      <c r="A857" s="53"/>
      <c r="B857" s="39" t="str">
        <f t="shared" si="1"/>
        <v/>
      </c>
      <c r="C857" s="40" t="s">
        <v>2521</v>
      </c>
      <c r="D857" s="41" t="s">
        <v>2522</v>
      </c>
      <c r="E857" s="41" t="s">
        <v>79</v>
      </c>
      <c r="F857" s="40" t="s">
        <v>155</v>
      </c>
      <c r="G857" s="41">
        <v>8.0</v>
      </c>
      <c r="H857" s="57" t="s">
        <v>6</v>
      </c>
      <c r="I857" s="41" t="s">
        <v>156</v>
      </c>
      <c r="J857" s="56"/>
      <c r="K857" s="44"/>
      <c r="L857" s="45"/>
      <c r="M857" s="46" t="s">
        <v>156</v>
      </c>
      <c r="N857" s="40" t="s">
        <v>155</v>
      </c>
      <c r="O857" s="47" t="s">
        <v>2523</v>
      </c>
      <c r="P857" s="48"/>
      <c r="Q857" s="48"/>
      <c r="R857" s="48"/>
      <c r="S857" s="49"/>
      <c r="T857" s="50" t="str">
        <f>IFERROR(__xludf.DUMMYFUNCTION("if(isblank($A857),"""",REGEXREPLACE($A857,   "",?(\d),?"",  ""$1""&amp;""-""&amp;$H857))"),"")</f>
        <v/>
      </c>
      <c r="U857" s="51" t="str">
        <f>IFERROR(__xludf.DUMMYFUNCTION("iferror(split(A857,"","",TRUE,TRUE),"""")"),"")</f>
        <v/>
      </c>
      <c r="V857" s="51"/>
      <c r="W857" s="51"/>
      <c r="X857" s="51"/>
      <c r="Y857" s="50" t="str">
        <f>IFERROR(__xludf.DUMMYFUNCTION("if(or(U857="""",U857=""f""),"""",U857&amp;"": ""&amp;vlookup(to_text(U857),'1.Learning-Goals'!$A$3:$B$100,2,FALSE))"),"")</f>
        <v/>
      </c>
      <c r="Z857" s="50" t="str">
        <f>IFERROR(__xludf.DUMMYFUNCTION("if(or(V857="""",V857=""f""),"""",V857&amp;"": ""&amp;vlookup(to_text(V857),'1.Learning-Goals'!$A$3:$B$100,2,FALSE))"),"")</f>
        <v/>
      </c>
      <c r="AA857" s="50" t="str">
        <f>IFERROR(__xludf.DUMMYFUNCTION("if(or(W857="""",W857=""f""),"""",W857&amp;"": ""&amp;vlookup(to_text(W857),'1.Learning-Goals'!$A$3:$B$100,2,FALSE))"),"")</f>
        <v/>
      </c>
      <c r="AB857" s="50" t="str">
        <f>IFERROR(__xludf.DUMMYFUNCTION("if(or(X857="""",X857=""f""),"""",X857&amp;"": ""&amp;vlookup(to_text(X857),'1.Learning-Goals'!$A$3:$B$100,2,FALSE))"),"")</f>
        <v/>
      </c>
      <c r="AC857" s="52"/>
      <c r="AD857" s="52"/>
      <c r="AE857" s="52"/>
      <c r="AF857" s="52"/>
      <c r="AG857" s="52"/>
      <c r="AH857" s="52"/>
      <c r="AI857" s="52"/>
      <c r="AJ857" s="52"/>
    </row>
    <row r="858" ht="15.75" customHeight="1">
      <c r="A858" s="53"/>
      <c r="B858" s="39" t="str">
        <f t="shared" si="1"/>
        <v/>
      </c>
      <c r="C858" s="40" t="s">
        <v>2524</v>
      </c>
      <c r="D858" s="41" t="s">
        <v>2525</v>
      </c>
      <c r="E858" s="41" t="s">
        <v>79</v>
      </c>
      <c r="F858" s="40" t="s">
        <v>155</v>
      </c>
      <c r="G858" s="41">
        <v>8.0</v>
      </c>
      <c r="H858" s="57" t="s">
        <v>6</v>
      </c>
      <c r="I858" s="41" t="s">
        <v>156</v>
      </c>
      <c r="J858" s="56"/>
      <c r="K858" s="44"/>
      <c r="L858" s="45"/>
      <c r="M858" s="46" t="s">
        <v>156</v>
      </c>
      <c r="N858" s="40" t="s">
        <v>155</v>
      </c>
      <c r="O858" s="47" t="s">
        <v>2526</v>
      </c>
      <c r="P858" s="48"/>
      <c r="Q858" s="48"/>
      <c r="R858" s="48"/>
      <c r="S858" s="49"/>
      <c r="T858" s="50" t="str">
        <f>IFERROR(__xludf.DUMMYFUNCTION("if(isblank($A858),"""",REGEXREPLACE($A858,   "",?(\d),?"",  ""$1""&amp;""-""&amp;$H858))"),"")</f>
        <v/>
      </c>
      <c r="U858" s="51" t="str">
        <f>IFERROR(__xludf.DUMMYFUNCTION("iferror(split(A858,"","",TRUE,TRUE),"""")"),"")</f>
        <v/>
      </c>
      <c r="V858" s="51"/>
      <c r="W858" s="51"/>
      <c r="X858" s="51"/>
      <c r="Y858" s="50" t="str">
        <f>IFERROR(__xludf.DUMMYFUNCTION("if(or(U858="""",U858=""f""),"""",U858&amp;"": ""&amp;vlookup(to_text(U858),'1.Learning-Goals'!$A$3:$B$100,2,FALSE))"),"")</f>
        <v/>
      </c>
      <c r="Z858" s="50" t="str">
        <f>IFERROR(__xludf.DUMMYFUNCTION("if(or(V858="""",V858=""f""),"""",V858&amp;"": ""&amp;vlookup(to_text(V858),'1.Learning-Goals'!$A$3:$B$100,2,FALSE))"),"")</f>
        <v/>
      </c>
      <c r="AA858" s="50" t="str">
        <f>IFERROR(__xludf.DUMMYFUNCTION("if(or(W858="""",W858=""f""),"""",W858&amp;"": ""&amp;vlookup(to_text(W858),'1.Learning-Goals'!$A$3:$B$100,2,FALSE))"),"")</f>
        <v/>
      </c>
      <c r="AB858" s="50" t="str">
        <f>IFERROR(__xludf.DUMMYFUNCTION("if(or(X858="""",X858=""f""),"""",X858&amp;"": ""&amp;vlookup(to_text(X858),'1.Learning-Goals'!$A$3:$B$100,2,FALSE))"),"")</f>
        <v/>
      </c>
      <c r="AC858" s="52"/>
      <c r="AD858" s="52"/>
      <c r="AE858" s="52"/>
      <c r="AF858" s="52"/>
      <c r="AG858" s="52"/>
      <c r="AH858" s="52"/>
      <c r="AI858" s="52"/>
      <c r="AJ858" s="52"/>
    </row>
    <row r="859" ht="15.75" customHeight="1">
      <c r="A859" s="53"/>
      <c r="B859" s="39" t="str">
        <f t="shared" si="1"/>
        <v/>
      </c>
      <c r="C859" s="40" t="s">
        <v>2527</v>
      </c>
      <c r="D859" s="41" t="s">
        <v>2238</v>
      </c>
      <c r="E859" s="41" t="s">
        <v>79</v>
      </c>
      <c r="F859" s="40" t="s">
        <v>155</v>
      </c>
      <c r="G859" s="41">
        <v>8.0</v>
      </c>
      <c r="H859" s="57" t="s">
        <v>6</v>
      </c>
      <c r="I859" s="41" t="s">
        <v>156</v>
      </c>
      <c r="J859" s="56"/>
      <c r="K859" s="44"/>
      <c r="L859" s="45"/>
      <c r="M859" s="46" t="s">
        <v>156</v>
      </c>
      <c r="N859" s="40" t="s">
        <v>155</v>
      </c>
      <c r="O859" s="47" t="s">
        <v>2528</v>
      </c>
      <c r="P859" s="48"/>
      <c r="Q859" s="48"/>
      <c r="R859" s="48"/>
      <c r="S859" s="49"/>
      <c r="T859" s="50" t="str">
        <f>IFERROR(__xludf.DUMMYFUNCTION("if(isblank($A859),"""",REGEXREPLACE($A859,   "",?(\d),?"",  ""$1""&amp;""-""&amp;$H859))"),"")</f>
        <v/>
      </c>
      <c r="U859" s="51" t="str">
        <f>IFERROR(__xludf.DUMMYFUNCTION("iferror(split(A859,"","",TRUE,TRUE),"""")"),"")</f>
        <v/>
      </c>
      <c r="V859" s="51"/>
      <c r="W859" s="51"/>
      <c r="X859" s="51"/>
      <c r="Y859" s="50" t="str">
        <f>IFERROR(__xludf.DUMMYFUNCTION("if(or(U859="""",U859=""f""),"""",U859&amp;"": ""&amp;vlookup(to_text(U859),'1.Learning-Goals'!$A$3:$B$100,2,FALSE))"),"")</f>
        <v/>
      </c>
      <c r="Z859" s="50" t="str">
        <f>IFERROR(__xludf.DUMMYFUNCTION("if(or(V859="""",V859=""f""),"""",V859&amp;"": ""&amp;vlookup(to_text(V859),'1.Learning-Goals'!$A$3:$B$100,2,FALSE))"),"")</f>
        <v/>
      </c>
      <c r="AA859" s="50" t="str">
        <f>IFERROR(__xludf.DUMMYFUNCTION("if(or(W859="""",W859=""f""),"""",W859&amp;"": ""&amp;vlookup(to_text(W859),'1.Learning-Goals'!$A$3:$B$100,2,FALSE))"),"")</f>
        <v/>
      </c>
      <c r="AB859" s="50" t="str">
        <f>IFERROR(__xludf.DUMMYFUNCTION("if(or(X859="""",X859=""f""),"""",X859&amp;"": ""&amp;vlookup(to_text(X859),'1.Learning-Goals'!$A$3:$B$100,2,FALSE))"),"")</f>
        <v/>
      </c>
      <c r="AC859" s="52"/>
      <c r="AD859" s="52"/>
      <c r="AE859" s="52"/>
      <c r="AF859" s="52"/>
      <c r="AG859" s="52"/>
      <c r="AH859" s="52"/>
      <c r="AI859" s="52"/>
      <c r="AJ859" s="52"/>
    </row>
    <row r="860" ht="15.75" customHeight="1">
      <c r="A860" s="53"/>
      <c r="B860" s="39" t="str">
        <f t="shared" si="1"/>
        <v/>
      </c>
      <c r="C860" s="40" t="s">
        <v>2529</v>
      </c>
      <c r="D860" s="41" t="s">
        <v>2363</v>
      </c>
      <c r="E860" s="41" t="s">
        <v>79</v>
      </c>
      <c r="F860" s="40" t="s">
        <v>155</v>
      </c>
      <c r="G860" s="41">
        <v>8.0</v>
      </c>
      <c r="H860" s="57" t="s">
        <v>6</v>
      </c>
      <c r="I860" s="41" t="s">
        <v>156</v>
      </c>
      <c r="J860" s="56"/>
      <c r="K860" s="44"/>
      <c r="L860" s="45"/>
      <c r="M860" s="46" t="s">
        <v>156</v>
      </c>
      <c r="N860" s="40" t="s">
        <v>155</v>
      </c>
      <c r="O860" s="47" t="s">
        <v>2530</v>
      </c>
      <c r="P860" s="48"/>
      <c r="Q860" s="48"/>
      <c r="R860" s="48"/>
      <c r="S860" s="49"/>
      <c r="T860" s="50" t="str">
        <f>IFERROR(__xludf.DUMMYFUNCTION("if(isblank($A860),"""",REGEXREPLACE($A860,   "",?(\d),?"",  ""$1""&amp;""-""&amp;$H860))"),"")</f>
        <v/>
      </c>
      <c r="U860" s="51" t="str">
        <f>IFERROR(__xludf.DUMMYFUNCTION("iferror(split(A860,"","",TRUE,TRUE),"""")"),"")</f>
        <v/>
      </c>
      <c r="V860" s="51"/>
      <c r="W860" s="51"/>
      <c r="X860" s="51"/>
      <c r="Y860" s="50" t="str">
        <f>IFERROR(__xludf.DUMMYFUNCTION("if(or(U860="""",U860=""f""),"""",U860&amp;"": ""&amp;vlookup(to_text(U860),'1.Learning-Goals'!$A$3:$B$100,2,FALSE))"),"")</f>
        <v/>
      </c>
      <c r="Z860" s="50" t="str">
        <f>IFERROR(__xludf.DUMMYFUNCTION("if(or(V860="""",V860=""f""),"""",V860&amp;"": ""&amp;vlookup(to_text(V860),'1.Learning-Goals'!$A$3:$B$100,2,FALSE))"),"")</f>
        <v/>
      </c>
      <c r="AA860" s="50" t="str">
        <f>IFERROR(__xludf.DUMMYFUNCTION("if(or(W860="""",W860=""f""),"""",W860&amp;"": ""&amp;vlookup(to_text(W860),'1.Learning-Goals'!$A$3:$B$100,2,FALSE))"),"")</f>
        <v/>
      </c>
      <c r="AB860" s="50" t="str">
        <f>IFERROR(__xludf.DUMMYFUNCTION("if(or(X860="""",X860=""f""),"""",X860&amp;"": ""&amp;vlookup(to_text(X860),'1.Learning-Goals'!$A$3:$B$100,2,FALSE))"),"")</f>
        <v/>
      </c>
      <c r="AC860" s="52"/>
      <c r="AD860" s="52"/>
      <c r="AE860" s="52"/>
      <c r="AF860" s="52"/>
      <c r="AG860" s="52"/>
      <c r="AH860" s="52"/>
      <c r="AI860" s="52"/>
      <c r="AJ860" s="52"/>
    </row>
    <row r="861" ht="15.75" customHeight="1">
      <c r="A861" s="53"/>
      <c r="B861" s="39" t="str">
        <f t="shared" si="1"/>
        <v/>
      </c>
      <c r="C861" s="40" t="s">
        <v>2531</v>
      </c>
      <c r="D861" s="41" t="s">
        <v>2460</v>
      </c>
      <c r="E861" s="41" t="s">
        <v>79</v>
      </c>
      <c r="F861" s="40" t="s">
        <v>155</v>
      </c>
      <c r="G861" s="41">
        <v>8.0</v>
      </c>
      <c r="H861" s="57" t="s">
        <v>6</v>
      </c>
      <c r="I861" s="41" t="s">
        <v>156</v>
      </c>
      <c r="J861" s="56"/>
      <c r="K861" s="44"/>
      <c r="L861" s="45"/>
      <c r="M861" s="46" t="s">
        <v>156</v>
      </c>
      <c r="N861" s="40" t="s">
        <v>155</v>
      </c>
      <c r="O861" s="47" t="s">
        <v>2532</v>
      </c>
      <c r="P861" s="48"/>
      <c r="Q861" s="48"/>
      <c r="R861" s="48"/>
      <c r="S861" s="49"/>
      <c r="T861" s="50" t="str">
        <f>IFERROR(__xludf.DUMMYFUNCTION("if(isblank($A861),"""",REGEXREPLACE($A861,   "",?(\d),?"",  ""$1""&amp;""-""&amp;$H861))"),"")</f>
        <v/>
      </c>
      <c r="U861" s="51" t="str">
        <f>IFERROR(__xludf.DUMMYFUNCTION("iferror(split(A861,"","",TRUE,TRUE),"""")"),"")</f>
        <v/>
      </c>
      <c r="V861" s="51"/>
      <c r="W861" s="51"/>
      <c r="X861" s="51"/>
      <c r="Y861" s="50" t="str">
        <f>IFERROR(__xludf.DUMMYFUNCTION("if(or(U861="""",U861=""f""),"""",U861&amp;"": ""&amp;vlookup(to_text(U861),'1.Learning-Goals'!$A$3:$B$100,2,FALSE))"),"")</f>
        <v/>
      </c>
      <c r="Z861" s="50" t="str">
        <f>IFERROR(__xludf.DUMMYFUNCTION("if(or(V861="""",V861=""f""),"""",V861&amp;"": ""&amp;vlookup(to_text(V861),'1.Learning-Goals'!$A$3:$B$100,2,FALSE))"),"")</f>
        <v/>
      </c>
      <c r="AA861" s="50" t="str">
        <f>IFERROR(__xludf.DUMMYFUNCTION("if(or(W861="""",W861=""f""),"""",W861&amp;"": ""&amp;vlookup(to_text(W861),'1.Learning-Goals'!$A$3:$B$100,2,FALSE))"),"")</f>
        <v/>
      </c>
      <c r="AB861" s="50" t="str">
        <f>IFERROR(__xludf.DUMMYFUNCTION("if(or(X861="""",X861=""f""),"""",X861&amp;"": ""&amp;vlookup(to_text(X861),'1.Learning-Goals'!$A$3:$B$100,2,FALSE))"),"")</f>
        <v/>
      </c>
      <c r="AC861" s="52"/>
      <c r="AD861" s="52"/>
      <c r="AE861" s="52"/>
      <c r="AF861" s="52"/>
      <c r="AG861" s="52"/>
      <c r="AH861" s="52"/>
      <c r="AI861" s="52"/>
      <c r="AJ861" s="52"/>
    </row>
    <row r="862" ht="15.75" customHeight="1">
      <c r="A862" s="53"/>
      <c r="B862" s="39" t="str">
        <f t="shared" si="1"/>
        <v/>
      </c>
      <c r="C862" s="40" t="s">
        <v>2533</v>
      </c>
      <c r="D862" s="41" t="s">
        <v>2388</v>
      </c>
      <c r="E862" s="41" t="s">
        <v>79</v>
      </c>
      <c r="F862" s="40" t="s">
        <v>155</v>
      </c>
      <c r="G862" s="41">
        <v>8.0</v>
      </c>
      <c r="H862" s="57" t="s">
        <v>6</v>
      </c>
      <c r="I862" s="41" t="s">
        <v>156</v>
      </c>
      <c r="J862" s="56"/>
      <c r="K862" s="44"/>
      <c r="L862" s="45"/>
      <c r="M862" s="46" t="s">
        <v>156</v>
      </c>
      <c r="N862" s="40" t="s">
        <v>155</v>
      </c>
      <c r="O862" s="47" t="s">
        <v>2534</v>
      </c>
      <c r="P862" s="48"/>
      <c r="Q862" s="48"/>
      <c r="R862" s="48"/>
      <c r="S862" s="49"/>
      <c r="T862" s="50" t="str">
        <f>IFERROR(__xludf.DUMMYFUNCTION("if(isblank($A862),"""",REGEXREPLACE($A862,   "",?(\d),?"",  ""$1""&amp;""-""&amp;$H862))"),"")</f>
        <v/>
      </c>
      <c r="U862" s="51" t="str">
        <f>IFERROR(__xludf.DUMMYFUNCTION("iferror(split(A862,"","",TRUE,TRUE),"""")"),"")</f>
        <v/>
      </c>
      <c r="V862" s="51"/>
      <c r="W862" s="51"/>
      <c r="X862" s="51"/>
      <c r="Y862" s="50" t="str">
        <f>IFERROR(__xludf.DUMMYFUNCTION("if(or(U862="""",U862=""f""),"""",U862&amp;"": ""&amp;vlookup(to_text(U862),'1.Learning-Goals'!$A$3:$B$100,2,FALSE))"),"")</f>
        <v/>
      </c>
      <c r="Z862" s="50" t="str">
        <f>IFERROR(__xludf.DUMMYFUNCTION("if(or(V862="""",V862=""f""),"""",V862&amp;"": ""&amp;vlookup(to_text(V862),'1.Learning-Goals'!$A$3:$B$100,2,FALSE))"),"")</f>
        <v/>
      </c>
      <c r="AA862" s="50" t="str">
        <f>IFERROR(__xludf.DUMMYFUNCTION("if(or(W862="""",W862=""f""),"""",W862&amp;"": ""&amp;vlookup(to_text(W862),'1.Learning-Goals'!$A$3:$B$100,2,FALSE))"),"")</f>
        <v/>
      </c>
      <c r="AB862" s="50" t="str">
        <f>IFERROR(__xludf.DUMMYFUNCTION("if(or(X862="""",X862=""f""),"""",X862&amp;"": ""&amp;vlookup(to_text(X862),'1.Learning-Goals'!$A$3:$B$100,2,FALSE))"),"")</f>
        <v/>
      </c>
      <c r="AC862" s="52"/>
      <c r="AD862" s="52"/>
      <c r="AE862" s="52"/>
      <c r="AF862" s="52"/>
      <c r="AG862" s="52"/>
      <c r="AH862" s="52"/>
      <c r="AI862" s="52"/>
      <c r="AJ862" s="52"/>
    </row>
    <row r="863" ht="15.75" customHeight="1">
      <c r="A863" s="53"/>
      <c r="B863" s="39" t="str">
        <f t="shared" si="1"/>
        <v/>
      </c>
      <c r="C863" s="40" t="s">
        <v>2535</v>
      </c>
      <c r="D863" s="41" t="s">
        <v>2465</v>
      </c>
      <c r="E863" s="41" t="s">
        <v>79</v>
      </c>
      <c r="F863" s="40" t="s">
        <v>155</v>
      </c>
      <c r="G863" s="41">
        <v>8.0</v>
      </c>
      <c r="H863" s="57" t="s">
        <v>6</v>
      </c>
      <c r="I863" s="41" t="s">
        <v>156</v>
      </c>
      <c r="J863" s="56"/>
      <c r="K863" s="44"/>
      <c r="L863" s="45"/>
      <c r="M863" s="46" t="s">
        <v>156</v>
      </c>
      <c r="N863" s="40" t="s">
        <v>155</v>
      </c>
      <c r="O863" s="47" t="s">
        <v>2536</v>
      </c>
      <c r="P863" s="48"/>
      <c r="Q863" s="48"/>
      <c r="R863" s="48"/>
      <c r="S863" s="49"/>
      <c r="T863" s="50" t="str">
        <f>IFERROR(__xludf.DUMMYFUNCTION("if(isblank($A863),"""",REGEXREPLACE($A863,   "",?(\d),?"",  ""$1""&amp;""-""&amp;$H863))"),"")</f>
        <v/>
      </c>
      <c r="U863" s="51" t="str">
        <f>IFERROR(__xludf.DUMMYFUNCTION("iferror(split(A863,"","",TRUE,TRUE),"""")"),"")</f>
        <v/>
      </c>
      <c r="V863" s="51"/>
      <c r="W863" s="51"/>
      <c r="X863" s="51"/>
      <c r="Y863" s="50" t="str">
        <f>IFERROR(__xludf.DUMMYFUNCTION("if(or(U863="""",U863=""f""),"""",U863&amp;"": ""&amp;vlookup(to_text(U863),'1.Learning-Goals'!$A$3:$B$100,2,FALSE))"),"")</f>
        <v/>
      </c>
      <c r="Z863" s="50" t="str">
        <f>IFERROR(__xludf.DUMMYFUNCTION("if(or(V863="""",V863=""f""),"""",V863&amp;"": ""&amp;vlookup(to_text(V863),'1.Learning-Goals'!$A$3:$B$100,2,FALSE))"),"")</f>
        <v/>
      </c>
      <c r="AA863" s="50" t="str">
        <f>IFERROR(__xludf.DUMMYFUNCTION("if(or(W863="""",W863=""f""),"""",W863&amp;"": ""&amp;vlookup(to_text(W863),'1.Learning-Goals'!$A$3:$B$100,2,FALSE))"),"")</f>
        <v/>
      </c>
      <c r="AB863" s="50" t="str">
        <f>IFERROR(__xludf.DUMMYFUNCTION("if(or(X863="""",X863=""f""),"""",X863&amp;"": ""&amp;vlookup(to_text(X863),'1.Learning-Goals'!$A$3:$B$100,2,FALSE))"),"")</f>
        <v/>
      </c>
      <c r="AC863" s="52"/>
      <c r="AD863" s="52"/>
      <c r="AE863" s="52"/>
      <c r="AF863" s="52"/>
      <c r="AG863" s="52"/>
      <c r="AH863" s="52"/>
      <c r="AI863" s="52"/>
      <c r="AJ863" s="52"/>
    </row>
    <row r="864" ht="15.75" customHeight="1">
      <c r="A864" s="53"/>
      <c r="B864" s="39" t="str">
        <f t="shared" si="1"/>
        <v/>
      </c>
      <c r="C864" s="40" t="s">
        <v>2537</v>
      </c>
      <c r="D864" s="41" t="s">
        <v>2538</v>
      </c>
      <c r="E864" s="41" t="s">
        <v>79</v>
      </c>
      <c r="F864" s="40" t="s">
        <v>155</v>
      </c>
      <c r="G864" s="41">
        <v>8.0</v>
      </c>
      <c r="H864" s="57" t="s">
        <v>6</v>
      </c>
      <c r="I864" s="41" t="s">
        <v>156</v>
      </c>
      <c r="J864" s="56"/>
      <c r="K864" s="44"/>
      <c r="L864" s="45"/>
      <c r="M864" s="46" t="s">
        <v>156</v>
      </c>
      <c r="N864" s="40" t="s">
        <v>155</v>
      </c>
      <c r="O864" s="47" t="s">
        <v>2539</v>
      </c>
      <c r="P864" s="48"/>
      <c r="Q864" s="48"/>
      <c r="R864" s="48"/>
      <c r="S864" s="49"/>
      <c r="T864" s="50" t="str">
        <f>IFERROR(__xludf.DUMMYFUNCTION("if(isblank($A864),"""",REGEXREPLACE($A864,   "",?(\d),?"",  ""$1""&amp;""-""&amp;$H864))"),"")</f>
        <v/>
      </c>
      <c r="U864" s="51" t="str">
        <f>IFERROR(__xludf.DUMMYFUNCTION("iferror(split(A864,"","",TRUE,TRUE),"""")"),"")</f>
        <v/>
      </c>
      <c r="V864" s="51"/>
      <c r="W864" s="51"/>
      <c r="X864" s="51"/>
      <c r="Y864" s="50" t="str">
        <f>IFERROR(__xludf.DUMMYFUNCTION("if(or(U864="""",U864=""f""),"""",U864&amp;"": ""&amp;vlookup(to_text(U864),'1.Learning-Goals'!$A$3:$B$100,2,FALSE))"),"")</f>
        <v/>
      </c>
      <c r="Z864" s="50" t="str">
        <f>IFERROR(__xludf.DUMMYFUNCTION("if(or(V864="""",V864=""f""),"""",V864&amp;"": ""&amp;vlookup(to_text(V864),'1.Learning-Goals'!$A$3:$B$100,2,FALSE))"),"")</f>
        <v/>
      </c>
      <c r="AA864" s="50" t="str">
        <f>IFERROR(__xludf.DUMMYFUNCTION("if(or(W864="""",W864=""f""),"""",W864&amp;"": ""&amp;vlookup(to_text(W864),'1.Learning-Goals'!$A$3:$B$100,2,FALSE))"),"")</f>
        <v/>
      </c>
      <c r="AB864" s="50" t="str">
        <f>IFERROR(__xludf.DUMMYFUNCTION("if(or(X864="""",X864=""f""),"""",X864&amp;"": ""&amp;vlookup(to_text(X864),'1.Learning-Goals'!$A$3:$B$100,2,FALSE))"),"")</f>
        <v/>
      </c>
      <c r="AC864" s="52"/>
      <c r="AD864" s="52"/>
      <c r="AE864" s="52"/>
      <c r="AF864" s="52"/>
      <c r="AG864" s="52"/>
      <c r="AH864" s="52"/>
      <c r="AI864" s="52"/>
      <c r="AJ864" s="52"/>
    </row>
    <row r="865" ht="15.75" customHeight="1">
      <c r="A865" s="53"/>
      <c r="B865" s="39" t="str">
        <f t="shared" si="1"/>
        <v/>
      </c>
      <c r="C865" s="40" t="s">
        <v>2540</v>
      </c>
      <c r="D865" s="41" t="s">
        <v>2541</v>
      </c>
      <c r="E865" s="41" t="s">
        <v>79</v>
      </c>
      <c r="F865" s="40" t="s">
        <v>155</v>
      </c>
      <c r="G865" s="41">
        <v>8.0</v>
      </c>
      <c r="H865" s="57" t="s">
        <v>6</v>
      </c>
      <c r="I865" s="41" t="s">
        <v>156</v>
      </c>
      <c r="J865" s="56"/>
      <c r="K865" s="44"/>
      <c r="L865" s="45"/>
      <c r="M865" s="46" t="s">
        <v>156</v>
      </c>
      <c r="N865" s="40" t="s">
        <v>155</v>
      </c>
      <c r="O865" s="47" t="s">
        <v>2542</v>
      </c>
      <c r="P865" s="48"/>
      <c r="Q865" s="48"/>
      <c r="R865" s="48"/>
      <c r="S865" s="49"/>
      <c r="T865" s="50" t="str">
        <f>IFERROR(__xludf.DUMMYFUNCTION("if(isblank($A865),"""",REGEXREPLACE($A865,   "",?(\d),?"",  ""$1""&amp;""-""&amp;$H865))"),"")</f>
        <v/>
      </c>
      <c r="U865" s="51" t="str">
        <f>IFERROR(__xludf.DUMMYFUNCTION("iferror(split(A865,"","",TRUE,TRUE),"""")"),"")</f>
        <v/>
      </c>
      <c r="V865" s="51"/>
      <c r="W865" s="51"/>
      <c r="X865" s="51"/>
      <c r="Y865" s="50" t="str">
        <f>IFERROR(__xludf.DUMMYFUNCTION("if(or(U865="""",U865=""f""),"""",U865&amp;"": ""&amp;vlookup(to_text(U865),'1.Learning-Goals'!$A$3:$B$100,2,FALSE))"),"")</f>
        <v/>
      </c>
      <c r="Z865" s="50" t="str">
        <f>IFERROR(__xludf.DUMMYFUNCTION("if(or(V865="""",V865=""f""),"""",V865&amp;"": ""&amp;vlookup(to_text(V865),'1.Learning-Goals'!$A$3:$B$100,2,FALSE))"),"")</f>
        <v/>
      </c>
      <c r="AA865" s="50" t="str">
        <f>IFERROR(__xludf.DUMMYFUNCTION("if(or(W865="""",W865=""f""),"""",W865&amp;"": ""&amp;vlookup(to_text(W865),'1.Learning-Goals'!$A$3:$B$100,2,FALSE))"),"")</f>
        <v/>
      </c>
      <c r="AB865" s="50" t="str">
        <f>IFERROR(__xludf.DUMMYFUNCTION("if(or(X865="""",X865=""f""),"""",X865&amp;"": ""&amp;vlookup(to_text(X865),'1.Learning-Goals'!$A$3:$B$100,2,FALSE))"),"")</f>
        <v/>
      </c>
      <c r="AC865" s="52"/>
      <c r="AD865" s="52"/>
      <c r="AE865" s="52"/>
      <c r="AF865" s="52"/>
      <c r="AG865" s="52"/>
      <c r="AH865" s="52"/>
      <c r="AI865" s="52"/>
      <c r="AJ865" s="52"/>
    </row>
    <row r="866" ht="15.75" customHeight="1">
      <c r="A866" s="53"/>
      <c r="B866" s="39" t="str">
        <f t="shared" si="1"/>
        <v/>
      </c>
      <c r="C866" s="40" t="s">
        <v>2543</v>
      </c>
      <c r="D866" s="41" t="s">
        <v>2472</v>
      </c>
      <c r="E866" s="41" t="s">
        <v>79</v>
      </c>
      <c r="F866" s="40" t="s">
        <v>155</v>
      </c>
      <c r="G866" s="41">
        <v>8.0</v>
      </c>
      <c r="H866" s="57" t="s">
        <v>6</v>
      </c>
      <c r="I866" s="41" t="s">
        <v>156</v>
      </c>
      <c r="J866" s="56"/>
      <c r="K866" s="44"/>
      <c r="L866" s="45"/>
      <c r="M866" s="46" t="s">
        <v>156</v>
      </c>
      <c r="N866" s="40" t="s">
        <v>155</v>
      </c>
      <c r="O866" s="47" t="s">
        <v>2544</v>
      </c>
      <c r="P866" s="48"/>
      <c r="Q866" s="48"/>
      <c r="R866" s="48"/>
      <c r="S866" s="49"/>
      <c r="T866" s="50" t="str">
        <f>IFERROR(__xludf.DUMMYFUNCTION("if(isblank($A866),"""",REGEXREPLACE($A866,   "",?(\d),?"",  ""$1""&amp;""-""&amp;$H866))"),"")</f>
        <v/>
      </c>
      <c r="U866" s="51" t="str">
        <f>IFERROR(__xludf.DUMMYFUNCTION("iferror(split(A866,"","",TRUE,TRUE),"""")"),"")</f>
        <v/>
      </c>
      <c r="V866" s="51"/>
      <c r="W866" s="51"/>
      <c r="X866" s="51"/>
      <c r="Y866" s="50" t="str">
        <f>IFERROR(__xludf.DUMMYFUNCTION("if(or(U866="""",U866=""f""),"""",U866&amp;"": ""&amp;vlookup(to_text(U866),'1.Learning-Goals'!$A$3:$B$100,2,FALSE))"),"")</f>
        <v/>
      </c>
      <c r="Z866" s="50" t="str">
        <f>IFERROR(__xludf.DUMMYFUNCTION("if(or(V866="""",V866=""f""),"""",V866&amp;"": ""&amp;vlookup(to_text(V866),'1.Learning-Goals'!$A$3:$B$100,2,FALSE))"),"")</f>
        <v/>
      </c>
      <c r="AA866" s="50" t="str">
        <f>IFERROR(__xludf.DUMMYFUNCTION("if(or(W866="""",W866=""f""),"""",W866&amp;"": ""&amp;vlookup(to_text(W866),'1.Learning-Goals'!$A$3:$B$100,2,FALSE))"),"")</f>
        <v/>
      </c>
      <c r="AB866" s="50" t="str">
        <f>IFERROR(__xludf.DUMMYFUNCTION("if(or(X866="""",X866=""f""),"""",X866&amp;"": ""&amp;vlookup(to_text(X866),'1.Learning-Goals'!$A$3:$B$100,2,FALSE))"),"")</f>
        <v/>
      </c>
      <c r="AC866" s="52"/>
      <c r="AD866" s="52"/>
      <c r="AE866" s="52"/>
      <c r="AF866" s="52"/>
      <c r="AG866" s="52"/>
      <c r="AH866" s="52"/>
      <c r="AI866" s="52"/>
      <c r="AJ866" s="52"/>
    </row>
    <row r="867" ht="15.75" customHeight="1">
      <c r="A867" s="53"/>
      <c r="B867" s="39" t="str">
        <f t="shared" si="1"/>
        <v/>
      </c>
      <c r="C867" s="40" t="s">
        <v>2545</v>
      </c>
      <c r="D867" s="41" t="s">
        <v>2475</v>
      </c>
      <c r="E867" s="41" t="s">
        <v>79</v>
      </c>
      <c r="F867" s="40" t="s">
        <v>155</v>
      </c>
      <c r="G867" s="41">
        <v>8.0</v>
      </c>
      <c r="H867" s="57" t="s">
        <v>6</v>
      </c>
      <c r="I867" s="41" t="s">
        <v>156</v>
      </c>
      <c r="J867" s="56"/>
      <c r="K867" s="44"/>
      <c r="L867" s="45"/>
      <c r="M867" s="46" t="s">
        <v>156</v>
      </c>
      <c r="N867" s="40" t="s">
        <v>155</v>
      </c>
      <c r="O867" s="47" t="s">
        <v>2546</v>
      </c>
      <c r="P867" s="48"/>
      <c r="Q867" s="48"/>
      <c r="R867" s="48"/>
      <c r="S867" s="49"/>
      <c r="T867" s="50" t="str">
        <f>IFERROR(__xludf.DUMMYFUNCTION("if(isblank($A867),"""",REGEXREPLACE($A867,   "",?(\d),?"",  ""$1""&amp;""-""&amp;$H867))"),"")</f>
        <v/>
      </c>
      <c r="U867" s="51" t="str">
        <f>IFERROR(__xludf.DUMMYFUNCTION("iferror(split(A867,"","",TRUE,TRUE),"""")"),"")</f>
        <v/>
      </c>
      <c r="V867" s="51"/>
      <c r="W867" s="51"/>
      <c r="X867" s="51"/>
      <c r="Y867" s="50" t="str">
        <f>IFERROR(__xludf.DUMMYFUNCTION("if(or(U867="""",U867=""f""),"""",U867&amp;"": ""&amp;vlookup(to_text(U867),'1.Learning-Goals'!$A$3:$B$100,2,FALSE))"),"")</f>
        <v/>
      </c>
      <c r="Z867" s="50" t="str">
        <f>IFERROR(__xludf.DUMMYFUNCTION("if(or(V867="""",V867=""f""),"""",V867&amp;"": ""&amp;vlookup(to_text(V867),'1.Learning-Goals'!$A$3:$B$100,2,FALSE))"),"")</f>
        <v/>
      </c>
      <c r="AA867" s="50" t="str">
        <f>IFERROR(__xludf.DUMMYFUNCTION("if(or(W867="""",W867=""f""),"""",W867&amp;"": ""&amp;vlookup(to_text(W867),'1.Learning-Goals'!$A$3:$B$100,2,FALSE))"),"")</f>
        <v/>
      </c>
      <c r="AB867" s="50" t="str">
        <f>IFERROR(__xludf.DUMMYFUNCTION("if(or(X867="""",X867=""f""),"""",X867&amp;"": ""&amp;vlookup(to_text(X867),'1.Learning-Goals'!$A$3:$B$100,2,FALSE))"),"")</f>
        <v/>
      </c>
      <c r="AC867" s="52"/>
      <c r="AD867" s="52"/>
      <c r="AE867" s="52"/>
      <c r="AF867" s="52"/>
      <c r="AG867" s="52"/>
      <c r="AH867" s="52"/>
      <c r="AI867" s="52"/>
      <c r="AJ867" s="52"/>
    </row>
    <row r="868" ht="15.75" customHeight="1">
      <c r="A868" s="53"/>
      <c r="B868" s="39" t="str">
        <f t="shared" si="1"/>
        <v/>
      </c>
      <c r="C868" s="40" t="s">
        <v>2547</v>
      </c>
      <c r="D868" s="41" t="s">
        <v>2405</v>
      </c>
      <c r="E868" s="41" t="s">
        <v>79</v>
      </c>
      <c r="F868" s="40" t="s">
        <v>155</v>
      </c>
      <c r="G868" s="41">
        <v>8.0</v>
      </c>
      <c r="H868" s="57" t="s">
        <v>6</v>
      </c>
      <c r="I868" s="41" t="s">
        <v>156</v>
      </c>
      <c r="J868" s="56"/>
      <c r="K868" s="44"/>
      <c r="L868" s="45"/>
      <c r="M868" s="46" t="s">
        <v>156</v>
      </c>
      <c r="N868" s="40" t="s">
        <v>155</v>
      </c>
      <c r="O868" s="47" t="s">
        <v>2548</v>
      </c>
      <c r="P868" s="48"/>
      <c r="Q868" s="48"/>
      <c r="R868" s="48"/>
      <c r="S868" s="49"/>
      <c r="T868" s="50" t="str">
        <f>IFERROR(__xludf.DUMMYFUNCTION("if(isblank($A868),"""",REGEXREPLACE($A868,   "",?(\d),?"",  ""$1""&amp;""-""&amp;$H868))"),"")</f>
        <v/>
      </c>
      <c r="U868" s="51" t="str">
        <f>IFERROR(__xludf.DUMMYFUNCTION("iferror(split(A868,"","",TRUE,TRUE),"""")"),"")</f>
        <v/>
      </c>
      <c r="V868" s="51"/>
      <c r="W868" s="51"/>
      <c r="X868" s="51"/>
      <c r="Y868" s="50" t="str">
        <f>IFERROR(__xludf.DUMMYFUNCTION("if(or(U868="""",U868=""f""),"""",U868&amp;"": ""&amp;vlookup(to_text(U868),'1.Learning-Goals'!$A$3:$B$100,2,FALSE))"),"")</f>
        <v/>
      </c>
      <c r="Z868" s="50" t="str">
        <f>IFERROR(__xludf.DUMMYFUNCTION("if(or(V868="""",V868=""f""),"""",V868&amp;"": ""&amp;vlookup(to_text(V868),'1.Learning-Goals'!$A$3:$B$100,2,FALSE))"),"")</f>
        <v/>
      </c>
      <c r="AA868" s="50" t="str">
        <f>IFERROR(__xludf.DUMMYFUNCTION("if(or(W868="""",W868=""f""),"""",W868&amp;"": ""&amp;vlookup(to_text(W868),'1.Learning-Goals'!$A$3:$B$100,2,FALSE))"),"")</f>
        <v/>
      </c>
      <c r="AB868" s="50" t="str">
        <f>IFERROR(__xludf.DUMMYFUNCTION("if(or(X868="""",X868=""f""),"""",X868&amp;"": ""&amp;vlookup(to_text(X868),'1.Learning-Goals'!$A$3:$B$100,2,FALSE))"),"")</f>
        <v/>
      </c>
      <c r="AC868" s="52"/>
      <c r="AD868" s="52"/>
      <c r="AE868" s="52"/>
      <c r="AF868" s="52"/>
      <c r="AG868" s="52"/>
      <c r="AH868" s="52"/>
      <c r="AI868" s="52"/>
      <c r="AJ868" s="52"/>
    </row>
    <row r="869" ht="15.75" customHeight="1">
      <c r="A869" s="53"/>
      <c r="B869" s="39" t="str">
        <f t="shared" si="1"/>
        <v/>
      </c>
      <c r="C869" s="40" t="s">
        <v>2549</v>
      </c>
      <c r="D869" s="41" t="s">
        <v>2550</v>
      </c>
      <c r="E869" s="41" t="s">
        <v>79</v>
      </c>
      <c r="F869" s="40" t="s">
        <v>155</v>
      </c>
      <c r="G869" s="41">
        <v>8.0</v>
      </c>
      <c r="H869" s="57" t="s">
        <v>6</v>
      </c>
      <c r="I869" s="41" t="s">
        <v>156</v>
      </c>
      <c r="J869" s="56"/>
      <c r="K869" s="44"/>
      <c r="L869" s="45"/>
      <c r="M869" s="46" t="s">
        <v>156</v>
      </c>
      <c r="N869" s="40" t="s">
        <v>155</v>
      </c>
      <c r="O869" s="47" t="s">
        <v>2551</v>
      </c>
      <c r="P869" s="48"/>
      <c r="Q869" s="48"/>
      <c r="R869" s="48"/>
      <c r="S869" s="49"/>
      <c r="T869" s="50" t="str">
        <f>IFERROR(__xludf.DUMMYFUNCTION("if(isblank($A869),"""",REGEXREPLACE($A869,   "",?(\d),?"",  ""$1""&amp;""-""&amp;$H869))"),"")</f>
        <v/>
      </c>
      <c r="U869" s="51" t="str">
        <f>IFERROR(__xludf.DUMMYFUNCTION("iferror(split(A869,"","",TRUE,TRUE),"""")"),"")</f>
        <v/>
      </c>
      <c r="V869" s="51"/>
      <c r="W869" s="51"/>
      <c r="X869" s="51"/>
      <c r="Y869" s="50" t="str">
        <f>IFERROR(__xludf.DUMMYFUNCTION("if(or(U869="""",U869=""f""),"""",U869&amp;"": ""&amp;vlookup(to_text(U869),'1.Learning-Goals'!$A$3:$B$100,2,FALSE))"),"")</f>
        <v/>
      </c>
      <c r="Z869" s="50" t="str">
        <f>IFERROR(__xludf.DUMMYFUNCTION("if(or(V869="""",V869=""f""),"""",V869&amp;"": ""&amp;vlookup(to_text(V869),'1.Learning-Goals'!$A$3:$B$100,2,FALSE))"),"")</f>
        <v/>
      </c>
      <c r="AA869" s="50" t="str">
        <f>IFERROR(__xludf.DUMMYFUNCTION("if(or(W869="""",W869=""f""),"""",W869&amp;"": ""&amp;vlookup(to_text(W869),'1.Learning-Goals'!$A$3:$B$100,2,FALSE))"),"")</f>
        <v/>
      </c>
      <c r="AB869" s="50" t="str">
        <f>IFERROR(__xludf.DUMMYFUNCTION("if(or(X869="""",X869=""f""),"""",X869&amp;"": ""&amp;vlookup(to_text(X869),'1.Learning-Goals'!$A$3:$B$100,2,FALSE))"),"")</f>
        <v/>
      </c>
      <c r="AC869" s="52"/>
      <c r="AD869" s="52"/>
      <c r="AE869" s="52"/>
      <c r="AF869" s="52"/>
      <c r="AG869" s="52"/>
      <c r="AH869" s="52"/>
      <c r="AI869" s="52"/>
      <c r="AJ869" s="52"/>
    </row>
    <row r="870" ht="15.75" customHeight="1">
      <c r="A870" s="53"/>
      <c r="B870" s="39" t="str">
        <f t="shared" si="1"/>
        <v/>
      </c>
      <c r="C870" s="40" t="s">
        <v>2552</v>
      </c>
      <c r="D870" s="41" t="s">
        <v>2553</v>
      </c>
      <c r="E870" s="41" t="s">
        <v>79</v>
      </c>
      <c r="F870" s="40" t="s">
        <v>155</v>
      </c>
      <c r="G870" s="41">
        <v>8.0</v>
      </c>
      <c r="H870" s="57" t="s">
        <v>6</v>
      </c>
      <c r="I870" s="41" t="s">
        <v>156</v>
      </c>
      <c r="J870" s="56"/>
      <c r="K870" s="44"/>
      <c r="L870" s="45"/>
      <c r="M870" s="46" t="s">
        <v>156</v>
      </c>
      <c r="N870" s="40" t="s">
        <v>155</v>
      </c>
      <c r="O870" s="47" t="s">
        <v>2554</v>
      </c>
      <c r="P870" s="48"/>
      <c r="Q870" s="48"/>
      <c r="R870" s="48"/>
      <c r="S870" s="49"/>
      <c r="T870" s="50" t="str">
        <f>IFERROR(__xludf.DUMMYFUNCTION("if(isblank($A870),"""",REGEXREPLACE($A870,   "",?(\d),?"",  ""$1""&amp;""-""&amp;$H870))"),"")</f>
        <v/>
      </c>
      <c r="U870" s="51" t="str">
        <f>IFERROR(__xludf.DUMMYFUNCTION("iferror(split(A870,"","",TRUE,TRUE),"""")"),"")</f>
        <v/>
      </c>
      <c r="V870" s="51"/>
      <c r="W870" s="51"/>
      <c r="X870" s="51"/>
      <c r="Y870" s="50" t="str">
        <f>IFERROR(__xludf.DUMMYFUNCTION("if(or(U870="""",U870=""f""),"""",U870&amp;"": ""&amp;vlookup(to_text(U870),'1.Learning-Goals'!$A$3:$B$100,2,FALSE))"),"")</f>
        <v/>
      </c>
      <c r="Z870" s="50" t="str">
        <f>IFERROR(__xludf.DUMMYFUNCTION("if(or(V870="""",V870=""f""),"""",V870&amp;"": ""&amp;vlookup(to_text(V870),'1.Learning-Goals'!$A$3:$B$100,2,FALSE))"),"")</f>
        <v/>
      </c>
      <c r="AA870" s="50" t="str">
        <f>IFERROR(__xludf.DUMMYFUNCTION("if(or(W870="""",W870=""f""),"""",W870&amp;"": ""&amp;vlookup(to_text(W870),'1.Learning-Goals'!$A$3:$B$100,2,FALSE))"),"")</f>
        <v/>
      </c>
      <c r="AB870" s="50" t="str">
        <f>IFERROR(__xludf.DUMMYFUNCTION("if(or(X870="""",X870=""f""),"""",X870&amp;"": ""&amp;vlookup(to_text(X870),'1.Learning-Goals'!$A$3:$B$100,2,FALSE))"),"")</f>
        <v/>
      </c>
      <c r="AC870" s="52"/>
      <c r="AD870" s="52"/>
      <c r="AE870" s="52"/>
      <c r="AF870" s="52"/>
      <c r="AG870" s="52"/>
      <c r="AH870" s="52"/>
      <c r="AI870" s="52"/>
      <c r="AJ870" s="52"/>
    </row>
    <row r="871" ht="15.75" customHeight="1">
      <c r="A871" s="53"/>
      <c r="B871" s="39" t="str">
        <f t="shared" si="1"/>
        <v/>
      </c>
      <c r="C871" s="40" t="s">
        <v>2555</v>
      </c>
      <c r="D871" s="41" t="s">
        <v>2556</v>
      </c>
      <c r="E871" s="41" t="s">
        <v>79</v>
      </c>
      <c r="F871" s="40" t="s">
        <v>155</v>
      </c>
      <c r="G871" s="41">
        <v>8.0</v>
      </c>
      <c r="H871" s="57" t="s">
        <v>6</v>
      </c>
      <c r="I871" s="41" t="s">
        <v>156</v>
      </c>
      <c r="J871" s="56"/>
      <c r="K871" s="44"/>
      <c r="L871" s="45"/>
      <c r="M871" s="46" t="s">
        <v>156</v>
      </c>
      <c r="N871" s="40" t="s">
        <v>155</v>
      </c>
      <c r="O871" s="47" t="s">
        <v>2557</v>
      </c>
      <c r="P871" s="48"/>
      <c r="Q871" s="48"/>
      <c r="R871" s="48"/>
      <c r="S871" s="49"/>
      <c r="T871" s="50" t="str">
        <f>IFERROR(__xludf.DUMMYFUNCTION("if(isblank($A871),"""",REGEXREPLACE($A871,   "",?(\d),?"",  ""$1""&amp;""-""&amp;$H871))"),"")</f>
        <v/>
      </c>
      <c r="U871" s="51" t="str">
        <f>IFERROR(__xludf.DUMMYFUNCTION("iferror(split(A871,"","",TRUE,TRUE),"""")"),"")</f>
        <v/>
      </c>
      <c r="V871" s="51"/>
      <c r="W871" s="51"/>
      <c r="X871" s="51"/>
      <c r="Y871" s="50" t="str">
        <f>IFERROR(__xludf.DUMMYFUNCTION("if(or(U871="""",U871=""f""),"""",U871&amp;"": ""&amp;vlookup(to_text(U871),'1.Learning-Goals'!$A$3:$B$100,2,FALSE))"),"")</f>
        <v/>
      </c>
      <c r="Z871" s="50" t="str">
        <f>IFERROR(__xludf.DUMMYFUNCTION("if(or(V871="""",V871=""f""),"""",V871&amp;"": ""&amp;vlookup(to_text(V871),'1.Learning-Goals'!$A$3:$B$100,2,FALSE))"),"")</f>
        <v/>
      </c>
      <c r="AA871" s="50" t="str">
        <f>IFERROR(__xludf.DUMMYFUNCTION("if(or(W871="""",W871=""f""),"""",W871&amp;"": ""&amp;vlookup(to_text(W871),'1.Learning-Goals'!$A$3:$B$100,2,FALSE))"),"")</f>
        <v/>
      </c>
      <c r="AB871" s="50" t="str">
        <f>IFERROR(__xludf.DUMMYFUNCTION("if(or(X871="""",X871=""f""),"""",X871&amp;"": ""&amp;vlookup(to_text(X871),'1.Learning-Goals'!$A$3:$B$100,2,FALSE))"),"")</f>
        <v/>
      </c>
      <c r="AC871" s="52"/>
      <c r="AD871" s="52"/>
      <c r="AE871" s="52"/>
      <c r="AF871" s="52"/>
      <c r="AG871" s="52"/>
      <c r="AH871" s="52"/>
      <c r="AI871" s="52"/>
      <c r="AJ871" s="52"/>
    </row>
    <row r="872" ht="15.75" customHeight="1">
      <c r="A872" s="53"/>
      <c r="B872" s="39" t="str">
        <f t="shared" si="1"/>
        <v/>
      </c>
      <c r="C872" s="40" t="s">
        <v>2558</v>
      </c>
      <c r="D872" s="41" t="s">
        <v>2489</v>
      </c>
      <c r="E872" s="41" t="s">
        <v>79</v>
      </c>
      <c r="F872" s="40" t="s">
        <v>155</v>
      </c>
      <c r="G872" s="41">
        <v>8.0</v>
      </c>
      <c r="H872" s="57" t="s">
        <v>6</v>
      </c>
      <c r="I872" s="41" t="s">
        <v>156</v>
      </c>
      <c r="J872" s="56"/>
      <c r="K872" s="44"/>
      <c r="L872" s="45"/>
      <c r="M872" s="46" t="s">
        <v>156</v>
      </c>
      <c r="N872" s="40" t="s">
        <v>155</v>
      </c>
      <c r="O872" s="47" t="s">
        <v>2559</v>
      </c>
      <c r="P872" s="48"/>
      <c r="Q872" s="48"/>
      <c r="R872" s="48"/>
      <c r="S872" s="49"/>
      <c r="T872" s="50" t="str">
        <f>IFERROR(__xludf.DUMMYFUNCTION("if(isblank($A872),"""",REGEXREPLACE($A872,   "",?(\d),?"",  ""$1""&amp;""-""&amp;$H872))"),"")</f>
        <v/>
      </c>
      <c r="U872" s="51" t="str">
        <f>IFERROR(__xludf.DUMMYFUNCTION("iferror(split(A872,"","",TRUE,TRUE),"""")"),"")</f>
        <v/>
      </c>
      <c r="V872" s="51"/>
      <c r="W872" s="51"/>
      <c r="X872" s="51"/>
      <c r="Y872" s="50" t="str">
        <f>IFERROR(__xludf.DUMMYFUNCTION("if(or(U872="""",U872=""f""),"""",U872&amp;"": ""&amp;vlookup(to_text(U872),'1.Learning-Goals'!$A$3:$B$100,2,FALSE))"),"")</f>
        <v/>
      </c>
      <c r="Z872" s="50" t="str">
        <f>IFERROR(__xludf.DUMMYFUNCTION("if(or(V872="""",V872=""f""),"""",V872&amp;"": ""&amp;vlookup(to_text(V872),'1.Learning-Goals'!$A$3:$B$100,2,FALSE))"),"")</f>
        <v/>
      </c>
      <c r="AA872" s="50" t="str">
        <f>IFERROR(__xludf.DUMMYFUNCTION("if(or(W872="""",W872=""f""),"""",W872&amp;"": ""&amp;vlookup(to_text(W872),'1.Learning-Goals'!$A$3:$B$100,2,FALSE))"),"")</f>
        <v/>
      </c>
      <c r="AB872" s="50" t="str">
        <f>IFERROR(__xludf.DUMMYFUNCTION("if(or(X872="""",X872=""f""),"""",X872&amp;"": ""&amp;vlookup(to_text(X872),'1.Learning-Goals'!$A$3:$B$100,2,FALSE))"),"")</f>
        <v/>
      </c>
      <c r="AC872" s="52"/>
      <c r="AD872" s="52"/>
      <c r="AE872" s="52"/>
      <c r="AF872" s="52"/>
      <c r="AG872" s="52"/>
      <c r="AH872" s="52"/>
      <c r="AI872" s="52"/>
      <c r="AJ872" s="52"/>
    </row>
    <row r="873" ht="15.75" customHeight="1">
      <c r="A873" s="53"/>
      <c r="B873" s="39" t="str">
        <f t="shared" si="1"/>
        <v/>
      </c>
      <c r="C873" s="40" t="s">
        <v>2560</v>
      </c>
      <c r="D873" s="41" t="s">
        <v>180</v>
      </c>
      <c r="E873" s="41" t="s">
        <v>79</v>
      </c>
      <c r="F873" s="40" t="s">
        <v>155</v>
      </c>
      <c r="G873" s="41">
        <v>8.0</v>
      </c>
      <c r="H873" s="57" t="s">
        <v>6</v>
      </c>
      <c r="I873" s="41" t="s">
        <v>156</v>
      </c>
      <c r="J873" s="56"/>
      <c r="K873" s="44"/>
      <c r="L873" s="45"/>
      <c r="M873" s="46" t="s">
        <v>156</v>
      </c>
      <c r="N873" s="40" t="s">
        <v>155</v>
      </c>
      <c r="O873" s="47" t="s">
        <v>2561</v>
      </c>
      <c r="P873" s="48"/>
      <c r="Q873" s="48"/>
      <c r="R873" s="48"/>
      <c r="S873" s="49"/>
      <c r="T873" s="50" t="str">
        <f>IFERROR(__xludf.DUMMYFUNCTION("if(isblank($A873),"""",REGEXREPLACE($A873,   "",?(\d),?"",  ""$1""&amp;""-""&amp;$H873))"),"")</f>
        <v/>
      </c>
      <c r="U873" s="51" t="str">
        <f>IFERROR(__xludf.DUMMYFUNCTION("iferror(split(A873,"","",TRUE,TRUE),"""")"),"")</f>
        <v/>
      </c>
      <c r="V873" s="51"/>
      <c r="W873" s="51"/>
      <c r="X873" s="51"/>
      <c r="Y873" s="50" t="str">
        <f>IFERROR(__xludf.DUMMYFUNCTION("if(or(U873="""",U873=""f""),"""",U873&amp;"": ""&amp;vlookup(to_text(U873),'1.Learning-Goals'!$A$3:$B$100,2,FALSE))"),"")</f>
        <v/>
      </c>
      <c r="Z873" s="50" t="str">
        <f>IFERROR(__xludf.DUMMYFUNCTION("if(or(V873="""",V873=""f""),"""",V873&amp;"": ""&amp;vlookup(to_text(V873),'1.Learning-Goals'!$A$3:$B$100,2,FALSE))"),"")</f>
        <v/>
      </c>
      <c r="AA873" s="50" t="str">
        <f>IFERROR(__xludf.DUMMYFUNCTION("if(or(W873="""",W873=""f""),"""",W873&amp;"": ""&amp;vlookup(to_text(W873),'1.Learning-Goals'!$A$3:$B$100,2,FALSE))"),"")</f>
        <v/>
      </c>
      <c r="AB873" s="50" t="str">
        <f>IFERROR(__xludf.DUMMYFUNCTION("if(or(X873="""",X873=""f""),"""",X873&amp;"": ""&amp;vlookup(to_text(X873),'1.Learning-Goals'!$A$3:$B$100,2,FALSE))"),"")</f>
        <v/>
      </c>
      <c r="AC873" s="52"/>
      <c r="AD873" s="52"/>
      <c r="AE873" s="52"/>
      <c r="AF873" s="52"/>
      <c r="AG873" s="52"/>
      <c r="AH873" s="52"/>
      <c r="AI873" s="52"/>
      <c r="AJ873" s="52"/>
    </row>
    <row r="874" ht="15.75" customHeight="1">
      <c r="A874" s="53"/>
      <c r="B874" s="39" t="str">
        <f t="shared" si="1"/>
        <v/>
      </c>
      <c r="C874" s="40" t="s">
        <v>2562</v>
      </c>
      <c r="D874" s="41" t="s">
        <v>2563</v>
      </c>
      <c r="E874" s="41" t="s">
        <v>79</v>
      </c>
      <c r="F874" s="40" t="s">
        <v>155</v>
      </c>
      <c r="G874" s="41">
        <v>8.0</v>
      </c>
      <c r="H874" s="57" t="s">
        <v>6</v>
      </c>
      <c r="I874" s="41" t="s">
        <v>156</v>
      </c>
      <c r="J874" s="56"/>
      <c r="K874" s="44"/>
      <c r="L874" s="45"/>
      <c r="M874" s="46" t="s">
        <v>156</v>
      </c>
      <c r="N874" s="40" t="s">
        <v>155</v>
      </c>
      <c r="O874" s="47" t="s">
        <v>2564</v>
      </c>
      <c r="P874" s="48"/>
      <c r="Q874" s="48"/>
      <c r="R874" s="48"/>
      <c r="S874" s="49"/>
      <c r="T874" s="50" t="str">
        <f>IFERROR(__xludf.DUMMYFUNCTION("if(isblank($A874),"""",REGEXREPLACE($A874,   "",?(\d),?"",  ""$1""&amp;""-""&amp;$H874))"),"")</f>
        <v/>
      </c>
      <c r="U874" s="51" t="str">
        <f>IFERROR(__xludf.DUMMYFUNCTION("iferror(split(A874,"","",TRUE,TRUE),"""")"),"")</f>
        <v/>
      </c>
      <c r="V874" s="51"/>
      <c r="W874" s="51"/>
      <c r="X874" s="51"/>
      <c r="Y874" s="50" t="str">
        <f>IFERROR(__xludf.DUMMYFUNCTION("if(or(U874="""",U874=""f""),"""",U874&amp;"": ""&amp;vlookup(to_text(U874),'1.Learning-Goals'!$A$3:$B$100,2,FALSE))"),"")</f>
        <v/>
      </c>
      <c r="Z874" s="50" t="str">
        <f>IFERROR(__xludf.DUMMYFUNCTION("if(or(V874="""",V874=""f""),"""",V874&amp;"": ""&amp;vlookup(to_text(V874),'1.Learning-Goals'!$A$3:$B$100,2,FALSE))"),"")</f>
        <v/>
      </c>
      <c r="AA874" s="50" t="str">
        <f>IFERROR(__xludf.DUMMYFUNCTION("if(or(W874="""",W874=""f""),"""",W874&amp;"": ""&amp;vlookup(to_text(W874),'1.Learning-Goals'!$A$3:$B$100,2,FALSE))"),"")</f>
        <v/>
      </c>
      <c r="AB874" s="50" t="str">
        <f>IFERROR(__xludf.DUMMYFUNCTION("if(or(X874="""",X874=""f""),"""",X874&amp;"": ""&amp;vlookup(to_text(X874),'1.Learning-Goals'!$A$3:$B$100,2,FALSE))"),"")</f>
        <v/>
      </c>
      <c r="AC874" s="52"/>
      <c r="AD874" s="52"/>
      <c r="AE874" s="52"/>
      <c r="AF874" s="52"/>
      <c r="AG874" s="52"/>
      <c r="AH874" s="52"/>
      <c r="AI874" s="52"/>
      <c r="AJ874" s="52"/>
    </row>
    <row r="875" ht="15.75" customHeight="1">
      <c r="A875" s="53"/>
      <c r="B875" s="39" t="str">
        <f t="shared" si="1"/>
        <v/>
      </c>
      <c r="C875" s="40" t="s">
        <v>2565</v>
      </c>
      <c r="D875" s="41" t="s">
        <v>2566</v>
      </c>
      <c r="E875" s="41" t="s">
        <v>79</v>
      </c>
      <c r="F875" s="40" t="s">
        <v>155</v>
      </c>
      <c r="G875" s="41">
        <v>8.0</v>
      </c>
      <c r="H875" s="57" t="s">
        <v>6</v>
      </c>
      <c r="I875" s="41" t="s">
        <v>156</v>
      </c>
      <c r="J875" s="56"/>
      <c r="K875" s="44"/>
      <c r="L875" s="45"/>
      <c r="M875" s="46" t="s">
        <v>156</v>
      </c>
      <c r="N875" s="40" t="s">
        <v>155</v>
      </c>
      <c r="O875" s="47" t="s">
        <v>2567</v>
      </c>
      <c r="P875" s="48"/>
      <c r="Q875" s="48"/>
      <c r="R875" s="48"/>
      <c r="S875" s="49"/>
      <c r="T875" s="50" t="str">
        <f>IFERROR(__xludf.DUMMYFUNCTION("if(isblank($A875),"""",REGEXREPLACE($A875,   "",?(\d),?"",  ""$1""&amp;""-""&amp;$H875))"),"")</f>
        <v/>
      </c>
      <c r="U875" s="51" t="str">
        <f>IFERROR(__xludf.DUMMYFUNCTION("iferror(split(A875,"","",TRUE,TRUE),"""")"),"")</f>
        <v/>
      </c>
      <c r="V875" s="51"/>
      <c r="W875" s="51"/>
      <c r="X875" s="51"/>
      <c r="Y875" s="50" t="str">
        <f>IFERROR(__xludf.DUMMYFUNCTION("if(or(U875="""",U875=""f""),"""",U875&amp;"": ""&amp;vlookup(to_text(U875),'1.Learning-Goals'!$A$3:$B$100,2,FALSE))"),"")</f>
        <v/>
      </c>
      <c r="Z875" s="50" t="str">
        <f>IFERROR(__xludf.DUMMYFUNCTION("if(or(V875="""",V875=""f""),"""",V875&amp;"": ""&amp;vlookup(to_text(V875),'1.Learning-Goals'!$A$3:$B$100,2,FALSE))"),"")</f>
        <v/>
      </c>
      <c r="AA875" s="50" t="str">
        <f>IFERROR(__xludf.DUMMYFUNCTION("if(or(W875="""",W875=""f""),"""",W875&amp;"": ""&amp;vlookup(to_text(W875),'1.Learning-Goals'!$A$3:$B$100,2,FALSE))"),"")</f>
        <v/>
      </c>
      <c r="AB875" s="50" t="str">
        <f>IFERROR(__xludf.DUMMYFUNCTION("if(or(X875="""",X875=""f""),"""",X875&amp;"": ""&amp;vlookup(to_text(X875),'1.Learning-Goals'!$A$3:$B$100,2,FALSE))"),"")</f>
        <v/>
      </c>
      <c r="AC875" s="52"/>
      <c r="AD875" s="52"/>
      <c r="AE875" s="52"/>
      <c r="AF875" s="52"/>
      <c r="AG875" s="52"/>
      <c r="AH875" s="52"/>
      <c r="AI875" s="52"/>
      <c r="AJ875" s="52"/>
    </row>
    <row r="876" ht="15.75" customHeight="1">
      <c r="A876" s="53"/>
      <c r="B876" s="39" t="str">
        <f t="shared" si="1"/>
        <v/>
      </c>
      <c r="C876" s="40" t="s">
        <v>2568</v>
      </c>
      <c r="D876" s="41" t="s">
        <v>2210</v>
      </c>
      <c r="E876" s="41" t="s">
        <v>79</v>
      </c>
      <c r="F876" s="40" t="s">
        <v>155</v>
      </c>
      <c r="G876" s="41">
        <v>8.0</v>
      </c>
      <c r="H876" s="57" t="s">
        <v>6</v>
      </c>
      <c r="I876" s="41" t="s">
        <v>156</v>
      </c>
      <c r="J876" s="56"/>
      <c r="K876" s="44"/>
      <c r="L876" s="45"/>
      <c r="M876" s="46" t="s">
        <v>156</v>
      </c>
      <c r="N876" s="40" t="s">
        <v>155</v>
      </c>
      <c r="O876" s="47" t="s">
        <v>2569</v>
      </c>
      <c r="P876" s="48"/>
      <c r="Q876" s="48"/>
      <c r="R876" s="48"/>
      <c r="S876" s="49"/>
      <c r="T876" s="50" t="str">
        <f>IFERROR(__xludf.DUMMYFUNCTION("if(isblank($A876),"""",REGEXREPLACE($A876,   "",?(\d),?"",  ""$1""&amp;""-""&amp;$H876))"),"")</f>
        <v/>
      </c>
      <c r="U876" s="51" t="str">
        <f>IFERROR(__xludf.DUMMYFUNCTION("iferror(split(A876,"","",TRUE,TRUE),"""")"),"")</f>
        <v/>
      </c>
      <c r="V876" s="51"/>
      <c r="W876" s="51"/>
      <c r="X876" s="51"/>
      <c r="Y876" s="50" t="str">
        <f>IFERROR(__xludf.DUMMYFUNCTION("if(or(U876="""",U876=""f""),"""",U876&amp;"": ""&amp;vlookup(to_text(U876),'1.Learning-Goals'!$A$3:$B$100,2,FALSE))"),"")</f>
        <v/>
      </c>
      <c r="Z876" s="50" t="str">
        <f>IFERROR(__xludf.DUMMYFUNCTION("if(or(V876="""",V876=""f""),"""",V876&amp;"": ""&amp;vlookup(to_text(V876),'1.Learning-Goals'!$A$3:$B$100,2,FALSE))"),"")</f>
        <v/>
      </c>
      <c r="AA876" s="50" t="str">
        <f>IFERROR(__xludf.DUMMYFUNCTION("if(or(W876="""",W876=""f""),"""",W876&amp;"": ""&amp;vlookup(to_text(W876),'1.Learning-Goals'!$A$3:$B$100,2,FALSE))"),"")</f>
        <v/>
      </c>
      <c r="AB876" s="50" t="str">
        <f>IFERROR(__xludf.DUMMYFUNCTION("if(or(X876="""",X876=""f""),"""",X876&amp;"": ""&amp;vlookup(to_text(X876),'1.Learning-Goals'!$A$3:$B$100,2,FALSE))"),"")</f>
        <v/>
      </c>
      <c r="AC876" s="52"/>
      <c r="AD876" s="52"/>
      <c r="AE876" s="52"/>
      <c r="AF876" s="52"/>
      <c r="AG876" s="52"/>
      <c r="AH876" s="52"/>
      <c r="AI876" s="52"/>
      <c r="AJ876" s="52"/>
    </row>
    <row r="877" ht="15.75" customHeight="1">
      <c r="A877" s="53"/>
      <c r="B877" s="39" t="str">
        <f t="shared" si="1"/>
        <v/>
      </c>
      <c r="C877" s="40" t="s">
        <v>2570</v>
      </c>
      <c r="D877" s="41" t="s">
        <v>2571</v>
      </c>
      <c r="E877" s="41" t="s">
        <v>79</v>
      </c>
      <c r="F877" s="40" t="s">
        <v>155</v>
      </c>
      <c r="G877" s="41" t="s">
        <v>792</v>
      </c>
      <c r="H877" s="57" t="s">
        <v>6</v>
      </c>
      <c r="I877" s="41" t="s">
        <v>156</v>
      </c>
      <c r="J877" s="43"/>
      <c r="K877" s="44"/>
      <c r="L877" s="45"/>
      <c r="M877" s="46" t="s">
        <v>156</v>
      </c>
      <c r="N877" s="40" t="s">
        <v>155</v>
      </c>
      <c r="O877" s="47" t="s">
        <v>2572</v>
      </c>
      <c r="P877" s="48"/>
      <c r="Q877" s="48"/>
      <c r="R877" s="48"/>
      <c r="S877" s="49"/>
      <c r="T877" s="50" t="str">
        <f>IFERROR(__xludf.DUMMYFUNCTION("if(isblank($A877),"""",REGEXREPLACE($A877,   "",?(\d),?"",  ""$1""&amp;""-""&amp;$H877))"),"")</f>
        <v/>
      </c>
      <c r="U877" s="51" t="str">
        <f>IFERROR(__xludf.DUMMYFUNCTION("iferror(split(A877,"","",TRUE,TRUE),"""")"),"")</f>
        <v/>
      </c>
      <c r="V877" s="51"/>
      <c r="W877" s="51"/>
      <c r="X877" s="51"/>
      <c r="Y877" s="50" t="str">
        <f>IFERROR(__xludf.DUMMYFUNCTION("if(or(U877="""",U877=""f""),"""",U877&amp;"": ""&amp;vlookup(to_text(U877),'1.Learning-Goals'!$A$3:$B$100,2,FALSE))"),"")</f>
        <v/>
      </c>
      <c r="Z877" s="50" t="str">
        <f>IFERROR(__xludf.DUMMYFUNCTION("if(or(V877="""",V877=""f""),"""",V877&amp;"": ""&amp;vlookup(to_text(V877),'1.Learning-Goals'!$A$3:$B$100,2,FALSE))"),"")</f>
        <v/>
      </c>
      <c r="AA877" s="50" t="str">
        <f>IFERROR(__xludf.DUMMYFUNCTION("if(or(W877="""",W877=""f""),"""",W877&amp;"": ""&amp;vlookup(to_text(W877),'1.Learning-Goals'!$A$3:$B$100,2,FALSE))"),"")</f>
        <v/>
      </c>
      <c r="AB877" s="50" t="str">
        <f>IFERROR(__xludf.DUMMYFUNCTION("if(or(X877="""",X877=""f""),"""",X877&amp;"": ""&amp;vlookup(to_text(X877),'1.Learning-Goals'!$A$3:$B$100,2,FALSE))"),"")</f>
        <v/>
      </c>
      <c r="AC877" s="52"/>
      <c r="AD877" s="52"/>
      <c r="AE877" s="52"/>
      <c r="AF877" s="52"/>
      <c r="AG877" s="52"/>
      <c r="AH877" s="52"/>
      <c r="AI877" s="52"/>
      <c r="AJ877" s="52"/>
    </row>
    <row r="878" ht="15.75" customHeight="1">
      <c r="A878" s="53"/>
      <c r="B878" s="39" t="str">
        <f t="shared" si="1"/>
        <v/>
      </c>
      <c r="C878" s="40" t="s">
        <v>2573</v>
      </c>
      <c r="D878" s="41" t="s">
        <v>2574</v>
      </c>
      <c r="E878" s="41" t="s">
        <v>79</v>
      </c>
      <c r="F878" s="40" t="s">
        <v>155</v>
      </c>
      <c r="G878" s="41" t="s">
        <v>792</v>
      </c>
      <c r="H878" s="57" t="s">
        <v>6</v>
      </c>
      <c r="I878" s="41" t="s">
        <v>156</v>
      </c>
      <c r="J878" s="43"/>
      <c r="K878" s="44"/>
      <c r="L878" s="45"/>
      <c r="M878" s="46" t="s">
        <v>156</v>
      </c>
      <c r="N878" s="40" t="s">
        <v>155</v>
      </c>
      <c r="O878" s="47" t="s">
        <v>2575</v>
      </c>
      <c r="P878" s="48"/>
      <c r="Q878" s="48"/>
      <c r="R878" s="48"/>
      <c r="S878" s="49"/>
      <c r="T878" s="50" t="str">
        <f>IFERROR(__xludf.DUMMYFUNCTION("if(isblank($A878),"""",REGEXREPLACE($A878,   "",?(\d),?"",  ""$1""&amp;""-""&amp;$H878))"),"")</f>
        <v/>
      </c>
      <c r="U878" s="51" t="str">
        <f>IFERROR(__xludf.DUMMYFUNCTION("iferror(split(A878,"","",TRUE,TRUE),"""")"),"")</f>
        <v/>
      </c>
      <c r="V878" s="51"/>
      <c r="W878" s="51"/>
      <c r="X878" s="51"/>
      <c r="Y878" s="50" t="str">
        <f>IFERROR(__xludf.DUMMYFUNCTION("if(or(U878="""",U878=""f""),"""",U878&amp;"": ""&amp;vlookup(to_text(U878),'1.Learning-Goals'!$A$3:$B$100,2,FALSE))"),"")</f>
        <v/>
      </c>
      <c r="Z878" s="50" t="str">
        <f>IFERROR(__xludf.DUMMYFUNCTION("if(or(V878="""",V878=""f""),"""",V878&amp;"": ""&amp;vlookup(to_text(V878),'1.Learning-Goals'!$A$3:$B$100,2,FALSE))"),"")</f>
        <v/>
      </c>
      <c r="AA878" s="50" t="str">
        <f>IFERROR(__xludf.DUMMYFUNCTION("if(or(W878="""",W878=""f""),"""",W878&amp;"": ""&amp;vlookup(to_text(W878),'1.Learning-Goals'!$A$3:$B$100,2,FALSE))"),"")</f>
        <v/>
      </c>
      <c r="AB878" s="50" t="str">
        <f>IFERROR(__xludf.DUMMYFUNCTION("if(or(X878="""",X878=""f""),"""",X878&amp;"": ""&amp;vlookup(to_text(X878),'1.Learning-Goals'!$A$3:$B$100,2,FALSE))"),"")</f>
        <v/>
      </c>
      <c r="AC878" s="52"/>
      <c r="AD878" s="52"/>
      <c r="AE878" s="52"/>
      <c r="AF878" s="52"/>
      <c r="AG878" s="52"/>
      <c r="AH878" s="52"/>
      <c r="AI878" s="52"/>
      <c r="AJ878" s="52"/>
    </row>
    <row r="879" ht="15.75" customHeight="1">
      <c r="A879" s="53"/>
      <c r="B879" s="39" t="str">
        <f t="shared" si="1"/>
        <v/>
      </c>
      <c r="C879" s="40" t="s">
        <v>2576</v>
      </c>
      <c r="D879" s="41" t="s">
        <v>2577</v>
      </c>
      <c r="E879" s="41" t="s">
        <v>79</v>
      </c>
      <c r="F879" s="40" t="s">
        <v>155</v>
      </c>
      <c r="G879" s="41" t="s">
        <v>792</v>
      </c>
      <c r="H879" s="57" t="s">
        <v>6</v>
      </c>
      <c r="I879" s="41" t="s">
        <v>156</v>
      </c>
      <c r="J879" s="43"/>
      <c r="K879" s="44"/>
      <c r="L879" s="45"/>
      <c r="M879" s="46" t="s">
        <v>156</v>
      </c>
      <c r="N879" s="40" t="s">
        <v>155</v>
      </c>
      <c r="O879" s="47" t="s">
        <v>2578</v>
      </c>
      <c r="P879" s="48"/>
      <c r="Q879" s="48"/>
      <c r="R879" s="48"/>
      <c r="S879" s="49"/>
      <c r="T879" s="50" t="str">
        <f>IFERROR(__xludf.DUMMYFUNCTION("if(isblank($A879),"""",REGEXREPLACE($A879,   "",?(\d),?"",  ""$1""&amp;""-""&amp;$H879))"),"")</f>
        <v/>
      </c>
      <c r="U879" s="51" t="str">
        <f>IFERROR(__xludf.DUMMYFUNCTION("iferror(split(A879,"","",TRUE,TRUE),"""")"),"")</f>
        <v/>
      </c>
      <c r="V879" s="51"/>
      <c r="W879" s="51"/>
      <c r="X879" s="51"/>
      <c r="Y879" s="50" t="str">
        <f>IFERROR(__xludf.DUMMYFUNCTION("if(or(U879="""",U879=""f""),"""",U879&amp;"": ""&amp;vlookup(to_text(U879),'1.Learning-Goals'!$A$3:$B$100,2,FALSE))"),"")</f>
        <v/>
      </c>
      <c r="Z879" s="50" t="str">
        <f>IFERROR(__xludf.DUMMYFUNCTION("if(or(V879="""",V879=""f""),"""",V879&amp;"": ""&amp;vlookup(to_text(V879),'1.Learning-Goals'!$A$3:$B$100,2,FALSE))"),"")</f>
        <v/>
      </c>
      <c r="AA879" s="50" t="str">
        <f>IFERROR(__xludf.DUMMYFUNCTION("if(or(W879="""",W879=""f""),"""",W879&amp;"": ""&amp;vlookup(to_text(W879),'1.Learning-Goals'!$A$3:$B$100,2,FALSE))"),"")</f>
        <v/>
      </c>
      <c r="AB879" s="50" t="str">
        <f>IFERROR(__xludf.DUMMYFUNCTION("if(or(X879="""",X879=""f""),"""",X879&amp;"": ""&amp;vlookup(to_text(X879),'1.Learning-Goals'!$A$3:$B$100,2,FALSE))"),"")</f>
        <v/>
      </c>
      <c r="AC879" s="52"/>
      <c r="AD879" s="52"/>
      <c r="AE879" s="52"/>
      <c r="AF879" s="52"/>
      <c r="AG879" s="52"/>
      <c r="AH879" s="52"/>
      <c r="AI879" s="52"/>
      <c r="AJ879" s="52"/>
    </row>
    <row r="880" ht="15.75" customHeight="1">
      <c r="A880" s="53"/>
      <c r="B880" s="39" t="str">
        <f t="shared" si="1"/>
        <v/>
      </c>
      <c r="C880" s="40" t="s">
        <v>2579</v>
      </c>
      <c r="D880" s="41" t="s">
        <v>2580</v>
      </c>
      <c r="E880" s="41" t="s">
        <v>79</v>
      </c>
      <c r="F880" s="40" t="s">
        <v>155</v>
      </c>
      <c r="G880" s="41" t="s">
        <v>792</v>
      </c>
      <c r="H880" s="57" t="s">
        <v>6</v>
      </c>
      <c r="I880" s="41" t="s">
        <v>156</v>
      </c>
      <c r="J880" s="43"/>
      <c r="K880" s="44"/>
      <c r="L880" s="45"/>
      <c r="M880" s="46" t="s">
        <v>156</v>
      </c>
      <c r="N880" s="40" t="s">
        <v>155</v>
      </c>
      <c r="O880" s="47" t="s">
        <v>2581</v>
      </c>
      <c r="P880" s="48"/>
      <c r="Q880" s="48"/>
      <c r="R880" s="48"/>
      <c r="S880" s="49"/>
      <c r="T880" s="50" t="str">
        <f>IFERROR(__xludf.DUMMYFUNCTION("if(isblank($A880),"""",REGEXREPLACE($A880,   "",?(\d),?"",  ""$1""&amp;""-""&amp;$H880))"),"")</f>
        <v/>
      </c>
      <c r="U880" s="51" t="str">
        <f>IFERROR(__xludf.DUMMYFUNCTION("iferror(split(A880,"","",TRUE,TRUE),"""")"),"")</f>
        <v/>
      </c>
      <c r="V880" s="51"/>
      <c r="W880" s="51"/>
      <c r="X880" s="51"/>
      <c r="Y880" s="50" t="str">
        <f>IFERROR(__xludf.DUMMYFUNCTION("if(or(U880="""",U880=""f""),"""",U880&amp;"": ""&amp;vlookup(to_text(U880),'1.Learning-Goals'!$A$3:$B$100,2,FALSE))"),"")</f>
        <v/>
      </c>
      <c r="Z880" s="50" t="str">
        <f>IFERROR(__xludf.DUMMYFUNCTION("if(or(V880="""",V880=""f""),"""",V880&amp;"": ""&amp;vlookup(to_text(V880),'1.Learning-Goals'!$A$3:$B$100,2,FALSE))"),"")</f>
        <v/>
      </c>
      <c r="AA880" s="50" t="str">
        <f>IFERROR(__xludf.DUMMYFUNCTION("if(or(W880="""",W880=""f""),"""",W880&amp;"": ""&amp;vlookup(to_text(W880),'1.Learning-Goals'!$A$3:$B$100,2,FALSE))"),"")</f>
        <v/>
      </c>
      <c r="AB880" s="50" t="str">
        <f>IFERROR(__xludf.DUMMYFUNCTION("if(or(X880="""",X880=""f""),"""",X880&amp;"": ""&amp;vlookup(to_text(X880),'1.Learning-Goals'!$A$3:$B$100,2,FALSE))"),"")</f>
        <v/>
      </c>
      <c r="AC880" s="52"/>
      <c r="AD880" s="52"/>
      <c r="AE880" s="52"/>
      <c r="AF880" s="52"/>
      <c r="AG880" s="52"/>
      <c r="AH880" s="52"/>
      <c r="AI880" s="52"/>
      <c r="AJ880" s="52"/>
    </row>
    <row r="881" ht="15.75" customHeight="1">
      <c r="A881" s="53"/>
      <c r="B881" s="39" t="str">
        <f t="shared" si="1"/>
        <v/>
      </c>
      <c r="C881" s="40" t="s">
        <v>2582</v>
      </c>
      <c r="D881" s="41" t="s">
        <v>2583</v>
      </c>
      <c r="E881" s="41" t="s">
        <v>79</v>
      </c>
      <c r="F881" s="40" t="s">
        <v>155</v>
      </c>
      <c r="G881" s="41" t="s">
        <v>792</v>
      </c>
      <c r="H881" s="57" t="s">
        <v>6</v>
      </c>
      <c r="I881" s="41" t="s">
        <v>156</v>
      </c>
      <c r="J881" s="43"/>
      <c r="K881" s="44"/>
      <c r="L881" s="45"/>
      <c r="M881" s="46" t="s">
        <v>156</v>
      </c>
      <c r="N881" s="40" t="s">
        <v>155</v>
      </c>
      <c r="O881" s="47" t="s">
        <v>2584</v>
      </c>
      <c r="P881" s="48"/>
      <c r="Q881" s="48"/>
      <c r="R881" s="48"/>
      <c r="S881" s="49"/>
      <c r="T881" s="50" t="str">
        <f>IFERROR(__xludf.DUMMYFUNCTION("if(isblank($A881),"""",REGEXREPLACE($A881,   "",?(\d),?"",  ""$1""&amp;""-""&amp;$H881))"),"")</f>
        <v/>
      </c>
      <c r="U881" s="51" t="str">
        <f>IFERROR(__xludf.DUMMYFUNCTION("iferror(split(A881,"","",TRUE,TRUE),"""")"),"")</f>
        <v/>
      </c>
      <c r="V881" s="51"/>
      <c r="W881" s="51"/>
      <c r="X881" s="51"/>
      <c r="Y881" s="50" t="str">
        <f>IFERROR(__xludf.DUMMYFUNCTION("if(or(U881="""",U881=""f""),"""",U881&amp;"": ""&amp;vlookup(to_text(U881),'1.Learning-Goals'!$A$3:$B$100,2,FALSE))"),"")</f>
        <v/>
      </c>
      <c r="Z881" s="50" t="str">
        <f>IFERROR(__xludf.DUMMYFUNCTION("if(or(V881="""",V881=""f""),"""",V881&amp;"": ""&amp;vlookup(to_text(V881),'1.Learning-Goals'!$A$3:$B$100,2,FALSE))"),"")</f>
        <v/>
      </c>
      <c r="AA881" s="50" t="str">
        <f>IFERROR(__xludf.DUMMYFUNCTION("if(or(W881="""",W881=""f""),"""",W881&amp;"": ""&amp;vlookup(to_text(W881),'1.Learning-Goals'!$A$3:$B$100,2,FALSE))"),"")</f>
        <v/>
      </c>
      <c r="AB881" s="50" t="str">
        <f>IFERROR(__xludf.DUMMYFUNCTION("if(or(X881="""",X881=""f""),"""",X881&amp;"": ""&amp;vlookup(to_text(X881),'1.Learning-Goals'!$A$3:$B$100,2,FALSE))"),"")</f>
        <v/>
      </c>
      <c r="AC881" s="52"/>
      <c r="AD881" s="52"/>
      <c r="AE881" s="52"/>
      <c r="AF881" s="52"/>
      <c r="AG881" s="52"/>
      <c r="AH881" s="52"/>
      <c r="AI881" s="52"/>
      <c r="AJ881" s="52"/>
    </row>
    <row r="882" ht="15.75" customHeight="1">
      <c r="A882" s="53"/>
      <c r="B882" s="39" t="str">
        <f t="shared" si="1"/>
        <v/>
      </c>
      <c r="C882" s="40" t="s">
        <v>2585</v>
      </c>
      <c r="D882" s="41" t="s">
        <v>2443</v>
      </c>
      <c r="E882" s="41" t="s">
        <v>79</v>
      </c>
      <c r="F882" s="40" t="s">
        <v>155</v>
      </c>
      <c r="G882" s="41" t="s">
        <v>792</v>
      </c>
      <c r="H882" s="57" t="s">
        <v>6</v>
      </c>
      <c r="I882" s="41" t="s">
        <v>156</v>
      </c>
      <c r="J882" s="43"/>
      <c r="K882" s="44"/>
      <c r="L882" s="45"/>
      <c r="M882" s="46" t="s">
        <v>156</v>
      </c>
      <c r="N882" s="40" t="s">
        <v>155</v>
      </c>
      <c r="O882" s="47" t="s">
        <v>2586</v>
      </c>
      <c r="P882" s="48"/>
      <c r="Q882" s="48"/>
      <c r="R882" s="48"/>
      <c r="S882" s="49"/>
      <c r="T882" s="50" t="str">
        <f>IFERROR(__xludf.DUMMYFUNCTION("if(isblank($A882),"""",REGEXREPLACE($A882,   "",?(\d),?"",  ""$1""&amp;""-""&amp;$H882))"),"")</f>
        <v/>
      </c>
      <c r="U882" s="51" t="str">
        <f>IFERROR(__xludf.DUMMYFUNCTION("iferror(split(A882,"","",TRUE,TRUE),"""")"),"")</f>
        <v/>
      </c>
      <c r="V882" s="51"/>
      <c r="W882" s="51"/>
      <c r="X882" s="51"/>
      <c r="Y882" s="50" t="str">
        <f>IFERROR(__xludf.DUMMYFUNCTION("if(or(U882="""",U882=""f""),"""",U882&amp;"": ""&amp;vlookup(to_text(U882),'1.Learning-Goals'!$A$3:$B$100,2,FALSE))"),"")</f>
        <v/>
      </c>
      <c r="Z882" s="50" t="str">
        <f>IFERROR(__xludf.DUMMYFUNCTION("if(or(V882="""",V882=""f""),"""",V882&amp;"": ""&amp;vlookup(to_text(V882),'1.Learning-Goals'!$A$3:$B$100,2,FALSE))"),"")</f>
        <v/>
      </c>
      <c r="AA882" s="50" t="str">
        <f>IFERROR(__xludf.DUMMYFUNCTION("if(or(W882="""",W882=""f""),"""",W882&amp;"": ""&amp;vlookup(to_text(W882),'1.Learning-Goals'!$A$3:$B$100,2,FALSE))"),"")</f>
        <v/>
      </c>
      <c r="AB882" s="50" t="str">
        <f>IFERROR(__xludf.DUMMYFUNCTION("if(or(X882="""",X882=""f""),"""",X882&amp;"": ""&amp;vlookup(to_text(X882),'1.Learning-Goals'!$A$3:$B$100,2,FALSE))"),"")</f>
        <v/>
      </c>
      <c r="AC882" s="52"/>
      <c r="AD882" s="52"/>
      <c r="AE882" s="52"/>
      <c r="AF882" s="52"/>
      <c r="AG882" s="52"/>
      <c r="AH882" s="52"/>
      <c r="AI882" s="52"/>
      <c r="AJ882" s="52"/>
    </row>
    <row r="883" ht="15.75" customHeight="1">
      <c r="A883" s="53"/>
      <c r="B883" s="39" t="str">
        <f t="shared" si="1"/>
        <v/>
      </c>
      <c r="C883" s="40" t="s">
        <v>2587</v>
      </c>
      <c r="D883" s="41" t="s">
        <v>2588</v>
      </c>
      <c r="E883" s="41" t="s">
        <v>79</v>
      </c>
      <c r="F883" s="40" t="s">
        <v>155</v>
      </c>
      <c r="G883" s="41" t="s">
        <v>792</v>
      </c>
      <c r="H883" s="57" t="s">
        <v>6</v>
      </c>
      <c r="I883" s="41" t="s">
        <v>156</v>
      </c>
      <c r="J883" s="43"/>
      <c r="K883" s="44"/>
      <c r="L883" s="45"/>
      <c r="M883" s="46" t="s">
        <v>156</v>
      </c>
      <c r="N883" s="40" t="s">
        <v>155</v>
      </c>
      <c r="O883" s="47" t="s">
        <v>2589</v>
      </c>
      <c r="P883" s="48"/>
      <c r="Q883" s="48"/>
      <c r="R883" s="48"/>
      <c r="S883" s="49"/>
      <c r="T883" s="50" t="str">
        <f>IFERROR(__xludf.DUMMYFUNCTION("if(isblank($A883),"""",REGEXREPLACE($A883,   "",?(\d),?"",  ""$1""&amp;""-""&amp;$H883))"),"")</f>
        <v/>
      </c>
      <c r="U883" s="51" t="str">
        <f>IFERROR(__xludf.DUMMYFUNCTION("iferror(split(A883,"","",TRUE,TRUE),"""")"),"")</f>
        <v/>
      </c>
      <c r="V883" s="51"/>
      <c r="W883" s="51"/>
      <c r="X883" s="51"/>
      <c r="Y883" s="50" t="str">
        <f>IFERROR(__xludf.DUMMYFUNCTION("if(or(U883="""",U883=""f""),"""",U883&amp;"": ""&amp;vlookup(to_text(U883),'1.Learning-Goals'!$A$3:$B$100,2,FALSE))"),"")</f>
        <v/>
      </c>
      <c r="Z883" s="50" t="str">
        <f>IFERROR(__xludf.DUMMYFUNCTION("if(or(V883="""",V883=""f""),"""",V883&amp;"": ""&amp;vlookup(to_text(V883),'1.Learning-Goals'!$A$3:$B$100,2,FALSE))"),"")</f>
        <v/>
      </c>
      <c r="AA883" s="50" t="str">
        <f>IFERROR(__xludf.DUMMYFUNCTION("if(or(W883="""",W883=""f""),"""",W883&amp;"": ""&amp;vlookup(to_text(W883),'1.Learning-Goals'!$A$3:$B$100,2,FALSE))"),"")</f>
        <v/>
      </c>
      <c r="AB883" s="50" t="str">
        <f>IFERROR(__xludf.DUMMYFUNCTION("if(or(X883="""",X883=""f""),"""",X883&amp;"": ""&amp;vlookup(to_text(X883),'1.Learning-Goals'!$A$3:$B$100,2,FALSE))"),"")</f>
        <v/>
      </c>
      <c r="AC883" s="52"/>
      <c r="AD883" s="52"/>
      <c r="AE883" s="52"/>
      <c r="AF883" s="52"/>
      <c r="AG883" s="52"/>
      <c r="AH883" s="52"/>
      <c r="AI883" s="52"/>
      <c r="AJ883" s="52"/>
    </row>
    <row r="884" ht="15.75" customHeight="1">
      <c r="A884" s="53"/>
      <c r="B884" s="39" t="str">
        <f t="shared" si="1"/>
        <v/>
      </c>
      <c r="C884" s="40" t="s">
        <v>2590</v>
      </c>
      <c r="D884" s="41" t="s">
        <v>2591</v>
      </c>
      <c r="E884" s="41" t="s">
        <v>79</v>
      </c>
      <c r="F884" s="40" t="s">
        <v>155</v>
      </c>
      <c r="G884" s="41" t="s">
        <v>792</v>
      </c>
      <c r="H884" s="57" t="s">
        <v>6</v>
      </c>
      <c r="I884" s="41" t="s">
        <v>156</v>
      </c>
      <c r="J884" s="43"/>
      <c r="K884" s="44"/>
      <c r="L884" s="45"/>
      <c r="M884" s="46" t="s">
        <v>156</v>
      </c>
      <c r="N884" s="40" t="s">
        <v>155</v>
      </c>
      <c r="O884" s="47" t="s">
        <v>2592</v>
      </c>
      <c r="P884" s="48"/>
      <c r="Q884" s="48"/>
      <c r="R884" s="48"/>
      <c r="S884" s="49"/>
      <c r="T884" s="50" t="str">
        <f>IFERROR(__xludf.DUMMYFUNCTION("if(isblank($A884),"""",REGEXREPLACE($A884,   "",?(\d),?"",  ""$1""&amp;""-""&amp;$H884))"),"")</f>
        <v/>
      </c>
      <c r="U884" s="51" t="str">
        <f>IFERROR(__xludf.DUMMYFUNCTION("iferror(split(A884,"","",TRUE,TRUE),"""")"),"")</f>
        <v/>
      </c>
      <c r="V884" s="51"/>
      <c r="W884" s="51"/>
      <c r="X884" s="51"/>
      <c r="Y884" s="50" t="str">
        <f>IFERROR(__xludf.DUMMYFUNCTION("if(or(U884="""",U884=""f""),"""",U884&amp;"": ""&amp;vlookup(to_text(U884),'1.Learning-Goals'!$A$3:$B$100,2,FALSE))"),"")</f>
        <v/>
      </c>
      <c r="Z884" s="50" t="str">
        <f>IFERROR(__xludf.DUMMYFUNCTION("if(or(V884="""",V884=""f""),"""",V884&amp;"": ""&amp;vlookup(to_text(V884),'1.Learning-Goals'!$A$3:$B$100,2,FALSE))"),"")</f>
        <v/>
      </c>
      <c r="AA884" s="50" t="str">
        <f>IFERROR(__xludf.DUMMYFUNCTION("if(or(W884="""",W884=""f""),"""",W884&amp;"": ""&amp;vlookup(to_text(W884),'1.Learning-Goals'!$A$3:$B$100,2,FALSE))"),"")</f>
        <v/>
      </c>
      <c r="AB884" s="50" t="str">
        <f>IFERROR(__xludf.DUMMYFUNCTION("if(or(X884="""",X884=""f""),"""",X884&amp;"": ""&amp;vlookup(to_text(X884),'1.Learning-Goals'!$A$3:$B$100,2,FALSE))"),"")</f>
        <v/>
      </c>
      <c r="AC884" s="52"/>
      <c r="AD884" s="52"/>
      <c r="AE884" s="52"/>
      <c r="AF884" s="52"/>
      <c r="AG884" s="52"/>
      <c r="AH884" s="52"/>
      <c r="AI884" s="52"/>
      <c r="AJ884" s="52"/>
    </row>
    <row r="885" ht="15.75" customHeight="1">
      <c r="A885" s="53"/>
      <c r="B885" s="39" t="str">
        <f t="shared" si="1"/>
        <v/>
      </c>
      <c r="C885" s="40" t="s">
        <v>2593</v>
      </c>
      <c r="D885" s="41" t="s">
        <v>2594</v>
      </c>
      <c r="E885" s="41" t="s">
        <v>79</v>
      </c>
      <c r="F885" s="40" t="s">
        <v>155</v>
      </c>
      <c r="G885" s="41" t="s">
        <v>792</v>
      </c>
      <c r="H885" s="57" t="s">
        <v>6</v>
      </c>
      <c r="I885" s="41" t="s">
        <v>156</v>
      </c>
      <c r="J885" s="43"/>
      <c r="K885" s="44"/>
      <c r="L885" s="45"/>
      <c r="M885" s="46" t="s">
        <v>156</v>
      </c>
      <c r="N885" s="40" t="s">
        <v>155</v>
      </c>
      <c r="O885" s="47" t="s">
        <v>2595</v>
      </c>
      <c r="P885" s="48"/>
      <c r="Q885" s="48"/>
      <c r="R885" s="48"/>
      <c r="S885" s="49"/>
      <c r="T885" s="50" t="str">
        <f>IFERROR(__xludf.DUMMYFUNCTION("if(isblank($A885),"""",REGEXREPLACE($A885,   "",?(\d),?"",  ""$1""&amp;""-""&amp;$H885))"),"")</f>
        <v/>
      </c>
      <c r="U885" s="51" t="str">
        <f>IFERROR(__xludf.DUMMYFUNCTION("iferror(split(A885,"","",TRUE,TRUE),"""")"),"")</f>
        <v/>
      </c>
      <c r="V885" s="51"/>
      <c r="W885" s="51"/>
      <c r="X885" s="51"/>
      <c r="Y885" s="50" t="str">
        <f>IFERROR(__xludf.DUMMYFUNCTION("if(or(U885="""",U885=""f""),"""",U885&amp;"": ""&amp;vlookup(to_text(U885),'1.Learning-Goals'!$A$3:$B$100,2,FALSE))"),"")</f>
        <v/>
      </c>
      <c r="Z885" s="50" t="str">
        <f>IFERROR(__xludf.DUMMYFUNCTION("if(or(V885="""",V885=""f""),"""",V885&amp;"": ""&amp;vlookup(to_text(V885),'1.Learning-Goals'!$A$3:$B$100,2,FALSE))"),"")</f>
        <v/>
      </c>
      <c r="AA885" s="50" t="str">
        <f>IFERROR(__xludf.DUMMYFUNCTION("if(or(W885="""",W885=""f""),"""",W885&amp;"": ""&amp;vlookup(to_text(W885),'1.Learning-Goals'!$A$3:$B$100,2,FALSE))"),"")</f>
        <v/>
      </c>
      <c r="AB885" s="50" t="str">
        <f>IFERROR(__xludf.DUMMYFUNCTION("if(or(X885="""",X885=""f""),"""",X885&amp;"": ""&amp;vlookup(to_text(X885),'1.Learning-Goals'!$A$3:$B$100,2,FALSE))"),"")</f>
        <v/>
      </c>
      <c r="AC885" s="52"/>
      <c r="AD885" s="52"/>
      <c r="AE885" s="52"/>
      <c r="AF885" s="52"/>
      <c r="AG885" s="52"/>
      <c r="AH885" s="52"/>
      <c r="AI885" s="52"/>
      <c r="AJ885" s="52"/>
    </row>
    <row r="886" ht="15.75" customHeight="1">
      <c r="A886" s="53"/>
      <c r="B886" s="39" t="str">
        <f t="shared" si="1"/>
        <v/>
      </c>
      <c r="C886" s="40" t="s">
        <v>2596</v>
      </c>
      <c r="D886" s="41" t="s">
        <v>2597</v>
      </c>
      <c r="E886" s="41" t="s">
        <v>79</v>
      </c>
      <c r="F886" s="40" t="s">
        <v>155</v>
      </c>
      <c r="G886" s="41" t="s">
        <v>792</v>
      </c>
      <c r="H886" s="57" t="s">
        <v>6</v>
      </c>
      <c r="I886" s="41" t="s">
        <v>156</v>
      </c>
      <c r="J886" s="43"/>
      <c r="K886" s="44"/>
      <c r="L886" s="45"/>
      <c r="M886" s="46" t="s">
        <v>156</v>
      </c>
      <c r="N886" s="40" t="s">
        <v>155</v>
      </c>
      <c r="O886" s="47" t="s">
        <v>2598</v>
      </c>
      <c r="P886" s="48"/>
      <c r="Q886" s="48"/>
      <c r="R886" s="48"/>
      <c r="S886" s="49"/>
      <c r="T886" s="50" t="str">
        <f>IFERROR(__xludf.DUMMYFUNCTION("if(isblank($A886),"""",REGEXREPLACE($A886,   "",?(\d),?"",  ""$1""&amp;""-""&amp;$H886))"),"")</f>
        <v/>
      </c>
      <c r="U886" s="51" t="str">
        <f>IFERROR(__xludf.DUMMYFUNCTION("iferror(split(A886,"","",TRUE,TRUE),"""")"),"")</f>
        <v/>
      </c>
      <c r="V886" s="51"/>
      <c r="W886" s="51"/>
      <c r="X886" s="51"/>
      <c r="Y886" s="50" t="str">
        <f>IFERROR(__xludf.DUMMYFUNCTION("if(or(U886="""",U886=""f""),"""",U886&amp;"": ""&amp;vlookup(to_text(U886),'1.Learning-Goals'!$A$3:$B$100,2,FALSE))"),"")</f>
        <v/>
      </c>
      <c r="Z886" s="50" t="str">
        <f>IFERROR(__xludf.DUMMYFUNCTION("if(or(V886="""",V886=""f""),"""",V886&amp;"": ""&amp;vlookup(to_text(V886),'1.Learning-Goals'!$A$3:$B$100,2,FALSE))"),"")</f>
        <v/>
      </c>
      <c r="AA886" s="50" t="str">
        <f>IFERROR(__xludf.DUMMYFUNCTION("if(or(W886="""",W886=""f""),"""",W886&amp;"": ""&amp;vlookup(to_text(W886),'1.Learning-Goals'!$A$3:$B$100,2,FALSE))"),"")</f>
        <v/>
      </c>
      <c r="AB886" s="50" t="str">
        <f>IFERROR(__xludf.DUMMYFUNCTION("if(or(X886="""",X886=""f""),"""",X886&amp;"": ""&amp;vlookup(to_text(X886),'1.Learning-Goals'!$A$3:$B$100,2,FALSE))"),"")</f>
        <v/>
      </c>
      <c r="AC886" s="52"/>
      <c r="AD886" s="52"/>
      <c r="AE886" s="52"/>
      <c r="AF886" s="52"/>
      <c r="AG886" s="52"/>
      <c r="AH886" s="52"/>
      <c r="AI886" s="52"/>
      <c r="AJ886" s="52"/>
    </row>
    <row r="887" ht="15.75" customHeight="1">
      <c r="A887" s="53"/>
      <c r="B887" s="39" t="str">
        <f t="shared" si="1"/>
        <v/>
      </c>
      <c r="C887" s="40" t="s">
        <v>2599</v>
      </c>
      <c r="D887" s="41" t="s">
        <v>2600</v>
      </c>
      <c r="E887" s="41" t="s">
        <v>79</v>
      </c>
      <c r="F887" s="40" t="s">
        <v>155</v>
      </c>
      <c r="G887" s="41" t="s">
        <v>792</v>
      </c>
      <c r="H887" s="57" t="s">
        <v>6</v>
      </c>
      <c r="I887" s="41" t="s">
        <v>156</v>
      </c>
      <c r="J887" s="43"/>
      <c r="K887" s="44"/>
      <c r="L887" s="45"/>
      <c r="M887" s="46" t="s">
        <v>156</v>
      </c>
      <c r="N887" s="40" t="s">
        <v>155</v>
      </c>
      <c r="O887" s="47" t="s">
        <v>2601</v>
      </c>
      <c r="P887" s="48"/>
      <c r="Q887" s="48"/>
      <c r="R887" s="48"/>
      <c r="S887" s="49"/>
      <c r="T887" s="50" t="str">
        <f>IFERROR(__xludf.DUMMYFUNCTION("if(isblank($A887),"""",REGEXREPLACE($A887,   "",?(\d),?"",  ""$1""&amp;""-""&amp;$H887))"),"")</f>
        <v/>
      </c>
      <c r="U887" s="51" t="str">
        <f>IFERROR(__xludf.DUMMYFUNCTION("iferror(split(A887,"","",TRUE,TRUE),"""")"),"")</f>
        <v/>
      </c>
      <c r="V887" s="51"/>
      <c r="W887" s="51"/>
      <c r="X887" s="51"/>
      <c r="Y887" s="50" t="str">
        <f>IFERROR(__xludf.DUMMYFUNCTION("if(or(U887="""",U887=""f""),"""",U887&amp;"": ""&amp;vlookup(to_text(U887),'1.Learning-Goals'!$A$3:$B$100,2,FALSE))"),"")</f>
        <v/>
      </c>
      <c r="Z887" s="50" t="str">
        <f>IFERROR(__xludf.DUMMYFUNCTION("if(or(V887="""",V887=""f""),"""",V887&amp;"": ""&amp;vlookup(to_text(V887),'1.Learning-Goals'!$A$3:$B$100,2,FALSE))"),"")</f>
        <v/>
      </c>
      <c r="AA887" s="50" t="str">
        <f>IFERROR(__xludf.DUMMYFUNCTION("if(or(W887="""",W887=""f""),"""",W887&amp;"": ""&amp;vlookup(to_text(W887),'1.Learning-Goals'!$A$3:$B$100,2,FALSE))"),"")</f>
        <v/>
      </c>
      <c r="AB887" s="50" t="str">
        <f>IFERROR(__xludf.DUMMYFUNCTION("if(or(X887="""",X887=""f""),"""",X887&amp;"": ""&amp;vlookup(to_text(X887),'1.Learning-Goals'!$A$3:$B$100,2,FALSE))"),"")</f>
        <v/>
      </c>
      <c r="AC887" s="52"/>
      <c r="AD887" s="52"/>
      <c r="AE887" s="52"/>
      <c r="AF887" s="52"/>
      <c r="AG887" s="52"/>
      <c r="AH887" s="52"/>
      <c r="AI887" s="52"/>
      <c r="AJ887" s="52"/>
    </row>
    <row r="888" ht="15.75" customHeight="1">
      <c r="A888" s="53"/>
      <c r="B888" s="39" t="str">
        <f t="shared" si="1"/>
        <v/>
      </c>
      <c r="C888" s="40" t="s">
        <v>2602</v>
      </c>
      <c r="D888" s="41" t="s">
        <v>2583</v>
      </c>
      <c r="E888" s="41" t="s">
        <v>79</v>
      </c>
      <c r="F888" s="40" t="s">
        <v>155</v>
      </c>
      <c r="G888" s="41" t="s">
        <v>792</v>
      </c>
      <c r="H888" s="57" t="s">
        <v>6</v>
      </c>
      <c r="I888" s="41" t="s">
        <v>156</v>
      </c>
      <c r="J888" s="43"/>
      <c r="K888" s="44"/>
      <c r="L888" s="45"/>
      <c r="M888" s="46" t="s">
        <v>156</v>
      </c>
      <c r="N888" s="40" t="s">
        <v>155</v>
      </c>
      <c r="O888" s="47" t="s">
        <v>2603</v>
      </c>
      <c r="P888" s="48"/>
      <c r="Q888" s="48"/>
      <c r="R888" s="48"/>
      <c r="S888" s="49"/>
      <c r="T888" s="50" t="str">
        <f>IFERROR(__xludf.DUMMYFUNCTION("if(isblank($A888),"""",REGEXREPLACE($A888,   "",?(\d),?"",  ""$1""&amp;""-""&amp;$H888))"),"")</f>
        <v/>
      </c>
      <c r="U888" s="51" t="str">
        <f>IFERROR(__xludf.DUMMYFUNCTION("iferror(split(A888,"","",TRUE,TRUE),"""")"),"")</f>
        <v/>
      </c>
      <c r="V888" s="51"/>
      <c r="W888" s="51"/>
      <c r="X888" s="51"/>
      <c r="Y888" s="50" t="str">
        <f>IFERROR(__xludf.DUMMYFUNCTION("if(or(U888="""",U888=""f""),"""",U888&amp;"": ""&amp;vlookup(to_text(U888),'1.Learning-Goals'!$A$3:$B$100,2,FALSE))"),"")</f>
        <v/>
      </c>
      <c r="Z888" s="50" t="str">
        <f>IFERROR(__xludf.DUMMYFUNCTION("if(or(V888="""",V888=""f""),"""",V888&amp;"": ""&amp;vlookup(to_text(V888),'1.Learning-Goals'!$A$3:$B$100,2,FALSE))"),"")</f>
        <v/>
      </c>
      <c r="AA888" s="50" t="str">
        <f>IFERROR(__xludf.DUMMYFUNCTION("if(or(W888="""",W888=""f""),"""",W888&amp;"": ""&amp;vlookup(to_text(W888),'1.Learning-Goals'!$A$3:$B$100,2,FALSE))"),"")</f>
        <v/>
      </c>
      <c r="AB888" s="50" t="str">
        <f>IFERROR(__xludf.DUMMYFUNCTION("if(or(X888="""",X888=""f""),"""",X888&amp;"": ""&amp;vlookup(to_text(X888),'1.Learning-Goals'!$A$3:$B$100,2,FALSE))"),"")</f>
        <v/>
      </c>
      <c r="AC888" s="52"/>
      <c r="AD888" s="52"/>
      <c r="AE888" s="52"/>
      <c r="AF888" s="52"/>
      <c r="AG888" s="52"/>
      <c r="AH888" s="52"/>
      <c r="AI888" s="52"/>
      <c r="AJ888" s="52"/>
    </row>
    <row r="889" ht="15.75" customHeight="1">
      <c r="A889" s="53"/>
      <c r="B889" s="39" t="str">
        <f t="shared" si="1"/>
        <v/>
      </c>
      <c r="C889" s="40" t="s">
        <v>2604</v>
      </c>
      <c r="D889" s="41" t="s">
        <v>2605</v>
      </c>
      <c r="E889" s="41" t="s">
        <v>79</v>
      </c>
      <c r="F889" s="40" t="s">
        <v>155</v>
      </c>
      <c r="G889" s="41" t="s">
        <v>792</v>
      </c>
      <c r="H889" s="57" t="s">
        <v>6</v>
      </c>
      <c r="I889" s="41" t="s">
        <v>156</v>
      </c>
      <c r="J889" s="43"/>
      <c r="K889" s="44"/>
      <c r="L889" s="45"/>
      <c r="M889" s="46" t="s">
        <v>156</v>
      </c>
      <c r="N889" s="40" t="s">
        <v>155</v>
      </c>
      <c r="O889" s="47" t="s">
        <v>2606</v>
      </c>
      <c r="P889" s="48"/>
      <c r="Q889" s="48"/>
      <c r="R889" s="48"/>
      <c r="S889" s="49"/>
      <c r="T889" s="50" t="str">
        <f>IFERROR(__xludf.DUMMYFUNCTION("if(isblank($A889),"""",REGEXREPLACE($A889,   "",?(\d),?"",  ""$1""&amp;""-""&amp;$H889))"),"")</f>
        <v/>
      </c>
      <c r="U889" s="51" t="str">
        <f>IFERROR(__xludf.DUMMYFUNCTION("iferror(split(A889,"","",TRUE,TRUE),"""")"),"")</f>
        <v/>
      </c>
      <c r="V889" s="51"/>
      <c r="W889" s="51"/>
      <c r="X889" s="51"/>
      <c r="Y889" s="50" t="str">
        <f>IFERROR(__xludf.DUMMYFUNCTION("if(or(U889="""",U889=""f""),"""",U889&amp;"": ""&amp;vlookup(to_text(U889),'1.Learning-Goals'!$A$3:$B$100,2,FALSE))"),"")</f>
        <v/>
      </c>
      <c r="Z889" s="50" t="str">
        <f>IFERROR(__xludf.DUMMYFUNCTION("if(or(V889="""",V889=""f""),"""",V889&amp;"": ""&amp;vlookup(to_text(V889),'1.Learning-Goals'!$A$3:$B$100,2,FALSE))"),"")</f>
        <v/>
      </c>
      <c r="AA889" s="50" t="str">
        <f>IFERROR(__xludf.DUMMYFUNCTION("if(or(W889="""",W889=""f""),"""",W889&amp;"": ""&amp;vlookup(to_text(W889),'1.Learning-Goals'!$A$3:$B$100,2,FALSE))"),"")</f>
        <v/>
      </c>
      <c r="AB889" s="50" t="str">
        <f>IFERROR(__xludf.DUMMYFUNCTION("if(or(X889="""",X889=""f""),"""",X889&amp;"": ""&amp;vlookup(to_text(X889),'1.Learning-Goals'!$A$3:$B$100,2,FALSE))"),"")</f>
        <v/>
      </c>
      <c r="AC889" s="52"/>
      <c r="AD889" s="52"/>
      <c r="AE889" s="52"/>
      <c r="AF889" s="52"/>
      <c r="AG889" s="52"/>
      <c r="AH889" s="52"/>
      <c r="AI889" s="52"/>
      <c r="AJ889" s="52"/>
    </row>
    <row r="890" ht="15.75" customHeight="1">
      <c r="A890" s="53"/>
      <c r="B890" s="39" t="str">
        <f t="shared" si="1"/>
        <v/>
      </c>
      <c r="C890" s="40" t="s">
        <v>2607</v>
      </c>
      <c r="D890" s="41" t="s">
        <v>2608</v>
      </c>
      <c r="E890" s="41" t="s">
        <v>79</v>
      </c>
      <c r="F890" s="40" t="s">
        <v>155</v>
      </c>
      <c r="G890" s="41" t="s">
        <v>792</v>
      </c>
      <c r="H890" s="57" t="s">
        <v>6</v>
      </c>
      <c r="I890" s="41" t="s">
        <v>156</v>
      </c>
      <c r="J890" s="43"/>
      <c r="K890" s="44"/>
      <c r="L890" s="45"/>
      <c r="M890" s="46" t="s">
        <v>156</v>
      </c>
      <c r="N890" s="40" t="s">
        <v>155</v>
      </c>
      <c r="O890" s="47" t="s">
        <v>2609</v>
      </c>
      <c r="P890" s="48"/>
      <c r="Q890" s="48"/>
      <c r="R890" s="48"/>
      <c r="S890" s="49"/>
      <c r="T890" s="50" t="str">
        <f>IFERROR(__xludf.DUMMYFUNCTION("if(isblank($A890),"""",REGEXREPLACE($A890,   "",?(\d),?"",  ""$1""&amp;""-""&amp;$H890))"),"")</f>
        <v/>
      </c>
      <c r="U890" s="51" t="str">
        <f>IFERROR(__xludf.DUMMYFUNCTION("iferror(split(A890,"","",TRUE,TRUE),"""")"),"")</f>
        <v/>
      </c>
      <c r="V890" s="51"/>
      <c r="W890" s="51"/>
      <c r="X890" s="51"/>
      <c r="Y890" s="50" t="str">
        <f>IFERROR(__xludf.DUMMYFUNCTION("if(or(U890="""",U890=""f""),"""",U890&amp;"": ""&amp;vlookup(to_text(U890),'1.Learning-Goals'!$A$3:$B$100,2,FALSE))"),"")</f>
        <v/>
      </c>
      <c r="Z890" s="50" t="str">
        <f>IFERROR(__xludf.DUMMYFUNCTION("if(or(V890="""",V890=""f""),"""",V890&amp;"": ""&amp;vlookup(to_text(V890),'1.Learning-Goals'!$A$3:$B$100,2,FALSE))"),"")</f>
        <v/>
      </c>
      <c r="AA890" s="50" t="str">
        <f>IFERROR(__xludf.DUMMYFUNCTION("if(or(W890="""",W890=""f""),"""",W890&amp;"": ""&amp;vlookup(to_text(W890),'1.Learning-Goals'!$A$3:$B$100,2,FALSE))"),"")</f>
        <v/>
      </c>
      <c r="AB890" s="50" t="str">
        <f>IFERROR(__xludf.DUMMYFUNCTION("if(or(X890="""",X890=""f""),"""",X890&amp;"": ""&amp;vlookup(to_text(X890),'1.Learning-Goals'!$A$3:$B$100,2,FALSE))"),"")</f>
        <v/>
      </c>
      <c r="AC890" s="52"/>
      <c r="AD890" s="52"/>
      <c r="AE890" s="52"/>
      <c r="AF890" s="52"/>
      <c r="AG890" s="52"/>
      <c r="AH890" s="52"/>
      <c r="AI890" s="52"/>
      <c r="AJ890" s="52"/>
    </row>
    <row r="891" ht="15.75" customHeight="1">
      <c r="A891" s="53"/>
      <c r="B891" s="39" t="str">
        <f t="shared" si="1"/>
        <v/>
      </c>
      <c r="C891" s="40" t="s">
        <v>2610</v>
      </c>
      <c r="D891" s="41" t="s">
        <v>2611</v>
      </c>
      <c r="E891" s="41" t="s">
        <v>79</v>
      </c>
      <c r="F891" s="40" t="s">
        <v>155</v>
      </c>
      <c r="G891" s="41" t="s">
        <v>792</v>
      </c>
      <c r="H891" s="57" t="s">
        <v>6</v>
      </c>
      <c r="I891" s="41" t="s">
        <v>156</v>
      </c>
      <c r="J891" s="43"/>
      <c r="K891" s="44"/>
      <c r="L891" s="45"/>
      <c r="M891" s="46" t="s">
        <v>156</v>
      </c>
      <c r="N891" s="40" t="s">
        <v>155</v>
      </c>
      <c r="O891" s="47" t="s">
        <v>2612</v>
      </c>
      <c r="P891" s="48"/>
      <c r="Q891" s="48"/>
      <c r="R891" s="48"/>
      <c r="S891" s="49"/>
      <c r="T891" s="50" t="str">
        <f>IFERROR(__xludf.DUMMYFUNCTION("if(isblank($A891),"""",REGEXREPLACE($A891,   "",?(\d),?"",  ""$1""&amp;""-""&amp;$H891))"),"")</f>
        <v/>
      </c>
      <c r="U891" s="51" t="str">
        <f>IFERROR(__xludf.DUMMYFUNCTION("iferror(split(A891,"","",TRUE,TRUE),"""")"),"")</f>
        <v/>
      </c>
      <c r="V891" s="51"/>
      <c r="W891" s="51"/>
      <c r="X891" s="51"/>
      <c r="Y891" s="50" t="str">
        <f>IFERROR(__xludf.DUMMYFUNCTION("if(or(U891="""",U891=""f""),"""",U891&amp;"": ""&amp;vlookup(to_text(U891),'1.Learning-Goals'!$A$3:$B$100,2,FALSE))"),"")</f>
        <v/>
      </c>
      <c r="Z891" s="50" t="str">
        <f>IFERROR(__xludf.DUMMYFUNCTION("if(or(V891="""",V891=""f""),"""",V891&amp;"": ""&amp;vlookup(to_text(V891),'1.Learning-Goals'!$A$3:$B$100,2,FALSE))"),"")</f>
        <v/>
      </c>
      <c r="AA891" s="50" t="str">
        <f>IFERROR(__xludf.DUMMYFUNCTION("if(or(W891="""",W891=""f""),"""",W891&amp;"": ""&amp;vlookup(to_text(W891),'1.Learning-Goals'!$A$3:$B$100,2,FALSE))"),"")</f>
        <v/>
      </c>
      <c r="AB891" s="50" t="str">
        <f>IFERROR(__xludf.DUMMYFUNCTION("if(or(X891="""",X891=""f""),"""",X891&amp;"": ""&amp;vlookup(to_text(X891),'1.Learning-Goals'!$A$3:$B$100,2,FALSE))"),"")</f>
        <v/>
      </c>
      <c r="AC891" s="52"/>
      <c r="AD891" s="52"/>
      <c r="AE891" s="52"/>
      <c r="AF891" s="52"/>
      <c r="AG891" s="52"/>
      <c r="AH891" s="52"/>
      <c r="AI891" s="52"/>
      <c r="AJ891" s="52"/>
    </row>
    <row r="892" ht="15.75" customHeight="1">
      <c r="A892" s="53"/>
      <c r="B892" s="39" t="str">
        <f t="shared" si="1"/>
        <v/>
      </c>
      <c r="C892" s="40" t="s">
        <v>2613</v>
      </c>
      <c r="D892" s="41" t="s">
        <v>2614</v>
      </c>
      <c r="E892" s="41" t="s">
        <v>79</v>
      </c>
      <c r="F892" s="40" t="s">
        <v>155</v>
      </c>
      <c r="G892" s="41" t="s">
        <v>792</v>
      </c>
      <c r="H892" s="57" t="s">
        <v>6</v>
      </c>
      <c r="I892" s="41" t="s">
        <v>156</v>
      </c>
      <c r="J892" s="43"/>
      <c r="K892" s="44"/>
      <c r="L892" s="45"/>
      <c r="M892" s="46" t="s">
        <v>156</v>
      </c>
      <c r="N892" s="40" t="s">
        <v>155</v>
      </c>
      <c r="O892" s="47" t="s">
        <v>2615</v>
      </c>
      <c r="P892" s="48"/>
      <c r="Q892" s="48"/>
      <c r="R892" s="48"/>
      <c r="S892" s="49"/>
      <c r="T892" s="50" t="str">
        <f>IFERROR(__xludf.DUMMYFUNCTION("if(isblank($A892),"""",REGEXREPLACE($A892,   "",?(\d),?"",  ""$1""&amp;""-""&amp;$H892))"),"")</f>
        <v/>
      </c>
      <c r="U892" s="51" t="str">
        <f>IFERROR(__xludf.DUMMYFUNCTION("iferror(split(A892,"","",TRUE,TRUE),"""")"),"")</f>
        <v/>
      </c>
      <c r="V892" s="51"/>
      <c r="W892" s="51"/>
      <c r="X892" s="51"/>
      <c r="Y892" s="50" t="str">
        <f>IFERROR(__xludf.DUMMYFUNCTION("if(or(U892="""",U892=""f""),"""",U892&amp;"": ""&amp;vlookup(to_text(U892),'1.Learning-Goals'!$A$3:$B$100,2,FALSE))"),"")</f>
        <v/>
      </c>
      <c r="Z892" s="50" t="str">
        <f>IFERROR(__xludf.DUMMYFUNCTION("if(or(V892="""",V892=""f""),"""",V892&amp;"": ""&amp;vlookup(to_text(V892),'1.Learning-Goals'!$A$3:$B$100,2,FALSE))"),"")</f>
        <v/>
      </c>
      <c r="AA892" s="50" t="str">
        <f>IFERROR(__xludf.DUMMYFUNCTION("if(or(W892="""",W892=""f""),"""",W892&amp;"": ""&amp;vlookup(to_text(W892),'1.Learning-Goals'!$A$3:$B$100,2,FALSE))"),"")</f>
        <v/>
      </c>
      <c r="AB892" s="50" t="str">
        <f>IFERROR(__xludf.DUMMYFUNCTION("if(or(X892="""",X892=""f""),"""",X892&amp;"": ""&amp;vlookup(to_text(X892),'1.Learning-Goals'!$A$3:$B$100,2,FALSE))"),"")</f>
        <v/>
      </c>
      <c r="AC892" s="52"/>
      <c r="AD892" s="52"/>
      <c r="AE892" s="52"/>
      <c r="AF892" s="52"/>
      <c r="AG892" s="52"/>
      <c r="AH892" s="52"/>
      <c r="AI892" s="52"/>
      <c r="AJ892" s="52"/>
    </row>
    <row r="893" ht="15.75" customHeight="1">
      <c r="A893" s="38" t="s">
        <v>19</v>
      </c>
      <c r="B893" s="39" t="str">
        <f t="shared" si="1"/>
        <v>4: Create a logic model showing how genetic rescue occurs; i.e. how the introduction of new individuals to a small, inbred population on the verge of extinction provides needed genetic variation for the population to survive and recover.</v>
      </c>
      <c r="C893" s="40" t="s">
        <v>2616</v>
      </c>
      <c r="D893" s="41" t="s">
        <v>2617</v>
      </c>
      <c r="E893" s="41" t="s">
        <v>79</v>
      </c>
      <c r="F893" s="40" t="s">
        <v>155</v>
      </c>
      <c r="G893" s="41" t="s">
        <v>792</v>
      </c>
      <c r="H893" s="57" t="s">
        <v>6</v>
      </c>
      <c r="I893" s="41" t="s">
        <v>156</v>
      </c>
      <c r="J893" s="43"/>
      <c r="K893" s="44"/>
      <c r="L893" s="45"/>
      <c r="M893" s="46" t="s">
        <v>156</v>
      </c>
      <c r="N893" s="40" t="s">
        <v>155</v>
      </c>
      <c r="O893" s="47" t="s">
        <v>2618</v>
      </c>
      <c r="P893" s="48"/>
      <c r="Q893" s="48"/>
      <c r="R893" s="48"/>
      <c r="S893" s="49"/>
      <c r="T893" s="50" t="str">
        <f>IFERROR(__xludf.DUMMYFUNCTION("if(isblank($A893),"""",REGEXREPLACE($A893,   "",?(\d),?"",  ""$1""&amp;""-""&amp;$H893))"),"4-ELA")</f>
        <v>4-ELA</v>
      </c>
      <c r="U893" s="51">
        <f>IFERROR(__xludf.DUMMYFUNCTION("iferror(split(A893,"","",TRUE,TRUE),"""")"),4.0)</f>
        <v>4</v>
      </c>
      <c r="V893" s="51"/>
      <c r="W893" s="51"/>
      <c r="X893" s="51"/>
      <c r="Y893" s="50" t="str">
        <f>IFERROR(__xludf.DUMMYFUNCTION("if(or(U893="""",U893=""f""),"""",U893&amp;"": ""&amp;vlookup(to_text(U893),'1.Learning-Goals'!$A$3:$B$100,2,FALSE))"),"4: Create a logic model showing how genetic rescue occurs; i.e. how the introduction of new individuals to a small, inbred population on the verge of extinction provides needed genetic variation for the population to survive and recover.")</f>
        <v>4: Create a logic model showing how genetic rescue occurs; i.e. how the introduction of new individuals to a small, inbred population on the verge of extinction provides needed genetic variation for the population to survive and recover.</v>
      </c>
      <c r="Z893" s="50" t="str">
        <f>IFERROR(__xludf.DUMMYFUNCTION("if(or(V893="""",V893=""f""),"""",V893&amp;"": ""&amp;vlookup(to_text(V893),'1.Learning-Goals'!$A$3:$B$100,2,FALSE))"),"")</f>
        <v/>
      </c>
      <c r="AA893" s="50" t="str">
        <f>IFERROR(__xludf.DUMMYFUNCTION("if(or(W893="""",W893=""f""),"""",W893&amp;"": ""&amp;vlookup(to_text(W893),'1.Learning-Goals'!$A$3:$B$100,2,FALSE))"),"")</f>
        <v/>
      </c>
      <c r="AB893" s="50" t="str">
        <f>IFERROR(__xludf.DUMMYFUNCTION("if(or(X893="""",X893=""f""),"""",X893&amp;"": ""&amp;vlookup(to_text(X893),'1.Learning-Goals'!$A$3:$B$100,2,FALSE))"),"")</f>
        <v/>
      </c>
      <c r="AC893" s="52"/>
      <c r="AD893" s="52"/>
      <c r="AE893" s="52"/>
      <c r="AF893" s="52"/>
      <c r="AG893" s="52"/>
      <c r="AH893" s="52"/>
      <c r="AI893" s="52"/>
      <c r="AJ893" s="52"/>
    </row>
    <row r="894" ht="15.75" customHeight="1">
      <c r="A894" s="53"/>
      <c r="B894" s="39" t="str">
        <f t="shared" si="1"/>
        <v/>
      </c>
      <c r="C894" s="40" t="s">
        <v>2619</v>
      </c>
      <c r="D894" s="41" t="s">
        <v>2620</v>
      </c>
      <c r="E894" s="41" t="s">
        <v>79</v>
      </c>
      <c r="F894" s="40" t="s">
        <v>155</v>
      </c>
      <c r="G894" s="41" t="s">
        <v>792</v>
      </c>
      <c r="H894" s="57" t="s">
        <v>6</v>
      </c>
      <c r="I894" s="41" t="s">
        <v>156</v>
      </c>
      <c r="J894" s="43"/>
      <c r="K894" s="44"/>
      <c r="L894" s="45"/>
      <c r="M894" s="46" t="s">
        <v>156</v>
      </c>
      <c r="N894" s="40" t="s">
        <v>155</v>
      </c>
      <c r="O894" s="47" t="s">
        <v>2621</v>
      </c>
      <c r="P894" s="48"/>
      <c r="Q894" s="48"/>
      <c r="R894" s="48"/>
      <c r="S894" s="49"/>
      <c r="T894" s="50" t="str">
        <f>IFERROR(__xludf.DUMMYFUNCTION("if(isblank($A894),"""",REGEXREPLACE($A894,   "",?(\d),?"",  ""$1""&amp;""-""&amp;$H894))"),"")</f>
        <v/>
      </c>
      <c r="U894" s="51" t="str">
        <f>IFERROR(__xludf.DUMMYFUNCTION("iferror(split(A894,"","",TRUE,TRUE),"""")"),"")</f>
        <v/>
      </c>
      <c r="V894" s="51"/>
      <c r="W894" s="51"/>
      <c r="X894" s="51"/>
      <c r="Y894" s="50" t="str">
        <f>IFERROR(__xludf.DUMMYFUNCTION("if(or(U894="""",U894=""f""),"""",U894&amp;"": ""&amp;vlookup(to_text(U894),'1.Learning-Goals'!$A$3:$B$100,2,FALSE))"),"")</f>
        <v/>
      </c>
      <c r="Z894" s="50" t="str">
        <f>IFERROR(__xludf.DUMMYFUNCTION("if(or(V894="""",V894=""f""),"""",V894&amp;"": ""&amp;vlookup(to_text(V894),'1.Learning-Goals'!$A$3:$B$100,2,FALSE))"),"")</f>
        <v/>
      </c>
      <c r="AA894" s="50" t="str">
        <f>IFERROR(__xludf.DUMMYFUNCTION("if(or(W894="""",W894=""f""),"""",W894&amp;"": ""&amp;vlookup(to_text(W894),'1.Learning-Goals'!$A$3:$B$100,2,FALSE))"),"")</f>
        <v/>
      </c>
      <c r="AB894" s="50" t="str">
        <f>IFERROR(__xludf.DUMMYFUNCTION("if(or(X894="""",X894=""f""),"""",X894&amp;"": ""&amp;vlookup(to_text(X894),'1.Learning-Goals'!$A$3:$B$100,2,FALSE))"),"")</f>
        <v/>
      </c>
      <c r="AC894" s="52"/>
      <c r="AD894" s="52"/>
      <c r="AE894" s="52"/>
      <c r="AF894" s="52"/>
      <c r="AG894" s="52"/>
      <c r="AH894" s="52"/>
      <c r="AI894" s="52"/>
      <c r="AJ894" s="52"/>
    </row>
    <row r="895" ht="15.75" customHeight="1">
      <c r="A895" s="53"/>
      <c r="B895" s="39" t="str">
        <f t="shared" si="1"/>
        <v/>
      </c>
      <c r="C895" s="40" t="s">
        <v>2622</v>
      </c>
      <c r="D895" s="41" t="s">
        <v>2623</v>
      </c>
      <c r="E895" s="41" t="s">
        <v>79</v>
      </c>
      <c r="F895" s="40" t="s">
        <v>155</v>
      </c>
      <c r="G895" s="41" t="s">
        <v>792</v>
      </c>
      <c r="H895" s="57" t="s">
        <v>6</v>
      </c>
      <c r="I895" s="41" t="s">
        <v>156</v>
      </c>
      <c r="J895" s="43"/>
      <c r="K895" s="44"/>
      <c r="L895" s="45"/>
      <c r="M895" s="46" t="s">
        <v>156</v>
      </c>
      <c r="N895" s="40" t="s">
        <v>155</v>
      </c>
      <c r="O895" s="47" t="s">
        <v>2624</v>
      </c>
      <c r="P895" s="48"/>
      <c r="Q895" s="48"/>
      <c r="R895" s="48"/>
      <c r="S895" s="49"/>
      <c r="T895" s="50" t="str">
        <f>IFERROR(__xludf.DUMMYFUNCTION("if(isblank($A895),"""",REGEXREPLACE($A895,   "",?(\d),?"",  ""$1""&amp;""-""&amp;$H895))"),"")</f>
        <v/>
      </c>
      <c r="U895" s="51" t="str">
        <f>IFERROR(__xludf.DUMMYFUNCTION("iferror(split(A895,"","",TRUE,TRUE),"""")"),"")</f>
        <v/>
      </c>
      <c r="V895" s="51"/>
      <c r="W895" s="51"/>
      <c r="X895" s="51"/>
      <c r="Y895" s="50" t="str">
        <f>IFERROR(__xludf.DUMMYFUNCTION("if(or(U895="""",U895=""f""),"""",U895&amp;"": ""&amp;vlookup(to_text(U895),'1.Learning-Goals'!$A$3:$B$100,2,FALSE))"),"")</f>
        <v/>
      </c>
      <c r="Z895" s="50" t="str">
        <f>IFERROR(__xludf.DUMMYFUNCTION("if(or(V895="""",V895=""f""),"""",V895&amp;"": ""&amp;vlookup(to_text(V895),'1.Learning-Goals'!$A$3:$B$100,2,FALSE))"),"")</f>
        <v/>
      </c>
      <c r="AA895" s="50" t="str">
        <f>IFERROR(__xludf.DUMMYFUNCTION("if(or(W895="""",W895=""f""),"""",W895&amp;"": ""&amp;vlookup(to_text(W895),'1.Learning-Goals'!$A$3:$B$100,2,FALSE))"),"")</f>
        <v/>
      </c>
      <c r="AB895" s="50" t="str">
        <f>IFERROR(__xludf.DUMMYFUNCTION("if(or(X895="""",X895=""f""),"""",X895&amp;"": ""&amp;vlookup(to_text(X895),'1.Learning-Goals'!$A$3:$B$100,2,FALSE))"),"")</f>
        <v/>
      </c>
      <c r="AC895" s="52"/>
      <c r="AD895" s="52"/>
      <c r="AE895" s="52"/>
      <c r="AF895" s="52"/>
      <c r="AG895" s="52"/>
      <c r="AH895" s="52"/>
      <c r="AI895" s="52"/>
      <c r="AJ895" s="52"/>
    </row>
    <row r="896" ht="15.75" customHeight="1">
      <c r="A896" s="53"/>
      <c r="B896" s="39" t="str">
        <f t="shared" si="1"/>
        <v/>
      </c>
      <c r="C896" s="40" t="s">
        <v>2625</v>
      </c>
      <c r="D896" s="41" t="s">
        <v>2405</v>
      </c>
      <c r="E896" s="41" t="s">
        <v>79</v>
      </c>
      <c r="F896" s="40" t="s">
        <v>155</v>
      </c>
      <c r="G896" s="41" t="s">
        <v>792</v>
      </c>
      <c r="H896" s="57" t="s">
        <v>6</v>
      </c>
      <c r="I896" s="41" t="s">
        <v>156</v>
      </c>
      <c r="J896" s="43"/>
      <c r="K896" s="44"/>
      <c r="L896" s="45"/>
      <c r="M896" s="46" t="s">
        <v>156</v>
      </c>
      <c r="N896" s="40" t="s">
        <v>155</v>
      </c>
      <c r="O896" s="47" t="s">
        <v>2626</v>
      </c>
      <c r="P896" s="48"/>
      <c r="Q896" s="48"/>
      <c r="R896" s="48"/>
      <c r="S896" s="49"/>
      <c r="T896" s="50" t="str">
        <f>IFERROR(__xludf.DUMMYFUNCTION("if(isblank($A896),"""",REGEXREPLACE($A896,   "",?(\d),?"",  ""$1""&amp;""-""&amp;$H896))"),"")</f>
        <v/>
      </c>
      <c r="U896" s="51" t="str">
        <f>IFERROR(__xludf.DUMMYFUNCTION("iferror(split(A896,"","",TRUE,TRUE),"""")"),"")</f>
        <v/>
      </c>
      <c r="V896" s="51"/>
      <c r="W896" s="51"/>
      <c r="X896" s="51"/>
      <c r="Y896" s="50" t="str">
        <f>IFERROR(__xludf.DUMMYFUNCTION("if(or(U896="""",U896=""f""),"""",U896&amp;"": ""&amp;vlookup(to_text(U896),'1.Learning-Goals'!$A$3:$B$100,2,FALSE))"),"")</f>
        <v/>
      </c>
      <c r="Z896" s="50" t="str">
        <f>IFERROR(__xludf.DUMMYFUNCTION("if(or(V896="""",V896=""f""),"""",V896&amp;"": ""&amp;vlookup(to_text(V896),'1.Learning-Goals'!$A$3:$B$100,2,FALSE))"),"")</f>
        <v/>
      </c>
      <c r="AA896" s="50" t="str">
        <f>IFERROR(__xludf.DUMMYFUNCTION("if(or(W896="""",W896=""f""),"""",W896&amp;"": ""&amp;vlookup(to_text(W896),'1.Learning-Goals'!$A$3:$B$100,2,FALSE))"),"")</f>
        <v/>
      </c>
      <c r="AB896" s="50" t="str">
        <f>IFERROR(__xludf.DUMMYFUNCTION("if(or(X896="""",X896=""f""),"""",X896&amp;"": ""&amp;vlookup(to_text(X896),'1.Learning-Goals'!$A$3:$B$100,2,FALSE))"),"")</f>
        <v/>
      </c>
      <c r="AC896" s="52"/>
      <c r="AD896" s="52"/>
      <c r="AE896" s="52"/>
      <c r="AF896" s="52"/>
      <c r="AG896" s="52"/>
      <c r="AH896" s="52"/>
      <c r="AI896" s="52"/>
      <c r="AJ896" s="52"/>
    </row>
    <row r="897" ht="15.75" customHeight="1">
      <c r="A897" s="53"/>
      <c r="B897" s="39" t="str">
        <f t="shared" si="1"/>
        <v/>
      </c>
      <c r="C897" s="40" t="s">
        <v>2627</v>
      </c>
      <c r="D897" s="41" t="s">
        <v>2628</v>
      </c>
      <c r="E897" s="41" t="s">
        <v>79</v>
      </c>
      <c r="F897" s="40" t="s">
        <v>155</v>
      </c>
      <c r="G897" s="41" t="s">
        <v>792</v>
      </c>
      <c r="H897" s="57" t="s">
        <v>6</v>
      </c>
      <c r="I897" s="41" t="s">
        <v>156</v>
      </c>
      <c r="J897" s="43"/>
      <c r="K897" s="44"/>
      <c r="L897" s="45"/>
      <c r="M897" s="46" t="s">
        <v>156</v>
      </c>
      <c r="N897" s="40" t="s">
        <v>155</v>
      </c>
      <c r="O897" s="47" t="s">
        <v>2629</v>
      </c>
      <c r="P897" s="48"/>
      <c r="Q897" s="48"/>
      <c r="R897" s="48"/>
      <c r="S897" s="49"/>
      <c r="T897" s="50" t="str">
        <f>IFERROR(__xludf.DUMMYFUNCTION("if(isblank($A897),"""",REGEXREPLACE($A897,   "",?(\d),?"",  ""$1""&amp;""-""&amp;$H897))"),"")</f>
        <v/>
      </c>
      <c r="U897" s="51" t="str">
        <f>IFERROR(__xludf.DUMMYFUNCTION("iferror(split(A897,"","",TRUE,TRUE),"""")"),"")</f>
        <v/>
      </c>
      <c r="V897" s="51"/>
      <c r="W897" s="51"/>
      <c r="X897" s="51"/>
      <c r="Y897" s="50" t="str">
        <f>IFERROR(__xludf.DUMMYFUNCTION("if(or(U897="""",U897=""f""),"""",U897&amp;"": ""&amp;vlookup(to_text(U897),'1.Learning-Goals'!$A$3:$B$100,2,FALSE))"),"")</f>
        <v/>
      </c>
      <c r="Z897" s="50" t="str">
        <f>IFERROR(__xludf.DUMMYFUNCTION("if(or(V897="""",V897=""f""),"""",V897&amp;"": ""&amp;vlookup(to_text(V897),'1.Learning-Goals'!$A$3:$B$100,2,FALSE))"),"")</f>
        <v/>
      </c>
      <c r="AA897" s="50" t="str">
        <f>IFERROR(__xludf.DUMMYFUNCTION("if(or(W897="""",W897=""f""),"""",W897&amp;"": ""&amp;vlookup(to_text(W897),'1.Learning-Goals'!$A$3:$B$100,2,FALSE))"),"")</f>
        <v/>
      </c>
      <c r="AB897" s="50" t="str">
        <f>IFERROR(__xludf.DUMMYFUNCTION("if(or(X897="""",X897=""f""),"""",X897&amp;"": ""&amp;vlookup(to_text(X897),'1.Learning-Goals'!$A$3:$B$100,2,FALSE))"),"")</f>
        <v/>
      </c>
      <c r="AC897" s="52"/>
      <c r="AD897" s="52"/>
      <c r="AE897" s="52"/>
      <c r="AF897" s="52"/>
      <c r="AG897" s="52"/>
      <c r="AH897" s="52"/>
      <c r="AI897" s="52"/>
      <c r="AJ897" s="52"/>
    </row>
    <row r="898" ht="15.75" customHeight="1">
      <c r="A898" s="53"/>
      <c r="B898" s="39" t="str">
        <f t="shared" si="1"/>
        <v/>
      </c>
      <c r="C898" s="40" t="s">
        <v>2630</v>
      </c>
      <c r="D898" s="41" t="s">
        <v>2631</v>
      </c>
      <c r="E898" s="41" t="s">
        <v>79</v>
      </c>
      <c r="F898" s="40" t="s">
        <v>155</v>
      </c>
      <c r="G898" s="41" t="s">
        <v>792</v>
      </c>
      <c r="H898" s="57" t="s">
        <v>6</v>
      </c>
      <c r="I898" s="41" t="s">
        <v>156</v>
      </c>
      <c r="J898" s="43"/>
      <c r="K898" s="44"/>
      <c r="L898" s="45"/>
      <c r="M898" s="46" t="s">
        <v>156</v>
      </c>
      <c r="N898" s="40" t="s">
        <v>155</v>
      </c>
      <c r="O898" s="47" t="s">
        <v>2632</v>
      </c>
      <c r="P898" s="48"/>
      <c r="Q898" s="48"/>
      <c r="R898" s="48"/>
      <c r="S898" s="49"/>
      <c r="T898" s="50" t="str">
        <f>IFERROR(__xludf.DUMMYFUNCTION("if(isblank($A898),"""",REGEXREPLACE($A898,   "",?(\d),?"",  ""$1""&amp;""-""&amp;$H898))"),"")</f>
        <v/>
      </c>
      <c r="U898" s="51" t="str">
        <f>IFERROR(__xludf.DUMMYFUNCTION("iferror(split(A898,"","",TRUE,TRUE),"""")"),"")</f>
        <v/>
      </c>
      <c r="V898" s="51"/>
      <c r="W898" s="51"/>
      <c r="X898" s="51"/>
      <c r="Y898" s="50" t="str">
        <f>IFERROR(__xludf.DUMMYFUNCTION("if(or(U898="""",U898=""f""),"""",U898&amp;"": ""&amp;vlookup(to_text(U898),'1.Learning-Goals'!$A$3:$B$100,2,FALSE))"),"")</f>
        <v/>
      </c>
      <c r="Z898" s="50" t="str">
        <f>IFERROR(__xludf.DUMMYFUNCTION("if(or(V898="""",V898=""f""),"""",V898&amp;"": ""&amp;vlookup(to_text(V898),'1.Learning-Goals'!$A$3:$B$100,2,FALSE))"),"")</f>
        <v/>
      </c>
      <c r="AA898" s="50" t="str">
        <f>IFERROR(__xludf.DUMMYFUNCTION("if(or(W898="""",W898=""f""),"""",W898&amp;"": ""&amp;vlookup(to_text(W898),'1.Learning-Goals'!$A$3:$B$100,2,FALSE))"),"")</f>
        <v/>
      </c>
      <c r="AB898" s="50" t="str">
        <f>IFERROR(__xludf.DUMMYFUNCTION("if(or(X898="""",X898=""f""),"""",X898&amp;"": ""&amp;vlookup(to_text(X898),'1.Learning-Goals'!$A$3:$B$100,2,FALSE))"),"")</f>
        <v/>
      </c>
      <c r="AC898" s="52"/>
      <c r="AD898" s="52"/>
      <c r="AE898" s="52"/>
      <c r="AF898" s="52"/>
      <c r="AG898" s="52"/>
      <c r="AH898" s="52"/>
      <c r="AI898" s="52"/>
      <c r="AJ898" s="52"/>
    </row>
    <row r="899" ht="15.75" customHeight="1">
      <c r="A899" s="38" t="s">
        <v>28</v>
      </c>
      <c r="B899" s="39" t="str">
        <f t="shared" si="1"/>
        <v>7: Interpret scatter plot data from a model organism (Trinidadian guppies) and compare to related data in an endangered species (Florida panthers) to draw broader conclusions about the effectiveness of genetic rescue.</v>
      </c>
      <c r="C899" s="40" t="s">
        <v>2633</v>
      </c>
      <c r="D899" s="41" t="s">
        <v>2634</v>
      </c>
      <c r="E899" s="41" t="s">
        <v>79</v>
      </c>
      <c r="F899" s="40" t="s">
        <v>155</v>
      </c>
      <c r="G899" s="41" t="s">
        <v>792</v>
      </c>
      <c r="H899" s="57" t="s">
        <v>6</v>
      </c>
      <c r="I899" s="41" t="s">
        <v>156</v>
      </c>
      <c r="J899" s="43"/>
      <c r="K899" s="44"/>
      <c r="L899" s="45"/>
      <c r="M899" s="46" t="s">
        <v>156</v>
      </c>
      <c r="N899" s="40" t="s">
        <v>155</v>
      </c>
      <c r="O899" s="47" t="s">
        <v>2635</v>
      </c>
      <c r="P899" s="48"/>
      <c r="Q899" s="48"/>
      <c r="R899" s="48"/>
      <c r="S899" s="49"/>
      <c r="T899" s="50" t="str">
        <f>IFERROR(__xludf.DUMMYFUNCTION("if(isblank($A899),"""",REGEXREPLACE($A899,   "",?(\d),?"",  ""$1""&amp;""-""&amp;$H899))"),"7-ELA")</f>
        <v>7-ELA</v>
      </c>
      <c r="U899" s="51">
        <f>IFERROR(__xludf.DUMMYFUNCTION("iferror(split(A899,"","",TRUE,TRUE),"""")"),7.0)</f>
        <v>7</v>
      </c>
      <c r="V899" s="51"/>
      <c r="W899" s="51"/>
      <c r="X899" s="51"/>
      <c r="Y899" s="50" t="str">
        <f>IFERROR(__xludf.DUMMYFUNCTION("if(or(U899="""",U899=""f""),"""",U899&amp;"": ""&amp;vlookup(to_text(U899),'1.Learning-Goals'!$A$3:$B$100,2,FALSE))"),"7: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Z899" s="50" t="str">
        <f>IFERROR(__xludf.DUMMYFUNCTION("if(or(V899="""",V899=""f""),"""",V899&amp;"": ""&amp;vlookup(to_text(V899),'1.Learning-Goals'!$A$3:$B$100,2,FALSE))"),"")</f>
        <v/>
      </c>
      <c r="AA899" s="50" t="str">
        <f>IFERROR(__xludf.DUMMYFUNCTION("if(or(W899="""",W899=""f""),"""",W899&amp;"": ""&amp;vlookup(to_text(W899),'1.Learning-Goals'!$A$3:$B$100,2,FALSE))"),"")</f>
        <v/>
      </c>
      <c r="AB899" s="50" t="str">
        <f>IFERROR(__xludf.DUMMYFUNCTION("if(or(X899="""",X899=""f""),"""",X899&amp;"": ""&amp;vlookup(to_text(X899),'1.Learning-Goals'!$A$3:$B$100,2,FALSE))"),"")</f>
        <v/>
      </c>
      <c r="AC899" s="52"/>
      <c r="AD899" s="52"/>
      <c r="AE899" s="52"/>
      <c r="AF899" s="52"/>
      <c r="AG899" s="52"/>
      <c r="AH899" s="52"/>
      <c r="AI899" s="52"/>
      <c r="AJ899" s="52"/>
    </row>
    <row r="900" ht="15.75" customHeight="1">
      <c r="A900" s="53"/>
      <c r="B900" s="39" t="str">
        <f t="shared" si="1"/>
        <v/>
      </c>
      <c r="C900" s="40" t="s">
        <v>2636</v>
      </c>
      <c r="D900" s="41" t="s">
        <v>2637</v>
      </c>
      <c r="E900" s="41" t="s">
        <v>79</v>
      </c>
      <c r="F900" s="40" t="s">
        <v>155</v>
      </c>
      <c r="G900" s="41" t="s">
        <v>792</v>
      </c>
      <c r="H900" s="57" t="s">
        <v>6</v>
      </c>
      <c r="I900" s="41" t="s">
        <v>156</v>
      </c>
      <c r="J900" s="43"/>
      <c r="K900" s="44"/>
      <c r="L900" s="45"/>
      <c r="M900" s="46" t="s">
        <v>156</v>
      </c>
      <c r="N900" s="40" t="s">
        <v>155</v>
      </c>
      <c r="O900" s="47" t="s">
        <v>2638</v>
      </c>
      <c r="P900" s="48"/>
      <c r="Q900" s="48"/>
      <c r="R900" s="48"/>
      <c r="S900" s="49"/>
      <c r="T900" s="50" t="str">
        <f>IFERROR(__xludf.DUMMYFUNCTION("if(isblank($A900),"""",REGEXREPLACE($A900,   "",?(\d),?"",  ""$1""&amp;""-""&amp;$H900))"),"")</f>
        <v/>
      </c>
      <c r="U900" s="51" t="str">
        <f>IFERROR(__xludf.DUMMYFUNCTION("iferror(split(A900,"","",TRUE,TRUE),"""")"),"")</f>
        <v/>
      </c>
      <c r="V900" s="51"/>
      <c r="W900" s="51"/>
      <c r="X900" s="51"/>
      <c r="Y900" s="50" t="str">
        <f>IFERROR(__xludf.DUMMYFUNCTION("if(or(U900="""",U900=""f""),"""",U900&amp;"": ""&amp;vlookup(to_text(U900),'1.Learning-Goals'!$A$3:$B$100,2,FALSE))"),"")</f>
        <v/>
      </c>
      <c r="Z900" s="50" t="str">
        <f>IFERROR(__xludf.DUMMYFUNCTION("if(or(V900="""",V900=""f""),"""",V900&amp;"": ""&amp;vlookup(to_text(V900),'1.Learning-Goals'!$A$3:$B$100,2,FALSE))"),"")</f>
        <v/>
      </c>
      <c r="AA900" s="50" t="str">
        <f>IFERROR(__xludf.DUMMYFUNCTION("if(or(W900="""",W900=""f""),"""",W900&amp;"": ""&amp;vlookup(to_text(W900),'1.Learning-Goals'!$A$3:$B$100,2,FALSE))"),"")</f>
        <v/>
      </c>
      <c r="AB900" s="50" t="str">
        <f>IFERROR(__xludf.DUMMYFUNCTION("if(or(X900="""",X900=""f""),"""",X900&amp;"": ""&amp;vlookup(to_text(X900),'1.Learning-Goals'!$A$3:$B$100,2,FALSE))"),"")</f>
        <v/>
      </c>
      <c r="AC900" s="52"/>
      <c r="AD900" s="52"/>
      <c r="AE900" s="52"/>
      <c r="AF900" s="52"/>
      <c r="AG900" s="52"/>
      <c r="AH900" s="52"/>
      <c r="AI900" s="52"/>
      <c r="AJ900" s="52"/>
    </row>
    <row r="901" ht="15.75" customHeight="1">
      <c r="A901" s="53"/>
      <c r="B901" s="39" t="str">
        <f t="shared" si="1"/>
        <v/>
      </c>
      <c r="C901" s="40" t="s">
        <v>2639</v>
      </c>
      <c r="D901" s="41" t="s">
        <v>180</v>
      </c>
      <c r="E901" s="41" t="s">
        <v>79</v>
      </c>
      <c r="F901" s="40" t="s">
        <v>155</v>
      </c>
      <c r="G901" s="41" t="s">
        <v>792</v>
      </c>
      <c r="H901" s="57" t="s">
        <v>6</v>
      </c>
      <c r="I901" s="41" t="s">
        <v>156</v>
      </c>
      <c r="J901" s="43"/>
      <c r="K901" s="44"/>
      <c r="L901" s="45"/>
      <c r="M901" s="46" t="s">
        <v>156</v>
      </c>
      <c r="N901" s="40" t="s">
        <v>155</v>
      </c>
      <c r="O901" s="47" t="s">
        <v>2640</v>
      </c>
      <c r="P901" s="48"/>
      <c r="Q901" s="48"/>
      <c r="R901" s="48"/>
      <c r="S901" s="49"/>
      <c r="T901" s="50" t="str">
        <f>IFERROR(__xludf.DUMMYFUNCTION("if(isblank($A901),"""",REGEXREPLACE($A901,   "",?(\d),?"",  ""$1""&amp;""-""&amp;$H901))"),"")</f>
        <v/>
      </c>
      <c r="U901" s="51" t="str">
        <f>IFERROR(__xludf.DUMMYFUNCTION("iferror(split(A901,"","",TRUE,TRUE),"""")"),"")</f>
        <v/>
      </c>
      <c r="V901" s="51"/>
      <c r="W901" s="51"/>
      <c r="X901" s="51"/>
      <c r="Y901" s="50" t="str">
        <f>IFERROR(__xludf.DUMMYFUNCTION("if(or(U901="""",U901=""f""),"""",U901&amp;"": ""&amp;vlookup(to_text(U901),'1.Learning-Goals'!$A$3:$B$100,2,FALSE))"),"")</f>
        <v/>
      </c>
      <c r="Z901" s="50" t="str">
        <f>IFERROR(__xludf.DUMMYFUNCTION("if(or(V901="""",V901=""f""),"""",V901&amp;"": ""&amp;vlookup(to_text(V901),'1.Learning-Goals'!$A$3:$B$100,2,FALSE))"),"")</f>
        <v/>
      </c>
      <c r="AA901" s="50" t="str">
        <f>IFERROR(__xludf.DUMMYFUNCTION("if(or(W901="""",W901=""f""),"""",W901&amp;"": ""&amp;vlookup(to_text(W901),'1.Learning-Goals'!$A$3:$B$100,2,FALSE))"),"")</f>
        <v/>
      </c>
      <c r="AB901" s="50" t="str">
        <f>IFERROR(__xludf.DUMMYFUNCTION("if(or(X901="""",X901=""f""),"""",X901&amp;"": ""&amp;vlookup(to_text(X901),'1.Learning-Goals'!$A$3:$B$100,2,FALSE))"),"")</f>
        <v/>
      </c>
      <c r="AC901" s="52"/>
      <c r="AD901" s="52"/>
      <c r="AE901" s="52"/>
      <c r="AF901" s="52"/>
      <c r="AG901" s="52"/>
      <c r="AH901" s="52"/>
      <c r="AI901" s="52"/>
      <c r="AJ901" s="52"/>
    </row>
    <row r="902" ht="15.75" customHeight="1">
      <c r="A902" s="53"/>
      <c r="B902" s="39" t="str">
        <f t="shared" si="1"/>
        <v/>
      </c>
      <c r="C902" s="40" t="s">
        <v>2641</v>
      </c>
      <c r="D902" s="41" t="s">
        <v>2642</v>
      </c>
      <c r="E902" s="41" t="s">
        <v>79</v>
      </c>
      <c r="F902" s="40" t="s">
        <v>155</v>
      </c>
      <c r="G902" s="41" t="s">
        <v>792</v>
      </c>
      <c r="H902" s="57" t="s">
        <v>6</v>
      </c>
      <c r="I902" s="41" t="s">
        <v>156</v>
      </c>
      <c r="J902" s="43"/>
      <c r="K902" s="44"/>
      <c r="L902" s="45"/>
      <c r="M902" s="46" t="s">
        <v>156</v>
      </c>
      <c r="N902" s="40" t="s">
        <v>155</v>
      </c>
      <c r="O902" s="47" t="s">
        <v>2643</v>
      </c>
      <c r="P902" s="48"/>
      <c r="Q902" s="48"/>
      <c r="R902" s="48"/>
      <c r="S902" s="49"/>
      <c r="T902" s="50" t="str">
        <f>IFERROR(__xludf.DUMMYFUNCTION("if(isblank($A902),"""",REGEXREPLACE($A902,   "",?(\d),?"",  ""$1""&amp;""-""&amp;$H902))"),"")</f>
        <v/>
      </c>
      <c r="U902" s="51" t="str">
        <f>IFERROR(__xludf.DUMMYFUNCTION("iferror(split(A902,"","",TRUE,TRUE),"""")"),"")</f>
        <v/>
      </c>
      <c r="V902" s="51"/>
      <c r="W902" s="51"/>
      <c r="X902" s="51"/>
      <c r="Y902" s="50" t="str">
        <f>IFERROR(__xludf.DUMMYFUNCTION("if(or(U902="""",U902=""f""),"""",U902&amp;"": ""&amp;vlookup(to_text(U902),'1.Learning-Goals'!$A$3:$B$100,2,FALSE))"),"")</f>
        <v/>
      </c>
      <c r="Z902" s="50" t="str">
        <f>IFERROR(__xludf.DUMMYFUNCTION("if(or(V902="""",V902=""f""),"""",V902&amp;"": ""&amp;vlookup(to_text(V902),'1.Learning-Goals'!$A$3:$B$100,2,FALSE))"),"")</f>
        <v/>
      </c>
      <c r="AA902" s="50" t="str">
        <f>IFERROR(__xludf.DUMMYFUNCTION("if(or(W902="""",W902=""f""),"""",W902&amp;"": ""&amp;vlookup(to_text(W902),'1.Learning-Goals'!$A$3:$B$100,2,FALSE))"),"")</f>
        <v/>
      </c>
      <c r="AB902" s="50" t="str">
        <f>IFERROR(__xludf.DUMMYFUNCTION("if(or(X902="""",X902=""f""),"""",X902&amp;"": ""&amp;vlookup(to_text(X902),'1.Learning-Goals'!$A$3:$B$100,2,FALSE))"),"")</f>
        <v/>
      </c>
      <c r="AC902" s="52"/>
      <c r="AD902" s="52"/>
      <c r="AE902" s="52"/>
      <c r="AF902" s="52"/>
      <c r="AG902" s="52"/>
      <c r="AH902" s="52"/>
      <c r="AI902" s="52"/>
      <c r="AJ902" s="52"/>
    </row>
    <row r="903" ht="15.75" customHeight="1">
      <c r="A903" s="53"/>
      <c r="B903" s="39" t="str">
        <f t="shared" si="1"/>
        <v/>
      </c>
      <c r="C903" s="40" t="s">
        <v>2644</v>
      </c>
      <c r="D903" s="41" t="s">
        <v>2645</v>
      </c>
      <c r="E903" s="41" t="s">
        <v>79</v>
      </c>
      <c r="F903" s="40" t="s">
        <v>155</v>
      </c>
      <c r="G903" s="41" t="s">
        <v>792</v>
      </c>
      <c r="H903" s="57" t="s">
        <v>6</v>
      </c>
      <c r="I903" s="41" t="s">
        <v>156</v>
      </c>
      <c r="J903" s="43"/>
      <c r="K903" s="44"/>
      <c r="L903" s="45"/>
      <c r="M903" s="46" t="s">
        <v>156</v>
      </c>
      <c r="N903" s="40" t="s">
        <v>155</v>
      </c>
      <c r="O903" s="47" t="s">
        <v>2646</v>
      </c>
      <c r="P903" s="48"/>
      <c r="Q903" s="48"/>
      <c r="R903" s="48"/>
      <c r="S903" s="49"/>
      <c r="T903" s="50" t="str">
        <f>IFERROR(__xludf.DUMMYFUNCTION("if(isblank($A903),"""",REGEXREPLACE($A903,   "",?(\d),?"",  ""$1""&amp;""-""&amp;$H903))"),"")</f>
        <v/>
      </c>
      <c r="U903" s="51" t="str">
        <f>IFERROR(__xludf.DUMMYFUNCTION("iferror(split(A903,"","",TRUE,TRUE),"""")"),"")</f>
        <v/>
      </c>
      <c r="V903" s="51"/>
      <c r="W903" s="51"/>
      <c r="X903" s="51"/>
      <c r="Y903" s="50" t="str">
        <f>IFERROR(__xludf.DUMMYFUNCTION("if(or(U903="""",U903=""f""),"""",U903&amp;"": ""&amp;vlookup(to_text(U903),'1.Learning-Goals'!$A$3:$B$100,2,FALSE))"),"")</f>
        <v/>
      </c>
      <c r="Z903" s="50" t="str">
        <f>IFERROR(__xludf.DUMMYFUNCTION("if(or(V903="""",V903=""f""),"""",V903&amp;"": ""&amp;vlookup(to_text(V903),'1.Learning-Goals'!$A$3:$B$100,2,FALSE))"),"")</f>
        <v/>
      </c>
      <c r="AA903" s="50" t="str">
        <f>IFERROR(__xludf.DUMMYFUNCTION("if(or(W903="""",W903=""f""),"""",W903&amp;"": ""&amp;vlookup(to_text(W903),'1.Learning-Goals'!$A$3:$B$100,2,FALSE))"),"")</f>
        <v/>
      </c>
      <c r="AB903" s="50" t="str">
        <f>IFERROR(__xludf.DUMMYFUNCTION("if(or(X903="""",X903=""f""),"""",X903&amp;"": ""&amp;vlookup(to_text(X903),'1.Learning-Goals'!$A$3:$B$100,2,FALSE))"),"")</f>
        <v/>
      </c>
      <c r="AC903" s="52"/>
      <c r="AD903" s="52"/>
      <c r="AE903" s="52"/>
      <c r="AF903" s="52"/>
      <c r="AG903" s="52"/>
      <c r="AH903" s="52"/>
      <c r="AI903" s="52"/>
      <c r="AJ903" s="52"/>
    </row>
    <row r="904" ht="15.75" customHeight="1">
      <c r="A904" s="53"/>
      <c r="B904" s="39" t="str">
        <f t="shared" si="1"/>
        <v/>
      </c>
      <c r="C904" s="40" t="s">
        <v>2647</v>
      </c>
      <c r="D904" s="41" t="s">
        <v>183</v>
      </c>
      <c r="E904" s="41" t="s">
        <v>79</v>
      </c>
      <c r="F904" s="40" t="s">
        <v>155</v>
      </c>
      <c r="G904" s="41" t="s">
        <v>792</v>
      </c>
      <c r="H904" s="57" t="s">
        <v>6</v>
      </c>
      <c r="I904" s="41" t="s">
        <v>156</v>
      </c>
      <c r="J904" s="43"/>
      <c r="K904" s="44"/>
      <c r="L904" s="45"/>
      <c r="M904" s="46" t="s">
        <v>156</v>
      </c>
      <c r="N904" s="40" t="s">
        <v>155</v>
      </c>
      <c r="O904" s="47" t="s">
        <v>2648</v>
      </c>
      <c r="P904" s="48"/>
      <c r="Q904" s="48"/>
      <c r="R904" s="48"/>
      <c r="S904" s="49"/>
      <c r="T904" s="50" t="str">
        <f>IFERROR(__xludf.DUMMYFUNCTION("if(isblank($A904),"""",REGEXREPLACE($A904,   "",?(\d),?"",  ""$1""&amp;""-""&amp;$H904))"),"")</f>
        <v/>
      </c>
      <c r="U904" s="51" t="str">
        <f>IFERROR(__xludf.DUMMYFUNCTION("iferror(split(A904,"","",TRUE,TRUE),"""")"),"")</f>
        <v/>
      </c>
      <c r="V904" s="51"/>
      <c r="W904" s="51"/>
      <c r="X904" s="51"/>
      <c r="Y904" s="50" t="str">
        <f>IFERROR(__xludf.DUMMYFUNCTION("if(or(U904="""",U904=""f""),"""",U904&amp;"": ""&amp;vlookup(to_text(U904),'1.Learning-Goals'!$A$3:$B$100,2,FALSE))"),"")</f>
        <v/>
      </c>
      <c r="Z904" s="50" t="str">
        <f>IFERROR(__xludf.DUMMYFUNCTION("if(or(V904="""",V904=""f""),"""",V904&amp;"": ""&amp;vlookup(to_text(V904),'1.Learning-Goals'!$A$3:$B$100,2,FALSE))"),"")</f>
        <v/>
      </c>
      <c r="AA904" s="50" t="str">
        <f>IFERROR(__xludf.DUMMYFUNCTION("if(or(W904="""",W904=""f""),"""",W904&amp;"": ""&amp;vlookup(to_text(W904),'1.Learning-Goals'!$A$3:$B$100,2,FALSE))"),"")</f>
        <v/>
      </c>
      <c r="AB904" s="50" t="str">
        <f>IFERROR(__xludf.DUMMYFUNCTION("if(or(X904="""",X904=""f""),"""",X904&amp;"": ""&amp;vlookup(to_text(X904),'1.Learning-Goals'!$A$3:$B$100,2,FALSE))"),"")</f>
        <v/>
      </c>
      <c r="AC904" s="52"/>
      <c r="AD904" s="52"/>
      <c r="AE904" s="52"/>
      <c r="AF904" s="52"/>
      <c r="AG904" s="52"/>
      <c r="AH904" s="52"/>
      <c r="AI904" s="52"/>
      <c r="AJ904" s="52"/>
    </row>
    <row r="905" ht="15.75" customHeight="1">
      <c r="A905" s="53"/>
      <c r="B905" s="39" t="str">
        <f t="shared" si="1"/>
        <v/>
      </c>
      <c r="C905" s="40" t="s">
        <v>2649</v>
      </c>
      <c r="D905" s="41" t="s">
        <v>2571</v>
      </c>
      <c r="E905" s="41" t="s">
        <v>79</v>
      </c>
      <c r="F905" s="40" t="s">
        <v>155</v>
      </c>
      <c r="G905" s="41" t="s">
        <v>841</v>
      </c>
      <c r="H905" s="57" t="s">
        <v>6</v>
      </c>
      <c r="I905" s="41" t="s">
        <v>156</v>
      </c>
      <c r="J905" s="56"/>
      <c r="K905" s="44"/>
      <c r="L905" s="45"/>
      <c r="M905" s="46" t="s">
        <v>156</v>
      </c>
      <c r="N905" s="40" t="s">
        <v>155</v>
      </c>
      <c r="O905" s="47" t="s">
        <v>2650</v>
      </c>
      <c r="P905" s="48"/>
      <c r="Q905" s="48"/>
      <c r="R905" s="48"/>
      <c r="S905" s="49"/>
      <c r="T905" s="50" t="str">
        <f>IFERROR(__xludf.DUMMYFUNCTION("if(isblank($A905),"""",REGEXREPLACE($A905,   "",?(\d),?"",  ""$1""&amp;""-""&amp;$H905))"),"")</f>
        <v/>
      </c>
      <c r="U905" s="51" t="str">
        <f>IFERROR(__xludf.DUMMYFUNCTION("iferror(split(A905,"","",TRUE,TRUE),"""")"),"")</f>
        <v/>
      </c>
      <c r="V905" s="51"/>
      <c r="W905" s="51"/>
      <c r="X905" s="51"/>
      <c r="Y905" s="50" t="str">
        <f>IFERROR(__xludf.DUMMYFUNCTION("if(or(U905="""",U905=""f""),"""",U905&amp;"": ""&amp;vlookup(to_text(U905),'1.Learning-Goals'!$A$3:$B$100,2,FALSE))"),"")</f>
        <v/>
      </c>
      <c r="Z905" s="50" t="str">
        <f>IFERROR(__xludf.DUMMYFUNCTION("if(or(V905="""",V905=""f""),"""",V905&amp;"": ""&amp;vlookup(to_text(V905),'1.Learning-Goals'!$A$3:$B$100,2,FALSE))"),"")</f>
        <v/>
      </c>
      <c r="AA905" s="50" t="str">
        <f>IFERROR(__xludf.DUMMYFUNCTION("if(or(W905="""",W905=""f""),"""",W905&amp;"": ""&amp;vlookup(to_text(W905),'1.Learning-Goals'!$A$3:$B$100,2,FALSE))"),"")</f>
        <v/>
      </c>
      <c r="AB905" s="50" t="str">
        <f>IFERROR(__xludf.DUMMYFUNCTION("if(or(X905="""",X905=""f""),"""",X905&amp;"": ""&amp;vlookup(to_text(X905),'1.Learning-Goals'!$A$3:$B$100,2,FALSE))"),"")</f>
        <v/>
      </c>
      <c r="AC905" s="52"/>
      <c r="AD905" s="52"/>
      <c r="AE905" s="52"/>
      <c r="AF905" s="52"/>
      <c r="AG905" s="52"/>
      <c r="AH905" s="52"/>
      <c r="AI905" s="52"/>
      <c r="AJ905" s="52"/>
    </row>
    <row r="906" ht="15.75" customHeight="1">
      <c r="A906" s="53"/>
      <c r="B906" s="39" t="str">
        <f t="shared" si="1"/>
        <v/>
      </c>
      <c r="C906" s="40" t="s">
        <v>2651</v>
      </c>
      <c r="D906" s="41" t="s">
        <v>2652</v>
      </c>
      <c r="E906" s="41" t="s">
        <v>79</v>
      </c>
      <c r="F906" s="40" t="s">
        <v>155</v>
      </c>
      <c r="G906" s="41" t="s">
        <v>841</v>
      </c>
      <c r="H906" s="57" t="s">
        <v>6</v>
      </c>
      <c r="I906" s="41" t="s">
        <v>156</v>
      </c>
      <c r="J906" s="56"/>
      <c r="K906" s="44"/>
      <c r="L906" s="45"/>
      <c r="M906" s="46" t="s">
        <v>156</v>
      </c>
      <c r="N906" s="40" t="s">
        <v>155</v>
      </c>
      <c r="O906" s="47" t="s">
        <v>2653</v>
      </c>
      <c r="P906" s="48"/>
      <c r="Q906" s="48"/>
      <c r="R906" s="48"/>
      <c r="S906" s="49"/>
      <c r="T906" s="50" t="str">
        <f>IFERROR(__xludf.DUMMYFUNCTION("if(isblank($A906),"""",REGEXREPLACE($A906,   "",?(\d),?"",  ""$1""&amp;""-""&amp;$H906))"),"")</f>
        <v/>
      </c>
      <c r="U906" s="51" t="str">
        <f>IFERROR(__xludf.DUMMYFUNCTION("iferror(split(A906,"","",TRUE,TRUE),"""")"),"")</f>
        <v/>
      </c>
      <c r="V906" s="51"/>
      <c r="W906" s="51"/>
      <c r="X906" s="51"/>
      <c r="Y906" s="50" t="str">
        <f>IFERROR(__xludf.DUMMYFUNCTION("if(or(U906="""",U906=""f""),"""",U906&amp;"": ""&amp;vlookup(to_text(U906),'1.Learning-Goals'!$A$3:$B$100,2,FALSE))"),"")</f>
        <v/>
      </c>
      <c r="Z906" s="50" t="str">
        <f>IFERROR(__xludf.DUMMYFUNCTION("if(or(V906="""",V906=""f""),"""",V906&amp;"": ""&amp;vlookup(to_text(V906),'1.Learning-Goals'!$A$3:$B$100,2,FALSE))"),"")</f>
        <v/>
      </c>
      <c r="AA906" s="50" t="str">
        <f>IFERROR(__xludf.DUMMYFUNCTION("if(or(W906="""",W906=""f""),"""",W906&amp;"": ""&amp;vlookup(to_text(W906),'1.Learning-Goals'!$A$3:$B$100,2,FALSE))"),"")</f>
        <v/>
      </c>
      <c r="AB906" s="50" t="str">
        <f>IFERROR(__xludf.DUMMYFUNCTION("if(or(X906="""",X906=""f""),"""",X906&amp;"": ""&amp;vlookup(to_text(X906),'1.Learning-Goals'!$A$3:$B$100,2,FALSE))"),"")</f>
        <v/>
      </c>
      <c r="AC906" s="52"/>
      <c r="AD906" s="52"/>
      <c r="AE906" s="52"/>
      <c r="AF906" s="52"/>
      <c r="AG906" s="52"/>
      <c r="AH906" s="52"/>
      <c r="AI906" s="52"/>
      <c r="AJ906" s="52"/>
    </row>
    <row r="907" ht="15.75" customHeight="1">
      <c r="A907" s="53"/>
      <c r="B907" s="39" t="str">
        <f t="shared" si="1"/>
        <v/>
      </c>
      <c r="C907" s="40" t="s">
        <v>2654</v>
      </c>
      <c r="D907" s="41" t="s">
        <v>2655</v>
      </c>
      <c r="E907" s="41" t="s">
        <v>79</v>
      </c>
      <c r="F907" s="40" t="s">
        <v>155</v>
      </c>
      <c r="G907" s="41" t="s">
        <v>841</v>
      </c>
      <c r="H907" s="57" t="s">
        <v>6</v>
      </c>
      <c r="I907" s="41" t="s">
        <v>156</v>
      </c>
      <c r="J907" s="56"/>
      <c r="K907" s="44"/>
      <c r="L907" s="45"/>
      <c r="M907" s="46" t="s">
        <v>156</v>
      </c>
      <c r="N907" s="40" t="s">
        <v>155</v>
      </c>
      <c r="O907" s="47" t="s">
        <v>2656</v>
      </c>
      <c r="P907" s="48"/>
      <c r="Q907" s="48"/>
      <c r="R907" s="48"/>
      <c r="S907" s="49"/>
      <c r="T907" s="50" t="str">
        <f>IFERROR(__xludf.DUMMYFUNCTION("if(isblank($A907),"""",REGEXREPLACE($A907,   "",?(\d),?"",  ""$1""&amp;""-""&amp;$H907))"),"")</f>
        <v/>
      </c>
      <c r="U907" s="51" t="str">
        <f>IFERROR(__xludf.DUMMYFUNCTION("iferror(split(A907,"","",TRUE,TRUE),"""")"),"")</f>
        <v/>
      </c>
      <c r="V907" s="51"/>
      <c r="W907" s="51"/>
      <c r="X907" s="51"/>
      <c r="Y907" s="50" t="str">
        <f>IFERROR(__xludf.DUMMYFUNCTION("if(or(U907="""",U907=""f""),"""",U907&amp;"": ""&amp;vlookup(to_text(U907),'1.Learning-Goals'!$A$3:$B$100,2,FALSE))"),"")</f>
        <v/>
      </c>
      <c r="Z907" s="50" t="str">
        <f>IFERROR(__xludf.DUMMYFUNCTION("if(or(V907="""",V907=""f""),"""",V907&amp;"": ""&amp;vlookup(to_text(V907),'1.Learning-Goals'!$A$3:$B$100,2,FALSE))"),"")</f>
        <v/>
      </c>
      <c r="AA907" s="50" t="str">
        <f>IFERROR(__xludf.DUMMYFUNCTION("if(or(W907="""",W907=""f""),"""",W907&amp;"": ""&amp;vlookup(to_text(W907),'1.Learning-Goals'!$A$3:$B$100,2,FALSE))"),"")</f>
        <v/>
      </c>
      <c r="AB907" s="50" t="str">
        <f>IFERROR(__xludf.DUMMYFUNCTION("if(or(X907="""",X907=""f""),"""",X907&amp;"": ""&amp;vlookup(to_text(X907),'1.Learning-Goals'!$A$3:$B$100,2,FALSE))"),"")</f>
        <v/>
      </c>
      <c r="AC907" s="52"/>
      <c r="AD907" s="52"/>
      <c r="AE907" s="52"/>
      <c r="AF907" s="52"/>
      <c r="AG907" s="52"/>
      <c r="AH907" s="52"/>
      <c r="AI907" s="52"/>
      <c r="AJ907" s="52"/>
    </row>
    <row r="908" ht="15.75" customHeight="1">
      <c r="A908" s="53"/>
      <c r="B908" s="39" t="str">
        <f t="shared" si="1"/>
        <v/>
      </c>
      <c r="C908" s="40" t="s">
        <v>2657</v>
      </c>
      <c r="D908" s="41" t="s">
        <v>2658</v>
      </c>
      <c r="E908" s="41" t="s">
        <v>79</v>
      </c>
      <c r="F908" s="40" t="s">
        <v>155</v>
      </c>
      <c r="G908" s="41" t="s">
        <v>841</v>
      </c>
      <c r="H908" s="57" t="s">
        <v>6</v>
      </c>
      <c r="I908" s="41" t="s">
        <v>156</v>
      </c>
      <c r="J908" s="56"/>
      <c r="K908" s="44"/>
      <c r="L908" s="45"/>
      <c r="M908" s="46" t="s">
        <v>156</v>
      </c>
      <c r="N908" s="40" t="s">
        <v>155</v>
      </c>
      <c r="O908" s="47" t="s">
        <v>2659</v>
      </c>
      <c r="P908" s="48"/>
      <c r="Q908" s="48"/>
      <c r="R908" s="48"/>
      <c r="S908" s="49"/>
      <c r="T908" s="50" t="str">
        <f>IFERROR(__xludf.DUMMYFUNCTION("if(isblank($A908),"""",REGEXREPLACE($A908,   "",?(\d),?"",  ""$1""&amp;""-""&amp;$H908))"),"")</f>
        <v/>
      </c>
      <c r="U908" s="51" t="str">
        <f>IFERROR(__xludf.DUMMYFUNCTION("iferror(split(A908,"","",TRUE,TRUE),"""")"),"")</f>
        <v/>
      </c>
      <c r="V908" s="51"/>
      <c r="W908" s="51"/>
      <c r="X908" s="51"/>
      <c r="Y908" s="50" t="str">
        <f>IFERROR(__xludf.DUMMYFUNCTION("if(or(U908="""",U908=""f""),"""",U908&amp;"": ""&amp;vlookup(to_text(U908),'1.Learning-Goals'!$A$3:$B$100,2,FALSE))"),"")</f>
        <v/>
      </c>
      <c r="Z908" s="50" t="str">
        <f>IFERROR(__xludf.DUMMYFUNCTION("if(or(V908="""",V908=""f""),"""",V908&amp;"": ""&amp;vlookup(to_text(V908),'1.Learning-Goals'!$A$3:$B$100,2,FALSE))"),"")</f>
        <v/>
      </c>
      <c r="AA908" s="50" t="str">
        <f>IFERROR(__xludf.DUMMYFUNCTION("if(or(W908="""",W908=""f""),"""",W908&amp;"": ""&amp;vlookup(to_text(W908),'1.Learning-Goals'!$A$3:$B$100,2,FALSE))"),"")</f>
        <v/>
      </c>
      <c r="AB908" s="50" t="str">
        <f>IFERROR(__xludf.DUMMYFUNCTION("if(or(X908="""",X908=""f""),"""",X908&amp;"": ""&amp;vlookup(to_text(X908),'1.Learning-Goals'!$A$3:$B$100,2,FALSE))"),"")</f>
        <v/>
      </c>
      <c r="AC908" s="52"/>
      <c r="AD908" s="52"/>
      <c r="AE908" s="52"/>
      <c r="AF908" s="52"/>
      <c r="AG908" s="52"/>
      <c r="AH908" s="52"/>
      <c r="AI908" s="52"/>
      <c r="AJ908" s="52"/>
    </row>
    <row r="909" ht="15.75" customHeight="1">
      <c r="A909" s="53"/>
      <c r="B909" s="39" t="str">
        <f t="shared" si="1"/>
        <v/>
      </c>
      <c r="C909" s="40" t="s">
        <v>2660</v>
      </c>
      <c r="D909" s="41" t="s">
        <v>2583</v>
      </c>
      <c r="E909" s="41" t="s">
        <v>79</v>
      </c>
      <c r="F909" s="40" t="s">
        <v>155</v>
      </c>
      <c r="G909" s="41" t="s">
        <v>841</v>
      </c>
      <c r="H909" s="57" t="s">
        <v>6</v>
      </c>
      <c r="I909" s="41" t="s">
        <v>156</v>
      </c>
      <c r="J909" s="56"/>
      <c r="K909" s="44"/>
      <c r="L909" s="45"/>
      <c r="M909" s="46" t="s">
        <v>156</v>
      </c>
      <c r="N909" s="40" t="s">
        <v>155</v>
      </c>
      <c r="O909" s="47" t="s">
        <v>2661</v>
      </c>
      <c r="P909" s="48"/>
      <c r="Q909" s="48"/>
      <c r="R909" s="48"/>
      <c r="S909" s="49"/>
      <c r="T909" s="50" t="str">
        <f>IFERROR(__xludf.DUMMYFUNCTION("if(isblank($A909),"""",REGEXREPLACE($A909,   "",?(\d),?"",  ""$1""&amp;""-""&amp;$H909))"),"")</f>
        <v/>
      </c>
      <c r="U909" s="51" t="str">
        <f>IFERROR(__xludf.DUMMYFUNCTION("iferror(split(A909,"","",TRUE,TRUE),"""")"),"")</f>
        <v/>
      </c>
      <c r="V909" s="51"/>
      <c r="W909" s="51"/>
      <c r="X909" s="51"/>
      <c r="Y909" s="50" t="str">
        <f>IFERROR(__xludf.DUMMYFUNCTION("if(or(U909="""",U909=""f""),"""",U909&amp;"": ""&amp;vlookup(to_text(U909),'1.Learning-Goals'!$A$3:$B$100,2,FALSE))"),"")</f>
        <v/>
      </c>
      <c r="Z909" s="50" t="str">
        <f>IFERROR(__xludf.DUMMYFUNCTION("if(or(V909="""",V909=""f""),"""",V909&amp;"": ""&amp;vlookup(to_text(V909),'1.Learning-Goals'!$A$3:$B$100,2,FALSE))"),"")</f>
        <v/>
      </c>
      <c r="AA909" s="50" t="str">
        <f>IFERROR(__xludf.DUMMYFUNCTION("if(or(W909="""",W909=""f""),"""",W909&amp;"": ""&amp;vlookup(to_text(W909),'1.Learning-Goals'!$A$3:$B$100,2,FALSE))"),"")</f>
        <v/>
      </c>
      <c r="AB909" s="50" t="str">
        <f>IFERROR(__xludf.DUMMYFUNCTION("if(or(X909="""",X909=""f""),"""",X909&amp;"": ""&amp;vlookup(to_text(X909),'1.Learning-Goals'!$A$3:$B$100,2,FALSE))"),"")</f>
        <v/>
      </c>
      <c r="AC909" s="52"/>
      <c r="AD909" s="52"/>
      <c r="AE909" s="52"/>
      <c r="AF909" s="52"/>
      <c r="AG909" s="52"/>
      <c r="AH909" s="52"/>
      <c r="AI909" s="52"/>
      <c r="AJ909" s="52"/>
    </row>
    <row r="910" ht="15.75" customHeight="1">
      <c r="A910" s="53"/>
      <c r="B910" s="39" t="str">
        <f t="shared" si="1"/>
        <v/>
      </c>
      <c r="C910" s="40" t="s">
        <v>2662</v>
      </c>
      <c r="D910" s="41" t="s">
        <v>2443</v>
      </c>
      <c r="E910" s="41" t="s">
        <v>79</v>
      </c>
      <c r="F910" s="40" t="s">
        <v>155</v>
      </c>
      <c r="G910" s="41" t="s">
        <v>841</v>
      </c>
      <c r="H910" s="57" t="s">
        <v>6</v>
      </c>
      <c r="I910" s="41" t="s">
        <v>156</v>
      </c>
      <c r="J910" s="56"/>
      <c r="K910" s="44"/>
      <c r="L910" s="45"/>
      <c r="M910" s="46" t="s">
        <v>156</v>
      </c>
      <c r="N910" s="40" t="s">
        <v>155</v>
      </c>
      <c r="O910" s="47" t="s">
        <v>2663</v>
      </c>
      <c r="P910" s="48"/>
      <c r="Q910" s="48"/>
      <c r="R910" s="48"/>
      <c r="S910" s="49"/>
      <c r="T910" s="50" t="str">
        <f>IFERROR(__xludf.DUMMYFUNCTION("if(isblank($A910),"""",REGEXREPLACE($A910,   "",?(\d),?"",  ""$1""&amp;""-""&amp;$H910))"),"")</f>
        <v/>
      </c>
      <c r="U910" s="51" t="str">
        <f>IFERROR(__xludf.DUMMYFUNCTION("iferror(split(A910,"","",TRUE,TRUE),"""")"),"")</f>
        <v/>
      </c>
      <c r="V910" s="51"/>
      <c r="W910" s="51"/>
      <c r="X910" s="51"/>
      <c r="Y910" s="50" t="str">
        <f>IFERROR(__xludf.DUMMYFUNCTION("if(or(U910="""",U910=""f""),"""",U910&amp;"": ""&amp;vlookup(to_text(U910),'1.Learning-Goals'!$A$3:$B$100,2,FALSE))"),"")</f>
        <v/>
      </c>
      <c r="Z910" s="50" t="str">
        <f>IFERROR(__xludf.DUMMYFUNCTION("if(or(V910="""",V910=""f""),"""",V910&amp;"": ""&amp;vlookup(to_text(V910),'1.Learning-Goals'!$A$3:$B$100,2,FALSE))"),"")</f>
        <v/>
      </c>
      <c r="AA910" s="50" t="str">
        <f>IFERROR(__xludf.DUMMYFUNCTION("if(or(W910="""",W910=""f""),"""",W910&amp;"": ""&amp;vlookup(to_text(W910),'1.Learning-Goals'!$A$3:$B$100,2,FALSE))"),"")</f>
        <v/>
      </c>
      <c r="AB910" s="50" t="str">
        <f>IFERROR(__xludf.DUMMYFUNCTION("if(or(X910="""",X910=""f""),"""",X910&amp;"": ""&amp;vlookup(to_text(X910),'1.Learning-Goals'!$A$3:$B$100,2,FALSE))"),"")</f>
        <v/>
      </c>
      <c r="AC910" s="52"/>
      <c r="AD910" s="52"/>
      <c r="AE910" s="52"/>
      <c r="AF910" s="52"/>
      <c r="AG910" s="52"/>
      <c r="AH910" s="52"/>
      <c r="AI910" s="52"/>
      <c r="AJ910" s="52"/>
    </row>
    <row r="911" ht="15.75" customHeight="1">
      <c r="A911" s="53"/>
      <c r="B911" s="39" t="str">
        <f t="shared" si="1"/>
        <v/>
      </c>
      <c r="C911" s="40" t="s">
        <v>2664</v>
      </c>
      <c r="D911" s="41" t="s">
        <v>2588</v>
      </c>
      <c r="E911" s="41" t="s">
        <v>79</v>
      </c>
      <c r="F911" s="40" t="s">
        <v>155</v>
      </c>
      <c r="G911" s="41" t="s">
        <v>841</v>
      </c>
      <c r="H911" s="57" t="s">
        <v>6</v>
      </c>
      <c r="I911" s="41" t="s">
        <v>156</v>
      </c>
      <c r="J911" s="56"/>
      <c r="K911" s="44"/>
      <c r="L911" s="45"/>
      <c r="M911" s="46" t="s">
        <v>156</v>
      </c>
      <c r="N911" s="40" t="s">
        <v>155</v>
      </c>
      <c r="O911" s="47" t="s">
        <v>2665</v>
      </c>
      <c r="P911" s="48"/>
      <c r="Q911" s="48"/>
      <c r="R911" s="48"/>
      <c r="S911" s="49"/>
      <c r="T911" s="50" t="str">
        <f>IFERROR(__xludf.DUMMYFUNCTION("if(isblank($A911),"""",REGEXREPLACE($A911,   "",?(\d),?"",  ""$1""&amp;""-""&amp;$H911))"),"")</f>
        <v/>
      </c>
      <c r="U911" s="51" t="str">
        <f>IFERROR(__xludf.DUMMYFUNCTION("iferror(split(A911,"","",TRUE,TRUE),"""")"),"")</f>
        <v/>
      </c>
      <c r="V911" s="51"/>
      <c r="W911" s="51"/>
      <c r="X911" s="51"/>
      <c r="Y911" s="50" t="str">
        <f>IFERROR(__xludf.DUMMYFUNCTION("if(or(U911="""",U911=""f""),"""",U911&amp;"": ""&amp;vlookup(to_text(U911),'1.Learning-Goals'!$A$3:$B$100,2,FALSE))"),"")</f>
        <v/>
      </c>
      <c r="Z911" s="50" t="str">
        <f>IFERROR(__xludf.DUMMYFUNCTION("if(or(V911="""",V911=""f""),"""",V911&amp;"": ""&amp;vlookup(to_text(V911),'1.Learning-Goals'!$A$3:$B$100,2,FALSE))"),"")</f>
        <v/>
      </c>
      <c r="AA911" s="50" t="str">
        <f>IFERROR(__xludf.DUMMYFUNCTION("if(or(W911="""",W911=""f""),"""",W911&amp;"": ""&amp;vlookup(to_text(W911),'1.Learning-Goals'!$A$3:$B$100,2,FALSE))"),"")</f>
        <v/>
      </c>
      <c r="AB911" s="50" t="str">
        <f>IFERROR(__xludf.DUMMYFUNCTION("if(or(X911="""",X911=""f""),"""",X911&amp;"": ""&amp;vlookup(to_text(X911),'1.Learning-Goals'!$A$3:$B$100,2,FALSE))"),"")</f>
        <v/>
      </c>
      <c r="AC911" s="52"/>
      <c r="AD911" s="52"/>
      <c r="AE911" s="52"/>
      <c r="AF911" s="52"/>
      <c r="AG911" s="52"/>
      <c r="AH911" s="52"/>
      <c r="AI911" s="52"/>
      <c r="AJ911" s="52"/>
    </row>
    <row r="912" ht="15.75" customHeight="1">
      <c r="A912" s="53"/>
      <c r="B912" s="39" t="str">
        <f t="shared" si="1"/>
        <v/>
      </c>
      <c r="C912" s="40" t="s">
        <v>2666</v>
      </c>
      <c r="D912" s="41" t="s">
        <v>2667</v>
      </c>
      <c r="E912" s="41" t="s">
        <v>79</v>
      </c>
      <c r="F912" s="40" t="s">
        <v>155</v>
      </c>
      <c r="G912" s="41" t="s">
        <v>841</v>
      </c>
      <c r="H912" s="57" t="s">
        <v>6</v>
      </c>
      <c r="I912" s="41" t="s">
        <v>156</v>
      </c>
      <c r="J912" s="56"/>
      <c r="K912" s="44"/>
      <c r="L912" s="45"/>
      <c r="M912" s="46" t="s">
        <v>156</v>
      </c>
      <c r="N912" s="40" t="s">
        <v>155</v>
      </c>
      <c r="O912" s="47" t="s">
        <v>2668</v>
      </c>
      <c r="P912" s="48"/>
      <c r="Q912" s="48"/>
      <c r="R912" s="48"/>
      <c r="S912" s="49"/>
      <c r="T912" s="50" t="str">
        <f>IFERROR(__xludf.DUMMYFUNCTION("if(isblank($A912),"""",REGEXREPLACE($A912,   "",?(\d),?"",  ""$1""&amp;""-""&amp;$H912))"),"")</f>
        <v/>
      </c>
      <c r="U912" s="51" t="str">
        <f>IFERROR(__xludf.DUMMYFUNCTION("iferror(split(A912,"","",TRUE,TRUE),"""")"),"")</f>
        <v/>
      </c>
      <c r="V912" s="51"/>
      <c r="W912" s="51"/>
      <c r="X912" s="51"/>
      <c r="Y912" s="50" t="str">
        <f>IFERROR(__xludf.DUMMYFUNCTION("if(or(U912="""",U912=""f""),"""",U912&amp;"": ""&amp;vlookup(to_text(U912),'1.Learning-Goals'!$A$3:$B$100,2,FALSE))"),"")</f>
        <v/>
      </c>
      <c r="Z912" s="50" t="str">
        <f>IFERROR(__xludf.DUMMYFUNCTION("if(or(V912="""",V912=""f""),"""",V912&amp;"": ""&amp;vlookup(to_text(V912),'1.Learning-Goals'!$A$3:$B$100,2,FALSE))"),"")</f>
        <v/>
      </c>
      <c r="AA912" s="50" t="str">
        <f>IFERROR(__xludf.DUMMYFUNCTION("if(or(W912="""",W912=""f""),"""",W912&amp;"": ""&amp;vlookup(to_text(W912),'1.Learning-Goals'!$A$3:$B$100,2,FALSE))"),"")</f>
        <v/>
      </c>
      <c r="AB912" s="50" t="str">
        <f>IFERROR(__xludf.DUMMYFUNCTION("if(or(X912="""",X912=""f""),"""",X912&amp;"": ""&amp;vlookup(to_text(X912),'1.Learning-Goals'!$A$3:$B$100,2,FALSE))"),"")</f>
        <v/>
      </c>
      <c r="AC912" s="52"/>
      <c r="AD912" s="52"/>
      <c r="AE912" s="52"/>
      <c r="AF912" s="52"/>
      <c r="AG912" s="52"/>
      <c r="AH912" s="52"/>
      <c r="AI912" s="52"/>
      <c r="AJ912" s="52"/>
    </row>
    <row r="913" ht="15.75" customHeight="1">
      <c r="A913" s="53"/>
      <c r="B913" s="39" t="str">
        <f t="shared" si="1"/>
        <v/>
      </c>
      <c r="C913" s="40" t="s">
        <v>2669</v>
      </c>
      <c r="D913" s="41" t="s">
        <v>2670</v>
      </c>
      <c r="E913" s="41" t="s">
        <v>79</v>
      </c>
      <c r="F913" s="40" t="s">
        <v>155</v>
      </c>
      <c r="G913" s="41" t="s">
        <v>841</v>
      </c>
      <c r="H913" s="57" t="s">
        <v>6</v>
      </c>
      <c r="I913" s="41" t="s">
        <v>156</v>
      </c>
      <c r="J913" s="56"/>
      <c r="K913" s="44"/>
      <c r="L913" s="45"/>
      <c r="M913" s="46" t="s">
        <v>156</v>
      </c>
      <c r="N913" s="40" t="s">
        <v>155</v>
      </c>
      <c r="O913" s="47" t="s">
        <v>2671</v>
      </c>
      <c r="P913" s="48"/>
      <c r="Q913" s="48"/>
      <c r="R913" s="48"/>
      <c r="S913" s="49"/>
      <c r="T913" s="50" t="str">
        <f>IFERROR(__xludf.DUMMYFUNCTION("if(isblank($A913),"""",REGEXREPLACE($A913,   "",?(\d),?"",  ""$1""&amp;""-""&amp;$H913))"),"")</f>
        <v/>
      </c>
      <c r="U913" s="51" t="str">
        <f>IFERROR(__xludf.DUMMYFUNCTION("iferror(split(A913,"","",TRUE,TRUE),"""")"),"")</f>
        <v/>
      </c>
      <c r="V913" s="51"/>
      <c r="W913" s="51"/>
      <c r="X913" s="51"/>
      <c r="Y913" s="50" t="str">
        <f>IFERROR(__xludf.DUMMYFUNCTION("if(or(U913="""",U913=""f""),"""",U913&amp;"": ""&amp;vlookup(to_text(U913),'1.Learning-Goals'!$A$3:$B$100,2,FALSE))"),"")</f>
        <v/>
      </c>
      <c r="Z913" s="50" t="str">
        <f>IFERROR(__xludf.DUMMYFUNCTION("if(or(V913="""",V913=""f""),"""",V913&amp;"": ""&amp;vlookup(to_text(V913),'1.Learning-Goals'!$A$3:$B$100,2,FALSE))"),"")</f>
        <v/>
      </c>
      <c r="AA913" s="50" t="str">
        <f>IFERROR(__xludf.DUMMYFUNCTION("if(or(W913="""",W913=""f""),"""",W913&amp;"": ""&amp;vlookup(to_text(W913),'1.Learning-Goals'!$A$3:$B$100,2,FALSE))"),"")</f>
        <v/>
      </c>
      <c r="AB913" s="50" t="str">
        <f>IFERROR(__xludf.DUMMYFUNCTION("if(or(X913="""",X913=""f""),"""",X913&amp;"": ""&amp;vlookup(to_text(X913),'1.Learning-Goals'!$A$3:$B$100,2,FALSE))"),"")</f>
        <v/>
      </c>
      <c r="AC913" s="52"/>
      <c r="AD913" s="52"/>
      <c r="AE913" s="52"/>
      <c r="AF913" s="52"/>
      <c r="AG913" s="52"/>
      <c r="AH913" s="52"/>
      <c r="AI913" s="52"/>
      <c r="AJ913" s="52"/>
    </row>
    <row r="914" ht="15.75" customHeight="1">
      <c r="A914" s="53"/>
      <c r="B914" s="39" t="str">
        <f t="shared" si="1"/>
        <v/>
      </c>
      <c r="C914" s="40" t="s">
        <v>2672</v>
      </c>
      <c r="D914" s="41" t="s">
        <v>2673</v>
      </c>
      <c r="E914" s="41" t="s">
        <v>79</v>
      </c>
      <c r="F914" s="40" t="s">
        <v>155</v>
      </c>
      <c r="G914" s="41" t="s">
        <v>841</v>
      </c>
      <c r="H914" s="57" t="s">
        <v>6</v>
      </c>
      <c r="I914" s="41" t="s">
        <v>156</v>
      </c>
      <c r="J914" s="56"/>
      <c r="K914" s="44"/>
      <c r="L914" s="45"/>
      <c r="M914" s="46" t="s">
        <v>156</v>
      </c>
      <c r="N914" s="40" t="s">
        <v>155</v>
      </c>
      <c r="O914" s="47" t="s">
        <v>2674</v>
      </c>
      <c r="P914" s="48"/>
      <c r="Q914" s="48"/>
      <c r="R914" s="48"/>
      <c r="S914" s="49"/>
      <c r="T914" s="50" t="str">
        <f>IFERROR(__xludf.DUMMYFUNCTION("if(isblank($A914),"""",REGEXREPLACE($A914,   "",?(\d),?"",  ""$1""&amp;""-""&amp;$H914))"),"")</f>
        <v/>
      </c>
      <c r="U914" s="51" t="str">
        <f>IFERROR(__xludf.DUMMYFUNCTION("iferror(split(A914,"","",TRUE,TRUE),"""")"),"")</f>
        <v/>
      </c>
      <c r="V914" s="51"/>
      <c r="W914" s="51"/>
      <c r="X914" s="51"/>
      <c r="Y914" s="50" t="str">
        <f>IFERROR(__xludf.DUMMYFUNCTION("if(or(U914="""",U914=""f""),"""",U914&amp;"": ""&amp;vlookup(to_text(U914),'1.Learning-Goals'!$A$3:$B$100,2,FALSE))"),"")</f>
        <v/>
      </c>
      <c r="Z914" s="50" t="str">
        <f>IFERROR(__xludf.DUMMYFUNCTION("if(or(V914="""",V914=""f""),"""",V914&amp;"": ""&amp;vlookup(to_text(V914),'1.Learning-Goals'!$A$3:$B$100,2,FALSE))"),"")</f>
        <v/>
      </c>
      <c r="AA914" s="50" t="str">
        <f>IFERROR(__xludf.DUMMYFUNCTION("if(or(W914="""",W914=""f""),"""",W914&amp;"": ""&amp;vlookup(to_text(W914),'1.Learning-Goals'!$A$3:$B$100,2,FALSE))"),"")</f>
        <v/>
      </c>
      <c r="AB914" s="50" t="str">
        <f>IFERROR(__xludf.DUMMYFUNCTION("if(or(X914="""",X914=""f""),"""",X914&amp;"": ""&amp;vlookup(to_text(X914),'1.Learning-Goals'!$A$3:$B$100,2,FALSE))"),"")</f>
        <v/>
      </c>
      <c r="AC914" s="52"/>
      <c r="AD914" s="52"/>
      <c r="AE914" s="52"/>
      <c r="AF914" s="52"/>
      <c r="AG914" s="52"/>
      <c r="AH914" s="52"/>
      <c r="AI914" s="52"/>
      <c r="AJ914" s="52"/>
    </row>
    <row r="915" ht="15.75" customHeight="1">
      <c r="A915" s="53"/>
      <c r="B915" s="39" t="str">
        <f t="shared" si="1"/>
        <v/>
      </c>
      <c r="C915" s="40" t="s">
        <v>2675</v>
      </c>
      <c r="D915" s="41" t="s">
        <v>2676</v>
      </c>
      <c r="E915" s="41" t="s">
        <v>79</v>
      </c>
      <c r="F915" s="40" t="s">
        <v>155</v>
      </c>
      <c r="G915" s="41" t="s">
        <v>841</v>
      </c>
      <c r="H915" s="57" t="s">
        <v>6</v>
      </c>
      <c r="I915" s="41" t="s">
        <v>156</v>
      </c>
      <c r="J915" s="56"/>
      <c r="K915" s="44"/>
      <c r="L915" s="45"/>
      <c r="M915" s="46" t="s">
        <v>156</v>
      </c>
      <c r="N915" s="40" t="s">
        <v>155</v>
      </c>
      <c r="O915" s="47" t="s">
        <v>2677</v>
      </c>
      <c r="P915" s="48"/>
      <c r="Q915" s="48"/>
      <c r="R915" s="48"/>
      <c r="S915" s="49"/>
      <c r="T915" s="50" t="str">
        <f>IFERROR(__xludf.DUMMYFUNCTION("if(isblank($A915),"""",REGEXREPLACE($A915,   "",?(\d),?"",  ""$1""&amp;""-""&amp;$H915))"),"")</f>
        <v/>
      </c>
      <c r="U915" s="51" t="str">
        <f>IFERROR(__xludf.DUMMYFUNCTION("iferror(split(A915,"","",TRUE,TRUE),"""")"),"")</f>
        <v/>
      </c>
      <c r="V915" s="51"/>
      <c r="W915" s="51"/>
      <c r="X915" s="51"/>
      <c r="Y915" s="50" t="str">
        <f>IFERROR(__xludf.DUMMYFUNCTION("if(or(U915="""",U915=""f""),"""",U915&amp;"": ""&amp;vlookup(to_text(U915),'1.Learning-Goals'!$A$3:$B$100,2,FALSE))"),"")</f>
        <v/>
      </c>
      <c r="Z915" s="50" t="str">
        <f>IFERROR(__xludf.DUMMYFUNCTION("if(or(V915="""",V915=""f""),"""",V915&amp;"": ""&amp;vlookup(to_text(V915),'1.Learning-Goals'!$A$3:$B$100,2,FALSE))"),"")</f>
        <v/>
      </c>
      <c r="AA915" s="50" t="str">
        <f>IFERROR(__xludf.DUMMYFUNCTION("if(or(W915="""",W915=""f""),"""",W915&amp;"": ""&amp;vlookup(to_text(W915),'1.Learning-Goals'!$A$3:$B$100,2,FALSE))"),"")</f>
        <v/>
      </c>
      <c r="AB915" s="50" t="str">
        <f>IFERROR(__xludf.DUMMYFUNCTION("if(or(X915="""",X915=""f""),"""",X915&amp;"": ""&amp;vlookup(to_text(X915),'1.Learning-Goals'!$A$3:$B$100,2,FALSE))"),"")</f>
        <v/>
      </c>
      <c r="AC915" s="52"/>
      <c r="AD915" s="52"/>
      <c r="AE915" s="52"/>
      <c r="AF915" s="52"/>
      <c r="AG915" s="52"/>
      <c r="AH915" s="52"/>
      <c r="AI915" s="52"/>
      <c r="AJ915" s="52"/>
    </row>
    <row r="916" ht="15.75" customHeight="1">
      <c r="A916" s="53"/>
      <c r="B916" s="39" t="str">
        <f t="shared" si="1"/>
        <v/>
      </c>
      <c r="C916" s="40" t="s">
        <v>2678</v>
      </c>
      <c r="D916" s="41" t="s">
        <v>2583</v>
      </c>
      <c r="E916" s="41" t="s">
        <v>79</v>
      </c>
      <c r="F916" s="40" t="s">
        <v>155</v>
      </c>
      <c r="G916" s="41" t="s">
        <v>841</v>
      </c>
      <c r="H916" s="57" t="s">
        <v>6</v>
      </c>
      <c r="I916" s="41" t="s">
        <v>156</v>
      </c>
      <c r="J916" s="56"/>
      <c r="K916" s="44"/>
      <c r="L916" s="45"/>
      <c r="M916" s="46" t="s">
        <v>156</v>
      </c>
      <c r="N916" s="40" t="s">
        <v>155</v>
      </c>
      <c r="O916" s="47" t="s">
        <v>2679</v>
      </c>
      <c r="P916" s="48"/>
      <c r="Q916" s="48"/>
      <c r="R916" s="48"/>
      <c r="S916" s="49"/>
      <c r="T916" s="50" t="str">
        <f>IFERROR(__xludf.DUMMYFUNCTION("if(isblank($A916),"""",REGEXREPLACE($A916,   "",?(\d),?"",  ""$1""&amp;""-""&amp;$H916))"),"")</f>
        <v/>
      </c>
      <c r="U916" s="51" t="str">
        <f>IFERROR(__xludf.DUMMYFUNCTION("iferror(split(A916,"","",TRUE,TRUE),"""")"),"")</f>
        <v/>
      </c>
      <c r="V916" s="51"/>
      <c r="W916" s="51"/>
      <c r="X916" s="51"/>
      <c r="Y916" s="50" t="str">
        <f>IFERROR(__xludf.DUMMYFUNCTION("if(or(U916="""",U916=""f""),"""",U916&amp;"": ""&amp;vlookup(to_text(U916),'1.Learning-Goals'!$A$3:$B$100,2,FALSE))"),"")</f>
        <v/>
      </c>
      <c r="Z916" s="50" t="str">
        <f>IFERROR(__xludf.DUMMYFUNCTION("if(or(V916="""",V916=""f""),"""",V916&amp;"": ""&amp;vlookup(to_text(V916),'1.Learning-Goals'!$A$3:$B$100,2,FALSE))"),"")</f>
        <v/>
      </c>
      <c r="AA916" s="50" t="str">
        <f>IFERROR(__xludf.DUMMYFUNCTION("if(or(W916="""",W916=""f""),"""",W916&amp;"": ""&amp;vlookup(to_text(W916),'1.Learning-Goals'!$A$3:$B$100,2,FALSE))"),"")</f>
        <v/>
      </c>
      <c r="AB916" s="50" t="str">
        <f>IFERROR(__xludf.DUMMYFUNCTION("if(or(X916="""",X916=""f""),"""",X916&amp;"": ""&amp;vlookup(to_text(X916),'1.Learning-Goals'!$A$3:$B$100,2,FALSE))"),"")</f>
        <v/>
      </c>
      <c r="AC916" s="52"/>
      <c r="AD916" s="52"/>
      <c r="AE916" s="52"/>
      <c r="AF916" s="52"/>
      <c r="AG916" s="52"/>
      <c r="AH916" s="52"/>
      <c r="AI916" s="52"/>
      <c r="AJ916" s="52"/>
    </row>
    <row r="917" ht="15.75" customHeight="1">
      <c r="A917" s="53"/>
      <c r="B917" s="39" t="str">
        <f t="shared" si="1"/>
        <v/>
      </c>
      <c r="C917" s="40" t="s">
        <v>2680</v>
      </c>
      <c r="D917" s="41" t="s">
        <v>2605</v>
      </c>
      <c r="E917" s="41" t="s">
        <v>79</v>
      </c>
      <c r="F917" s="40" t="s">
        <v>155</v>
      </c>
      <c r="G917" s="41" t="s">
        <v>841</v>
      </c>
      <c r="H917" s="57" t="s">
        <v>6</v>
      </c>
      <c r="I917" s="41" t="s">
        <v>156</v>
      </c>
      <c r="J917" s="56"/>
      <c r="K917" s="44"/>
      <c r="L917" s="45"/>
      <c r="M917" s="46" t="s">
        <v>156</v>
      </c>
      <c r="N917" s="40" t="s">
        <v>155</v>
      </c>
      <c r="O917" s="47" t="s">
        <v>2681</v>
      </c>
      <c r="P917" s="48"/>
      <c r="Q917" s="48"/>
      <c r="R917" s="48"/>
      <c r="S917" s="49"/>
      <c r="T917" s="50" t="str">
        <f>IFERROR(__xludf.DUMMYFUNCTION("if(isblank($A917),"""",REGEXREPLACE($A917,   "",?(\d),?"",  ""$1""&amp;""-""&amp;$H917))"),"")</f>
        <v/>
      </c>
      <c r="U917" s="51" t="str">
        <f>IFERROR(__xludf.DUMMYFUNCTION("iferror(split(A917,"","",TRUE,TRUE),"""")"),"")</f>
        <v/>
      </c>
      <c r="V917" s="51"/>
      <c r="W917" s="51"/>
      <c r="X917" s="51"/>
      <c r="Y917" s="50" t="str">
        <f>IFERROR(__xludf.DUMMYFUNCTION("if(or(U917="""",U917=""f""),"""",U917&amp;"": ""&amp;vlookup(to_text(U917),'1.Learning-Goals'!$A$3:$B$100,2,FALSE))"),"")</f>
        <v/>
      </c>
      <c r="Z917" s="50" t="str">
        <f>IFERROR(__xludf.DUMMYFUNCTION("if(or(V917="""",V917=""f""),"""",V917&amp;"": ""&amp;vlookup(to_text(V917),'1.Learning-Goals'!$A$3:$B$100,2,FALSE))"),"")</f>
        <v/>
      </c>
      <c r="AA917" s="50" t="str">
        <f>IFERROR(__xludf.DUMMYFUNCTION("if(or(W917="""",W917=""f""),"""",W917&amp;"": ""&amp;vlookup(to_text(W917),'1.Learning-Goals'!$A$3:$B$100,2,FALSE))"),"")</f>
        <v/>
      </c>
      <c r="AB917" s="50" t="str">
        <f>IFERROR(__xludf.DUMMYFUNCTION("if(or(X917="""",X917=""f""),"""",X917&amp;"": ""&amp;vlookup(to_text(X917),'1.Learning-Goals'!$A$3:$B$100,2,FALSE))"),"")</f>
        <v/>
      </c>
      <c r="AC917" s="52"/>
      <c r="AD917" s="52"/>
      <c r="AE917" s="52"/>
      <c r="AF917" s="52"/>
      <c r="AG917" s="52"/>
      <c r="AH917" s="52"/>
      <c r="AI917" s="52"/>
      <c r="AJ917" s="52"/>
    </row>
    <row r="918" ht="15.75" customHeight="1">
      <c r="A918" s="53"/>
      <c r="B918" s="39" t="str">
        <f t="shared" si="1"/>
        <v/>
      </c>
      <c r="C918" s="40" t="s">
        <v>2682</v>
      </c>
      <c r="D918" s="41" t="s">
        <v>2608</v>
      </c>
      <c r="E918" s="41" t="s">
        <v>79</v>
      </c>
      <c r="F918" s="40" t="s">
        <v>155</v>
      </c>
      <c r="G918" s="41" t="s">
        <v>841</v>
      </c>
      <c r="H918" s="57" t="s">
        <v>6</v>
      </c>
      <c r="I918" s="41" t="s">
        <v>156</v>
      </c>
      <c r="J918" s="56"/>
      <c r="K918" s="44"/>
      <c r="L918" s="45"/>
      <c r="M918" s="46" t="s">
        <v>156</v>
      </c>
      <c r="N918" s="40" t="s">
        <v>155</v>
      </c>
      <c r="O918" s="47" t="s">
        <v>2683</v>
      </c>
      <c r="P918" s="48"/>
      <c r="Q918" s="48"/>
      <c r="R918" s="48"/>
      <c r="S918" s="49"/>
      <c r="T918" s="50" t="str">
        <f>IFERROR(__xludf.DUMMYFUNCTION("if(isblank($A918),"""",REGEXREPLACE($A918,   "",?(\d),?"",  ""$1""&amp;""-""&amp;$H918))"),"")</f>
        <v/>
      </c>
      <c r="U918" s="51" t="str">
        <f>IFERROR(__xludf.DUMMYFUNCTION("iferror(split(A918,"","",TRUE,TRUE),"""")"),"")</f>
        <v/>
      </c>
      <c r="V918" s="51"/>
      <c r="W918" s="51"/>
      <c r="X918" s="51"/>
      <c r="Y918" s="50" t="str">
        <f>IFERROR(__xludf.DUMMYFUNCTION("if(or(U918="""",U918=""f""),"""",U918&amp;"": ""&amp;vlookup(to_text(U918),'1.Learning-Goals'!$A$3:$B$100,2,FALSE))"),"")</f>
        <v/>
      </c>
      <c r="Z918" s="50" t="str">
        <f>IFERROR(__xludf.DUMMYFUNCTION("if(or(V918="""",V918=""f""),"""",V918&amp;"": ""&amp;vlookup(to_text(V918),'1.Learning-Goals'!$A$3:$B$100,2,FALSE))"),"")</f>
        <v/>
      </c>
      <c r="AA918" s="50" t="str">
        <f>IFERROR(__xludf.DUMMYFUNCTION("if(or(W918="""",W918=""f""),"""",W918&amp;"": ""&amp;vlookup(to_text(W918),'1.Learning-Goals'!$A$3:$B$100,2,FALSE))"),"")</f>
        <v/>
      </c>
      <c r="AB918" s="50" t="str">
        <f>IFERROR(__xludf.DUMMYFUNCTION("if(or(X918="""",X918=""f""),"""",X918&amp;"": ""&amp;vlookup(to_text(X918),'1.Learning-Goals'!$A$3:$B$100,2,FALSE))"),"")</f>
        <v/>
      </c>
      <c r="AC918" s="52"/>
      <c r="AD918" s="52"/>
      <c r="AE918" s="52"/>
      <c r="AF918" s="52"/>
      <c r="AG918" s="52"/>
      <c r="AH918" s="52"/>
      <c r="AI918" s="52"/>
      <c r="AJ918" s="52"/>
    </row>
    <row r="919" ht="15.75" customHeight="1">
      <c r="A919" s="53"/>
      <c r="B919" s="39" t="str">
        <f t="shared" si="1"/>
        <v/>
      </c>
      <c r="C919" s="40" t="s">
        <v>2684</v>
      </c>
      <c r="D919" s="41" t="s">
        <v>2685</v>
      </c>
      <c r="E919" s="41" t="s">
        <v>79</v>
      </c>
      <c r="F919" s="40" t="s">
        <v>155</v>
      </c>
      <c r="G919" s="41" t="s">
        <v>841</v>
      </c>
      <c r="H919" s="57" t="s">
        <v>6</v>
      </c>
      <c r="I919" s="41" t="s">
        <v>156</v>
      </c>
      <c r="J919" s="56"/>
      <c r="K919" s="44"/>
      <c r="L919" s="45"/>
      <c r="M919" s="46" t="s">
        <v>156</v>
      </c>
      <c r="N919" s="40" t="s">
        <v>155</v>
      </c>
      <c r="O919" s="47" t="s">
        <v>2686</v>
      </c>
      <c r="P919" s="48"/>
      <c r="Q919" s="48"/>
      <c r="R919" s="48"/>
      <c r="S919" s="49"/>
      <c r="T919" s="50" t="str">
        <f>IFERROR(__xludf.DUMMYFUNCTION("if(isblank($A919),"""",REGEXREPLACE($A919,   "",?(\d),?"",  ""$1""&amp;""-""&amp;$H919))"),"")</f>
        <v/>
      </c>
      <c r="U919" s="51" t="str">
        <f>IFERROR(__xludf.DUMMYFUNCTION("iferror(split(A919,"","",TRUE,TRUE),"""")"),"")</f>
        <v/>
      </c>
      <c r="V919" s="51"/>
      <c r="W919" s="51"/>
      <c r="X919" s="51"/>
      <c r="Y919" s="50" t="str">
        <f>IFERROR(__xludf.DUMMYFUNCTION("if(or(U919="""",U919=""f""),"""",U919&amp;"": ""&amp;vlookup(to_text(U919),'1.Learning-Goals'!$A$3:$B$100,2,FALSE))"),"")</f>
        <v/>
      </c>
      <c r="Z919" s="50" t="str">
        <f>IFERROR(__xludf.DUMMYFUNCTION("if(or(V919="""",V919=""f""),"""",V919&amp;"": ""&amp;vlookup(to_text(V919),'1.Learning-Goals'!$A$3:$B$100,2,FALSE))"),"")</f>
        <v/>
      </c>
      <c r="AA919" s="50" t="str">
        <f>IFERROR(__xludf.DUMMYFUNCTION("if(or(W919="""",W919=""f""),"""",W919&amp;"": ""&amp;vlookup(to_text(W919),'1.Learning-Goals'!$A$3:$B$100,2,FALSE))"),"")</f>
        <v/>
      </c>
      <c r="AB919" s="50" t="str">
        <f>IFERROR(__xludf.DUMMYFUNCTION("if(or(X919="""",X919=""f""),"""",X919&amp;"": ""&amp;vlookup(to_text(X919),'1.Learning-Goals'!$A$3:$B$100,2,FALSE))"),"")</f>
        <v/>
      </c>
      <c r="AC919" s="52"/>
      <c r="AD919" s="52"/>
      <c r="AE919" s="52"/>
      <c r="AF919" s="52"/>
      <c r="AG919" s="52"/>
      <c r="AH919" s="52"/>
      <c r="AI919" s="52"/>
      <c r="AJ919" s="52"/>
    </row>
    <row r="920" ht="15.75" customHeight="1">
      <c r="A920" s="53"/>
      <c r="B920" s="39" t="str">
        <f t="shared" si="1"/>
        <v/>
      </c>
      <c r="C920" s="40" t="s">
        <v>2687</v>
      </c>
      <c r="D920" s="41" t="s">
        <v>2614</v>
      </c>
      <c r="E920" s="41" t="s">
        <v>79</v>
      </c>
      <c r="F920" s="40" t="s">
        <v>155</v>
      </c>
      <c r="G920" s="41" t="s">
        <v>841</v>
      </c>
      <c r="H920" s="57" t="s">
        <v>6</v>
      </c>
      <c r="I920" s="41" t="s">
        <v>156</v>
      </c>
      <c r="J920" s="56"/>
      <c r="K920" s="44"/>
      <c r="L920" s="45"/>
      <c r="M920" s="46" t="s">
        <v>156</v>
      </c>
      <c r="N920" s="40" t="s">
        <v>155</v>
      </c>
      <c r="O920" s="47" t="s">
        <v>2688</v>
      </c>
      <c r="P920" s="48"/>
      <c r="Q920" s="48"/>
      <c r="R920" s="48"/>
      <c r="S920" s="49"/>
      <c r="T920" s="50" t="str">
        <f>IFERROR(__xludf.DUMMYFUNCTION("if(isblank($A920),"""",REGEXREPLACE($A920,   "",?(\d),?"",  ""$1""&amp;""-""&amp;$H920))"),"")</f>
        <v/>
      </c>
      <c r="U920" s="51" t="str">
        <f>IFERROR(__xludf.DUMMYFUNCTION("iferror(split(A920,"","",TRUE,TRUE),"""")"),"")</f>
        <v/>
      </c>
      <c r="V920" s="51"/>
      <c r="W920" s="51"/>
      <c r="X920" s="51"/>
      <c r="Y920" s="50" t="str">
        <f>IFERROR(__xludf.DUMMYFUNCTION("if(or(U920="""",U920=""f""),"""",U920&amp;"": ""&amp;vlookup(to_text(U920),'1.Learning-Goals'!$A$3:$B$100,2,FALSE))"),"")</f>
        <v/>
      </c>
      <c r="Z920" s="50" t="str">
        <f>IFERROR(__xludf.DUMMYFUNCTION("if(or(V920="""",V920=""f""),"""",V920&amp;"": ""&amp;vlookup(to_text(V920),'1.Learning-Goals'!$A$3:$B$100,2,FALSE))"),"")</f>
        <v/>
      </c>
      <c r="AA920" s="50" t="str">
        <f>IFERROR(__xludf.DUMMYFUNCTION("if(or(W920="""",W920=""f""),"""",W920&amp;"": ""&amp;vlookup(to_text(W920),'1.Learning-Goals'!$A$3:$B$100,2,FALSE))"),"")</f>
        <v/>
      </c>
      <c r="AB920" s="50" t="str">
        <f>IFERROR(__xludf.DUMMYFUNCTION("if(or(X920="""",X920=""f""),"""",X920&amp;"": ""&amp;vlookup(to_text(X920),'1.Learning-Goals'!$A$3:$B$100,2,FALSE))"),"")</f>
        <v/>
      </c>
      <c r="AC920" s="52"/>
      <c r="AD920" s="52"/>
      <c r="AE920" s="52"/>
      <c r="AF920" s="52"/>
      <c r="AG920" s="52"/>
      <c r="AH920" s="52"/>
      <c r="AI920" s="52"/>
      <c r="AJ920" s="52"/>
    </row>
    <row r="921" ht="15.75" customHeight="1">
      <c r="A921" s="53"/>
      <c r="B921" s="39" t="str">
        <f t="shared" si="1"/>
        <v/>
      </c>
      <c r="C921" s="40" t="s">
        <v>2689</v>
      </c>
      <c r="D921" s="41" t="s">
        <v>2690</v>
      </c>
      <c r="E921" s="41" t="s">
        <v>79</v>
      </c>
      <c r="F921" s="40" t="s">
        <v>155</v>
      </c>
      <c r="G921" s="41" t="s">
        <v>841</v>
      </c>
      <c r="H921" s="57" t="s">
        <v>6</v>
      </c>
      <c r="I921" s="41" t="s">
        <v>156</v>
      </c>
      <c r="J921" s="56"/>
      <c r="K921" s="44"/>
      <c r="L921" s="45"/>
      <c r="M921" s="46" t="s">
        <v>156</v>
      </c>
      <c r="N921" s="40" t="s">
        <v>155</v>
      </c>
      <c r="O921" s="47" t="s">
        <v>2691</v>
      </c>
      <c r="P921" s="48"/>
      <c r="Q921" s="48"/>
      <c r="R921" s="48"/>
      <c r="S921" s="49"/>
      <c r="T921" s="50" t="str">
        <f>IFERROR(__xludf.DUMMYFUNCTION("if(isblank($A921),"""",REGEXREPLACE($A921,   "",?(\d),?"",  ""$1""&amp;""-""&amp;$H921))"),"")</f>
        <v/>
      </c>
      <c r="U921" s="51" t="str">
        <f>IFERROR(__xludf.DUMMYFUNCTION("iferror(split(A921,"","",TRUE,TRUE),"""")"),"")</f>
        <v/>
      </c>
      <c r="V921" s="51"/>
      <c r="W921" s="51"/>
      <c r="X921" s="51"/>
      <c r="Y921" s="50" t="str">
        <f>IFERROR(__xludf.DUMMYFUNCTION("if(or(U921="""",U921=""f""),"""",U921&amp;"": ""&amp;vlookup(to_text(U921),'1.Learning-Goals'!$A$3:$B$100,2,FALSE))"),"")</f>
        <v/>
      </c>
      <c r="Z921" s="50" t="str">
        <f>IFERROR(__xludf.DUMMYFUNCTION("if(or(V921="""",V921=""f""),"""",V921&amp;"": ""&amp;vlookup(to_text(V921),'1.Learning-Goals'!$A$3:$B$100,2,FALSE))"),"")</f>
        <v/>
      </c>
      <c r="AA921" s="50" t="str">
        <f>IFERROR(__xludf.DUMMYFUNCTION("if(or(W921="""",W921=""f""),"""",W921&amp;"": ""&amp;vlookup(to_text(W921),'1.Learning-Goals'!$A$3:$B$100,2,FALSE))"),"")</f>
        <v/>
      </c>
      <c r="AB921" s="50" t="str">
        <f>IFERROR(__xludf.DUMMYFUNCTION("if(or(X921="""",X921=""f""),"""",X921&amp;"": ""&amp;vlookup(to_text(X921),'1.Learning-Goals'!$A$3:$B$100,2,FALSE))"),"")</f>
        <v/>
      </c>
      <c r="AC921" s="52"/>
      <c r="AD921" s="52"/>
      <c r="AE921" s="52"/>
      <c r="AF921" s="52"/>
      <c r="AG921" s="52"/>
      <c r="AH921" s="52"/>
      <c r="AI921" s="52"/>
      <c r="AJ921" s="52"/>
    </row>
    <row r="922" ht="15.75" customHeight="1">
      <c r="A922" s="53"/>
      <c r="B922" s="39" t="str">
        <f t="shared" si="1"/>
        <v/>
      </c>
      <c r="C922" s="40" t="s">
        <v>2692</v>
      </c>
      <c r="D922" s="41" t="s">
        <v>2620</v>
      </c>
      <c r="E922" s="41" t="s">
        <v>79</v>
      </c>
      <c r="F922" s="40" t="s">
        <v>155</v>
      </c>
      <c r="G922" s="41" t="s">
        <v>841</v>
      </c>
      <c r="H922" s="57" t="s">
        <v>6</v>
      </c>
      <c r="I922" s="41" t="s">
        <v>156</v>
      </c>
      <c r="J922" s="56"/>
      <c r="K922" s="44"/>
      <c r="L922" s="45"/>
      <c r="M922" s="46" t="s">
        <v>156</v>
      </c>
      <c r="N922" s="40" t="s">
        <v>155</v>
      </c>
      <c r="O922" s="47" t="s">
        <v>2693</v>
      </c>
      <c r="P922" s="48"/>
      <c r="Q922" s="48"/>
      <c r="R922" s="48"/>
      <c r="S922" s="49"/>
      <c r="T922" s="50" t="str">
        <f>IFERROR(__xludf.DUMMYFUNCTION("if(isblank($A922),"""",REGEXREPLACE($A922,   "",?(\d),?"",  ""$1""&amp;""-""&amp;$H922))"),"")</f>
        <v/>
      </c>
      <c r="U922" s="51" t="str">
        <f>IFERROR(__xludf.DUMMYFUNCTION("iferror(split(A922,"","",TRUE,TRUE),"""")"),"")</f>
        <v/>
      </c>
      <c r="V922" s="51"/>
      <c r="W922" s="51"/>
      <c r="X922" s="51"/>
      <c r="Y922" s="50" t="str">
        <f>IFERROR(__xludf.DUMMYFUNCTION("if(or(U922="""",U922=""f""),"""",U922&amp;"": ""&amp;vlookup(to_text(U922),'1.Learning-Goals'!$A$3:$B$100,2,FALSE))"),"")</f>
        <v/>
      </c>
      <c r="Z922" s="50" t="str">
        <f>IFERROR(__xludf.DUMMYFUNCTION("if(or(V922="""",V922=""f""),"""",V922&amp;"": ""&amp;vlookup(to_text(V922),'1.Learning-Goals'!$A$3:$B$100,2,FALSE))"),"")</f>
        <v/>
      </c>
      <c r="AA922" s="50" t="str">
        <f>IFERROR(__xludf.DUMMYFUNCTION("if(or(W922="""",W922=""f""),"""",W922&amp;"": ""&amp;vlookup(to_text(W922),'1.Learning-Goals'!$A$3:$B$100,2,FALSE))"),"")</f>
        <v/>
      </c>
      <c r="AB922" s="50" t="str">
        <f>IFERROR(__xludf.DUMMYFUNCTION("if(or(X922="""",X922=""f""),"""",X922&amp;"": ""&amp;vlookup(to_text(X922),'1.Learning-Goals'!$A$3:$B$100,2,FALSE))"),"")</f>
        <v/>
      </c>
      <c r="AC922" s="52"/>
      <c r="AD922" s="52"/>
      <c r="AE922" s="52"/>
      <c r="AF922" s="52"/>
      <c r="AG922" s="52"/>
      <c r="AH922" s="52"/>
      <c r="AI922" s="52"/>
      <c r="AJ922" s="52"/>
    </row>
    <row r="923" ht="15.75" customHeight="1">
      <c r="A923" s="53"/>
      <c r="B923" s="39" t="str">
        <f t="shared" si="1"/>
        <v/>
      </c>
      <c r="C923" s="40" t="s">
        <v>2694</v>
      </c>
      <c r="D923" s="41" t="s">
        <v>2623</v>
      </c>
      <c r="E923" s="41" t="s">
        <v>79</v>
      </c>
      <c r="F923" s="40" t="s">
        <v>155</v>
      </c>
      <c r="G923" s="41" t="s">
        <v>841</v>
      </c>
      <c r="H923" s="57" t="s">
        <v>6</v>
      </c>
      <c r="I923" s="41" t="s">
        <v>156</v>
      </c>
      <c r="J923" s="56"/>
      <c r="K923" s="44"/>
      <c r="L923" s="45"/>
      <c r="M923" s="46" t="s">
        <v>156</v>
      </c>
      <c r="N923" s="40" t="s">
        <v>155</v>
      </c>
      <c r="O923" s="47" t="s">
        <v>2695</v>
      </c>
      <c r="P923" s="48"/>
      <c r="Q923" s="48"/>
      <c r="R923" s="48"/>
      <c r="S923" s="49"/>
      <c r="T923" s="50" t="str">
        <f>IFERROR(__xludf.DUMMYFUNCTION("if(isblank($A923),"""",REGEXREPLACE($A923,   "",?(\d),?"",  ""$1""&amp;""-""&amp;$H923))"),"")</f>
        <v/>
      </c>
      <c r="U923" s="51" t="str">
        <f>IFERROR(__xludf.DUMMYFUNCTION("iferror(split(A923,"","",TRUE,TRUE),"""")"),"")</f>
        <v/>
      </c>
      <c r="V923" s="51"/>
      <c r="W923" s="51"/>
      <c r="X923" s="51"/>
      <c r="Y923" s="50" t="str">
        <f>IFERROR(__xludf.DUMMYFUNCTION("if(or(U923="""",U923=""f""),"""",U923&amp;"": ""&amp;vlookup(to_text(U923),'1.Learning-Goals'!$A$3:$B$100,2,FALSE))"),"")</f>
        <v/>
      </c>
      <c r="Z923" s="50" t="str">
        <f>IFERROR(__xludf.DUMMYFUNCTION("if(or(V923="""",V923=""f""),"""",V923&amp;"": ""&amp;vlookup(to_text(V923),'1.Learning-Goals'!$A$3:$B$100,2,FALSE))"),"")</f>
        <v/>
      </c>
      <c r="AA923" s="50" t="str">
        <f>IFERROR(__xludf.DUMMYFUNCTION("if(or(W923="""",W923=""f""),"""",W923&amp;"": ""&amp;vlookup(to_text(W923),'1.Learning-Goals'!$A$3:$B$100,2,FALSE))"),"")</f>
        <v/>
      </c>
      <c r="AB923" s="50" t="str">
        <f>IFERROR(__xludf.DUMMYFUNCTION("if(or(X923="""",X923=""f""),"""",X923&amp;"": ""&amp;vlookup(to_text(X923),'1.Learning-Goals'!$A$3:$B$100,2,FALSE))"),"")</f>
        <v/>
      </c>
      <c r="AC923" s="52"/>
      <c r="AD923" s="52"/>
      <c r="AE923" s="52"/>
      <c r="AF923" s="52"/>
      <c r="AG923" s="52"/>
      <c r="AH923" s="52"/>
      <c r="AI923" s="52"/>
      <c r="AJ923" s="52"/>
    </row>
    <row r="924" ht="15.75" customHeight="1">
      <c r="A924" s="53"/>
      <c r="B924" s="39" t="str">
        <f t="shared" si="1"/>
        <v/>
      </c>
      <c r="C924" s="40" t="s">
        <v>2696</v>
      </c>
      <c r="D924" s="41" t="s">
        <v>2405</v>
      </c>
      <c r="E924" s="41" t="s">
        <v>79</v>
      </c>
      <c r="F924" s="40" t="s">
        <v>155</v>
      </c>
      <c r="G924" s="41" t="s">
        <v>841</v>
      </c>
      <c r="H924" s="57" t="s">
        <v>6</v>
      </c>
      <c r="I924" s="41" t="s">
        <v>156</v>
      </c>
      <c r="J924" s="56"/>
      <c r="K924" s="44"/>
      <c r="L924" s="45"/>
      <c r="M924" s="46" t="s">
        <v>156</v>
      </c>
      <c r="N924" s="40" t="s">
        <v>155</v>
      </c>
      <c r="O924" s="47" t="s">
        <v>2697</v>
      </c>
      <c r="P924" s="48"/>
      <c r="Q924" s="48"/>
      <c r="R924" s="48"/>
      <c r="S924" s="49"/>
      <c r="T924" s="50" t="str">
        <f>IFERROR(__xludf.DUMMYFUNCTION("if(isblank($A924),"""",REGEXREPLACE($A924,   "",?(\d),?"",  ""$1""&amp;""-""&amp;$H924))"),"")</f>
        <v/>
      </c>
      <c r="U924" s="51" t="str">
        <f>IFERROR(__xludf.DUMMYFUNCTION("iferror(split(A924,"","",TRUE,TRUE),"""")"),"")</f>
        <v/>
      </c>
      <c r="V924" s="51"/>
      <c r="W924" s="51"/>
      <c r="X924" s="51"/>
      <c r="Y924" s="50" t="str">
        <f>IFERROR(__xludf.DUMMYFUNCTION("if(or(U924="""",U924=""f""),"""",U924&amp;"": ""&amp;vlookup(to_text(U924),'1.Learning-Goals'!$A$3:$B$100,2,FALSE))"),"")</f>
        <v/>
      </c>
      <c r="Z924" s="50" t="str">
        <f>IFERROR(__xludf.DUMMYFUNCTION("if(or(V924="""",V924=""f""),"""",V924&amp;"": ""&amp;vlookup(to_text(V924),'1.Learning-Goals'!$A$3:$B$100,2,FALSE))"),"")</f>
        <v/>
      </c>
      <c r="AA924" s="50" t="str">
        <f>IFERROR(__xludf.DUMMYFUNCTION("if(or(W924="""",W924=""f""),"""",W924&amp;"": ""&amp;vlookup(to_text(W924),'1.Learning-Goals'!$A$3:$B$100,2,FALSE))"),"")</f>
        <v/>
      </c>
      <c r="AB924" s="50" t="str">
        <f>IFERROR(__xludf.DUMMYFUNCTION("if(or(X924="""",X924=""f""),"""",X924&amp;"": ""&amp;vlookup(to_text(X924),'1.Learning-Goals'!$A$3:$B$100,2,FALSE))"),"")</f>
        <v/>
      </c>
      <c r="AC924" s="52"/>
      <c r="AD924" s="52"/>
      <c r="AE924" s="52"/>
      <c r="AF924" s="52"/>
      <c r="AG924" s="52"/>
      <c r="AH924" s="52"/>
      <c r="AI924" s="52"/>
      <c r="AJ924" s="52"/>
    </row>
    <row r="925" ht="15.75" customHeight="1">
      <c r="A925" s="53"/>
      <c r="B925" s="39" t="str">
        <f t="shared" si="1"/>
        <v/>
      </c>
      <c r="C925" s="40" t="s">
        <v>2698</v>
      </c>
      <c r="D925" s="41" t="s">
        <v>2699</v>
      </c>
      <c r="E925" s="41" t="s">
        <v>79</v>
      </c>
      <c r="F925" s="40" t="s">
        <v>155</v>
      </c>
      <c r="G925" s="41" t="s">
        <v>841</v>
      </c>
      <c r="H925" s="57" t="s">
        <v>6</v>
      </c>
      <c r="I925" s="41" t="s">
        <v>156</v>
      </c>
      <c r="J925" s="56"/>
      <c r="K925" s="44"/>
      <c r="L925" s="45"/>
      <c r="M925" s="46" t="s">
        <v>156</v>
      </c>
      <c r="N925" s="40" t="s">
        <v>155</v>
      </c>
      <c r="O925" s="47" t="s">
        <v>2700</v>
      </c>
      <c r="P925" s="48"/>
      <c r="Q925" s="48"/>
      <c r="R925" s="48"/>
      <c r="S925" s="49"/>
      <c r="T925" s="50" t="str">
        <f>IFERROR(__xludf.DUMMYFUNCTION("if(isblank($A925),"""",REGEXREPLACE($A925,   "",?(\d),?"",  ""$1""&amp;""-""&amp;$H925))"),"")</f>
        <v/>
      </c>
      <c r="U925" s="51" t="str">
        <f>IFERROR(__xludf.DUMMYFUNCTION("iferror(split(A925,"","",TRUE,TRUE),"""")"),"")</f>
        <v/>
      </c>
      <c r="V925" s="51"/>
      <c r="W925" s="51"/>
      <c r="X925" s="51"/>
      <c r="Y925" s="50" t="str">
        <f>IFERROR(__xludf.DUMMYFUNCTION("if(or(U925="""",U925=""f""),"""",U925&amp;"": ""&amp;vlookup(to_text(U925),'1.Learning-Goals'!$A$3:$B$100,2,FALSE))"),"")</f>
        <v/>
      </c>
      <c r="Z925" s="50" t="str">
        <f>IFERROR(__xludf.DUMMYFUNCTION("if(or(V925="""",V925=""f""),"""",V925&amp;"": ""&amp;vlookup(to_text(V925),'1.Learning-Goals'!$A$3:$B$100,2,FALSE))"),"")</f>
        <v/>
      </c>
      <c r="AA925" s="50" t="str">
        <f>IFERROR(__xludf.DUMMYFUNCTION("if(or(W925="""",W925=""f""),"""",W925&amp;"": ""&amp;vlookup(to_text(W925),'1.Learning-Goals'!$A$3:$B$100,2,FALSE))"),"")</f>
        <v/>
      </c>
      <c r="AB925" s="50" t="str">
        <f>IFERROR(__xludf.DUMMYFUNCTION("if(or(X925="""",X925=""f""),"""",X925&amp;"": ""&amp;vlookup(to_text(X925),'1.Learning-Goals'!$A$3:$B$100,2,FALSE))"),"")</f>
        <v/>
      </c>
      <c r="AC925" s="52"/>
      <c r="AD925" s="52"/>
      <c r="AE925" s="52"/>
      <c r="AF925" s="52"/>
      <c r="AG925" s="52"/>
      <c r="AH925" s="52"/>
      <c r="AI925" s="52"/>
      <c r="AJ925" s="52"/>
    </row>
    <row r="926" ht="15.75" customHeight="1">
      <c r="A926" s="53"/>
      <c r="B926" s="39" t="str">
        <f t="shared" si="1"/>
        <v/>
      </c>
      <c r="C926" s="40" t="s">
        <v>2701</v>
      </c>
      <c r="D926" s="41" t="s">
        <v>2702</v>
      </c>
      <c r="E926" s="41" t="s">
        <v>79</v>
      </c>
      <c r="F926" s="40" t="s">
        <v>155</v>
      </c>
      <c r="G926" s="41" t="s">
        <v>841</v>
      </c>
      <c r="H926" s="57" t="s">
        <v>6</v>
      </c>
      <c r="I926" s="41" t="s">
        <v>156</v>
      </c>
      <c r="J926" s="56"/>
      <c r="K926" s="44"/>
      <c r="L926" s="45"/>
      <c r="M926" s="46" t="s">
        <v>156</v>
      </c>
      <c r="N926" s="40" t="s">
        <v>155</v>
      </c>
      <c r="O926" s="47" t="s">
        <v>2703</v>
      </c>
      <c r="P926" s="48"/>
      <c r="Q926" s="48"/>
      <c r="R926" s="48"/>
      <c r="S926" s="49"/>
      <c r="T926" s="50" t="str">
        <f>IFERROR(__xludf.DUMMYFUNCTION("if(isblank($A926),"""",REGEXREPLACE($A926,   "",?(\d),?"",  ""$1""&amp;""-""&amp;$H926))"),"")</f>
        <v/>
      </c>
      <c r="U926" s="51" t="str">
        <f>IFERROR(__xludf.DUMMYFUNCTION("iferror(split(A926,"","",TRUE,TRUE),"""")"),"")</f>
        <v/>
      </c>
      <c r="V926" s="51"/>
      <c r="W926" s="51"/>
      <c r="X926" s="51"/>
      <c r="Y926" s="50" t="str">
        <f>IFERROR(__xludf.DUMMYFUNCTION("if(or(U926="""",U926=""f""),"""",U926&amp;"": ""&amp;vlookup(to_text(U926),'1.Learning-Goals'!$A$3:$B$100,2,FALSE))"),"")</f>
        <v/>
      </c>
      <c r="Z926" s="50" t="str">
        <f>IFERROR(__xludf.DUMMYFUNCTION("if(or(V926="""",V926=""f""),"""",V926&amp;"": ""&amp;vlookup(to_text(V926),'1.Learning-Goals'!$A$3:$B$100,2,FALSE))"),"")</f>
        <v/>
      </c>
      <c r="AA926" s="50" t="str">
        <f>IFERROR(__xludf.DUMMYFUNCTION("if(or(W926="""",W926=""f""),"""",W926&amp;"": ""&amp;vlookup(to_text(W926),'1.Learning-Goals'!$A$3:$B$100,2,FALSE))"),"")</f>
        <v/>
      </c>
      <c r="AB926" s="50" t="str">
        <f>IFERROR(__xludf.DUMMYFUNCTION("if(or(X926="""",X926=""f""),"""",X926&amp;"": ""&amp;vlookup(to_text(X926),'1.Learning-Goals'!$A$3:$B$100,2,FALSE))"),"")</f>
        <v/>
      </c>
      <c r="AC926" s="52"/>
      <c r="AD926" s="52"/>
      <c r="AE926" s="52"/>
      <c r="AF926" s="52"/>
      <c r="AG926" s="52"/>
      <c r="AH926" s="52"/>
      <c r="AI926" s="52"/>
      <c r="AJ926" s="52"/>
    </row>
    <row r="927" ht="15.75" customHeight="1">
      <c r="A927" s="53"/>
      <c r="B927" s="39" t="str">
        <f t="shared" si="1"/>
        <v/>
      </c>
      <c r="C927" s="40" t="s">
        <v>2704</v>
      </c>
      <c r="D927" s="41" t="s">
        <v>2634</v>
      </c>
      <c r="E927" s="41" t="s">
        <v>79</v>
      </c>
      <c r="F927" s="40" t="s">
        <v>155</v>
      </c>
      <c r="G927" s="41" t="s">
        <v>841</v>
      </c>
      <c r="H927" s="57" t="s">
        <v>6</v>
      </c>
      <c r="I927" s="41" t="s">
        <v>156</v>
      </c>
      <c r="J927" s="56"/>
      <c r="K927" s="44"/>
      <c r="L927" s="45"/>
      <c r="M927" s="46" t="s">
        <v>156</v>
      </c>
      <c r="N927" s="40" t="s">
        <v>155</v>
      </c>
      <c r="O927" s="47" t="s">
        <v>2705</v>
      </c>
      <c r="P927" s="48"/>
      <c r="Q927" s="48"/>
      <c r="R927" s="48"/>
      <c r="S927" s="49"/>
      <c r="T927" s="50" t="str">
        <f>IFERROR(__xludf.DUMMYFUNCTION("if(isblank($A927),"""",REGEXREPLACE($A927,   "",?(\d),?"",  ""$1""&amp;""-""&amp;$H927))"),"")</f>
        <v/>
      </c>
      <c r="U927" s="51" t="str">
        <f>IFERROR(__xludf.DUMMYFUNCTION("iferror(split(A927,"","",TRUE,TRUE),"""")"),"")</f>
        <v/>
      </c>
      <c r="V927" s="51"/>
      <c r="W927" s="51"/>
      <c r="X927" s="51"/>
      <c r="Y927" s="50" t="str">
        <f>IFERROR(__xludf.DUMMYFUNCTION("if(or(U927="""",U927=""f""),"""",U927&amp;"": ""&amp;vlookup(to_text(U927),'1.Learning-Goals'!$A$3:$B$100,2,FALSE))"),"")</f>
        <v/>
      </c>
      <c r="Z927" s="50" t="str">
        <f>IFERROR(__xludf.DUMMYFUNCTION("if(or(V927="""",V927=""f""),"""",V927&amp;"": ""&amp;vlookup(to_text(V927),'1.Learning-Goals'!$A$3:$B$100,2,FALSE))"),"")</f>
        <v/>
      </c>
      <c r="AA927" s="50" t="str">
        <f>IFERROR(__xludf.DUMMYFUNCTION("if(or(W927="""",W927=""f""),"""",W927&amp;"": ""&amp;vlookup(to_text(W927),'1.Learning-Goals'!$A$3:$B$100,2,FALSE))"),"")</f>
        <v/>
      </c>
      <c r="AB927" s="50" t="str">
        <f>IFERROR(__xludf.DUMMYFUNCTION("if(or(X927="""",X927=""f""),"""",X927&amp;"": ""&amp;vlookup(to_text(X927),'1.Learning-Goals'!$A$3:$B$100,2,FALSE))"),"")</f>
        <v/>
      </c>
      <c r="AC927" s="52"/>
      <c r="AD927" s="52"/>
      <c r="AE927" s="52"/>
      <c r="AF927" s="52"/>
      <c r="AG927" s="52"/>
      <c r="AH927" s="52"/>
      <c r="AI927" s="52"/>
      <c r="AJ927" s="52"/>
    </row>
    <row r="928" ht="15.75" customHeight="1">
      <c r="A928" s="53"/>
      <c r="B928" s="39" t="str">
        <f t="shared" si="1"/>
        <v/>
      </c>
      <c r="C928" s="40" t="s">
        <v>2706</v>
      </c>
      <c r="D928" s="41" t="s">
        <v>2707</v>
      </c>
      <c r="E928" s="41" t="s">
        <v>79</v>
      </c>
      <c r="F928" s="40" t="s">
        <v>155</v>
      </c>
      <c r="G928" s="41" t="s">
        <v>841</v>
      </c>
      <c r="H928" s="57" t="s">
        <v>6</v>
      </c>
      <c r="I928" s="41" t="s">
        <v>156</v>
      </c>
      <c r="J928" s="56"/>
      <c r="K928" s="44"/>
      <c r="L928" s="45"/>
      <c r="M928" s="46" t="s">
        <v>156</v>
      </c>
      <c r="N928" s="40" t="s">
        <v>155</v>
      </c>
      <c r="O928" s="47" t="s">
        <v>2708</v>
      </c>
      <c r="P928" s="48"/>
      <c r="Q928" s="48"/>
      <c r="R928" s="48"/>
      <c r="S928" s="49"/>
      <c r="T928" s="50" t="str">
        <f>IFERROR(__xludf.DUMMYFUNCTION("if(isblank($A928),"""",REGEXREPLACE($A928,   "",?(\d),?"",  ""$1""&amp;""-""&amp;$H928))"),"")</f>
        <v/>
      </c>
      <c r="U928" s="51" t="str">
        <f>IFERROR(__xludf.DUMMYFUNCTION("iferror(split(A928,"","",TRUE,TRUE),"""")"),"")</f>
        <v/>
      </c>
      <c r="V928" s="51"/>
      <c r="W928" s="51"/>
      <c r="X928" s="51"/>
      <c r="Y928" s="50" t="str">
        <f>IFERROR(__xludf.DUMMYFUNCTION("if(or(U928="""",U928=""f""),"""",U928&amp;"": ""&amp;vlookup(to_text(U928),'1.Learning-Goals'!$A$3:$B$100,2,FALSE))"),"")</f>
        <v/>
      </c>
      <c r="Z928" s="50" t="str">
        <f>IFERROR(__xludf.DUMMYFUNCTION("if(or(V928="""",V928=""f""),"""",V928&amp;"": ""&amp;vlookup(to_text(V928),'1.Learning-Goals'!$A$3:$B$100,2,FALSE))"),"")</f>
        <v/>
      </c>
      <c r="AA928" s="50" t="str">
        <f>IFERROR(__xludf.DUMMYFUNCTION("if(or(W928="""",W928=""f""),"""",W928&amp;"": ""&amp;vlookup(to_text(W928),'1.Learning-Goals'!$A$3:$B$100,2,FALSE))"),"")</f>
        <v/>
      </c>
      <c r="AB928" s="50" t="str">
        <f>IFERROR(__xludf.DUMMYFUNCTION("if(or(X928="""",X928=""f""),"""",X928&amp;"": ""&amp;vlookup(to_text(X928),'1.Learning-Goals'!$A$3:$B$100,2,FALSE))"),"")</f>
        <v/>
      </c>
      <c r="AC928" s="52"/>
      <c r="AD928" s="52"/>
      <c r="AE928" s="52"/>
      <c r="AF928" s="52"/>
      <c r="AG928" s="52"/>
      <c r="AH928" s="52"/>
      <c r="AI928" s="52"/>
      <c r="AJ928" s="52"/>
    </row>
    <row r="929" ht="15.75" customHeight="1">
      <c r="A929" s="53"/>
      <c r="B929" s="39" t="str">
        <f t="shared" si="1"/>
        <v/>
      </c>
      <c r="C929" s="40" t="s">
        <v>2709</v>
      </c>
      <c r="D929" s="41" t="s">
        <v>180</v>
      </c>
      <c r="E929" s="41" t="s">
        <v>79</v>
      </c>
      <c r="F929" s="40" t="s">
        <v>155</v>
      </c>
      <c r="G929" s="41" t="s">
        <v>841</v>
      </c>
      <c r="H929" s="57" t="s">
        <v>6</v>
      </c>
      <c r="I929" s="41" t="s">
        <v>156</v>
      </c>
      <c r="J929" s="56"/>
      <c r="K929" s="44"/>
      <c r="L929" s="45"/>
      <c r="M929" s="46" t="s">
        <v>156</v>
      </c>
      <c r="N929" s="40" t="s">
        <v>155</v>
      </c>
      <c r="O929" s="47" t="s">
        <v>2710</v>
      </c>
      <c r="P929" s="48"/>
      <c r="Q929" s="48"/>
      <c r="R929" s="48"/>
      <c r="S929" s="49"/>
      <c r="T929" s="50" t="str">
        <f>IFERROR(__xludf.DUMMYFUNCTION("if(isblank($A929),"""",REGEXREPLACE($A929,   "",?(\d),?"",  ""$1""&amp;""-""&amp;$H929))"),"")</f>
        <v/>
      </c>
      <c r="U929" s="51" t="str">
        <f>IFERROR(__xludf.DUMMYFUNCTION("iferror(split(A929,"","",TRUE,TRUE),"""")"),"")</f>
        <v/>
      </c>
      <c r="V929" s="51"/>
      <c r="W929" s="51"/>
      <c r="X929" s="51"/>
      <c r="Y929" s="50" t="str">
        <f>IFERROR(__xludf.DUMMYFUNCTION("if(or(U929="""",U929=""f""),"""",U929&amp;"": ""&amp;vlookup(to_text(U929),'1.Learning-Goals'!$A$3:$B$100,2,FALSE))"),"")</f>
        <v/>
      </c>
      <c r="Z929" s="50" t="str">
        <f>IFERROR(__xludf.DUMMYFUNCTION("if(or(V929="""",V929=""f""),"""",V929&amp;"": ""&amp;vlookup(to_text(V929),'1.Learning-Goals'!$A$3:$B$100,2,FALSE))"),"")</f>
        <v/>
      </c>
      <c r="AA929" s="50" t="str">
        <f>IFERROR(__xludf.DUMMYFUNCTION("if(or(W929="""",W929=""f""),"""",W929&amp;"": ""&amp;vlookup(to_text(W929),'1.Learning-Goals'!$A$3:$B$100,2,FALSE))"),"")</f>
        <v/>
      </c>
      <c r="AB929" s="50" t="str">
        <f>IFERROR(__xludf.DUMMYFUNCTION("if(or(X929="""",X929=""f""),"""",X929&amp;"": ""&amp;vlookup(to_text(X929),'1.Learning-Goals'!$A$3:$B$100,2,FALSE))"),"")</f>
        <v/>
      </c>
      <c r="AC929" s="52"/>
      <c r="AD929" s="52"/>
      <c r="AE929" s="52"/>
      <c r="AF929" s="52"/>
      <c r="AG929" s="52"/>
      <c r="AH929" s="52"/>
      <c r="AI929" s="52"/>
      <c r="AJ929" s="52"/>
    </row>
    <row r="930" ht="15.75" customHeight="1">
      <c r="A930" s="53"/>
      <c r="B930" s="39" t="str">
        <f t="shared" si="1"/>
        <v/>
      </c>
      <c r="C930" s="40" t="s">
        <v>2711</v>
      </c>
      <c r="D930" s="41" t="s">
        <v>2712</v>
      </c>
      <c r="E930" s="41" t="s">
        <v>79</v>
      </c>
      <c r="F930" s="40" t="s">
        <v>155</v>
      </c>
      <c r="G930" s="41" t="s">
        <v>841</v>
      </c>
      <c r="H930" s="57" t="s">
        <v>6</v>
      </c>
      <c r="I930" s="41" t="s">
        <v>156</v>
      </c>
      <c r="J930" s="56"/>
      <c r="K930" s="44"/>
      <c r="L930" s="45"/>
      <c r="M930" s="46" t="s">
        <v>156</v>
      </c>
      <c r="N930" s="40" t="s">
        <v>155</v>
      </c>
      <c r="O930" s="47" t="s">
        <v>2713</v>
      </c>
      <c r="P930" s="48"/>
      <c r="Q930" s="48"/>
      <c r="R930" s="48"/>
      <c r="S930" s="49"/>
      <c r="T930" s="50" t="str">
        <f>IFERROR(__xludf.DUMMYFUNCTION("if(isblank($A930),"""",REGEXREPLACE($A930,   "",?(\d),?"",  ""$1""&amp;""-""&amp;$H930))"),"")</f>
        <v/>
      </c>
      <c r="U930" s="51" t="str">
        <f>IFERROR(__xludf.DUMMYFUNCTION("iferror(split(A930,"","",TRUE,TRUE),"""")"),"")</f>
        <v/>
      </c>
      <c r="V930" s="51"/>
      <c r="W930" s="51"/>
      <c r="X930" s="51"/>
      <c r="Y930" s="50" t="str">
        <f>IFERROR(__xludf.DUMMYFUNCTION("if(or(U930="""",U930=""f""),"""",U930&amp;"": ""&amp;vlookup(to_text(U930),'1.Learning-Goals'!$A$3:$B$100,2,FALSE))"),"")</f>
        <v/>
      </c>
      <c r="Z930" s="50" t="str">
        <f>IFERROR(__xludf.DUMMYFUNCTION("if(or(V930="""",V930=""f""),"""",V930&amp;"": ""&amp;vlookup(to_text(V930),'1.Learning-Goals'!$A$3:$B$100,2,FALSE))"),"")</f>
        <v/>
      </c>
      <c r="AA930" s="50" t="str">
        <f>IFERROR(__xludf.DUMMYFUNCTION("if(or(W930="""",W930=""f""),"""",W930&amp;"": ""&amp;vlookup(to_text(W930),'1.Learning-Goals'!$A$3:$B$100,2,FALSE))"),"")</f>
        <v/>
      </c>
      <c r="AB930" s="50" t="str">
        <f>IFERROR(__xludf.DUMMYFUNCTION("if(or(X930="""",X930=""f""),"""",X930&amp;"": ""&amp;vlookup(to_text(X930),'1.Learning-Goals'!$A$3:$B$100,2,FALSE))"),"")</f>
        <v/>
      </c>
      <c r="AC930" s="52"/>
      <c r="AD930" s="52"/>
      <c r="AE930" s="52"/>
      <c r="AF930" s="52"/>
      <c r="AG930" s="52"/>
      <c r="AH930" s="52"/>
      <c r="AI930" s="52"/>
      <c r="AJ930" s="52"/>
    </row>
    <row r="931" ht="15.75" customHeight="1">
      <c r="A931" s="53"/>
      <c r="B931" s="39" t="str">
        <f t="shared" si="1"/>
        <v/>
      </c>
      <c r="C931" s="40" t="s">
        <v>2714</v>
      </c>
      <c r="D931" s="41" t="s">
        <v>2715</v>
      </c>
      <c r="E931" s="41" t="s">
        <v>79</v>
      </c>
      <c r="F931" s="40" t="s">
        <v>155</v>
      </c>
      <c r="G931" s="41" t="s">
        <v>841</v>
      </c>
      <c r="H931" s="57" t="s">
        <v>6</v>
      </c>
      <c r="I931" s="41" t="s">
        <v>156</v>
      </c>
      <c r="J931" s="56"/>
      <c r="K931" s="44"/>
      <c r="L931" s="45"/>
      <c r="M931" s="46" t="s">
        <v>156</v>
      </c>
      <c r="N931" s="40" t="s">
        <v>155</v>
      </c>
      <c r="O931" s="47" t="s">
        <v>2716</v>
      </c>
      <c r="P931" s="48"/>
      <c r="Q931" s="48"/>
      <c r="R931" s="48"/>
      <c r="S931" s="49"/>
      <c r="T931" s="50" t="str">
        <f>IFERROR(__xludf.DUMMYFUNCTION("if(isblank($A931),"""",REGEXREPLACE($A931,   "",?(\d),?"",  ""$1""&amp;""-""&amp;$H931))"),"")</f>
        <v/>
      </c>
      <c r="U931" s="51" t="str">
        <f>IFERROR(__xludf.DUMMYFUNCTION("iferror(split(A931,"","",TRUE,TRUE),"""")"),"")</f>
        <v/>
      </c>
      <c r="V931" s="51"/>
      <c r="W931" s="51"/>
      <c r="X931" s="51"/>
      <c r="Y931" s="50" t="str">
        <f>IFERROR(__xludf.DUMMYFUNCTION("if(or(U931="""",U931=""f""),"""",U931&amp;"": ""&amp;vlookup(to_text(U931),'1.Learning-Goals'!$A$3:$B$100,2,FALSE))"),"")</f>
        <v/>
      </c>
      <c r="Z931" s="50" t="str">
        <f>IFERROR(__xludf.DUMMYFUNCTION("if(or(V931="""",V931=""f""),"""",V931&amp;"": ""&amp;vlookup(to_text(V931),'1.Learning-Goals'!$A$3:$B$100,2,FALSE))"),"")</f>
        <v/>
      </c>
      <c r="AA931" s="50" t="str">
        <f>IFERROR(__xludf.DUMMYFUNCTION("if(or(W931="""",W931=""f""),"""",W931&amp;"": ""&amp;vlookup(to_text(W931),'1.Learning-Goals'!$A$3:$B$100,2,FALSE))"),"")</f>
        <v/>
      </c>
      <c r="AB931" s="50" t="str">
        <f>IFERROR(__xludf.DUMMYFUNCTION("if(or(X931="""",X931=""f""),"""",X931&amp;"": ""&amp;vlookup(to_text(X931),'1.Learning-Goals'!$A$3:$B$100,2,FALSE))"),"")</f>
        <v/>
      </c>
      <c r="AC931" s="52"/>
      <c r="AD931" s="52"/>
      <c r="AE931" s="52"/>
      <c r="AF931" s="52"/>
      <c r="AG931" s="52"/>
      <c r="AH931" s="52"/>
      <c r="AI931" s="52"/>
      <c r="AJ931" s="52"/>
    </row>
    <row r="932" ht="15.75" customHeight="1">
      <c r="A932" s="53"/>
      <c r="B932" s="39" t="str">
        <f t="shared" si="1"/>
        <v/>
      </c>
      <c r="C932" s="40" t="s">
        <v>2717</v>
      </c>
      <c r="D932" s="41" t="s">
        <v>183</v>
      </c>
      <c r="E932" s="41" t="s">
        <v>79</v>
      </c>
      <c r="F932" s="40" t="s">
        <v>155</v>
      </c>
      <c r="G932" s="41" t="s">
        <v>841</v>
      </c>
      <c r="H932" s="57" t="s">
        <v>6</v>
      </c>
      <c r="I932" s="41" t="s">
        <v>156</v>
      </c>
      <c r="J932" s="56"/>
      <c r="K932" s="44"/>
      <c r="L932" s="45"/>
      <c r="M932" s="46" t="s">
        <v>156</v>
      </c>
      <c r="N932" s="40" t="s">
        <v>155</v>
      </c>
      <c r="O932" s="47" t="s">
        <v>2718</v>
      </c>
      <c r="P932" s="48"/>
      <c r="Q932" s="48"/>
      <c r="R932" s="48"/>
      <c r="S932" s="49"/>
      <c r="T932" s="50" t="str">
        <f>IFERROR(__xludf.DUMMYFUNCTION("if(isblank($A932),"""",REGEXREPLACE($A932,   "",?(\d),?"",  ""$1""&amp;""-""&amp;$H932))"),"")</f>
        <v/>
      </c>
      <c r="U932" s="51" t="str">
        <f>IFERROR(__xludf.DUMMYFUNCTION("iferror(split(A932,"","",TRUE,TRUE),"""")"),"")</f>
        <v/>
      </c>
      <c r="V932" s="51"/>
      <c r="W932" s="51"/>
      <c r="X932" s="51"/>
      <c r="Y932" s="50" t="str">
        <f>IFERROR(__xludf.DUMMYFUNCTION("if(or(U932="""",U932=""f""),"""",U932&amp;"": ""&amp;vlookup(to_text(U932),'1.Learning-Goals'!$A$3:$B$100,2,FALSE))"),"")</f>
        <v/>
      </c>
      <c r="Z932" s="50" t="str">
        <f>IFERROR(__xludf.DUMMYFUNCTION("if(or(V932="""",V932=""f""),"""",V932&amp;"": ""&amp;vlookup(to_text(V932),'1.Learning-Goals'!$A$3:$B$100,2,FALSE))"),"")</f>
        <v/>
      </c>
      <c r="AA932" s="50" t="str">
        <f>IFERROR(__xludf.DUMMYFUNCTION("if(or(W932="""",W932=""f""),"""",W932&amp;"": ""&amp;vlookup(to_text(W932),'1.Learning-Goals'!$A$3:$B$100,2,FALSE))"),"")</f>
        <v/>
      </c>
      <c r="AB932" s="50" t="str">
        <f>IFERROR(__xludf.DUMMYFUNCTION("if(or(X932="""",X932=""f""),"""",X932&amp;"": ""&amp;vlookup(to_text(X932),'1.Learning-Goals'!$A$3:$B$100,2,FALSE))"),"")</f>
        <v/>
      </c>
      <c r="AC932" s="52"/>
      <c r="AD932" s="52"/>
      <c r="AE932" s="52"/>
      <c r="AF932" s="52"/>
      <c r="AG932" s="52"/>
      <c r="AH932" s="52"/>
      <c r="AI932" s="52"/>
      <c r="AJ932" s="52"/>
    </row>
    <row r="933" ht="15.75" customHeight="1">
      <c r="A933" s="53"/>
      <c r="B933" s="39" t="str">
        <f t="shared" si="1"/>
        <v/>
      </c>
      <c r="C933" s="40" t="s">
        <v>2719</v>
      </c>
      <c r="D933" s="41" t="s">
        <v>2720</v>
      </c>
      <c r="E933" s="41" t="s">
        <v>79</v>
      </c>
      <c r="F933" s="40" t="s">
        <v>155</v>
      </c>
      <c r="G933" s="41" t="s">
        <v>1067</v>
      </c>
      <c r="H933" s="57" t="s">
        <v>6</v>
      </c>
      <c r="I933" s="41" t="s">
        <v>156</v>
      </c>
      <c r="J933" s="56"/>
      <c r="K933" s="44"/>
      <c r="L933" s="45"/>
      <c r="M933" s="46" t="s">
        <v>2721</v>
      </c>
      <c r="N933" s="40" t="s">
        <v>2722</v>
      </c>
      <c r="O933" s="47" t="s">
        <v>2723</v>
      </c>
      <c r="P933" s="48"/>
      <c r="Q933" s="48"/>
      <c r="R933" s="48"/>
      <c r="S933" s="49"/>
      <c r="T933" s="50" t="str">
        <f>IFERROR(__xludf.DUMMYFUNCTION("if(isblank($A933),"""",REGEXREPLACE($A933,   "",?(\d),?"",  ""$1""&amp;""-""&amp;$H933))"),"")</f>
        <v/>
      </c>
      <c r="U933" s="51" t="str">
        <f>IFERROR(__xludf.DUMMYFUNCTION("iferror(split(A933,"","",TRUE,TRUE),"""")"),"")</f>
        <v/>
      </c>
      <c r="V933" s="51"/>
      <c r="W933" s="51"/>
      <c r="X933" s="51"/>
      <c r="Y933" s="50" t="str">
        <f>IFERROR(__xludf.DUMMYFUNCTION("if(or(U933="""",U933=""f""),"""",U933&amp;"": ""&amp;vlookup(to_text(U933),'1.Learning-Goals'!$A$3:$B$100,2,FALSE))"),"")</f>
        <v/>
      </c>
      <c r="Z933" s="50" t="str">
        <f>IFERROR(__xludf.DUMMYFUNCTION("if(or(V933="""",V933=""f""),"""",V933&amp;"": ""&amp;vlookup(to_text(V933),'1.Learning-Goals'!$A$3:$B$100,2,FALSE))"),"")</f>
        <v/>
      </c>
      <c r="AA933" s="50" t="str">
        <f>IFERROR(__xludf.DUMMYFUNCTION("if(or(W933="""",W933=""f""),"""",W933&amp;"": ""&amp;vlookup(to_text(W933),'1.Learning-Goals'!$A$3:$B$100,2,FALSE))"),"")</f>
        <v/>
      </c>
      <c r="AB933" s="50" t="str">
        <f>IFERROR(__xludf.DUMMYFUNCTION("if(or(X933="""",X933=""f""),"""",X933&amp;"": ""&amp;vlookup(to_text(X933),'1.Learning-Goals'!$A$3:$B$100,2,FALSE))"),"")</f>
        <v/>
      </c>
      <c r="AC933" s="52"/>
      <c r="AD933" s="52"/>
      <c r="AE933" s="52"/>
      <c r="AF933" s="52"/>
      <c r="AG933" s="52"/>
      <c r="AH933" s="52"/>
      <c r="AI933" s="52"/>
      <c r="AJ933" s="52"/>
    </row>
    <row r="934" ht="15.75" customHeight="1">
      <c r="A934" s="53"/>
      <c r="B934" s="39" t="str">
        <f t="shared" si="1"/>
        <v/>
      </c>
      <c r="C934" s="40" t="s">
        <v>2724</v>
      </c>
      <c r="D934" s="41" t="s">
        <v>2725</v>
      </c>
      <c r="E934" s="41" t="s">
        <v>79</v>
      </c>
      <c r="F934" s="40" t="s">
        <v>155</v>
      </c>
      <c r="G934" s="41" t="s">
        <v>1067</v>
      </c>
      <c r="H934" s="57" t="s">
        <v>6</v>
      </c>
      <c r="I934" s="41" t="s">
        <v>156</v>
      </c>
      <c r="J934" s="56"/>
      <c r="K934" s="44"/>
      <c r="L934" s="45"/>
      <c r="M934" s="46" t="s">
        <v>2721</v>
      </c>
      <c r="N934" s="40" t="s">
        <v>2722</v>
      </c>
      <c r="O934" s="47" t="s">
        <v>2726</v>
      </c>
      <c r="P934" s="48"/>
      <c r="Q934" s="48"/>
      <c r="R934" s="48"/>
      <c r="S934" s="49"/>
      <c r="T934" s="50" t="str">
        <f>IFERROR(__xludf.DUMMYFUNCTION("if(isblank($A934),"""",REGEXREPLACE($A934,   "",?(\d),?"",  ""$1""&amp;""-""&amp;$H934))"),"")</f>
        <v/>
      </c>
      <c r="U934" s="51" t="str">
        <f>IFERROR(__xludf.DUMMYFUNCTION("iferror(split(A934,"","",TRUE,TRUE),"""")"),"")</f>
        <v/>
      </c>
      <c r="V934" s="51"/>
      <c r="W934" s="51"/>
      <c r="X934" s="51"/>
      <c r="Y934" s="50" t="str">
        <f>IFERROR(__xludf.DUMMYFUNCTION("if(or(U934="""",U934=""f""),"""",U934&amp;"": ""&amp;vlookup(to_text(U934),'1.Learning-Goals'!$A$3:$B$100,2,FALSE))"),"")</f>
        <v/>
      </c>
      <c r="Z934" s="50" t="str">
        <f>IFERROR(__xludf.DUMMYFUNCTION("if(or(V934="""",V934=""f""),"""",V934&amp;"": ""&amp;vlookup(to_text(V934),'1.Learning-Goals'!$A$3:$B$100,2,FALSE))"),"")</f>
        <v/>
      </c>
      <c r="AA934" s="50" t="str">
        <f>IFERROR(__xludf.DUMMYFUNCTION("if(or(W934="""",W934=""f""),"""",W934&amp;"": ""&amp;vlookup(to_text(W934),'1.Learning-Goals'!$A$3:$B$100,2,FALSE))"),"")</f>
        <v/>
      </c>
      <c r="AB934" s="50" t="str">
        <f>IFERROR(__xludf.DUMMYFUNCTION("if(or(X934="""",X934=""f""),"""",X934&amp;"": ""&amp;vlookup(to_text(X934),'1.Learning-Goals'!$A$3:$B$100,2,FALSE))"),"")</f>
        <v/>
      </c>
      <c r="AC934" s="52"/>
      <c r="AD934" s="52"/>
      <c r="AE934" s="52"/>
      <c r="AF934" s="52"/>
      <c r="AG934" s="52"/>
      <c r="AH934" s="52"/>
      <c r="AI934" s="52"/>
      <c r="AJ934" s="52"/>
    </row>
    <row r="935" ht="15.75" customHeight="1">
      <c r="A935" s="53"/>
      <c r="B935" s="39" t="str">
        <f t="shared" si="1"/>
        <v/>
      </c>
      <c r="C935" s="40" t="s">
        <v>2727</v>
      </c>
      <c r="D935" s="41" t="s">
        <v>2728</v>
      </c>
      <c r="E935" s="41" t="s">
        <v>79</v>
      </c>
      <c r="F935" s="40" t="s">
        <v>155</v>
      </c>
      <c r="G935" s="41" t="s">
        <v>1067</v>
      </c>
      <c r="H935" s="57" t="s">
        <v>6</v>
      </c>
      <c r="I935" s="41" t="s">
        <v>156</v>
      </c>
      <c r="J935" s="56"/>
      <c r="K935" s="44"/>
      <c r="L935" s="45"/>
      <c r="M935" s="46" t="s">
        <v>2721</v>
      </c>
      <c r="N935" s="40" t="s">
        <v>2722</v>
      </c>
      <c r="O935" s="47" t="s">
        <v>2729</v>
      </c>
      <c r="P935" s="48"/>
      <c r="Q935" s="48"/>
      <c r="R935" s="48"/>
      <c r="S935" s="49"/>
      <c r="T935" s="50" t="str">
        <f>IFERROR(__xludf.DUMMYFUNCTION("if(isblank($A935),"""",REGEXREPLACE($A935,   "",?(\d),?"",  ""$1""&amp;""-""&amp;$H935))"),"")</f>
        <v/>
      </c>
      <c r="U935" s="51" t="str">
        <f>IFERROR(__xludf.DUMMYFUNCTION("iferror(split(A935,"","",TRUE,TRUE),"""")"),"")</f>
        <v/>
      </c>
      <c r="V935" s="51"/>
      <c r="W935" s="51"/>
      <c r="X935" s="51"/>
      <c r="Y935" s="50" t="str">
        <f>IFERROR(__xludf.DUMMYFUNCTION("if(or(U935="""",U935=""f""),"""",U935&amp;"": ""&amp;vlookup(to_text(U935),'1.Learning-Goals'!$A$3:$B$100,2,FALSE))"),"")</f>
        <v/>
      </c>
      <c r="Z935" s="50" t="str">
        <f>IFERROR(__xludf.DUMMYFUNCTION("if(or(V935="""",V935=""f""),"""",V935&amp;"": ""&amp;vlookup(to_text(V935),'1.Learning-Goals'!$A$3:$B$100,2,FALSE))"),"")</f>
        <v/>
      </c>
      <c r="AA935" s="50" t="str">
        <f>IFERROR(__xludf.DUMMYFUNCTION("if(or(W935="""",W935=""f""),"""",W935&amp;"": ""&amp;vlookup(to_text(W935),'1.Learning-Goals'!$A$3:$B$100,2,FALSE))"),"")</f>
        <v/>
      </c>
      <c r="AB935" s="50" t="str">
        <f>IFERROR(__xludf.DUMMYFUNCTION("if(or(X935="""",X935=""f""),"""",X935&amp;"": ""&amp;vlookup(to_text(X935),'1.Learning-Goals'!$A$3:$B$100,2,FALSE))"),"")</f>
        <v/>
      </c>
      <c r="AC935" s="52"/>
      <c r="AD935" s="52"/>
      <c r="AE935" s="52"/>
      <c r="AF935" s="52"/>
      <c r="AG935" s="52"/>
      <c r="AH935" s="52"/>
      <c r="AI935" s="52"/>
      <c r="AJ935" s="52"/>
    </row>
    <row r="936" ht="15.75" customHeight="1">
      <c r="A936" s="53"/>
      <c r="B936" s="39" t="str">
        <f t="shared" si="1"/>
        <v/>
      </c>
      <c r="C936" s="40" t="s">
        <v>2730</v>
      </c>
      <c r="D936" s="41" t="s">
        <v>2510</v>
      </c>
      <c r="E936" s="41" t="s">
        <v>79</v>
      </c>
      <c r="F936" s="40" t="s">
        <v>155</v>
      </c>
      <c r="G936" s="41" t="s">
        <v>1067</v>
      </c>
      <c r="H936" s="57" t="s">
        <v>6</v>
      </c>
      <c r="I936" s="41" t="s">
        <v>156</v>
      </c>
      <c r="J936" s="56"/>
      <c r="K936" s="44"/>
      <c r="L936" s="45"/>
      <c r="M936" s="46" t="s">
        <v>2721</v>
      </c>
      <c r="N936" s="40" t="s">
        <v>2722</v>
      </c>
      <c r="O936" s="47" t="s">
        <v>2731</v>
      </c>
      <c r="P936" s="48"/>
      <c r="Q936" s="48"/>
      <c r="R936" s="48"/>
      <c r="S936" s="49"/>
      <c r="T936" s="50" t="str">
        <f>IFERROR(__xludf.DUMMYFUNCTION("if(isblank($A936),"""",REGEXREPLACE($A936,   "",?(\d),?"",  ""$1""&amp;""-""&amp;$H936))"),"")</f>
        <v/>
      </c>
      <c r="U936" s="51" t="str">
        <f>IFERROR(__xludf.DUMMYFUNCTION("iferror(split(A936,"","",TRUE,TRUE),"""")"),"")</f>
        <v/>
      </c>
      <c r="V936" s="51"/>
      <c r="W936" s="51"/>
      <c r="X936" s="51"/>
      <c r="Y936" s="50" t="str">
        <f>IFERROR(__xludf.DUMMYFUNCTION("if(or(U936="""",U936=""f""),"""",U936&amp;"": ""&amp;vlookup(to_text(U936),'1.Learning-Goals'!$A$3:$B$100,2,FALSE))"),"")</f>
        <v/>
      </c>
      <c r="Z936" s="50" t="str">
        <f>IFERROR(__xludf.DUMMYFUNCTION("if(or(V936="""",V936=""f""),"""",V936&amp;"": ""&amp;vlookup(to_text(V936),'1.Learning-Goals'!$A$3:$B$100,2,FALSE))"),"")</f>
        <v/>
      </c>
      <c r="AA936" s="50" t="str">
        <f>IFERROR(__xludf.DUMMYFUNCTION("if(or(W936="""",W936=""f""),"""",W936&amp;"": ""&amp;vlookup(to_text(W936),'1.Learning-Goals'!$A$3:$B$100,2,FALSE))"),"")</f>
        <v/>
      </c>
      <c r="AB936" s="50" t="str">
        <f>IFERROR(__xludf.DUMMYFUNCTION("if(or(X936="""",X936=""f""),"""",X936&amp;"": ""&amp;vlookup(to_text(X936),'1.Learning-Goals'!$A$3:$B$100,2,FALSE))"),"")</f>
        <v/>
      </c>
      <c r="AC936" s="52"/>
      <c r="AD936" s="52"/>
      <c r="AE936" s="52"/>
      <c r="AF936" s="52"/>
      <c r="AG936" s="52"/>
      <c r="AH936" s="52"/>
      <c r="AI936" s="52"/>
      <c r="AJ936" s="52"/>
    </row>
    <row r="937" ht="15.75" customHeight="1">
      <c r="A937" s="53"/>
      <c r="B937" s="39" t="str">
        <f t="shared" si="1"/>
        <v/>
      </c>
      <c r="C937" s="40" t="s">
        <v>2732</v>
      </c>
      <c r="D937" s="41" t="s">
        <v>2363</v>
      </c>
      <c r="E937" s="41" t="s">
        <v>79</v>
      </c>
      <c r="F937" s="40" t="s">
        <v>155</v>
      </c>
      <c r="G937" s="41" t="s">
        <v>1067</v>
      </c>
      <c r="H937" s="57" t="s">
        <v>6</v>
      </c>
      <c r="I937" s="41" t="s">
        <v>156</v>
      </c>
      <c r="J937" s="56"/>
      <c r="K937" s="44"/>
      <c r="L937" s="45"/>
      <c r="M937" s="46" t="s">
        <v>2721</v>
      </c>
      <c r="N937" s="40" t="s">
        <v>2722</v>
      </c>
      <c r="O937" s="47" t="s">
        <v>2733</v>
      </c>
      <c r="P937" s="48"/>
      <c r="Q937" s="48"/>
      <c r="R937" s="48"/>
      <c r="S937" s="49"/>
      <c r="T937" s="50" t="str">
        <f>IFERROR(__xludf.DUMMYFUNCTION("if(isblank($A937),"""",REGEXREPLACE($A937,   "",?(\d),?"",  ""$1""&amp;""-""&amp;$H937))"),"")</f>
        <v/>
      </c>
      <c r="U937" s="51" t="str">
        <f>IFERROR(__xludf.DUMMYFUNCTION("iferror(split(A937,"","",TRUE,TRUE),"""")"),"")</f>
        <v/>
      </c>
      <c r="V937" s="51"/>
      <c r="W937" s="51"/>
      <c r="X937" s="51"/>
      <c r="Y937" s="50" t="str">
        <f>IFERROR(__xludf.DUMMYFUNCTION("if(or(U937="""",U937=""f""),"""",U937&amp;"": ""&amp;vlookup(to_text(U937),'1.Learning-Goals'!$A$3:$B$100,2,FALSE))"),"")</f>
        <v/>
      </c>
      <c r="Z937" s="50" t="str">
        <f>IFERROR(__xludf.DUMMYFUNCTION("if(or(V937="""",V937=""f""),"""",V937&amp;"": ""&amp;vlookup(to_text(V937),'1.Learning-Goals'!$A$3:$B$100,2,FALSE))"),"")</f>
        <v/>
      </c>
      <c r="AA937" s="50" t="str">
        <f>IFERROR(__xludf.DUMMYFUNCTION("if(or(W937="""",W937=""f""),"""",W937&amp;"": ""&amp;vlookup(to_text(W937),'1.Learning-Goals'!$A$3:$B$100,2,FALSE))"),"")</f>
        <v/>
      </c>
      <c r="AB937" s="50" t="str">
        <f>IFERROR(__xludf.DUMMYFUNCTION("if(or(X937="""",X937=""f""),"""",X937&amp;"": ""&amp;vlookup(to_text(X937),'1.Learning-Goals'!$A$3:$B$100,2,FALSE))"),"")</f>
        <v/>
      </c>
      <c r="AC937" s="52"/>
      <c r="AD937" s="52"/>
      <c r="AE937" s="52"/>
      <c r="AF937" s="52"/>
      <c r="AG937" s="52"/>
      <c r="AH937" s="52"/>
      <c r="AI937" s="52"/>
      <c r="AJ937" s="52"/>
    </row>
    <row r="938" ht="15.75" customHeight="1">
      <c r="A938" s="53"/>
      <c r="B938" s="39" t="str">
        <f t="shared" si="1"/>
        <v/>
      </c>
      <c r="C938" s="40" t="s">
        <v>2734</v>
      </c>
      <c r="D938" s="41" t="s">
        <v>2443</v>
      </c>
      <c r="E938" s="41" t="s">
        <v>79</v>
      </c>
      <c r="F938" s="40" t="s">
        <v>155</v>
      </c>
      <c r="G938" s="41" t="s">
        <v>1067</v>
      </c>
      <c r="H938" s="57" t="s">
        <v>6</v>
      </c>
      <c r="I938" s="41" t="s">
        <v>156</v>
      </c>
      <c r="J938" s="56"/>
      <c r="K938" s="44"/>
      <c r="L938" s="45"/>
      <c r="M938" s="46" t="s">
        <v>2721</v>
      </c>
      <c r="N938" s="40" t="s">
        <v>2722</v>
      </c>
      <c r="O938" s="47" t="s">
        <v>2735</v>
      </c>
      <c r="P938" s="48"/>
      <c r="Q938" s="48"/>
      <c r="R938" s="48"/>
      <c r="S938" s="49"/>
      <c r="T938" s="50" t="str">
        <f>IFERROR(__xludf.DUMMYFUNCTION("if(isblank($A938),"""",REGEXREPLACE($A938,   "",?(\d),?"",  ""$1""&amp;""-""&amp;$H938))"),"")</f>
        <v/>
      </c>
      <c r="U938" s="51" t="str">
        <f>IFERROR(__xludf.DUMMYFUNCTION("iferror(split(A938,"","",TRUE,TRUE),"""")"),"")</f>
        <v/>
      </c>
      <c r="V938" s="51"/>
      <c r="W938" s="51"/>
      <c r="X938" s="51"/>
      <c r="Y938" s="50" t="str">
        <f>IFERROR(__xludf.DUMMYFUNCTION("if(or(U938="""",U938=""f""),"""",U938&amp;"": ""&amp;vlookup(to_text(U938),'1.Learning-Goals'!$A$3:$B$100,2,FALSE))"),"")</f>
        <v/>
      </c>
      <c r="Z938" s="50" t="str">
        <f>IFERROR(__xludf.DUMMYFUNCTION("if(or(V938="""",V938=""f""),"""",V938&amp;"": ""&amp;vlookup(to_text(V938),'1.Learning-Goals'!$A$3:$B$100,2,FALSE))"),"")</f>
        <v/>
      </c>
      <c r="AA938" s="50" t="str">
        <f>IFERROR(__xludf.DUMMYFUNCTION("if(or(W938="""",W938=""f""),"""",W938&amp;"": ""&amp;vlookup(to_text(W938),'1.Learning-Goals'!$A$3:$B$100,2,FALSE))"),"")</f>
        <v/>
      </c>
      <c r="AB938" s="50" t="str">
        <f>IFERROR(__xludf.DUMMYFUNCTION("if(or(X938="""",X938=""f""),"""",X938&amp;"": ""&amp;vlookup(to_text(X938),'1.Learning-Goals'!$A$3:$B$100,2,FALSE))"),"")</f>
        <v/>
      </c>
      <c r="AC938" s="52"/>
      <c r="AD938" s="52"/>
      <c r="AE938" s="52"/>
      <c r="AF938" s="52"/>
      <c r="AG938" s="52"/>
      <c r="AH938" s="52"/>
      <c r="AI938" s="52"/>
      <c r="AJ938" s="52"/>
    </row>
    <row r="939" ht="15.75" customHeight="1">
      <c r="A939" s="53"/>
      <c r="B939" s="39" t="str">
        <f t="shared" si="1"/>
        <v/>
      </c>
      <c r="C939" s="40" t="s">
        <v>2736</v>
      </c>
      <c r="D939" s="41" t="s">
        <v>2737</v>
      </c>
      <c r="E939" s="41" t="s">
        <v>79</v>
      </c>
      <c r="F939" s="40" t="s">
        <v>155</v>
      </c>
      <c r="G939" s="41" t="s">
        <v>1067</v>
      </c>
      <c r="H939" s="57" t="s">
        <v>6</v>
      </c>
      <c r="I939" s="41" t="s">
        <v>156</v>
      </c>
      <c r="J939" s="56"/>
      <c r="K939" s="44"/>
      <c r="L939" s="45"/>
      <c r="M939" s="46" t="s">
        <v>2721</v>
      </c>
      <c r="N939" s="40" t="s">
        <v>2722</v>
      </c>
      <c r="O939" s="47" t="s">
        <v>2738</v>
      </c>
      <c r="P939" s="48"/>
      <c r="Q939" s="48"/>
      <c r="R939" s="48"/>
      <c r="S939" s="49"/>
      <c r="T939" s="50" t="str">
        <f>IFERROR(__xludf.DUMMYFUNCTION("if(isblank($A939),"""",REGEXREPLACE($A939,   "",?(\d),?"",  ""$1""&amp;""-""&amp;$H939))"),"")</f>
        <v/>
      </c>
      <c r="U939" s="51" t="str">
        <f>IFERROR(__xludf.DUMMYFUNCTION("iferror(split(A939,"","",TRUE,TRUE),"""")"),"")</f>
        <v/>
      </c>
      <c r="V939" s="51"/>
      <c r="W939" s="51"/>
      <c r="X939" s="51"/>
      <c r="Y939" s="50" t="str">
        <f>IFERROR(__xludf.DUMMYFUNCTION("if(or(U939="""",U939=""f""),"""",U939&amp;"": ""&amp;vlookup(to_text(U939),'1.Learning-Goals'!$A$3:$B$100,2,FALSE))"),"")</f>
        <v/>
      </c>
      <c r="Z939" s="50" t="str">
        <f>IFERROR(__xludf.DUMMYFUNCTION("if(or(V939="""",V939=""f""),"""",V939&amp;"": ""&amp;vlookup(to_text(V939),'1.Learning-Goals'!$A$3:$B$100,2,FALSE))"),"")</f>
        <v/>
      </c>
      <c r="AA939" s="50" t="str">
        <f>IFERROR(__xludf.DUMMYFUNCTION("if(or(W939="""",W939=""f""),"""",W939&amp;"": ""&amp;vlookup(to_text(W939),'1.Learning-Goals'!$A$3:$B$100,2,FALSE))"),"")</f>
        <v/>
      </c>
      <c r="AB939" s="50" t="str">
        <f>IFERROR(__xludf.DUMMYFUNCTION("if(or(X939="""",X939=""f""),"""",X939&amp;"": ""&amp;vlookup(to_text(X939),'1.Learning-Goals'!$A$3:$B$100,2,FALSE))"),"")</f>
        <v/>
      </c>
      <c r="AC939" s="52"/>
      <c r="AD939" s="52"/>
      <c r="AE939" s="52"/>
      <c r="AF939" s="52"/>
      <c r="AG939" s="52"/>
      <c r="AH939" s="52"/>
      <c r="AI939" s="52"/>
      <c r="AJ939" s="52"/>
    </row>
    <row r="940" ht="15.75" customHeight="1">
      <c r="A940" s="53"/>
      <c r="B940" s="39" t="str">
        <f t="shared" si="1"/>
        <v/>
      </c>
      <c r="C940" s="40" t="s">
        <v>2739</v>
      </c>
      <c r="D940" s="41" t="s">
        <v>2740</v>
      </c>
      <c r="E940" s="41" t="s">
        <v>79</v>
      </c>
      <c r="F940" s="40" t="s">
        <v>155</v>
      </c>
      <c r="G940" s="41" t="s">
        <v>1067</v>
      </c>
      <c r="H940" s="57" t="s">
        <v>6</v>
      </c>
      <c r="I940" s="41" t="s">
        <v>156</v>
      </c>
      <c r="J940" s="56"/>
      <c r="K940" s="44"/>
      <c r="L940" s="45"/>
      <c r="M940" s="46" t="s">
        <v>2721</v>
      </c>
      <c r="N940" s="40" t="s">
        <v>2722</v>
      </c>
      <c r="O940" s="47" t="s">
        <v>2741</v>
      </c>
      <c r="P940" s="48"/>
      <c r="Q940" s="48"/>
      <c r="R940" s="48"/>
      <c r="S940" s="49"/>
      <c r="T940" s="50" t="str">
        <f>IFERROR(__xludf.DUMMYFUNCTION("if(isblank($A940),"""",REGEXREPLACE($A940,   "",?(\d),?"",  ""$1""&amp;""-""&amp;$H940))"),"")</f>
        <v/>
      </c>
      <c r="U940" s="51" t="str">
        <f>IFERROR(__xludf.DUMMYFUNCTION("iferror(split(A940,"","",TRUE,TRUE),"""")"),"")</f>
        <v/>
      </c>
      <c r="V940" s="51"/>
      <c r="W940" s="51"/>
      <c r="X940" s="51"/>
      <c r="Y940" s="50" t="str">
        <f>IFERROR(__xludf.DUMMYFUNCTION("if(or(U940="""",U940=""f""),"""",U940&amp;"": ""&amp;vlookup(to_text(U940),'1.Learning-Goals'!$A$3:$B$100,2,FALSE))"),"")</f>
        <v/>
      </c>
      <c r="Z940" s="50" t="str">
        <f>IFERROR(__xludf.DUMMYFUNCTION("if(or(V940="""",V940=""f""),"""",V940&amp;"": ""&amp;vlookup(to_text(V940),'1.Learning-Goals'!$A$3:$B$100,2,FALSE))"),"")</f>
        <v/>
      </c>
      <c r="AA940" s="50" t="str">
        <f>IFERROR(__xludf.DUMMYFUNCTION("if(or(W940="""",W940=""f""),"""",W940&amp;"": ""&amp;vlookup(to_text(W940),'1.Learning-Goals'!$A$3:$B$100,2,FALSE))"),"")</f>
        <v/>
      </c>
      <c r="AB940" s="50" t="str">
        <f>IFERROR(__xludf.DUMMYFUNCTION("if(or(X940="""",X940=""f""),"""",X940&amp;"": ""&amp;vlookup(to_text(X940),'1.Learning-Goals'!$A$3:$B$100,2,FALSE))"),"")</f>
        <v/>
      </c>
      <c r="AC940" s="52"/>
      <c r="AD940" s="52"/>
      <c r="AE940" s="52"/>
      <c r="AF940" s="52"/>
      <c r="AG940" s="52"/>
      <c r="AH940" s="52"/>
      <c r="AI940" s="52"/>
      <c r="AJ940" s="52"/>
    </row>
    <row r="941" ht="15.75" customHeight="1">
      <c r="A941" s="53"/>
      <c r="B941" s="39" t="str">
        <f t="shared" si="1"/>
        <v/>
      </c>
      <c r="C941" s="40" t="s">
        <v>2742</v>
      </c>
      <c r="D941" s="41" t="s">
        <v>2522</v>
      </c>
      <c r="E941" s="41" t="s">
        <v>79</v>
      </c>
      <c r="F941" s="40" t="s">
        <v>155</v>
      </c>
      <c r="G941" s="41" t="s">
        <v>1067</v>
      </c>
      <c r="H941" s="57" t="s">
        <v>6</v>
      </c>
      <c r="I941" s="41" t="s">
        <v>156</v>
      </c>
      <c r="J941" s="56"/>
      <c r="K941" s="44"/>
      <c r="L941" s="45"/>
      <c r="M941" s="46" t="s">
        <v>2721</v>
      </c>
      <c r="N941" s="40" t="s">
        <v>2722</v>
      </c>
      <c r="O941" s="47" t="s">
        <v>2743</v>
      </c>
      <c r="P941" s="48"/>
      <c r="Q941" s="48"/>
      <c r="R941" s="48"/>
      <c r="S941" s="49"/>
      <c r="T941" s="50" t="str">
        <f>IFERROR(__xludf.DUMMYFUNCTION("if(isblank($A941),"""",REGEXREPLACE($A941,   "",?(\d),?"",  ""$1""&amp;""-""&amp;$H941))"),"")</f>
        <v/>
      </c>
      <c r="U941" s="51" t="str">
        <f>IFERROR(__xludf.DUMMYFUNCTION("iferror(split(A941,"","",TRUE,TRUE),"""")"),"")</f>
        <v/>
      </c>
      <c r="V941" s="51"/>
      <c r="W941" s="51"/>
      <c r="X941" s="51"/>
      <c r="Y941" s="50" t="str">
        <f>IFERROR(__xludf.DUMMYFUNCTION("if(or(U941="""",U941=""f""),"""",U941&amp;"": ""&amp;vlookup(to_text(U941),'1.Learning-Goals'!$A$3:$B$100,2,FALSE))"),"")</f>
        <v/>
      </c>
      <c r="Z941" s="50" t="str">
        <f>IFERROR(__xludf.DUMMYFUNCTION("if(or(V941="""",V941=""f""),"""",V941&amp;"": ""&amp;vlookup(to_text(V941),'1.Learning-Goals'!$A$3:$B$100,2,FALSE))"),"")</f>
        <v/>
      </c>
      <c r="AA941" s="50" t="str">
        <f>IFERROR(__xludf.DUMMYFUNCTION("if(or(W941="""",W941=""f""),"""",W941&amp;"": ""&amp;vlookup(to_text(W941),'1.Learning-Goals'!$A$3:$B$100,2,FALSE))"),"")</f>
        <v/>
      </c>
      <c r="AB941" s="50" t="str">
        <f>IFERROR(__xludf.DUMMYFUNCTION("if(or(X941="""",X941=""f""),"""",X941&amp;"": ""&amp;vlookup(to_text(X941),'1.Learning-Goals'!$A$3:$B$100,2,FALSE))"),"")</f>
        <v/>
      </c>
      <c r="AC941" s="52"/>
      <c r="AD941" s="52"/>
      <c r="AE941" s="52"/>
      <c r="AF941" s="52"/>
      <c r="AG941" s="52"/>
      <c r="AH941" s="52"/>
      <c r="AI941" s="52"/>
      <c r="AJ941" s="52"/>
    </row>
    <row r="942" ht="15.75" customHeight="1">
      <c r="A942" s="53"/>
      <c r="B942" s="39" t="str">
        <f t="shared" si="1"/>
        <v/>
      </c>
      <c r="C942" s="40" t="s">
        <v>2744</v>
      </c>
      <c r="D942" s="41" t="s">
        <v>2525</v>
      </c>
      <c r="E942" s="41" t="s">
        <v>79</v>
      </c>
      <c r="F942" s="40" t="s">
        <v>155</v>
      </c>
      <c r="G942" s="41" t="s">
        <v>1067</v>
      </c>
      <c r="H942" s="57" t="s">
        <v>6</v>
      </c>
      <c r="I942" s="41" t="s">
        <v>156</v>
      </c>
      <c r="J942" s="56"/>
      <c r="K942" s="44"/>
      <c r="L942" s="45"/>
      <c r="M942" s="46" t="s">
        <v>2721</v>
      </c>
      <c r="N942" s="40" t="s">
        <v>2722</v>
      </c>
      <c r="O942" s="47" t="s">
        <v>2745</v>
      </c>
      <c r="P942" s="48"/>
      <c r="Q942" s="48"/>
      <c r="R942" s="48"/>
      <c r="S942" s="49"/>
      <c r="T942" s="50" t="str">
        <f>IFERROR(__xludf.DUMMYFUNCTION("if(isblank($A942),"""",REGEXREPLACE($A942,   "",?(\d),?"",  ""$1""&amp;""-""&amp;$H942))"),"")</f>
        <v/>
      </c>
      <c r="U942" s="51" t="str">
        <f>IFERROR(__xludf.DUMMYFUNCTION("iferror(split(A942,"","",TRUE,TRUE),"""")"),"")</f>
        <v/>
      </c>
      <c r="V942" s="51"/>
      <c r="W942" s="51"/>
      <c r="X942" s="51"/>
      <c r="Y942" s="50" t="str">
        <f>IFERROR(__xludf.DUMMYFUNCTION("if(or(U942="""",U942=""f""),"""",U942&amp;"": ""&amp;vlookup(to_text(U942),'1.Learning-Goals'!$A$3:$B$100,2,FALSE))"),"")</f>
        <v/>
      </c>
      <c r="Z942" s="50" t="str">
        <f>IFERROR(__xludf.DUMMYFUNCTION("if(or(V942="""",V942=""f""),"""",V942&amp;"": ""&amp;vlookup(to_text(V942),'1.Learning-Goals'!$A$3:$B$100,2,FALSE))"),"")</f>
        <v/>
      </c>
      <c r="AA942" s="50" t="str">
        <f>IFERROR(__xludf.DUMMYFUNCTION("if(or(W942="""",W942=""f""),"""",W942&amp;"": ""&amp;vlookup(to_text(W942),'1.Learning-Goals'!$A$3:$B$100,2,FALSE))"),"")</f>
        <v/>
      </c>
      <c r="AB942" s="50" t="str">
        <f>IFERROR(__xludf.DUMMYFUNCTION("if(or(X942="""",X942=""f""),"""",X942&amp;"": ""&amp;vlookup(to_text(X942),'1.Learning-Goals'!$A$3:$B$100,2,FALSE))"),"")</f>
        <v/>
      </c>
      <c r="AC942" s="52"/>
      <c r="AD942" s="52"/>
      <c r="AE942" s="52"/>
      <c r="AF942" s="52"/>
      <c r="AG942" s="52"/>
      <c r="AH942" s="52"/>
      <c r="AI942" s="52"/>
      <c r="AJ942" s="52"/>
    </row>
    <row r="943" ht="15.75" customHeight="1">
      <c r="A943" s="53"/>
      <c r="B943" s="39" t="str">
        <f t="shared" si="1"/>
        <v/>
      </c>
      <c r="C943" s="40" t="s">
        <v>2746</v>
      </c>
      <c r="D943" s="41" t="s">
        <v>2238</v>
      </c>
      <c r="E943" s="41" t="s">
        <v>79</v>
      </c>
      <c r="F943" s="40" t="s">
        <v>155</v>
      </c>
      <c r="G943" s="41" t="s">
        <v>1067</v>
      </c>
      <c r="H943" s="57" t="s">
        <v>6</v>
      </c>
      <c r="I943" s="41" t="s">
        <v>156</v>
      </c>
      <c r="J943" s="56"/>
      <c r="K943" s="44"/>
      <c r="L943" s="45"/>
      <c r="M943" s="46" t="s">
        <v>2721</v>
      </c>
      <c r="N943" s="40" t="s">
        <v>2722</v>
      </c>
      <c r="O943" s="47" t="s">
        <v>2747</v>
      </c>
      <c r="P943" s="48"/>
      <c r="Q943" s="48"/>
      <c r="R943" s="48"/>
      <c r="S943" s="49"/>
      <c r="T943" s="50" t="str">
        <f>IFERROR(__xludf.DUMMYFUNCTION("if(isblank($A943),"""",REGEXREPLACE($A943,   "",?(\d),?"",  ""$1""&amp;""-""&amp;$H943))"),"")</f>
        <v/>
      </c>
      <c r="U943" s="51" t="str">
        <f>IFERROR(__xludf.DUMMYFUNCTION("iferror(split(A943,"","",TRUE,TRUE),"""")"),"")</f>
        <v/>
      </c>
      <c r="V943" s="51"/>
      <c r="W943" s="51"/>
      <c r="X943" s="51"/>
      <c r="Y943" s="50" t="str">
        <f>IFERROR(__xludf.DUMMYFUNCTION("if(or(U943="""",U943=""f""),"""",U943&amp;"": ""&amp;vlookup(to_text(U943),'1.Learning-Goals'!$A$3:$B$100,2,FALSE))"),"")</f>
        <v/>
      </c>
      <c r="Z943" s="50" t="str">
        <f>IFERROR(__xludf.DUMMYFUNCTION("if(or(V943="""",V943=""f""),"""",V943&amp;"": ""&amp;vlookup(to_text(V943),'1.Learning-Goals'!$A$3:$B$100,2,FALSE))"),"")</f>
        <v/>
      </c>
      <c r="AA943" s="50" t="str">
        <f>IFERROR(__xludf.DUMMYFUNCTION("if(or(W943="""",W943=""f""),"""",W943&amp;"": ""&amp;vlookup(to_text(W943),'1.Learning-Goals'!$A$3:$B$100,2,FALSE))"),"")</f>
        <v/>
      </c>
      <c r="AB943" s="50" t="str">
        <f>IFERROR(__xludf.DUMMYFUNCTION("if(or(X943="""",X943=""f""),"""",X943&amp;"": ""&amp;vlookup(to_text(X943),'1.Learning-Goals'!$A$3:$B$100,2,FALSE))"),"")</f>
        <v/>
      </c>
      <c r="AC943" s="52"/>
      <c r="AD943" s="52"/>
      <c r="AE943" s="52"/>
      <c r="AF943" s="52"/>
      <c r="AG943" s="52"/>
      <c r="AH943" s="52"/>
      <c r="AI943" s="52"/>
      <c r="AJ943" s="52"/>
    </row>
    <row r="944" ht="15.75" customHeight="1">
      <c r="A944" s="53"/>
      <c r="B944" s="39" t="str">
        <f t="shared" si="1"/>
        <v/>
      </c>
      <c r="C944" s="40" t="s">
        <v>2748</v>
      </c>
      <c r="D944" s="41" t="s">
        <v>2749</v>
      </c>
      <c r="E944" s="41" t="s">
        <v>79</v>
      </c>
      <c r="F944" s="40" t="s">
        <v>155</v>
      </c>
      <c r="G944" s="41" t="s">
        <v>1067</v>
      </c>
      <c r="H944" s="57" t="s">
        <v>6</v>
      </c>
      <c r="I944" s="41" t="s">
        <v>156</v>
      </c>
      <c r="J944" s="56"/>
      <c r="K944" s="44"/>
      <c r="L944" s="45"/>
      <c r="M944" s="46" t="s">
        <v>2721</v>
      </c>
      <c r="N944" s="40" t="s">
        <v>2722</v>
      </c>
      <c r="O944" s="47" t="s">
        <v>2750</v>
      </c>
      <c r="P944" s="48"/>
      <c r="Q944" s="48"/>
      <c r="R944" s="48"/>
      <c r="S944" s="49"/>
      <c r="T944" s="50" t="str">
        <f>IFERROR(__xludf.DUMMYFUNCTION("if(isblank($A944),"""",REGEXREPLACE($A944,   "",?(\d),?"",  ""$1""&amp;""-""&amp;$H944))"),"")</f>
        <v/>
      </c>
      <c r="U944" s="51" t="str">
        <f>IFERROR(__xludf.DUMMYFUNCTION("iferror(split(A944,"","",TRUE,TRUE),"""")"),"")</f>
        <v/>
      </c>
      <c r="V944" s="51"/>
      <c r="W944" s="51"/>
      <c r="X944" s="51"/>
      <c r="Y944" s="50" t="str">
        <f>IFERROR(__xludf.DUMMYFUNCTION("if(or(U944="""",U944=""f""),"""",U944&amp;"": ""&amp;vlookup(to_text(U944),'1.Learning-Goals'!$A$3:$B$100,2,FALSE))"),"")</f>
        <v/>
      </c>
      <c r="Z944" s="50" t="str">
        <f>IFERROR(__xludf.DUMMYFUNCTION("if(or(V944="""",V944=""f""),"""",V944&amp;"": ""&amp;vlookup(to_text(V944),'1.Learning-Goals'!$A$3:$B$100,2,FALSE))"),"")</f>
        <v/>
      </c>
      <c r="AA944" s="50" t="str">
        <f>IFERROR(__xludf.DUMMYFUNCTION("if(or(W944="""",W944=""f""),"""",W944&amp;"": ""&amp;vlookup(to_text(W944),'1.Learning-Goals'!$A$3:$B$100,2,FALSE))"),"")</f>
        <v/>
      </c>
      <c r="AB944" s="50" t="str">
        <f>IFERROR(__xludf.DUMMYFUNCTION("if(or(X944="""",X944=""f""),"""",X944&amp;"": ""&amp;vlookup(to_text(X944),'1.Learning-Goals'!$A$3:$B$100,2,FALSE))"),"")</f>
        <v/>
      </c>
      <c r="AC944" s="52"/>
      <c r="AD944" s="52"/>
      <c r="AE944" s="52"/>
      <c r="AF944" s="52"/>
      <c r="AG944" s="52"/>
      <c r="AH944" s="52"/>
      <c r="AI944" s="52"/>
      <c r="AJ944" s="52"/>
    </row>
    <row r="945" ht="15.75" customHeight="1">
      <c r="A945" s="53"/>
      <c r="B945" s="39" t="str">
        <f t="shared" si="1"/>
        <v/>
      </c>
      <c r="C945" s="40" t="s">
        <v>2751</v>
      </c>
      <c r="D945" s="41" t="s">
        <v>2460</v>
      </c>
      <c r="E945" s="41" t="s">
        <v>79</v>
      </c>
      <c r="F945" s="40" t="s">
        <v>155</v>
      </c>
      <c r="G945" s="41" t="s">
        <v>1067</v>
      </c>
      <c r="H945" s="57" t="s">
        <v>6</v>
      </c>
      <c r="I945" s="41" t="s">
        <v>156</v>
      </c>
      <c r="J945" s="56"/>
      <c r="K945" s="44"/>
      <c r="L945" s="45"/>
      <c r="M945" s="46" t="s">
        <v>2721</v>
      </c>
      <c r="N945" s="40" t="s">
        <v>2722</v>
      </c>
      <c r="O945" s="47" t="s">
        <v>2752</v>
      </c>
      <c r="P945" s="48"/>
      <c r="Q945" s="48"/>
      <c r="R945" s="48"/>
      <c r="S945" s="49"/>
      <c r="T945" s="50" t="str">
        <f>IFERROR(__xludf.DUMMYFUNCTION("if(isblank($A945),"""",REGEXREPLACE($A945,   "",?(\d),?"",  ""$1""&amp;""-""&amp;$H945))"),"")</f>
        <v/>
      </c>
      <c r="U945" s="51" t="str">
        <f>IFERROR(__xludf.DUMMYFUNCTION("iferror(split(A945,"","",TRUE,TRUE),"""")"),"")</f>
        <v/>
      </c>
      <c r="V945" s="51"/>
      <c r="W945" s="51"/>
      <c r="X945" s="51"/>
      <c r="Y945" s="50" t="str">
        <f>IFERROR(__xludf.DUMMYFUNCTION("if(or(U945="""",U945=""f""),"""",U945&amp;"": ""&amp;vlookup(to_text(U945),'1.Learning-Goals'!$A$3:$B$100,2,FALSE))"),"")</f>
        <v/>
      </c>
      <c r="Z945" s="50" t="str">
        <f>IFERROR(__xludf.DUMMYFUNCTION("if(or(V945="""",V945=""f""),"""",V945&amp;"": ""&amp;vlookup(to_text(V945),'1.Learning-Goals'!$A$3:$B$100,2,FALSE))"),"")</f>
        <v/>
      </c>
      <c r="AA945" s="50" t="str">
        <f>IFERROR(__xludf.DUMMYFUNCTION("if(or(W945="""",W945=""f""),"""",W945&amp;"": ""&amp;vlookup(to_text(W945),'1.Learning-Goals'!$A$3:$B$100,2,FALSE))"),"")</f>
        <v/>
      </c>
      <c r="AB945" s="50" t="str">
        <f>IFERROR(__xludf.DUMMYFUNCTION("if(or(X945="""",X945=""f""),"""",X945&amp;"": ""&amp;vlookup(to_text(X945),'1.Learning-Goals'!$A$3:$B$100,2,FALSE))"),"")</f>
        <v/>
      </c>
      <c r="AC945" s="52"/>
      <c r="AD945" s="52"/>
      <c r="AE945" s="52"/>
      <c r="AF945" s="52"/>
      <c r="AG945" s="52"/>
      <c r="AH945" s="52"/>
      <c r="AI945" s="52"/>
      <c r="AJ945" s="52"/>
    </row>
    <row r="946" ht="15.75" customHeight="1">
      <c r="A946" s="53"/>
      <c r="B946" s="39" t="str">
        <f t="shared" si="1"/>
        <v/>
      </c>
      <c r="C946" s="40" t="s">
        <v>2753</v>
      </c>
      <c r="D946" s="41" t="s">
        <v>165</v>
      </c>
      <c r="E946" s="41" t="s">
        <v>79</v>
      </c>
      <c r="F946" s="40" t="s">
        <v>155</v>
      </c>
      <c r="G946" s="41" t="s">
        <v>1067</v>
      </c>
      <c r="H946" s="57" t="s">
        <v>6</v>
      </c>
      <c r="I946" s="41" t="s">
        <v>156</v>
      </c>
      <c r="J946" s="56"/>
      <c r="K946" s="44"/>
      <c r="L946" s="45"/>
      <c r="M946" s="46" t="s">
        <v>2721</v>
      </c>
      <c r="N946" s="40" t="s">
        <v>2722</v>
      </c>
      <c r="O946" s="47" t="s">
        <v>2754</v>
      </c>
      <c r="P946" s="48"/>
      <c r="Q946" s="48"/>
      <c r="R946" s="48"/>
      <c r="S946" s="49"/>
      <c r="T946" s="50" t="str">
        <f>IFERROR(__xludf.DUMMYFUNCTION("if(isblank($A946),"""",REGEXREPLACE($A946,   "",?(\d),?"",  ""$1""&amp;""-""&amp;$H946))"),"")</f>
        <v/>
      </c>
      <c r="U946" s="51" t="str">
        <f>IFERROR(__xludf.DUMMYFUNCTION("iferror(split(A946,"","",TRUE,TRUE),"""")"),"")</f>
        <v/>
      </c>
      <c r="V946" s="51"/>
      <c r="W946" s="51"/>
      <c r="X946" s="51"/>
      <c r="Y946" s="50" t="str">
        <f>IFERROR(__xludf.DUMMYFUNCTION("if(or(U946="""",U946=""f""),"""",U946&amp;"": ""&amp;vlookup(to_text(U946),'1.Learning-Goals'!$A$3:$B$100,2,FALSE))"),"")</f>
        <v/>
      </c>
      <c r="Z946" s="50" t="str">
        <f>IFERROR(__xludf.DUMMYFUNCTION("if(or(V946="""",V946=""f""),"""",V946&amp;"": ""&amp;vlookup(to_text(V946),'1.Learning-Goals'!$A$3:$B$100,2,FALSE))"),"")</f>
        <v/>
      </c>
      <c r="AA946" s="50" t="str">
        <f>IFERROR(__xludf.DUMMYFUNCTION("if(or(W946="""",W946=""f""),"""",W946&amp;"": ""&amp;vlookup(to_text(W946),'1.Learning-Goals'!$A$3:$B$100,2,FALSE))"),"")</f>
        <v/>
      </c>
      <c r="AB946" s="50" t="str">
        <f>IFERROR(__xludf.DUMMYFUNCTION("if(or(X946="""",X946=""f""),"""",X946&amp;"": ""&amp;vlookup(to_text(X946),'1.Learning-Goals'!$A$3:$B$100,2,FALSE))"),"")</f>
        <v/>
      </c>
      <c r="AC946" s="52"/>
      <c r="AD946" s="52"/>
      <c r="AE946" s="52"/>
      <c r="AF946" s="52"/>
      <c r="AG946" s="52"/>
      <c r="AH946" s="52"/>
      <c r="AI946" s="52"/>
      <c r="AJ946" s="52"/>
    </row>
    <row r="947" ht="15.75" customHeight="1">
      <c r="A947" s="53"/>
      <c r="B947" s="39" t="str">
        <f t="shared" si="1"/>
        <v/>
      </c>
      <c r="C947" s="40" t="s">
        <v>2755</v>
      </c>
      <c r="D947" s="41" t="s">
        <v>2756</v>
      </c>
      <c r="E947" s="41" t="s">
        <v>79</v>
      </c>
      <c r="F947" s="40" t="s">
        <v>155</v>
      </c>
      <c r="G947" s="41" t="s">
        <v>1067</v>
      </c>
      <c r="H947" s="57" t="s">
        <v>6</v>
      </c>
      <c r="I947" s="41" t="s">
        <v>156</v>
      </c>
      <c r="J947" s="56"/>
      <c r="K947" s="44"/>
      <c r="L947" s="45"/>
      <c r="M947" s="46" t="s">
        <v>2721</v>
      </c>
      <c r="N947" s="40" t="s">
        <v>2722</v>
      </c>
      <c r="O947" s="47" t="s">
        <v>2757</v>
      </c>
      <c r="P947" s="48"/>
      <c r="Q947" s="48"/>
      <c r="R947" s="48"/>
      <c r="S947" s="49"/>
      <c r="T947" s="50" t="str">
        <f>IFERROR(__xludf.DUMMYFUNCTION("if(isblank($A947),"""",REGEXREPLACE($A947,   "",?(\d),?"",  ""$1""&amp;""-""&amp;$H947))"),"")</f>
        <v/>
      </c>
      <c r="U947" s="51" t="str">
        <f>IFERROR(__xludf.DUMMYFUNCTION("iferror(split(A947,"","",TRUE,TRUE),"""")"),"")</f>
        <v/>
      </c>
      <c r="V947" s="51"/>
      <c r="W947" s="51"/>
      <c r="X947" s="51"/>
      <c r="Y947" s="50" t="str">
        <f>IFERROR(__xludf.DUMMYFUNCTION("if(or(U947="""",U947=""f""),"""",U947&amp;"": ""&amp;vlookup(to_text(U947),'1.Learning-Goals'!$A$3:$B$100,2,FALSE))"),"")</f>
        <v/>
      </c>
      <c r="Z947" s="50" t="str">
        <f>IFERROR(__xludf.DUMMYFUNCTION("if(or(V947="""",V947=""f""),"""",V947&amp;"": ""&amp;vlookup(to_text(V947),'1.Learning-Goals'!$A$3:$B$100,2,FALSE))"),"")</f>
        <v/>
      </c>
      <c r="AA947" s="50" t="str">
        <f>IFERROR(__xludf.DUMMYFUNCTION("if(or(W947="""",W947=""f""),"""",W947&amp;"": ""&amp;vlookup(to_text(W947),'1.Learning-Goals'!$A$3:$B$100,2,FALSE))"),"")</f>
        <v/>
      </c>
      <c r="AB947" s="50" t="str">
        <f>IFERROR(__xludf.DUMMYFUNCTION("if(or(X947="""",X947=""f""),"""",X947&amp;"": ""&amp;vlookup(to_text(X947),'1.Learning-Goals'!$A$3:$B$100,2,FALSE))"),"")</f>
        <v/>
      </c>
      <c r="AC947" s="52"/>
      <c r="AD947" s="52"/>
      <c r="AE947" s="52"/>
      <c r="AF947" s="52"/>
      <c r="AG947" s="52"/>
      <c r="AH947" s="52"/>
      <c r="AI947" s="52"/>
      <c r="AJ947" s="52"/>
    </row>
    <row r="948" ht="15.75" customHeight="1">
      <c r="A948" s="53"/>
      <c r="B948" s="39" t="str">
        <f t="shared" si="1"/>
        <v/>
      </c>
      <c r="C948" s="40" t="s">
        <v>2758</v>
      </c>
      <c r="D948" s="41" t="s">
        <v>2759</v>
      </c>
      <c r="E948" s="41" t="s">
        <v>79</v>
      </c>
      <c r="F948" s="40" t="s">
        <v>155</v>
      </c>
      <c r="G948" s="41" t="s">
        <v>1067</v>
      </c>
      <c r="H948" s="57" t="s">
        <v>6</v>
      </c>
      <c r="I948" s="41" t="s">
        <v>156</v>
      </c>
      <c r="J948" s="56"/>
      <c r="K948" s="44"/>
      <c r="L948" s="45"/>
      <c r="M948" s="46" t="s">
        <v>2721</v>
      </c>
      <c r="N948" s="40" t="s">
        <v>2722</v>
      </c>
      <c r="O948" s="47" t="s">
        <v>2760</v>
      </c>
      <c r="P948" s="48"/>
      <c r="Q948" s="48"/>
      <c r="R948" s="48"/>
      <c r="S948" s="49"/>
      <c r="T948" s="50" t="str">
        <f>IFERROR(__xludf.DUMMYFUNCTION("if(isblank($A948),"""",REGEXREPLACE($A948,   "",?(\d),?"",  ""$1""&amp;""-""&amp;$H948))"),"")</f>
        <v/>
      </c>
      <c r="U948" s="51" t="str">
        <f>IFERROR(__xludf.DUMMYFUNCTION("iferror(split(A948,"","",TRUE,TRUE),"""")"),"")</f>
        <v/>
      </c>
      <c r="V948" s="51"/>
      <c r="W948" s="51"/>
      <c r="X948" s="51"/>
      <c r="Y948" s="50" t="str">
        <f>IFERROR(__xludf.DUMMYFUNCTION("if(or(U948="""",U948=""f""),"""",U948&amp;"": ""&amp;vlookup(to_text(U948),'1.Learning-Goals'!$A$3:$B$100,2,FALSE))"),"")</f>
        <v/>
      </c>
      <c r="Z948" s="50" t="str">
        <f>IFERROR(__xludf.DUMMYFUNCTION("if(or(V948="""",V948=""f""),"""",V948&amp;"": ""&amp;vlookup(to_text(V948),'1.Learning-Goals'!$A$3:$B$100,2,FALSE))"),"")</f>
        <v/>
      </c>
      <c r="AA948" s="50" t="str">
        <f>IFERROR(__xludf.DUMMYFUNCTION("if(or(W948="""",W948=""f""),"""",W948&amp;"": ""&amp;vlookup(to_text(W948),'1.Learning-Goals'!$A$3:$B$100,2,FALSE))"),"")</f>
        <v/>
      </c>
      <c r="AB948" s="50" t="str">
        <f>IFERROR(__xludf.DUMMYFUNCTION("if(or(X948="""",X948=""f""),"""",X948&amp;"": ""&amp;vlookup(to_text(X948),'1.Learning-Goals'!$A$3:$B$100,2,FALSE))"),"")</f>
        <v/>
      </c>
      <c r="AC948" s="52"/>
      <c r="AD948" s="52"/>
      <c r="AE948" s="52"/>
      <c r="AF948" s="52"/>
      <c r="AG948" s="52"/>
      <c r="AH948" s="52"/>
      <c r="AI948" s="52"/>
      <c r="AJ948" s="52"/>
    </row>
    <row r="949" ht="15.75" customHeight="1">
      <c r="A949" s="53"/>
      <c r="B949" s="39" t="str">
        <f t="shared" si="1"/>
        <v/>
      </c>
      <c r="C949" s="40" t="s">
        <v>2761</v>
      </c>
      <c r="D949" s="41" t="s">
        <v>2556</v>
      </c>
      <c r="E949" s="41" t="s">
        <v>79</v>
      </c>
      <c r="F949" s="40" t="s">
        <v>155</v>
      </c>
      <c r="G949" s="41" t="s">
        <v>1067</v>
      </c>
      <c r="H949" s="57" t="s">
        <v>6</v>
      </c>
      <c r="I949" s="41" t="s">
        <v>156</v>
      </c>
      <c r="J949" s="56"/>
      <c r="K949" s="44"/>
      <c r="L949" s="45"/>
      <c r="M949" s="46" t="s">
        <v>2721</v>
      </c>
      <c r="N949" s="40" t="s">
        <v>2722</v>
      </c>
      <c r="O949" s="47" t="s">
        <v>2762</v>
      </c>
      <c r="P949" s="48"/>
      <c r="Q949" s="48"/>
      <c r="R949" s="48"/>
      <c r="S949" s="49"/>
      <c r="T949" s="50" t="str">
        <f>IFERROR(__xludf.DUMMYFUNCTION("if(isblank($A949),"""",REGEXREPLACE($A949,   "",?(\d),?"",  ""$1""&amp;""-""&amp;$H949))"),"")</f>
        <v/>
      </c>
      <c r="U949" s="51" t="str">
        <f>IFERROR(__xludf.DUMMYFUNCTION("iferror(split(A949,"","",TRUE,TRUE),"""")"),"")</f>
        <v/>
      </c>
      <c r="V949" s="51"/>
      <c r="W949" s="51"/>
      <c r="X949" s="51"/>
      <c r="Y949" s="50" t="str">
        <f>IFERROR(__xludf.DUMMYFUNCTION("if(or(U949="""",U949=""f""),"""",U949&amp;"": ""&amp;vlookup(to_text(U949),'1.Learning-Goals'!$A$3:$B$100,2,FALSE))"),"")</f>
        <v/>
      </c>
      <c r="Z949" s="50" t="str">
        <f>IFERROR(__xludf.DUMMYFUNCTION("if(or(V949="""",V949=""f""),"""",V949&amp;"": ""&amp;vlookup(to_text(V949),'1.Learning-Goals'!$A$3:$B$100,2,FALSE))"),"")</f>
        <v/>
      </c>
      <c r="AA949" s="50" t="str">
        <f>IFERROR(__xludf.DUMMYFUNCTION("if(or(W949="""",W949=""f""),"""",W949&amp;"": ""&amp;vlookup(to_text(W949),'1.Learning-Goals'!$A$3:$B$100,2,FALSE))"),"")</f>
        <v/>
      </c>
      <c r="AB949" s="50" t="str">
        <f>IFERROR(__xludf.DUMMYFUNCTION("if(or(X949="""",X949=""f""),"""",X949&amp;"": ""&amp;vlookup(to_text(X949),'1.Learning-Goals'!$A$3:$B$100,2,FALSE))"),"")</f>
        <v/>
      </c>
      <c r="AC949" s="52"/>
      <c r="AD949" s="52"/>
      <c r="AE949" s="52"/>
      <c r="AF949" s="52"/>
      <c r="AG949" s="52"/>
      <c r="AH949" s="52"/>
      <c r="AI949" s="52"/>
      <c r="AJ949" s="52"/>
    </row>
    <row r="950" ht="15.75" customHeight="1">
      <c r="A950" s="53"/>
      <c r="B950" s="39" t="str">
        <f t="shared" si="1"/>
        <v/>
      </c>
      <c r="C950" s="40" t="s">
        <v>2763</v>
      </c>
      <c r="D950" s="41" t="s">
        <v>2489</v>
      </c>
      <c r="E950" s="41" t="s">
        <v>79</v>
      </c>
      <c r="F950" s="40" t="s">
        <v>155</v>
      </c>
      <c r="G950" s="41" t="s">
        <v>1067</v>
      </c>
      <c r="H950" s="57" t="s">
        <v>6</v>
      </c>
      <c r="I950" s="41" t="s">
        <v>156</v>
      </c>
      <c r="J950" s="56"/>
      <c r="K950" s="44"/>
      <c r="L950" s="45"/>
      <c r="M950" s="46" t="s">
        <v>2721</v>
      </c>
      <c r="N950" s="40" t="s">
        <v>2722</v>
      </c>
      <c r="O950" s="47" t="s">
        <v>2764</v>
      </c>
      <c r="P950" s="48"/>
      <c r="Q950" s="48"/>
      <c r="R950" s="48"/>
      <c r="S950" s="49"/>
      <c r="T950" s="50" t="str">
        <f>IFERROR(__xludf.DUMMYFUNCTION("if(isblank($A950),"""",REGEXREPLACE($A950,   "",?(\d),?"",  ""$1""&amp;""-""&amp;$H950))"),"")</f>
        <v/>
      </c>
      <c r="U950" s="51" t="str">
        <f>IFERROR(__xludf.DUMMYFUNCTION("iferror(split(A950,"","",TRUE,TRUE),"""")"),"")</f>
        <v/>
      </c>
      <c r="V950" s="51"/>
      <c r="W950" s="51"/>
      <c r="X950" s="51"/>
      <c r="Y950" s="50" t="str">
        <f>IFERROR(__xludf.DUMMYFUNCTION("if(or(U950="""",U950=""f""),"""",U950&amp;"": ""&amp;vlookup(to_text(U950),'1.Learning-Goals'!$A$3:$B$100,2,FALSE))"),"")</f>
        <v/>
      </c>
      <c r="Z950" s="50" t="str">
        <f>IFERROR(__xludf.DUMMYFUNCTION("if(or(V950="""",V950=""f""),"""",V950&amp;"": ""&amp;vlookup(to_text(V950),'1.Learning-Goals'!$A$3:$B$100,2,FALSE))"),"")</f>
        <v/>
      </c>
      <c r="AA950" s="50" t="str">
        <f>IFERROR(__xludf.DUMMYFUNCTION("if(or(W950="""",W950=""f""),"""",W950&amp;"": ""&amp;vlookup(to_text(W950),'1.Learning-Goals'!$A$3:$B$100,2,FALSE))"),"")</f>
        <v/>
      </c>
      <c r="AB950" s="50" t="str">
        <f>IFERROR(__xludf.DUMMYFUNCTION("if(or(X950="""",X950=""f""),"""",X950&amp;"": ""&amp;vlookup(to_text(X950),'1.Learning-Goals'!$A$3:$B$100,2,FALSE))"),"")</f>
        <v/>
      </c>
      <c r="AC950" s="52"/>
      <c r="AD950" s="52"/>
      <c r="AE950" s="52"/>
      <c r="AF950" s="52"/>
      <c r="AG950" s="52"/>
      <c r="AH950" s="52"/>
      <c r="AI950" s="52"/>
      <c r="AJ950" s="52"/>
    </row>
    <row r="951" ht="15.75" customHeight="1">
      <c r="A951" s="53"/>
      <c r="B951" s="39" t="str">
        <f t="shared" si="1"/>
        <v/>
      </c>
      <c r="C951" s="40" t="s">
        <v>2765</v>
      </c>
      <c r="D951" s="41" t="s">
        <v>2766</v>
      </c>
      <c r="E951" s="41" t="s">
        <v>79</v>
      </c>
      <c r="F951" s="40" t="s">
        <v>155</v>
      </c>
      <c r="G951" s="41" t="s">
        <v>1067</v>
      </c>
      <c r="H951" s="57" t="s">
        <v>6</v>
      </c>
      <c r="I951" s="41" t="s">
        <v>156</v>
      </c>
      <c r="J951" s="56"/>
      <c r="K951" s="44"/>
      <c r="L951" s="45"/>
      <c r="M951" s="46" t="s">
        <v>2721</v>
      </c>
      <c r="N951" s="40" t="s">
        <v>2722</v>
      </c>
      <c r="O951" s="47" t="s">
        <v>2767</v>
      </c>
      <c r="P951" s="48"/>
      <c r="Q951" s="48"/>
      <c r="R951" s="48"/>
      <c r="S951" s="49"/>
      <c r="T951" s="50" t="str">
        <f>IFERROR(__xludf.DUMMYFUNCTION("if(isblank($A951),"""",REGEXREPLACE($A951,   "",?(\d),?"",  ""$1""&amp;""-""&amp;$H951))"),"")</f>
        <v/>
      </c>
      <c r="U951" s="51" t="str">
        <f>IFERROR(__xludf.DUMMYFUNCTION("iferror(split(A951,"","",TRUE,TRUE),"""")"),"")</f>
        <v/>
      </c>
      <c r="V951" s="51"/>
      <c r="W951" s="51"/>
      <c r="X951" s="51"/>
      <c r="Y951" s="50" t="str">
        <f>IFERROR(__xludf.DUMMYFUNCTION("if(or(U951="""",U951=""f""),"""",U951&amp;"": ""&amp;vlookup(to_text(U951),'1.Learning-Goals'!$A$3:$B$100,2,FALSE))"),"")</f>
        <v/>
      </c>
      <c r="Z951" s="50" t="str">
        <f>IFERROR(__xludf.DUMMYFUNCTION("if(or(V951="""",V951=""f""),"""",V951&amp;"": ""&amp;vlookup(to_text(V951),'1.Learning-Goals'!$A$3:$B$100,2,FALSE))"),"")</f>
        <v/>
      </c>
      <c r="AA951" s="50" t="str">
        <f>IFERROR(__xludf.DUMMYFUNCTION("if(or(W951="""",W951=""f""),"""",W951&amp;"": ""&amp;vlookup(to_text(W951),'1.Learning-Goals'!$A$3:$B$100,2,FALSE))"),"")</f>
        <v/>
      </c>
      <c r="AB951" s="50" t="str">
        <f>IFERROR(__xludf.DUMMYFUNCTION("if(or(X951="""",X951=""f""),"""",X951&amp;"": ""&amp;vlookup(to_text(X951),'1.Learning-Goals'!$A$3:$B$100,2,FALSE))"),"")</f>
        <v/>
      </c>
      <c r="AC951" s="52"/>
      <c r="AD951" s="52"/>
      <c r="AE951" s="52"/>
      <c r="AF951" s="52"/>
      <c r="AG951" s="52"/>
      <c r="AH951" s="52"/>
      <c r="AI951" s="52"/>
      <c r="AJ951" s="52"/>
    </row>
    <row r="952" ht="15.75" customHeight="1">
      <c r="A952" s="53"/>
      <c r="B952" s="39" t="str">
        <f t="shared" si="1"/>
        <v/>
      </c>
      <c r="C952" s="40" t="s">
        <v>2768</v>
      </c>
      <c r="D952" s="41" t="s">
        <v>2769</v>
      </c>
      <c r="E952" s="41" t="s">
        <v>79</v>
      </c>
      <c r="F952" s="40" t="s">
        <v>155</v>
      </c>
      <c r="G952" s="41" t="s">
        <v>1067</v>
      </c>
      <c r="H952" s="57" t="s">
        <v>6</v>
      </c>
      <c r="I952" s="41" t="s">
        <v>156</v>
      </c>
      <c r="J952" s="56"/>
      <c r="K952" s="44"/>
      <c r="L952" s="45"/>
      <c r="M952" s="46" t="s">
        <v>2721</v>
      </c>
      <c r="N952" s="40" t="s">
        <v>2722</v>
      </c>
      <c r="O952" s="47" t="s">
        <v>2770</v>
      </c>
      <c r="P952" s="48"/>
      <c r="Q952" s="48"/>
      <c r="R952" s="48"/>
      <c r="S952" s="49"/>
      <c r="T952" s="50" t="str">
        <f>IFERROR(__xludf.DUMMYFUNCTION("if(isblank($A952),"""",REGEXREPLACE($A952,   "",?(\d),?"",  ""$1""&amp;""-""&amp;$H952))"),"")</f>
        <v/>
      </c>
      <c r="U952" s="51" t="str">
        <f>IFERROR(__xludf.DUMMYFUNCTION("iferror(split(A952,"","",TRUE,TRUE),"""")"),"")</f>
        <v/>
      </c>
      <c r="V952" s="51"/>
      <c r="W952" s="51"/>
      <c r="X952" s="51"/>
      <c r="Y952" s="50" t="str">
        <f>IFERROR(__xludf.DUMMYFUNCTION("if(or(U952="""",U952=""f""),"""",U952&amp;"": ""&amp;vlookup(to_text(U952),'1.Learning-Goals'!$A$3:$B$100,2,FALSE))"),"")</f>
        <v/>
      </c>
      <c r="Z952" s="50" t="str">
        <f>IFERROR(__xludf.DUMMYFUNCTION("if(or(V952="""",V952=""f""),"""",V952&amp;"": ""&amp;vlookup(to_text(V952),'1.Learning-Goals'!$A$3:$B$100,2,FALSE))"),"")</f>
        <v/>
      </c>
      <c r="AA952" s="50" t="str">
        <f>IFERROR(__xludf.DUMMYFUNCTION("if(or(W952="""",W952=""f""),"""",W952&amp;"": ""&amp;vlookup(to_text(W952),'1.Learning-Goals'!$A$3:$B$100,2,FALSE))"),"")</f>
        <v/>
      </c>
      <c r="AB952" s="50" t="str">
        <f>IFERROR(__xludf.DUMMYFUNCTION("if(or(X952="""",X952=""f""),"""",X952&amp;"": ""&amp;vlookup(to_text(X952),'1.Learning-Goals'!$A$3:$B$100,2,FALSE))"),"")</f>
        <v/>
      </c>
      <c r="AC952" s="52"/>
      <c r="AD952" s="52"/>
      <c r="AE952" s="52"/>
      <c r="AF952" s="52"/>
      <c r="AG952" s="52"/>
      <c r="AH952" s="52"/>
      <c r="AI952" s="52"/>
      <c r="AJ952" s="52"/>
    </row>
    <row r="953" ht="15.75" customHeight="1">
      <c r="A953" s="53"/>
      <c r="B953" s="39" t="str">
        <f t="shared" si="1"/>
        <v/>
      </c>
      <c r="C953" s="40" t="s">
        <v>2771</v>
      </c>
      <c r="D953" s="41" t="s">
        <v>2720</v>
      </c>
      <c r="E953" s="41" t="s">
        <v>79</v>
      </c>
      <c r="F953" s="40" t="s">
        <v>155</v>
      </c>
      <c r="G953" s="41" t="s">
        <v>792</v>
      </c>
      <c r="H953" s="57" t="s">
        <v>6</v>
      </c>
      <c r="I953" s="41" t="s">
        <v>156</v>
      </c>
      <c r="J953" s="43"/>
      <c r="K953" s="44"/>
      <c r="L953" s="45"/>
      <c r="M953" s="46" t="s">
        <v>2721</v>
      </c>
      <c r="N953" s="40" t="s">
        <v>2722</v>
      </c>
      <c r="O953" s="47" t="s">
        <v>2772</v>
      </c>
      <c r="P953" s="48"/>
      <c r="Q953" s="48"/>
      <c r="R953" s="48"/>
      <c r="S953" s="49"/>
      <c r="T953" s="50" t="str">
        <f>IFERROR(__xludf.DUMMYFUNCTION("if(isblank($A953),"""",REGEXREPLACE($A953,   "",?(\d),?"",  ""$1""&amp;""-""&amp;$H953))"),"")</f>
        <v/>
      </c>
      <c r="U953" s="51" t="str">
        <f>IFERROR(__xludf.DUMMYFUNCTION("iferror(split(A953,"","",TRUE,TRUE),"""")"),"")</f>
        <v/>
      </c>
      <c r="V953" s="51"/>
      <c r="W953" s="51"/>
      <c r="X953" s="51"/>
      <c r="Y953" s="50" t="str">
        <f>IFERROR(__xludf.DUMMYFUNCTION("if(or(U953="""",U953=""f""),"""",U953&amp;"": ""&amp;vlookup(to_text(U953),'1.Learning-Goals'!$A$3:$B$100,2,FALSE))"),"")</f>
        <v/>
      </c>
      <c r="Z953" s="50" t="str">
        <f>IFERROR(__xludf.DUMMYFUNCTION("if(or(V953="""",V953=""f""),"""",V953&amp;"": ""&amp;vlookup(to_text(V953),'1.Learning-Goals'!$A$3:$B$100,2,FALSE))"),"")</f>
        <v/>
      </c>
      <c r="AA953" s="50" t="str">
        <f>IFERROR(__xludf.DUMMYFUNCTION("if(or(W953="""",W953=""f""),"""",W953&amp;"": ""&amp;vlookup(to_text(W953),'1.Learning-Goals'!$A$3:$B$100,2,FALSE))"),"")</f>
        <v/>
      </c>
      <c r="AB953" s="50" t="str">
        <f>IFERROR(__xludf.DUMMYFUNCTION("if(or(X953="""",X953=""f""),"""",X953&amp;"": ""&amp;vlookup(to_text(X953),'1.Learning-Goals'!$A$3:$B$100,2,FALSE))"),"")</f>
        <v/>
      </c>
      <c r="AC953" s="52"/>
      <c r="AD953" s="52"/>
      <c r="AE953" s="52"/>
      <c r="AF953" s="52"/>
      <c r="AG953" s="52"/>
      <c r="AH953" s="52"/>
      <c r="AI953" s="52"/>
      <c r="AJ953" s="52"/>
    </row>
    <row r="954" ht="15.75" customHeight="1">
      <c r="A954" s="53"/>
      <c r="B954" s="39" t="str">
        <f t="shared" si="1"/>
        <v/>
      </c>
      <c r="C954" s="40" t="s">
        <v>2773</v>
      </c>
      <c r="D954" s="41" t="s">
        <v>2774</v>
      </c>
      <c r="E954" s="41" t="s">
        <v>79</v>
      </c>
      <c r="F954" s="40" t="s">
        <v>155</v>
      </c>
      <c r="G954" s="41" t="s">
        <v>792</v>
      </c>
      <c r="H954" s="57" t="s">
        <v>6</v>
      </c>
      <c r="I954" s="41" t="s">
        <v>156</v>
      </c>
      <c r="J954" s="43"/>
      <c r="K954" s="44"/>
      <c r="L954" s="45"/>
      <c r="M954" s="46" t="s">
        <v>2721</v>
      </c>
      <c r="N954" s="40" t="s">
        <v>2722</v>
      </c>
      <c r="O954" s="47" t="s">
        <v>2775</v>
      </c>
      <c r="P954" s="48"/>
      <c r="Q954" s="48"/>
      <c r="R954" s="48"/>
      <c r="S954" s="49"/>
      <c r="T954" s="50" t="str">
        <f>IFERROR(__xludf.DUMMYFUNCTION("if(isblank($A954),"""",REGEXREPLACE($A954,   "",?(\d),?"",  ""$1""&amp;""-""&amp;$H954))"),"")</f>
        <v/>
      </c>
      <c r="U954" s="51" t="str">
        <f>IFERROR(__xludf.DUMMYFUNCTION("iferror(split(A954,"","",TRUE,TRUE),"""")"),"")</f>
        <v/>
      </c>
      <c r="V954" s="51"/>
      <c r="W954" s="51"/>
      <c r="X954" s="51"/>
      <c r="Y954" s="50" t="str">
        <f>IFERROR(__xludf.DUMMYFUNCTION("if(or(U954="""",U954=""f""),"""",U954&amp;"": ""&amp;vlookup(to_text(U954),'1.Learning-Goals'!$A$3:$B$100,2,FALSE))"),"")</f>
        <v/>
      </c>
      <c r="Z954" s="50" t="str">
        <f>IFERROR(__xludf.DUMMYFUNCTION("if(or(V954="""",V954=""f""),"""",V954&amp;"": ""&amp;vlookup(to_text(V954),'1.Learning-Goals'!$A$3:$B$100,2,FALSE))"),"")</f>
        <v/>
      </c>
      <c r="AA954" s="50" t="str">
        <f>IFERROR(__xludf.DUMMYFUNCTION("if(or(W954="""",W954=""f""),"""",W954&amp;"": ""&amp;vlookup(to_text(W954),'1.Learning-Goals'!$A$3:$B$100,2,FALSE))"),"")</f>
        <v/>
      </c>
      <c r="AB954" s="50" t="str">
        <f>IFERROR(__xludf.DUMMYFUNCTION("if(or(X954="""",X954=""f""),"""",X954&amp;"": ""&amp;vlookup(to_text(X954),'1.Learning-Goals'!$A$3:$B$100,2,FALSE))"),"")</f>
        <v/>
      </c>
      <c r="AC954" s="52"/>
      <c r="AD954" s="52"/>
      <c r="AE954" s="52"/>
      <c r="AF954" s="52"/>
      <c r="AG954" s="52"/>
      <c r="AH954" s="52"/>
      <c r="AI954" s="52"/>
      <c r="AJ954" s="52"/>
    </row>
    <row r="955" ht="15.75" customHeight="1">
      <c r="A955" s="53"/>
      <c r="B955" s="39" t="str">
        <f t="shared" si="1"/>
        <v/>
      </c>
      <c r="C955" s="40" t="s">
        <v>2776</v>
      </c>
      <c r="D955" s="41" t="s">
        <v>2777</v>
      </c>
      <c r="E955" s="41" t="s">
        <v>79</v>
      </c>
      <c r="F955" s="40" t="s">
        <v>155</v>
      </c>
      <c r="G955" s="41" t="s">
        <v>792</v>
      </c>
      <c r="H955" s="57" t="s">
        <v>6</v>
      </c>
      <c r="I955" s="41" t="s">
        <v>156</v>
      </c>
      <c r="J955" s="43"/>
      <c r="K955" s="44"/>
      <c r="L955" s="45"/>
      <c r="M955" s="46" t="s">
        <v>2721</v>
      </c>
      <c r="N955" s="40" t="s">
        <v>2722</v>
      </c>
      <c r="O955" s="47" t="s">
        <v>2778</v>
      </c>
      <c r="P955" s="48"/>
      <c r="Q955" s="48"/>
      <c r="R955" s="48"/>
      <c r="S955" s="49"/>
      <c r="T955" s="50" t="str">
        <f>IFERROR(__xludf.DUMMYFUNCTION("if(isblank($A955),"""",REGEXREPLACE($A955,   "",?(\d),?"",  ""$1""&amp;""-""&amp;$H955))"),"")</f>
        <v/>
      </c>
      <c r="U955" s="51" t="str">
        <f>IFERROR(__xludf.DUMMYFUNCTION("iferror(split(A955,"","",TRUE,TRUE),"""")"),"")</f>
        <v/>
      </c>
      <c r="V955" s="51"/>
      <c r="W955" s="51"/>
      <c r="X955" s="51"/>
      <c r="Y955" s="50" t="str">
        <f>IFERROR(__xludf.DUMMYFUNCTION("if(or(U955="""",U955=""f""),"""",U955&amp;"": ""&amp;vlookup(to_text(U955),'1.Learning-Goals'!$A$3:$B$100,2,FALSE))"),"")</f>
        <v/>
      </c>
      <c r="Z955" s="50" t="str">
        <f>IFERROR(__xludf.DUMMYFUNCTION("if(or(V955="""",V955=""f""),"""",V955&amp;"": ""&amp;vlookup(to_text(V955),'1.Learning-Goals'!$A$3:$B$100,2,FALSE))"),"")</f>
        <v/>
      </c>
      <c r="AA955" s="50" t="str">
        <f>IFERROR(__xludf.DUMMYFUNCTION("if(or(W955="""",W955=""f""),"""",W955&amp;"": ""&amp;vlookup(to_text(W955),'1.Learning-Goals'!$A$3:$B$100,2,FALSE))"),"")</f>
        <v/>
      </c>
      <c r="AB955" s="50" t="str">
        <f>IFERROR(__xludf.DUMMYFUNCTION("if(or(X955="""",X955=""f""),"""",X955&amp;"": ""&amp;vlookup(to_text(X955),'1.Learning-Goals'!$A$3:$B$100,2,FALSE))"),"")</f>
        <v/>
      </c>
      <c r="AC955" s="52"/>
      <c r="AD955" s="52"/>
      <c r="AE955" s="52"/>
      <c r="AF955" s="52"/>
      <c r="AG955" s="52"/>
      <c r="AH955" s="52"/>
      <c r="AI955" s="52"/>
      <c r="AJ955" s="52"/>
    </row>
    <row r="956" ht="15.75" customHeight="1">
      <c r="A956" s="53"/>
      <c r="B956" s="39" t="str">
        <f t="shared" si="1"/>
        <v/>
      </c>
      <c r="C956" s="40" t="s">
        <v>2779</v>
      </c>
      <c r="D956" s="41" t="s">
        <v>2580</v>
      </c>
      <c r="E956" s="41" t="s">
        <v>79</v>
      </c>
      <c r="F956" s="40" t="s">
        <v>155</v>
      </c>
      <c r="G956" s="41" t="s">
        <v>792</v>
      </c>
      <c r="H956" s="57" t="s">
        <v>6</v>
      </c>
      <c r="I956" s="41" t="s">
        <v>156</v>
      </c>
      <c r="J956" s="43"/>
      <c r="K956" s="44"/>
      <c r="L956" s="45"/>
      <c r="M956" s="46" t="s">
        <v>2721</v>
      </c>
      <c r="N956" s="40" t="s">
        <v>2722</v>
      </c>
      <c r="O956" s="47" t="s">
        <v>2780</v>
      </c>
      <c r="P956" s="48"/>
      <c r="Q956" s="48"/>
      <c r="R956" s="48"/>
      <c r="S956" s="49"/>
      <c r="T956" s="50" t="str">
        <f>IFERROR(__xludf.DUMMYFUNCTION("if(isblank($A956),"""",REGEXREPLACE($A956,   "",?(\d),?"",  ""$1""&amp;""-""&amp;$H956))"),"")</f>
        <v/>
      </c>
      <c r="U956" s="51" t="str">
        <f>IFERROR(__xludf.DUMMYFUNCTION("iferror(split(A956,"","",TRUE,TRUE),"""")"),"")</f>
        <v/>
      </c>
      <c r="V956" s="51"/>
      <c r="W956" s="51"/>
      <c r="X956" s="51"/>
      <c r="Y956" s="50" t="str">
        <f>IFERROR(__xludf.DUMMYFUNCTION("if(or(U956="""",U956=""f""),"""",U956&amp;"": ""&amp;vlookup(to_text(U956),'1.Learning-Goals'!$A$3:$B$100,2,FALSE))"),"")</f>
        <v/>
      </c>
      <c r="Z956" s="50" t="str">
        <f>IFERROR(__xludf.DUMMYFUNCTION("if(or(V956="""",V956=""f""),"""",V956&amp;"": ""&amp;vlookup(to_text(V956),'1.Learning-Goals'!$A$3:$B$100,2,FALSE))"),"")</f>
        <v/>
      </c>
      <c r="AA956" s="50" t="str">
        <f>IFERROR(__xludf.DUMMYFUNCTION("if(or(W956="""",W956=""f""),"""",W956&amp;"": ""&amp;vlookup(to_text(W956),'1.Learning-Goals'!$A$3:$B$100,2,FALSE))"),"")</f>
        <v/>
      </c>
      <c r="AB956" s="50" t="str">
        <f>IFERROR(__xludf.DUMMYFUNCTION("if(or(X956="""",X956=""f""),"""",X956&amp;"": ""&amp;vlookup(to_text(X956),'1.Learning-Goals'!$A$3:$B$100,2,FALSE))"),"")</f>
        <v/>
      </c>
      <c r="AC956" s="52"/>
      <c r="AD956" s="52"/>
      <c r="AE956" s="52"/>
      <c r="AF956" s="52"/>
      <c r="AG956" s="52"/>
      <c r="AH956" s="52"/>
      <c r="AI956" s="52"/>
      <c r="AJ956" s="52"/>
    </row>
    <row r="957" ht="15.75" customHeight="1">
      <c r="A957" s="53"/>
      <c r="B957" s="39" t="str">
        <f t="shared" si="1"/>
        <v/>
      </c>
      <c r="C957" s="40" t="s">
        <v>2781</v>
      </c>
      <c r="D957" s="41" t="s">
        <v>2583</v>
      </c>
      <c r="E957" s="41" t="s">
        <v>79</v>
      </c>
      <c r="F957" s="40" t="s">
        <v>155</v>
      </c>
      <c r="G957" s="41" t="s">
        <v>792</v>
      </c>
      <c r="H957" s="57" t="s">
        <v>6</v>
      </c>
      <c r="I957" s="41" t="s">
        <v>156</v>
      </c>
      <c r="J957" s="43"/>
      <c r="K957" s="44"/>
      <c r="L957" s="45"/>
      <c r="M957" s="46" t="s">
        <v>2721</v>
      </c>
      <c r="N957" s="40" t="s">
        <v>2722</v>
      </c>
      <c r="O957" s="47" t="s">
        <v>2782</v>
      </c>
      <c r="P957" s="48"/>
      <c r="Q957" s="48"/>
      <c r="R957" s="48"/>
      <c r="S957" s="49"/>
      <c r="T957" s="50" t="str">
        <f>IFERROR(__xludf.DUMMYFUNCTION("if(isblank($A957),"""",REGEXREPLACE($A957,   "",?(\d),?"",  ""$1""&amp;""-""&amp;$H957))"),"")</f>
        <v/>
      </c>
      <c r="U957" s="51" t="str">
        <f>IFERROR(__xludf.DUMMYFUNCTION("iferror(split(A957,"","",TRUE,TRUE),"""")"),"")</f>
        <v/>
      </c>
      <c r="V957" s="51"/>
      <c r="W957" s="51"/>
      <c r="X957" s="51"/>
      <c r="Y957" s="50" t="str">
        <f>IFERROR(__xludf.DUMMYFUNCTION("if(or(U957="""",U957=""f""),"""",U957&amp;"": ""&amp;vlookup(to_text(U957),'1.Learning-Goals'!$A$3:$B$100,2,FALSE))"),"")</f>
        <v/>
      </c>
      <c r="Z957" s="50" t="str">
        <f>IFERROR(__xludf.DUMMYFUNCTION("if(or(V957="""",V957=""f""),"""",V957&amp;"": ""&amp;vlookup(to_text(V957),'1.Learning-Goals'!$A$3:$B$100,2,FALSE))"),"")</f>
        <v/>
      </c>
      <c r="AA957" s="50" t="str">
        <f>IFERROR(__xludf.DUMMYFUNCTION("if(or(W957="""",W957=""f""),"""",W957&amp;"": ""&amp;vlookup(to_text(W957),'1.Learning-Goals'!$A$3:$B$100,2,FALSE))"),"")</f>
        <v/>
      </c>
      <c r="AB957" s="50" t="str">
        <f>IFERROR(__xludf.DUMMYFUNCTION("if(or(X957="""",X957=""f""),"""",X957&amp;"": ""&amp;vlookup(to_text(X957),'1.Learning-Goals'!$A$3:$B$100,2,FALSE))"),"")</f>
        <v/>
      </c>
      <c r="AC957" s="52"/>
      <c r="AD957" s="52"/>
      <c r="AE957" s="52"/>
      <c r="AF957" s="52"/>
      <c r="AG957" s="52"/>
      <c r="AH957" s="52"/>
      <c r="AI957" s="52"/>
      <c r="AJ957" s="52"/>
    </row>
    <row r="958" ht="15.75" customHeight="1">
      <c r="A958" s="53"/>
      <c r="B958" s="39" t="str">
        <f t="shared" si="1"/>
        <v/>
      </c>
      <c r="C958" s="40" t="s">
        <v>2783</v>
      </c>
      <c r="D958" s="41" t="s">
        <v>2784</v>
      </c>
      <c r="E958" s="41" t="s">
        <v>79</v>
      </c>
      <c r="F958" s="40" t="s">
        <v>155</v>
      </c>
      <c r="G958" s="41" t="s">
        <v>792</v>
      </c>
      <c r="H958" s="57" t="s">
        <v>6</v>
      </c>
      <c r="I958" s="41" t="s">
        <v>156</v>
      </c>
      <c r="J958" s="43"/>
      <c r="K958" s="44"/>
      <c r="L958" s="45"/>
      <c r="M958" s="46" t="s">
        <v>2721</v>
      </c>
      <c r="N958" s="40" t="s">
        <v>2722</v>
      </c>
      <c r="O958" s="47" t="s">
        <v>2785</v>
      </c>
      <c r="P958" s="48"/>
      <c r="Q958" s="48"/>
      <c r="R958" s="48"/>
      <c r="S958" s="49"/>
      <c r="T958" s="50" t="str">
        <f>IFERROR(__xludf.DUMMYFUNCTION("if(isblank($A958),"""",REGEXREPLACE($A958,   "",?(\d),?"",  ""$1""&amp;""-""&amp;$H958))"),"")</f>
        <v/>
      </c>
      <c r="U958" s="51" t="str">
        <f>IFERROR(__xludf.DUMMYFUNCTION("iferror(split(A958,"","",TRUE,TRUE),"""")"),"")</f>
        <v/>
      </c>
      <c r="V958" s="51"/>
      <c r="W958" s="51"/>
      <c r="X958" s="51"/>
      <c r="Y958" s="50" t="str">
        <f>IFERROR(__xludf.DUMMYFUNCTION("if(or(U958="""",U958=""f""),"""",U958&amp;"": ""&amp;vlookup(to_text(U958),'1.Learning-Goals'!$A$3:$B$100,2,FALSE))"),"")</f>
        <v/>
      </c>
      <c r="Z958" s="50" t="str">
        <f>IFERROR(__xludf.DUMMYFUNCTION("if(or(V958="""",V958=""f""),"""",V958&amp;"": ""&amp;vlookup(to_text(V958),'1.Learning-Goals'!$A$3:$B$100,2,FALSE))"),"")</f>
        <v/>
      </c>
      <c r="AA958" s="50" t="str">
        <f>IFERROR(__xludf.DUMMYFUNCTION("if(or(W958="""",W958=""f""),"""",W958&amp;"": ""&amp;vlookup(to_text(W958),'1.Learning-Goals'!$A$3:$B$100,2,FALSE))"),"")</f>
        <v/>
      </c>
      <c r="AB958" s="50" t="str">
        <f>IFERROR(__xludf.DUMMYFUNCTION("if(or(X958="""",X958=""f""),"""",X958&amp;"": ""&amp;vlookup(to_text(X958),'1.Learning-Goals'!$A$3:$B$100,2,FALSE))"),"")</f>
        <v/>
      </c>
      <c r="AC958" s="52"/>
      <c r="AD958" s="52"/>
      <c r="AE958" s="52"/>
      <c r="AF958" s="52"/>
      <c r="AG958" s="52"/>
      <c r="AH958" s="52"/>
      <c r="AI958" s="52"/>
      <c r="AJ958" s="52"/>
    </row>
    <row r="959" ht="15.75" customHeight="1">
      <c r="A959" s="53"/>
      <c r="B959" s="39" t="str">
        <f t="shared" si="1"/>
        <v/>
      </c>
      <c r="C959" s="40" t="s">
        <v>2786</v>
      </c>
      <c r="D959" s="41" t="s">
        <v>2737</v>
      </c>
      <c r="E959" s="41" t="s">
        <v>79</v>
      </c>
      <c r="F959" s="40" t="s">
        <v>155</v>
      </c>
      <c r="G959" s="41" t="s">
        <v>792</v>
      </c>
      <c r="H959" s="57" t="s">
        <v>6</v>
      </c>
      <c r="I959" s="41" t="s">
        <v>156</v>
      </c>
      <c r="J959" s="43"/>
      <c r="K959" s="44"/>
      <c r="L959" s="45"/>
      <c r="M959" s="46" t="s">
        <v>2721</v>
      </c>
      <c r="N959" s="40" t="s">
        <v>2722</v>
      </c>
      <c r="O959" s="47" t="s">
        <v>2787</v>
      </c>
      <c r="P959" s="48"/>
      <c r="Q959" s="48"/>
      <c r="R959" s="48"/>
      <c r="S959" s="49"/>
      <c r="T959" s="50" t="str">
        <f>IFERROR(__xludf.DUMMYFUNCTION("if(isblank($A959),"""",REGEXREPLACE($A959,   "",?(\d),?"",  ""$1""&amp;""-""&amp;$H959))"),"")</f>
        <v/>
      </c>
      <c r="U959" s="51" t="str">
        <f>IFERROR(__xludf.DUMMYFUNCTION("iferror(split(A959,"","",TRUE,TRUE),"""")"),"")</f>
        <v/>
      </c>
      <c r="V959" s="51"/>
      <c r="W959" s="51"/>
      <c r="X959" s="51"/>
      <c r="Y959" s="50" t="str">
        <f>IFERROR(__xludf.DUMMYFUNCTION("if(or(U959="""",U959=""f""),"""",U959&amp;"": ""&amp;vlookup(to_text(U959),'1.Learning-Goals'!$A$3:$B$100,2,FALSE))"),"")</f>
        <v/>
      </c>
      <c r="Z959" s="50" t="str">
        <f>IFERROR(__xludf.DUMMYFUNCTION("if(or(V959="""",V959=""f""),"""",V959&amp;"": ""&amp;vlookup(to_text(V959),'1.Learning-Goals'!$A$3:$B$100,2,FALSE))"),"")</f>
        <v/>
      </c>
      <c r="AA959" s="50" t="str">
        <f>IFERROR(__xludf.DUMMYFUNCTION("if(or(W959="""",W959=""f""),"""",W959&amp;"": ""&amp;vlookup(to_text(W959),'1.Learning-Goals'!$A$3:$B$100,2,FALSE))"),"")</f>
        <v/>
      </c>
      <c r="AB959" s="50" t="str">
        <f>IFERROR(__xludf.DUMMYFUNCTION("if(or(X959="""",X959=""f""),"""",X959&amp;"": ""&amp;vlookup(to_text(X959),'1.Learning-Goals'!$A$3:$B$100,2,FALSE))"),"")</f>
        <v/>
      </c>
      <c r="AC959" s="52"/>
      <c r="AD959" s="52"/>
      <c r="AE959" s="52"/>
      <c r="AF959" s="52"/>
      <c r="AG959" s="52"/>
      <c r="AH959" s="52"/>
      <c r="AI959" s="52"/>
      <c r="AJ959" s="52"/>
    </row>
    <row r="960" ht="15.75" customHeight="1">
      <c r="A960" s="53"/>
      <c r="B960" s="39" t="str">
        <f t="shared" si="1"/>
        <v/>
      </c>
      <c r="C960" s="40" t="s">
        <v>2788</v>
      </c>
      <c r="D960" s="41" t="s">
        <v>2789</v>
      </c>
      <c r="E960" s="41" t="s">
        <v>79</v>
      </c>
      <c r="F960" s="40" t="s">
        <v>155</v>
      </c>
      <c r="G960" s="41" t="s">
        <v>792</v>
      </c>
      <c r="H960" s="57" t="s">
        <v>6</v>
      </c>
      <c r="I960" s="41" t="s">
        <v>156</v>
      </c>
      <c r="J960" s="43"/>
      <c r="K960" s="44"/>
      <c r="L960" s="45"/>
      <c r="M960" s="46" t="s">
        <v>2721</v>
      </c>
      <c r="N960" s="40" t="s">
        <v>2722</v>
      </c>
      <c r="O960" s="47" t="s">
        <v>2790</v>
      </c>
      <c r="P960" s="48"/>
      <c r="Q960" s="48"/>
      <c r="R960" s="48"/>
      <c r="S960" s="49"/>
      <c r="T960" s="50" t="str">
        <f>IFERROR(__xludf.DUMMYFUNCTION("if(isblank($A960),"""",REGEXREPLACE($A960,   "",?(\d),?"",  ""$1""&amp;""-""&amp;$H960))"),"")</f>
        <v/>
      </c>
      <c r="U960" s="51" t="str">
        <f>IFERROR(__xludf.DUMMYFUNCTION("iferror(split(A960,"","",TRUE,TRUE),"""")"),"")</f>
        <v/>
      </c>
      <c r="V960" s="51"/>
      <c r="W960" s="51"/>
      <c r="X960" s="51"/>
      <c r="Y960" s="50" t="str">
        <f>IFERROR(__xludf.DUMMYFUNCTION("if(or(U960="""",U960=""f""),"""",U960&amp;"": ""&amp;vlookup(to_text(U960),'1.Learning-Goals'!$A$3:$B$100,2,FALSE))"),"")</f>
        <v/>
      </c>
      <c r="Z960" s="50" t="str">
        <f>IFERROR(__xludf.DUMMYFUNCTION("if(or(V960="""",V960=""f""),"""",V960&amp;"": ""&amp;vlookup(to_text(V960),'1.Learning-Goals'!$A$3:$B$100,2,FALSE))"),"")</f>
        <v/>
      </c>
      <c r="AA960" s="50" t="str">
        <f>IFERROR(__xludf.DUMMYFUNCTION("if(or(W960="""",W960=""f""),"""",W960&amp;"": ""&amp;vlookup(to_text(W960),'1.Learning-Goals'!$A$3:$B$100,2,FALSE))"),"")</f>
        <v/>
      </c>
      <c r="AB960" s="50" t="str">
        <f>IFERROR(__xludf.DUMMYFUNCTION("if(or(X960="""",X960=""f""),"""",X960&amp;"": ""&amp;vlookup(to_text(X960),'1.Learning-Goals'!$A$3:$B$100,2,FALSE))"),"")</f>
        <v/>
      </c>
      <c r="AC960" s="52"/>
      <c r="AD960" s="52"/>
      <c r="AE960" s="52"/>
      <c r="AF960" s="52"/>
      <c r="AG960" s="52"/>
      <c r="AH960" s="52"/>
      <c r="AI960" s="52"/>
      <c r="AJ960" s="52"/>
    </row>
    <row r="961" ht="15.75" customHeight="1">
      <c r="A961" s="53"/>
      <c r="B961" s="39" t="str">
        <f t="shared" si="1"/>
        <v/>
      </c>
      <c r="C961" s="40" t="s">
        <v>2791</v>
      </c>
      <c r="D961" s="41" t="s">
        <v>2594</v>
      </c>
      <c r="E961" s="41" t="s">
        <v>79</v>
      </c>
      <c r="F961" s="40" t="s">
        <v>155</v>
      </c>
      <c r="G961" s="41" t="s">
        <v>792</v>
      </c>
      <c r="H961" s="57" t="s">
        <v>6</v>
      </c>
      <c r="I961" s="41" t="s">
        <v>156</v>
      </c>
      <c r="J961" s="43"/>
      <c r="K961" s="44"/>
      <c r="L961" s="45"/>
      <c r="M961" s="46" t="s">
        <v>2721</v>
      </c>
      <c r="N961" s="40" t="s">
        <v>2722</v>
      </c>
      <c r="O961" s="47" t="s">
        <v>2792</v>
      </c>
      <c r="P961" s="48"/>
      <c r="Q961" s="48"/>
      <c r="R961" s="48"/>
      <c r="S961" s="49"/>
      <c r="T961" s="50" t="str">
        <f>IFERROR(__xludf.DUMMYFUNCTION("if(isblank($A961),"""",REGEXREPLACE($A961,   "",?(\d),?"",  ""$1""&amp;""-""&amp;$H961))"),"")</f>
        <v/>
      </c>
      <c r="U961" s="51" t="str">
        <f>IFERROR(__xludf.DUMMYFUNCTION("iferror(split(A961,"","",TRUE,TRUE),"""")"),"")</f>
        <v/>
      </c>
      <c r="V961" s="51"/>
      <c r="W961" s="51"/>
      <c r="X961" s="51"/>
      <c r="Y961" s="50" t="str">
        <f>IFERROR(__xludf.DUMMYFUNCTION("if(or(U961="""",U961=""f""),"""",U961&amp;"": ""&amp;vlookup(to_text(U961),'1.Learning-Goals'!$A$3:$B$100,2,FALSE))"),"")</f>
        <v/>
      </c>
      <c r="Z961" s="50" t="str">
        <f>IFERROR(__xludf.DUMMYFUNCTION("if(or(V961="""",V961=""f""),"""",V961&amp;"": ""&amp;vlookup(to_text(V961),'1.Learning-Goals'!$A$3:$B$100,2,FALSE))"),"")</f>
        <v/>
      </c>
      <c r="AA961" s="50" t="str">
        <f>IFERROR(__xludf.DUMMYFUNCTION("if(or(W961="""",W961=""f""),"""",W961&amp;"": ""&amp;vlookup(to_text(W961),'1.Learning-Goals'!$A$3:$B$100,2,FALSE))"),"")</f>
        <v/>
      </c>
      <c r="AB961" s="50" t="str">
        <f>IFERROR(__xludf.DUMMYFUNCTION("if(or(X961="""",X961=""f""),"""",X961&amp;"": ""&amp;vlookup(to_text(X961),'1.Learning-Goals'!$A$3:$B$100,2,FALSE))"),"")</f>
        <v/>
      </c>
      <c r="AC961" s="52"/>
      <c r="AD961" s="52"/>
      <c r="AE961" s="52"/>
      <c r="AF961" s="52"/>
      <c r="AG961" s="52"/>
      <c r="AH961" s="52"/>
      <c r="AI961" s="52"/>
      <c r="AJ961" s="52"/>
    </row>
    <row r="962" ht="15.75" customHeight="1">
      <c r="A962" s="53"/>
      <c r="B962" s="39" t="str">
        <f t="shared" si="1"/>
        <v/>
      </c>
      <c r="C962" s="40" t="s">
        <v>2793</v>
      </c>
      <c r="D962" s="41" t="s">
        <v>2794</v>
      </c>
      <c r="E962" s="41" t="s">
        <v>79</v>
      </c>
      <c r="F962" s="40" t="s">
        <v>155</v>
      </c>
      <c r="G962" s="41" t="s">
        <v>792</v>
      </c>
      <c r="H962" s="57" t="s">
        <v>6</v>
      </c>
      <c r="I962" s="41" t="s">
        <v>156</v>
      </c>
      <c r="J962" s="43"/>
      <c r="K962" s="44"/>
      <c r="L962" s="45"/>
      <c r="M962" s="46" t="s">
        <v>2721</v>
      </c>
      <c r="N962" s="40" t="s">
        <v>2722</v>
      </c>
      <c r="O962" s="47" t="s">
        <v>2795</v>
      </c>
      <c r="P962" s="48"/>
      <c r="Q962" s="48"/>
      <c r="R962" s="48"/>
      <c r="S962" s="49"/>
      <c r="T962" s="50" t="str">
        <f>IFERROR(__xludf.DUMMYFUNCTION("if(isblank($A962),"""",REGEXREPLACE($A962,   "",?(\d),?"",  ""$1""&amp;""-""&amp;$H962))"),"")</f>
        <v/>
      </c>
      <c r="U962" s="51" t="str">
        <f>IFERROR(__xludf.DUMMYFUNCTION("iferror(split(A962,"","",TRUE,TRUE),"""")"),"")</f>
        <v/>
      </c>
      <c r="V962" s="51"/>
      <c r="W962" s="51"/>
      <c r="X962" s="51"/>
      <c r="Y962" s="50" t="str">
        <f>IFERROR(__xludf.DUMMYFUNCTION("if(or(U962="""",U962=""f""),"""",U962&amp;"": ""&amp;vlookup(to_text(U962),'1.Learning-Goals'!$A$3:$B$100,2,FALSE))"),"")</f>
        <v/>
      </c>
      <c r="Z962" s="50" t="str">
        <f>IFERROR(__xludf.DUMMYFUNCTION("if(or(V962="""",V962=""f""),"""",V962&amp;"": ""&amp;vlookup(to_text(V962),'1.Learning-Goals'!$A$3:$B$100,2,FALSE))"),"")</f>
        <v/>
      </c>
      <c r="AA962" s="50" t="str">
        <f>IFERROR(__xludf.DUMMYFUNCTION("if(or(W962="""",W962=""f""),"""",W962&amp;"": ""&amp;vlookup(to_text(W962),'1.Learning-Goals'!$A$3:$B$100,2,FALSE))"),"")</f>
        <v/>
      </c>
      <c r="AB962" s="50" t="str">
        <f>IFERROR(__xludf.DUMMYFUNCTION("if(or(X962="""",X962=""f""),"""",X962&amp;"": ""&amp;vlookup(to_text(X962),'1.Learning-Goals'!$A$3:$B$100,2,FALSE))"),"")</f>
        <v/>
      </c>
      <c r="AC962" s="52"/>
      <c r="AD962" s="52"/>
      <c r="AE962" s="52"/>
      <c r="AF962" s="52"/>
      <c r="AG962" s="52"/>
      <c r="AH962" s="52"/>
      <c r="AI962" s="52"/>
      <c r="AJ962" s="52"/>
    </row>
    <row r="963" ht="15.75" customHeight="1">
      <c r="A963" s="53"/>
      <c r="B963" s="39" t="str">
        <f t="shared" si="1"/>
        <v/>
      </c>
      <c r="C963" s="40" t="s">
        <v>2796</v>
      </c>
      <c r="D963" s="41" t="s">
        <v>2797</v>
      </c>
      <c r="E963" s="41" t="s">
        <v>79</v>
      </c>
      <c r="F963" s="40" t="s">
        <v>155</v>
      </c>
      <c r="G963" s="41" t="s">
        <v>792</v>
      </c>
      <c r="H963" s="57" t="s">
        <v>6</v>
      </c>
      <c r="I963" s="41" t="s">
        <v>156</v>
      </c>
      <c r="J963" s="43"/>
      <c r="K963" s="44"/>
      <c r="L963" s="45"/>
      <c r="M963" s="46" t="s">
        <v>2721</v>
      </c>
      <c r="N963" s="40" t="s">
        <v>2722</v>
      </c>
      <c r="O963" s="47" t="s">
        <v>2798</v>
      </c>
      <c r="P963" s="48"/>
      <c r="Q963" s="48"/>
      <c r="R963" s="48"/>
      <c r="S963" s="49"/>
      <c r="T963" s="50" t="str">
        <f>IFERROR(__xludf.DUMMYFUNCTION("if(isblank($A963),"""",REGEXREPLACE($A963,   "",?(\d),?"",  ""$1""&amp;""-""&amp;$H963))"),"")</f>
        <v/>
      </c>
      <c r="U963" s="51" t="str">
        <f>IFERROR(__xludf.DUMMYFUNCTION("iferror(split(A963,"","",TRUE,TRUE),"""")"),"")</f>
        <v/>
      </c>
      <c r="V963" s="51"/>
      <c r="W963" s="51"/>
      <c r="X963" s="51"/>
      <c r="Y963" s="50" t="str">
        <f>IFERROR(__xludf.DUMMYFUNCTION("if(or(U963="""",U963=""f""),"""",U963&amp;"": ""&amp;vlookup(to_text(U963),'1.Learning-Goals'!$A$3:$B$100,2,FALSE))"),"")</f>
        <v/>
      </c>
      <c r="Z963" s="50" t="str">
        <f>IFERROR(__xludf.DUMMYFUNCTION("if(or(V963="""",V963=""f""),"""",V963&amp;"": ""&amp;vlookup(to_text(V963),'1.Learning-Goals'!$A$3:$B$100,2,FALSE))"),"")</f>
        <v/>
      </c>
      <c r="AA963" s="50" t="str">
        <f>IFERROR(__xludf.DUMMYFUNCTION("if(or(W963="""",W963=""f""),"""",W963&amp;"": ""&amp;vlookup(to_text(W963),'1.Learning-Goals'!$A$3:$B$100,2,FALSE))"),"")</f>
        <v/>
      </c>
      <c r="AB963" s="50" t="str">
        <f>IFERROR(__xludf.DUMMYFUNCTION("if(or(X963="""",X963=""f""),"""",X963&amp;"": ""&amp;vlookup(to_text(X963),'1.Learning-Goals'!$A$3:$B$100,2,FALSE))"),"")</f>
        <v/>
      </c>
      <c r="AC963" s="52"/>
      <c r="AD963" s="52"/>
      <c r="AE963" s="52"/>
      <c r="AF963" s="52"/>
      <c r="AG963" s="52"/>
      <c r="AH963" s="52"/>
      <c r="AI963" s="52"/>
      <c r="AJ963" s="52"/>
    </row>
    <row r="964" ht="15.75" customHeight="1">
      <c r="A964" s="53"/>
      <c r="B964" s="39" t="str">
        <f t="shared" si="1"/>
        <v/>
      </c>
      <c r="C964" s="40" t="s">
        <v>2799</v>
      </c>
      <c r="D964" s="41" t="s">
        <v>2583</v>
      </c>
      <c r="E964" s="41" t="s">
        <v>79</v>
      </c>
      <c r="F964" s="40" t="s">
        <v>155</v>
      </c>
      <c r="G964" s="41" t="s">
        <v>792</v>
      </c>
      <c r="H964" s="57" t="s">
        <v>6</v>
      </c>
      <c r="I964" s="41" t="s">
        <v>156</v>
      </c>
      <c r="J964" s="43"/>
      <c r="K964" s="44"/>
      <c r="L964" s="45"/>
      <c r="M964" s="46" t="s">
        <v>2721</v>
      </c>
      <c r="N964" s="40" t="s">
        <v>2722</v>
      </c>
      <c r="O964" s="47" t="s">
        <v>2800</v>
      </c>
      <c r="P964" s="48"/>
      <c r="Q964" s="48"/>
      <c r="R964" s="48"/>
      <c r="S964" s="49"/>
      <c r="T964" s="50" t="str">
        <f>IFERROR(__xludf.DUMMYFUNCTION("if(isblank($A964),"""",REGEXREPLACE($A964,   "",?(\d),?"",  ""$1""&amp;""-""&amp;$H964))"),"")</f>
        <v/>
      </c>
      <c r="U964" s="51" t="str">
        <f>IFERROR(__xludf.DUMMYFUNCTION("iferror(split(A964,"","",TRUE,TRUE),"""")"),"")</f>
        <v/>
      </c>
      <c r="V964" s="51"/>
      <c r="W964" s="51"/>
      <c r="X964" s="51"/>
      <c r="Y964" s="50" t="str">
        <f>IFERROR(__xludf.DUMMYFUNCTION("if(or(U964="""",U964=""f""),"""",U964&amp;"": ""&amp;vlookup(to_text(U964),'1.Learning-Goals'!$A$3:$B$100,2,FALSE))"),"")</f>
        <v/>
      </c>
      <c r="Z964" s="50" t="str">
        <f>IFERROR(__xludf.DUMMYFUNCTION("if(or(V964="""",V964=""f""),"""",V964&amp;"": ""&amp;vlookup(to_text(V964),'1.Learning-Goals'!$A$3:$B$100,2,FALSE))"),"")</f>
        <v/>
      </c>
      <c r="AA964" s="50" t="str">
        <f>IFERROR(__xludf.DUMMYFUNCTION("if(or(W964="""",W964=""f""),"""",W964&amp;"": ""&amp;vlookup(to_text(W964),'1.Learning-Goals'!$A$3:$B$100,2,FALSE))"),"")</f>
        <v/>
      </c>
      <c r="AB964" s="50" t="str">
        <f>IFERROR(__xludf.DUMMYFUNCTION("if(or(X964="""",X964=""f""),"""",X964&amp;"": ""&amp;vlookup(to_text(X964),'1.Learning-Goals'!$A$3:$B$100,2,FALSE))"),"")</f>
        <v/>
      </c>
      <c r="AC964" s="52"/>
      <c r="AD964" s="52"/>
      <c r="AE964" s="52"/>
      <c r="AF964" s="52"/>
      <c r="AG964" s="52"/>
      <c r="AH964" s="52"/>
      <c r="AI964" s="52"/>
      <c r="AJ964" s="52"/>
    </row>
    <row r="965" ht="15.75" customHeight="1">
      <c r="A965" s="53"/>
      <c r="B965" s="39" t="str">
        <f t="shared" si="1"/>
        <v/>
      </c>
      <c r="C965" s="40" t="s">
        <v>2801</v>
      </c>
      <c r="D965" s="41" t="s">
        <v>2605</v>
      </c>
      <c r="E965" s="41" t="s">
        <v>79</v>
      </c>
      <c r="F965" s="40" t="s">
        <v>155</v>
      </c>
      <c r="G965" s="41" t="s">
        <v>792</v>
      </c>
      <c r="H965" s="57" t="s">
        <v>6</v>
      </c>
      <c r="I965" s="41" t="s">
        <v>156</v>
      </c>
      <c r="J965" s="43"/>
      <c r="K965" s="44"/>
      <c r="L965" s="45"/>
      <c r="M965" s="46" t="s">
        <v>2721</v>
      </c>
      <c r="N965" s="40" t="s">
        <v>2722</v>
      </c>
      <c r="O965" s="47" t="s">
        <v>2802</v>
      </c>
      <c r="P965" s="48"/>
      <c r="Q965" s="48"/>
      <c r="R965" s="48"/>
      <c r="S965" s="49"/>
      <c r="T965" s="50" t="str">
        <f>IFERROR(__xludf.DUMMYFUNCTION("if(isblank($A965),"""",REGEXREPLACE($A965,   "",?(\d),?"",  ""$1""&amp;""-""&amp;$H965))"),"")</f>
        <v/>
      </c>
      <c r="U965" s="51" t="str">
        <f>IFERROR(__xludf.DUMMYFUNCTION("iferror(split(A965,"","",TRUE,TRUE),"""")"),"")</f>
        <v/>
      </c>
      <c r="V965" s="51"/>
      <c r="W965" s="51"/>
      <c r="X965" s="51"/>
      <c r="Y965" s="50" t="str">
        <f>IFERROR(__xludf.DUMMYFUNCTION("if(or(U965="""",U965=""f""),"""",U965&amp;"": ""&amp;vlookup(to_text(U965),'1.Learning-Goals'!$A$3:$B$100,2,FALSE))"),"")</f>
        <v/>
      </c>
      <c r="Z965" s="50" t="str">
        <f>IFERROR(__xludf.DUMMYFUNCTION("if(or(V965="""",V965=""f""),"""",V965&amp;"": ""&amp;vlookup(to_text(V965),'1.Learning-Goals'!$A$3:$B$100,2,FALSE))"),"")</f>
        <v/>
      </c>
      <c r="AA965" s="50" t="str">
        <f>IFERROR(__xludf.DUMMYFUNCTION("if(or(W965="""",W965=""f""),"""",W965&amp;"": ""&amp;vlookup(to_text(W965),'1.Learning-Goals'!$A$3:$B$100,2,FALSE))"),"")</f>
        <v/>
      </c>
      <c r="AB965" s="50" t="str">
        <f>IFERROR(__xludf.DUMMYFUNCTION("if(or(X965="""",X965=""f""),"""",X965&amp;"": ""&amp;vlookup(to_text(X965),'1.Learning-Goals'!$A$3:$B$100,2,FALSE))"),"")</f>
        <v/>
      </c>
      <c r="AC965" s="52"/>
      <c r="AD965" s="52"/>
      <c r="AE965" s="52"/>
      <c r="AF965" s="52"/>
      <c r="AG965" s="52"/>
      <c r="AH965" s="52"/>
      <c r="AI965" s="52"/>
      <c r="AJ965" s="52"/>
    </row>
    <row r="966" ht="15.75" customHeight="1">
      <c r="A966" s="53"/>
      <c r="B966" s="39" t="str">
        <f t="shared" si="1"/>
        <v/>
      </c>
      <c r="C966" s="40" t="s">
        <v>2803</v>
      </c>
      <c r="D966" s="41" t="s">
        <v>165</v>
      </c>
      <c r="E966" s="41" t="s">
        <v>79</v>
      </c>
      <c r="F966" s="40" t="s">
        <v>155</v>
      </c>
      <c r="G966" s="41" t="s">
        <v>792</v>
      </c>
      <c r="H966" s="57" t="s">
        <v>6</v>
      </c>
      <c r="I966" s="41" t="s">
        <v>156</v>
      </c>
      <c r="J966" s="43"/>
      <c r="K966" s="44"/>
      <c r="L966" s="45"/>
      <c r="M966" s="46" t="s">
        <v>2721</v>
      </c>
      <c r="N966" s="40" t="s">
        <v>2722</v>
      </c>
      <c r="O966" s="47" t="s">
        <v>2804</v>
      </c>
      <c r="P966" s="48"/>
      <c r="Q966" s="48"/>
      <c r="R966" s="48"/>
      <c r="S966" s="49"/>
      <c r="T966" s="50" t="str">
        <f>IFERROR(__xludf.DUMMYFUNCTION("if(isblank($A966),"""",REGEXREPLACE($A966,   "",?(\d),?"",  ""$1""&amp;""-""&amp;$H966))"),"")</f>
        <v/>
      </c>
      <c r="U966" s="51" t="str">
        <f>IFERROR(__xludf.DUMMYFUNCTION("iferror(split(A966,"","",TRUE,TRUE),"""")"),"")</f>
        <v/>
      </c>
      <c r="V966" s="51"/>
      <c r="W966" s="51"/>
      <c r="X966" s="51"/>
      <c r="Y966" s="50" t="str">
        <f>IFERROR(__xludf.DUMMYFUNCTION("if(or(U966="""",U966=""f""),"""",U966&amp;"": ""&amp;vlookup(to_text(U966),'1.Learning-Goals'!$A$3:$B$100,2,FALSE))"),"")</f>
        <v/>
      </c>
      <c r="Z966" s="50" t="str">
        <f>IFERROR(__xludf.DUMMYFUNCTION("if(or(V966="""",V966=""f""),"""",V966&amp;"": ""&amp;vlookup(to_text(V966),'1.Learning-Goals'!$A$3:$B$100,2,FALSE))"),"")</f>
        <v/>
      </c>
      <c r="AA966" s="50" t="str">
        <f>IFERROR(__xludf.DUMMYFUNCTION("if(or(W966="""",W966=""f""),"""",W966&amp;"": ""&amp;vlookup(to_text(W966),'1.Learning-Goals'!$A$3:$B$100,2,FALSE))"),"")</f>
        <v/>
      </c>
      <c r="AB966" s="50" t="str">
        <f>IFERROR(__xludf.DUMMYFUNCTION("if(or(X966="""",X966=""f""),"""",X966&amp;"": ""&amp;vlookup(to_text(X966),'1.Learning-Goals'!$A$3:$B$100,2,FALSE))"),"")</f>
        <v/>
      </c>
      <c r="AC966" s="52"/>
      <c r="AD966" s="52"/>
      <c r="AE966" s="52"/>
      <c r="AF966" s="52"/>
      <c r="AG966" s="52"/>
      <c r="AH966" s="52"/>
      <c r="AI966" s="52"/>
      <c r="AJ966" s="52"/>
    </row>
    <row r="967" ht="15.75" customHeight="1">
      <c r="A967" s="53"/>
      <c r="B967" s="39" t="str">
        <f t="shared" si="1"/>
        <v/>
      </c>
      <c r="C967" s="40" t="s">
        <v>2805</v>
      </c>
      <c r="D967" s="41" t="s">
        <v>2806</v>
      </c>
      <c r="E967" s="41" t="s">
        <v>79</v>
      </c>
      <c r="F967" s="40" t="s">
        <v>155</v>
      </c>
      <c r="G967" s="41" t="s">
        <v>792</v>
      </c>
      <c r="H967" s="57" t="s">
        <v>6</v>
      </c>
      <c r="I967" s="41" t="s">
        <v>156</v>
      </c>
      <c r="J967" s="43"/>
      <c r="K967" s="44"/>
      <c r="L967" s="45"/>
      <c r="M967" s="46" t="s">
        <v>2721</v>
      </c>
      <c r="N967" s="40" t="s">
        <v>2722</v>
      </c>
      <c r="O967" s="47" t="s">
        <v>2807</v>
      </c>
      <c r="P967" s="48"/>
      <c r="Q967" s="48"/>
      <c r="R967" s="48"/>
      <c r="S967" s="49"/>
      <c r="T967" s="50" t="str">
        <f>IFERROR(__xludf.DUMMYFUNCTION("if(isblank($A967),"""",REGEXREPLACE($A967,   "",?(\d),?"",  ""$1""&amp;""-""&amp;$H967))"),"")</f>
        <v/>
      </c>
      <c r="U967" s="51" t="str">
        <f>IFERROR(__xludf.DUMMYFUNCTION("iferror(split(A967,"","",TRUE,TRUE),"""")"),"")</f>
        <v/>
      </c>
      <c r="V967" s="51"/>
      <c r="W967" s="51"/>
      <c r="X967" s="51"/>
      <c r="Y967" s="50" t="str">
        <f>IFERROR(__xludf.DUMMYFUNCTION("if(or(U967="""",U967=""f""),"""",U967&amp;"": ""&amp;vlookup(to_text(U967),'1.Learning-Goals'!$A$3:$B$100,2,FALSE))"),"")</f>
        <v/>
      </c>
      <c r="Z967" s="50" t="str">
        <f>IFERROR(__xludf.DUMMYFUNCTION("if(or(V967="""",V967=""f""),"""",V967&amp;"": ""&amp;vlookup(to_text(V967),'1.Learning-Goals'!$A$3:$B$100,2,FALSE))"),"")</f>
        <v/>
      </c>
      <c r="AA967" s="50" t="str">
        <f>IFERROR(__xludf.DUMMYFUNCTION("if(or(W967="""",W967=""f""),"""",W967&amp;"": ""&amp;vlookup(to_text(W967),'1.Learning-Goals'!$A$3:$B$100,2,FALSE))"),"")</f>
        <v/>
      </c>
      <c r="AB967" s="50" t="str">
        <f>IFERROR(__xludf.DUMMYFUNCTION("if(or(X967="""",X967=""f""),"""",X967&amp;"": ""&amp;vlookup(to_text(X967),'1.Learning-Goals'!$A$3:$B$100,2,FALSE))"),"")</f>
        <v/>
      </c>
      <c r="AC967" s="52"/>
      <c r="AD967" s="52"/>
      <c r="AE967" s="52"/>
      <c r="AF967" s="52"/>
      <c r="AG967" s="52"/>
      <c r="AH967" s="52"/>
      <c r="AI967" s="52"/>
      <c r="AJ967" s="52"/>
    </row>
    <row r="968" ht="15.75" customHeight="1">
      <c r="A968" s="53"/>
      <c r="B968" s="39" t="str">
        <f t="shared" si="1"/>
        <v/>
      </c>
      <c r="C968" s="40" t="s">
        <v>2808</v>
      </c>
      <c r="D968" s="41" t="s">
        <v>2631</v>
      </c>
      <c r="E968" s="41" t="s">
        <v>79</v>
      </c>
      <c r="F968" s="40" t="s">
        <v>155</v>
      </c>
      <c r="G968" s="41" t="s">
        <v>792</v>
      </c>
      <c r="H968" s="57" t="s">
        <v>6</v>
      </c>
      <c r="I968" s="41" t="s">
        <v>156</v>
      </c>
      <c r="J968" s="43"/>
      <c r="K968" s="44"/>
      <c r="L968" s="45"/>
      <c r="M968" s="46" t="s">
        <v>2721</v>
      </c>
      <c r="N968" s="40" t="s">
        <v>2722</v>
      </c>
      <c r="O968" s="47" t="s">
        <v>2809</v>
      </c>
      <c r="P968" s="48"/>
      <c r="Q968" s="48"/>
      <c r="R968" s="48"/>
      <c r="S968" s="49"/>
      <c r="T968" s="50" t="str">
        <f>IFERROR(__xludf.DUMMYFUNCTION("if(isblank($A968),"""",REGEXREPLACE($A968,   "",?(\d),?"",  ""$1""&amp;""-""&amp;$H968))"),"")</f>
        <v/>
      </c>
      <c r="U968" s="51" t="str">
        <f>IFERROR(__xludf.DUMMYFUNCTION("iferror(split(A968,"","",TRUE,TRUE),"""")"),"")</f>
        <v/>
      </c>
      <c r="V968" s="51"/>
      <c r="W968" s="51"/>
      <c r="X968" s="51"/>
      <c r="Y968" s="50" t="str">
        <f>IFERROR(__xludf.DUMMYFUNCTION("if(or(U968="""",U968=""f""),"""",U968&amp;"": ""&amp;vlookup(to_text(U968),'1.Learning-Goals'!$A$3:$B$100,2,FALSE))"),"")</f>
        <v/>
      </c>
      <c r="Z968" s="50" t="str">
        <f>IFERROR(__xludf.DUMMYFUNCTION("if(or(V968="""",V968=""f""),"""",V968&amp;"": ""&amp;vlookup(to_text(V968),'1.Learning-Goals'!$A$3:$B$100,2,FALSE))"),"")</f>
        <v/>
      </c>
      <c r="AA968" s="50" t="str">
        <f>IFERROR(__xludf.DUMMYFUNCTION("if(or(W968="""",W968=""f""),"""",W968&amp;"": ""&amp;vlookup(to_text(W968),'1.Learning-Goals'!$A$3:$B$100,2,FALSE))"),"")</f>
        <v/>
      </c>
      <c r="AB968" s="50" t="str">
        <f>IFERROR(__xludf.DUMMYFUNCTION("if(or(X968="""",X968=""f""),"""",X968&amp;"": ""&amp;vlookup(to_text(X968),'1.Learning-Goals'!$A$3:$B$100,2,FALSE))"),"")</f>
        <v/>
      </c>
      <c r="AC968" s="52"/>
      <c r="AD968" s="52"/>
      <c r="AE968" s="52"/>
      <c r="AF968" s="52"/>
      <c r="AG968" s="52"/>
      <c r="AH968" s="52"/>
      <c r="AI968" s="52"/>
      <c r="AJ968" s="52"/>
    </row>
    <row r="969" ht="15.75" customHeight="1">
      <c r="A969" s="53"/>
      <c r="B969" s="39" t="str">
        <f t="shared" si="1"/>
        <v/>
      </c>
      <c r="C969" s="40" t="s">
        <v>2810</v>
      </c>
      <c r="D969" s="41" t="s">
        <v>2634</v>
      </c>
      <c r="E969" s="41" t="s">
        <v>79</v>
      </c>
      <c r="F969" s="40" t="s">
        <v>155</v>
      </c>
      <c r="G969" s="41" t="s">
        <v>792</v>
      </c>
      <c r="H969" s="57" t="s">
        <v>6</v>
      </c>
      <c r="I969" s="41" t="s">
        <v>156</v>
      </c>
      <c r="J969" s="43"/>
      <c r="K969" s="44"/>
      <c r="L969" s="45"/>
      <c r="M969" s="46" t="s">
        <v>2721</v>
      </c>
      <c r="N969" s="40" t="s">
        <v>2722</v>
      </c>
      <c r="O969" s="47" t="s">
        <v>2811</v>
      </c>
      <c r="P969" s="48"/>
      <c r="Q969" s="48"/>
      <c r="R969" s="48"/>
      <c r="S969" s="49"/>
      <c r="T969" s="50" t="str">
        <f>IFERROR(__xludf.DUMMYFUNCTION("if(isblank($A969),"""",REGEXREPLACE($A969,   "",?(\d),?"",  ""$1""&amp;""-""&amp;$H969))"),"")</f>
        <v/>
      </c>
      <c r="U969" s="51" t="str">
        <f>IFERROR(__xludf.DUMMYFUNCTION("iferror(split(A969,"","",TRUE,TRUE),"""")"),"")</f>
        <v/>
      </c>
      <c r="V969" s="51"/>
      <c r="W969" s="51"/>
      <c r="X969" s="51"/>
      <c r="Y969" s="50" t="str">
        <f>IFERROR(__xludf.DUMMYFUNCTION("if(or(U969="""",U969=""f""),"""",U969&amp;"": ""&amp;vlookup(to_text(U969),'1.Learning-Goals'!$A$3:$B$100,2,FALSE))"),"")</f>
        <v/>
      </c>
      <c r="Z969" s="50" t="str">
        <f>IFERROR(__xludf.DUMMYFUNCTION("if(or(V969="""",V969=""f""),"""",V969&amp;"": ""&amp;vlookup(to_text(V969),'1.Learning-Goals'!$A$3:$B$100,2,FALSE))"),"")</f>
        <v/>
      </c>
      <c r="AA969" s="50" t="str">
        <f>IFERROR(__xludf.DUMMYFUNCTION("if(or(W969="""",W969=""f""),"""",W969&amp;"": ""&amp;vlookup(to_text(W969),'1.Learning-Goals'!$A$3:$B$100,2,FALSE))"),"")</f>
        <v/>
      </c>
      <c r="AB969" s="50" t="str">
        <f>IFERROR(__xludf.DUMMYFUNCTION("if(or(X969="""",X969=""f""),"""",X969&amp;"": ""&amp;vlookup(to_text(X969),'1.Learning-Goals'!$A$3:$B$100,2,FALSE))"),"")</f>
        <v/>
      </c>
      <c r="AC969" s="52"/>
      <c r="AD969" s="52"/>
      <c r="AE969" s="52"/>
      <c r="AF969" s="52"/>
      <c r="AG969" s="52"/>
      <c r="AH969" s="52"/>
      <c r="AI969" s="52"/>
      <c r="AJ969" s="52"/>
    </row>
    <row r="970" ht="15.75" customHeight="1">
      <c r="A970" s="53"/>
      <c r="B970" s="39" t="str">
        <f t="shared" si="1"/>
        <v/>
      </c>
      <c r="C970" s="40" t="s">
        <v>2812</v>
      </c>
      <c r="D970" s="41" t="s">
        <v>2637</v>
      </c>
      <c r="E970" s="41" t="s">
        <v>79</v>
      </c>
      <c r="F970" s="40" t="s">
        <v>155</v>
      </c>
      <c r="G970" s="41" t="s">
        <v>792</v>
      </c>
      <c r="H970" s="57" t="s">
        <v>6</v>
      </c>
      <c r="I970" s="41" t="s">
        <v>156</v>
      </c>
      <c r="J970" s="43"/>
      <c r="K970" s="44"/>
      <c r="L970" s="45"/>
      <c r="M970" s="46" t="s">
        <v>2721</v>
      </c>
      <c r="N970" s="40" t="s">
        <v>2722</v>
      </c>
      <c r="O970" s="47" t="s">
        <v>2813</v>
      </c>
      <c r="P970" s="48"/>
      <c r="Q970" s="48"/>
      <c r="R970" s="48"/>
      <c r="S970" s="49"/>
      <c r="T970" s="50" t="str">
        <f>IFERROR(__xludf.DUMMYFUNCTION("if(isblank($A970),"""",REGEXREPLACE($A970,   "",?(\d),?"",  ""$1""&amp;""-""&amp;$H970))"),"")</f>
        <v/>
      </c>
      <c r="U970" s="51" t="str">
        <f>IFERROR(__xludf.DUMMYFUNCTION("iferror(split(A970,"","",TRUE,TRUE),"""")"),"")</f>
        <v/>
      </c>
      <c r="V970" s="51"/>
      <c r="W970" s="51"/>
      <c r="X970" s="51"/>
      <c r="Y970" s="50" t="str">
        <f>IFERROR(__xludf.DUMMYFUNCTION("if(or(U970="""",U970=""f""),"""",U970&amp;"": ""&amp;vlookup(to_text(U970),'1.Learning-Goals'!$A$3:$B$100,2,FALSE))"),"")</f>
        <v/>
      </c>
      <c r="Z970" s="50" t="str">
        <f>IFERROR(__xludf.DUMMYFUNCTION("if(or(V970="""",V970=""f""),"""",V970&amp;"": ""&amp;vlookup(to_text(V970),'1.Learning-Goals'!$A$3:$B$100,2,FALSE))"),"")</f>
        <v/>
      </c>
      <c r="AA970" s="50" t="str">
        <f>IFERROR(__xludf.DUMMYFUNCTION("if(or(W970="""",W970=""f""),"""",W970&amp;"": ""&amp;vlookup(to_text(W970),'1.Learning-Goals'!$A$3:$B$100,2,FALSE))"),"")</f>
        <v/>
      </c>
      <c r="AB970" s="50" t="str">
        <f>IFERROR(__xludf.DUMMYFUNCTION("if(or(X970="""",X970=""f""),"""",X970&amp;"": ""&amp;vlookup(to_text(X970),'1.Learning-Goals'!$A$3:$B$100,2,FALSE))"),"")</f>
        <v/>
      </c>
      <c r="AC970" s="52"/>
      <c r="AD970" s="52"/>
      <c r="AE970" s="52"/>
      <c r="AF970" s="52"/>
      <c r="AG970" s="52"/>
      <c r="AH970" s="52"/>
      <c r="AI970" s="52"/>
      <c r="AJ970" s="52"/>
    </row>
    <row r="971" ht="15.75" customHeight="1">
      <c r="A971" s="53"/>
      <c r="B971" s="39" t="str">
        <f t="shared" si="1"/>
        <v/>
      </c>
      <c r="C971" s="40" t="s">
        <v>2814</v>
      </c>
      <c r="D971" s="41" t="s">
        <v>2766</v>
      </c>
      <c r="E971" s="41" t="s">
        <v>79</v>
      </c>
      <c r="F971" s="40" t="s">
        <v>155</v>
      </c>
      <c r="G971" s="41" t="s">
        <v>792</v>
      </c>
      <c r="H971" s="57" t="s">
        <v>6</v>
      </c>
      <c r="I971" s="41" t="s">
        <v>156</v>
      </c>
      <c r="J971" s="43"/>
      <c r="K971" s="44"/>
      <c r="L971" s="45"/>
      <c r="M971" s="46" t="s">
        <v>2721</v>
      </c>
      <c r="N971" s="40" t="s">
        <v>2722</v>
      </c>
      <c r="O971" s="47" t="s">
        <v>2815</v>
      </c>
      <c r="P971" s="48"/>
      <c r="Q971" s="48"/>
      <c r="R971" s="48"/>
      <c r="S971" s="49"/>
      <c r="T971" s="50" t="str">
        <f>IFERROR(__xludf.DUMMYFUNCTION("if(isblank($A971),"""",REGEXREPLACE($A971,   "",?(\d),?"",  ""$1""&amp;""-""&amp;$H971))"),"")</f>
        <v/>
      </c>
      <c r="U971" s="51" t="str">
        <f>IFERROR(__xludf.DUMMYFUNCTION("iferror(split(A971,"","",TRUE,TRUE),"""")"),"")</f>
        <v/>
      </c>
      <c r="V971" s="51"/>
      <c r="W971" s="51"/>
      <c r="X971" s="51"/>
      <c r="Y971" s="50" t="str">
        <f>IFERROR(__xludf.DUMMYFUNCTION("if(or(U971="""",U971=""f""),"""",U971&amp;"": ""&amp;vlookup(to_text(U971),'1.Learning-Goals'!$A$3:$B$100,2,FALSE))"),"")</f>
        <v/>
      </c>
      <c r="Z971" s="50" t="str">
        <f>IFERROR(__xludf.DUMMYFUNCTION("if(or(V971="""",V971=""f""),"""",V971&amp;"": ""&amp;vlookup(to_text(V971),'1.Learning-Goals'!$A$3:$B$100,2,FALSE))"),"")</f>
        <v/>
      </c>
      <c r="AA971" s="50" t="str">
        <f>IFERROR(__xludf.DUMMYFUNCTION("if(or(W971="""",W971=""f""),"""",W971&amp;"": ""&amp;vlookup(to_text(W971),'1.Learning-Goals'!$A$3:$B$100,2,FALSE))"),"")</f>
        <v/>
      </c>
      <c r="AB971" s="50" t="str">
        <f>IFERROR(__xludf.DUMMYFUNCTION("if(or(X971="""",X971=""f""),"""",X971&amp;"": ""&amp;vlookup(to_text(X971),'1.Learning-Goals'!$A$3:$B$100,2,FALSE))"),"")</f>
        <v/>
      </c>
      <c r="AC971" s="52"/>
      <c r="AD971" s="52"/>
      <c r="AE971" s="52"/>
      <c r="AF971" s="52"/>
      <c r="AG971" s="52"/>
      <c r="AH971" s="52"/>
      <c r="AI971" s="52"/>
      <c r="AJ971" s="52"/>
    </row>
    <row r="972" ht="15.75" customHeight="1">
      <c r="A972" s="53"/>
      <c r="B972" s="39" t="str">
        <f t="shared" si="1"/>
        <v/>
      </c>
      <c r="C972" s="40" t="s">
        <v>2816</v>
      </c>
      <c r="D972" s="41" t="s">
        <v>2769</v>
      </c>
      <c r="E972" s="41" t="s">
        <v>79</v>
      </c>
      <c r="F972" s="40" t="s">
        <v>155</v>
      </c>
      <c r="G972" s="41" t="s">
        <v>792</v>
      </c>
      <c r="H972" s="57" t="s">
        <v>6</v>
      </c>
      <c r="I972" s="41" t="s">
        <v>156</v>
      </c>
      <c r="J972" s="43"/>
      <c r="K972" s="44"/>
      <c r="L972" s="45"/>
      <c r="M972" s="46" t="s">
        <v>2721</v>
      </c>
      <c r="N972" s="40" t="s">
        <v>2722</v>
      </c>
      <c r="O972" s="47" t="s">
        <v>2817</v>
      </c>
      <c r="P972" s="48"/>
      <c r="Q972" s="48"/>
      <c r="R972" s="48"/>
      <c r="S972" s="49"/>
      <c r="T972" s="50" t="str">
        <f>IFERROR(__xludf.DUMMYFUNCTION("if(isblank($A972),"""",REGEXREPLACE($A972,   "",?(\d),?"",  ""$1""&amp;""-""&amp;$H972))"),"")</f>
        <v/>
      </c>
      <c r="U972" s="51" t="str">
        <f>IFERROR(__xludf.DUMMYFUNCTION("iferror(split(A972,"","",TRUE,TRUE),"""")"),"")</f>
        <v/>
      </c>
      <c r="V972" s="51"/>
      <c r="W972" s="51"/>
      <c r="X972" s="51"/>
      <c r="Y972" s="50" t="str">
        <f>IFERROR(__xludf.DUMMYFUNCTION("if(or(U972="""",U972=""f""),"""",U972&amp;"": ""&amp;vlookup(to_text(U972),'1.Learning-Goals'!$A$3:$B$100,2,FALSE))"),"")</f>
        <v/>
      </c>
      <c r="Z972" s="50" t="str">
        <f>IFERROR(__xludf.DUMMYFUNCTION("if(or(V972="""",V972=""f""),"""",V972&amp;"": ""&amp;vlookup(to_text(V972),'1.Learning-Goals'!$A$3:$B$100,2,FALSE))"),"")</f>
        <v/>
      </c>
      <c r="AA972" s="50" t="str">
        <f>IFERROR(__xludf.DUMMYFUNCTION("if(or(W972="""",W972=""f""),"""",W972&amp;"": ""&amp;vlookup(to_text(W972),'1.Learning-Goals'!$A$3:$B$100,2,FALSE))"),"")</f>
        <v/>
      </c>
      <c r="AB972" s="50" t="str">
        <f>IFERROR(__xludf.DUMMYFUNCTION("if(or(X972="""",X972=""f""),"""",X972&amp;"": ""&amp;vlookup(to_text(X972),'1.Learning-Goals'!$A$3:$B$100,2,FALSE))"),"")</f>
        <v/>
      </c>
      <c r="AC972" s="52"/>
      <c r="AD972" s="52"/>
      <c r="AE972" s="52"/>
      <c r="AF972" s="52"/>
      <c r="AG972" s="52"/>
      <c r="AH972" s="52"/>
      <c r="AI972" s="52"/>
      <c r="AJ972" s="52"/>
    </row>
    <row r="973" ht="15.75" customHeight="1">
      <c r="A973" s="53"/>
      <c r="B973" s="39" t="str">
        <f t="shared" si="1"/>
        <v/>
      </c>
      <c r="C973" s="40" t="s">
        <v>2818</v>
      </c>
      <c r="D973" s="41" t="s">
        <v>2720</v>
      </c>
      <c r="E973" s="41" t="s">
        <v>79</v>
      </c>
      <c r="F973" s="40" t="s">
        <v>155</v>
      </c>
      <c r="G973" s="41" t="s">
        <v>841</v>
      </c>
      <c r="H973" s="57" t="s">
        <v>6</v>
      </c>
      <c r="I973" s="41" t="s">
        <v>156</v>
      </c>
      <c r="J973" s="56"/>
      <c r="K973" s="44"/>
      <c r="L973" s="45"/>
      <c r="M973" s="46" t="s">
        <v>2721</v>
      </c>
      <c r="N973" s="40" t="s">
        <v>2722</v>
      </c>
      <c r="O973" s="47" t="s">
        <v>2819</v>
      </c>
      <c r="P973" s="48"/>
      <c r="Q973" s="48"/>
      <c r="R973" s="48"/>
      <c r="S973" s="49"/>
      <c r="T973" s="50" t="str">
        <f>IFERROR(__xludf.DUMMYFUNCTION("if(isblank($A973),"""",REGEXREPLACE($A973,   "",?(\d),?"",  ""$1""&amp;""-""&amp;$H973))"),"")</f>
        <v/>
      </c>
      <c r="U973" s="51" t="str">
        <f>IFERROR(__xludf.DUMMYFUNCTION("iferror(split(A973,"","",TRUE,TRUE),"""")"),"")</f>
        <v/>
      </c>
      <c r="V973" s="51"/>
      <c r="W973" s="51"/>
      <c r="X973" s="51"/>
      <c r="Y973" s="50" t="str">
        <f>IFERROR(__xludf.DUMMYFUNCTION("if(or(U973="""",U973=""f""),"""",U973&amp;"": ""&amp;vlookup(to_text(U973),'1.Learning-Goals'!$A$3:$B$100,2,FALSE))"),"")</f>
        <v/>
      </c>
      <c r="Z973" s="50" t="str">
        <f>IFERROR(__xludf.DUMMYFUNCTION("if(or(V973="""",V973=""f""),"""",V973&amp;"": ""&amp;vlookup(to_text(V973),'1.Learning-Goals'!$A$3:$B$100,2,FALSE))"),"")</f>
        <v/>
      </c>
      <c r="AA973" s="50" t="str">
        <f>IFERROR(__xludf.DUMMYFUNCTION("if(or(W973="""",W973=""f""),"""",W973&amp;"": ""&amp;vlookup(to_text(W973),'1.Learning-Goals'!$A$3:$B$100,2,FALSE))"),"")</f>
        <v/>
      </c>
      <c r="AB973" s="50" t="str">
        <f>IFERROR(__xludf.DUMMYFUNCTION("if(or(X973="""",X973=""f""),"""",X973&amp;"": ""&amp;vlookup(to_text(X973),'1.Learning-Goals'!$A$3:$B$100,2,FALSE))"),"")</f>
        <v/>
      </c>
      <c r="AC973" s="52"/>
      <c r="AD973" s="52"/>
      <c r="AE973" s="52"/>
      <c r="AF973" s="52"/>
      <c r="AG973" s="52"/>
      <c r="AH973" s="52"/>
      <c r="AI973" s="52"/>
      <c r="AJ973" s="52"/>
    </row>
    <row r="974" ht="15.75" customHeight="1">
      <c r="A974" s="53"/>
      <c r="B974" s="39" t="str">
        <f t="shared" si="1"/>
        <v/>
      </c>
      <c r="C974" s="40" t="s">
        <v>2820</v>
      </c>
      <c r="D974" s="41" t="s">
        <v>2821</v>
      </c>
      <c r="E974" s="41" t="s">
        <v>79</v>
      </c>
      <c r="F974" s="40" t="s">
        <v>155</v>
      </c>
      <c r="G974" s="41" t="s">
        <v>841</v>
      </c>
      <c r="H974" s="57" t="s">
        <v>6</v>
      </c>
      <c r="I974" s="41" t="s">
        <v>156</v>
      </c>
      <c r="J974" s="56"/>
      <c r="K974" s="44"/>
      <c r="L974" s="45"/>
      <c r="M974" s="46" t="s">
        <v>2721</v>
      </c>
      <c r="N974" s="40" t="s">
        <v>2722</v>
      </c>
      <c r="O974" s="47" t="s">
        <v>2822</v>
      </c>
      <c r="P974" s="48"/>
      <c r="Q974" s="48"/>
      <c r="R974" s="48"/>
      <c r="S974" s="49"/>
      <c r="T974" s="50" t="str">
        <f>IFERROR(__xludf.DUMMYFUNCTION("if(isblank($A974),"""",REGEXREPLACE($A974,   "",?(\d),?"",  ""$1""&amp;""-""&amp;$H974))"),"")</f>
        <v/>
      </c>
      <c r="U974" s="51" t="str">
        <f>IFERROR(__xludf.DUMMYFUNCTION("iferror(split(A974,"","",TRUE,TRUE),"""")"),"")</f>
        <v/>
      </c>
      <c r="V974" s="51"/>
      <c r="W974" s="51"/>
      <c r="X974" s="51"/>
      <c r="Y974" s="50" t="str">
        <f>IFERROR(__xludf.DUMMYFUNCTION("if(or(U974="""",U974=""f""),"""",U974&amp;"": ""&amp;vlookup(to_text(U974),'1.Learning-Goals'!$A$3:$B$100,2,FALSE))"),"")</f>
        <v/>
      </c>
      <c r="Z974" s="50" t="str">
        <f>IFERROR(__xludf.DUMMYFUNCTION("if(or(V974="""",V974=""f""),"""",V974&amp;"": ""&amp;vlookup(to_text(V974),'1.Learning-Goals'!$A$3:$B$100,2,FALSE))"),"")</f>
        <v/>
      </c>
      <c r="AA974" s="50" t="str">
        <f>IFERROR(__xludf.DUMMYFUNCTION("if(or(W974="""",W974=""f""),"""",W974&amp;"": ""&amp;vlookup(to_text(W974),'1.Learning-Goals'!$A$3:$B$100,2,FALSE))"),"")</f>
        <v/>
      </c>
      <c r="AB974" s="50" t="str">
        <f>IFERROR(__xludf.DUMMYFUNCTION("if(or(X974="""",X974=""f""),"""",X974&amp;"": ""&amp;vlookup(to_text(X974),'1.Learning-Goals'!$A$3:$B$100,2,FALSE))"),"")</f>
        <v/>
      </c>
      <c r="AC974" s="52"/>
      <c r="AD974" s="52"/>
      <c r="AE974" s="52"/>
      <c r="AF974" s="52"/>
      <c r="AG974" s="52"/>
      <c r="AH974" s="52"/>
      <c r="AI974" s="52"/>
      <c r="AJ974" s="52"/>
    </row>
    <row r="975" ht="15.75" customHeight="1">
      <c r="A975" s="53"/>
      <c r="B975" s="39" t="str">
        <f t="shared" si="1"/>
        <v/>
      </c>
      <c r="C975" s="40" t="s">
        <v>2823</v>
      </c>
      <c r="D975" s="41" t="s">
        <v>2824</v>
      </c>
      <c r="E975" s="41" t="s">
        <v>79</v>
      </c>
      <c r="F975" s="40" t="s">
        <v>155</v>
      </c>
      <c r="G975" s="41" t="s">
        <v>841</v>
      </c>
      <c r="H975" s="57" t="s">
        <v>6</v>
      </c>
      <c r="I975" s="41" t="s">
        <v>156</v>
      </c>
      <c r="J975" s="56"/>
      <c r="K975" s="44"/>
      <c r="L975" s="45"/>
      <c r="M975" s="46" t="s">
        <v>2721</v>
      </c>
      <c r="N975" s="40" t="s">
        <v>2722</v>
      </c>
      <c r="O975" s="47" t="s">
        <v>2825</v>
      </c>
      <c r="P975" s="48"/>
      <c r="Q975" s="48"/>
      <c r="R975" s="48"/>
      <c r="S975" s="49"/>
      <c r="T975" s="50" t="str">
        <f>IFERROR(__xludf.DUMMYFUNCTION("if(isblank($A975),"""",REGEXREPLACE($A975,   "",?(\d),?"",  ""$1""&amp;""-""&amp;$H975))"),"")</f>
        <v/>
      </c>
      <c r="U975" s="51" t="str">
        <f>IFERROR(__xludf.DUMMYFUNCTION("iferror(split(A975,"","",TRUE,TRUE),"""")"),"")</f>
        <v/>
      </c>
      <c r="V975" s="51"/>
      <c r="W975" s="51"/>
      <c r="X975" s="51"/>
      <c r="Y975" s="50" t="str">
        <f>IFERROR(__xludf.DUMMYFUNCTION("if(or(U975="""",U975=""f""),"""",U975&amp;"": ""&amp;vlookup(to_text(U975),'1.Learning-Goals'!$A$3:$B$100,2,FALSE))"),"")</f>
        <v/>
      </c>
      <c r="Z975" s="50" t="str">
        <f>IFERROR(__xludf.DUMMYFUNCTION("if(or(V975="""",V975=""f""),"""",V975&amp;"": ""&amp;vlookup(to_text(V975),'1.Learning-Goals'!$A$3:$B$100,2,FALSE))"),"")</f>
        <v/>
      </c>
      <c r="AA975" s="50" t="str">
        <f>IFERROR(__xludf.DUMMYFUNCTION("if(or(W975="""",W975=""f""),"""",W975&amp;"": ""&amp;vlookup(to_text(W975),'1.Learning-Goals'!$A$3:$B$100,2,FALSE))"),"")</f>
        <v/>
      </c>
      <c r="AB975" s="50" t="str">
        <f>IFERROR(__xludf.DUMMYFUNCTION("if(or(X975="""",X975=""f""),"""",X975&amp;"": ""&amp;vlookup(to_text(X975),'1.Learning-Goals'!$A$3:$B$100,2,FALSE))"),"")</f>
        <v/>
      </c>
      <c r="AC975" s="52"/>
      <c r="AD975" s="52"/>
      <c r="AE975" s="52"/>
      <c r="AF975" s="52"/>
      <c r="AG975" s="52"/>
      <c r="AH975" s="52"/>
      <c r="AI975" s="52"/>
      <c r="AJ975" s="52"/>
    </row>
    <row r="976" ht="15.75" customHeight="1">
      <c r="A976" s="53"/>
      <c r="B976" s="39" t="str">
        <f t="shared" si="1"/>
        <v/>
      </c>
      <c r="C976" s="40" t="s">
        <v>2826</v>
      </c>
      <c r="D976" s="41" t="s">
        <v>2658</v>
      </c>
      <c r="E976" s="41" t="s">
        <v>79</v>
      </c>
      <c r="F976" s="40" t="s">
        <v>155</v>
      </c>
      <c r="G976" s="41" t="s">
        <v>841</v>
      </c>
      <c r="H976" s="57" t="s">
        <v>6</v>
      </c>
      <c r="I976" s="41" t="s">
        <v>156</v>
      </c>
      <c r="J976" s="56"/>
      <c r="K976" s="44"/>
      <c r="L976" s="45"/>
      <c r="M976" s="46" t="s">
        <v>2721</v>
      </c>
      <c r="N976" s="40" t="s">
        <v>2722</v>
      </c>
      <c r="O976" s="47" t="s">
        <v>2827</v>
      </c>
      <c r="P976" s="48"/>
      <c r="Q976" s="48"/>
      <c r="R976" s="48"/>
      <c r="S976" s="49"/>
      <c r="T976" s="50" t="str">
        <f>IFERROR(__xludf.DUMMYFUNCTION("if(isblank($A976),"""",REGEXREPLACE($A976,   "",?(\d),?"",  ""$1""&amp;""-""&amp;$H976))"),"")</f>
        <v/>
      </c>
      <c r="U976" s="51" t="str">
        <f>IFERROR(__xludf.DUMMYFUNCTION("iferror(split(A976,"","",TRUE,TRUE),"""")"),"")</f>
        <v/>
      </c>
      <c r="V976" s="51"/>
      <c r="W976" s="51"/>
      <c r="X976" s="51"/>
      <c r="Y976" s="50" t="str">
        <f>IFERROR(__xludf.DUMMYFUNCTION("if(or(U976="""",U976=""f""),"""",U976&amp;"": ""&amp;vlookup(to_text(U976),'1.Learning-Goals'!$A$3:$B$100,2,FALSE))"),"")</f>
        <v/>
      </c>
      <c r="Z976" s="50" t="str">
        <f>IFERROR(__xludf.DUMMYFUNCTION("if(or(V976="""",V976=""f""),"""",V976&amp;"": ""&amp;vlookup(to_text(V976),'1.Learning-Goals'!$A$3:$B$100,2,FALSE))"),"")</f>
        <v/>
      </c>
      <c r="AA976" s="50" t="str">
        <f>IFERROR(__xludf.DUMMYFUNCTION("if(or(W976="""",W976=""f""),"""",W976&amp;"": ""&amp;vlookup(to_text(W976),'1.Learning-Goals'!$A$3:$B$100,2,FALSE))"),"")</f>
        <v/>
      </c>
      <c r="AB976" s="50" t="str">
        <f>IFERROR(__xludf.DUMMYFUNCTION("if(or(X976="""",X976=""f""),"""",X976&amp;"": ""&amp;vlookup(to_text(X976),'1.Learning-Goals'!$A$3:$B$100,2,FALSE))"),"")</f>
        <v/>
      </c>
      <c r="AC976" s="52"/>
      <c r="AD976" s="52"/>
      <c r="AE976" s="52"/>
      <c r="AF976" s="52"/>
      <c r="AG976" s="52"/>
      <c r="AH976" s="52"/>
      <c r="AI976" s="52"/>
      <c r="AJ976" s="52"/>
    </row>
    <row r="977" ht="15.75" customHeight="1">
      <c r="A977" s="53"/>
      <c r="B977" s="39" t="str">
        <f t="shared" si="1"/>
        <v/>
      </c>
      <c r="C977" s="40" t="s">
        <v>2828</v>
      </c>
      <c r="D977" s="41" t="s">
        <v>2583</v>
      </c>
      <c r="E977" s="41" t="s">
        <v>79</v>
      </c>
      <c r="F977" s="40" t="s">
        <v>155</v>
      </c>
      <c r="G977" s="41" t="s">
        <v>841</v>
      </c>
      <c r="H977" s="57" t="s">
        <v>6</v>
      </c>
      <c r="I977" s="41" t="s">
        <v>156</v>
      </c>
      <c r="J977" s="56"/>
      <c r="K977" s="44"/>
      <c r="L977" s="45"/>
      <c r="M977" s="46" t="s">
        <v>2721</v>
      </c>
      <c r="N977" s="40" t="s">
        <v>2722</v>
      </c>
      <c r="O977" s="47" t="s">
        <v>2829</v>
      </c>
      <c r="P977" s="48"/>
      <c r="Q977" s="48"/>
      <c r="R977" s="48"/>
      <c r="S977" s="49"/>
      <c r="T977" s="50" t="str">
        <f>IFERROR(__xludf.DUMMYFUNCTION("if(isblank($A977),"""",REGEXREPLACE($A977,   "",?(\d),?"",  ""$1""&amp;""-""&amp;$H977))"),"")</f>
        <v/>
      </c>
      <c r="U977" s="51" t="str">
        <f>IFERROR(__xludf.DUMMYFUNCTION("iferror(split(A977,"","",TRUE,TRUE),"""")"),"")</f>
        <v/>
      </c>
      <c r="V977" s="51"/>
      <c r="W977" s="51"/>
      <c r="X977" s="51"/>
      <c r="Y977" s="50" t="str">
        <f>IFERROR(__xludf.DUMMYFUNCTION("if(or(U977="""",U977=""f""),"""",U977&amp;"": ""&amp;vlookup(to_text(U977),'1.Learning-Goals'!$A$3:$B$100,2,FALSE))"),"")</f>
        <v/>
      </c>
      <c r="Z977" s="50" t="str">
        <f>IFERROR(__xludf.DUMMYFUNCTION("if(or(V977="""",V977=""f""),"""",V977&amp;"": ""&amp;vlookup(to_text(V977),'1.Learning-Goals'!$A$3:$B$100,2,FALSE))"),"")</f>
        <v/>
      </c>
      <c r="AA977" s="50" t="str">
        <f>IFERROR(__xludf.DUMMYFUNCTION("if(or(W977="""",W977=""f""),"""",W977&amp;"": ""&amp;vlookup(to_text(W977),'1.Learning-Goals'!$A$3:$B$100,2,FALSE))"),"")</f>
        <v/>
      </c>
      <c r="AB977" s="50" t="str">
        <f>IFERROR(__xludf.DUMMYFUNCTION("if(or(X977="""",X977=""f""),"""",X977&amp;"": ""&amp;vlookup(to_text(X977),'1.Learning-Goals'!$A$3:$B$100,2,FALSE))"),"")</f>
        <v/>
      </c>
      <c r="AC977" s="52"/>
      <c r="AD977" s="52"/>
      <c r="AE977" s="52"/>
      <c r="AF977" s="52"/>
      <c r="AG977" s="52"/>
      <c r="AH977" s="52"/>
      <c r="AI977" s="52"/>
      <c r="AJ977" s="52"/>
    </row>
    <row r="978" ht="15.75" customHeight="1">
      <c r="A978" s="53"/>
      <c r="B978" s="39" t="str">
        <f t="shared" si="1"/>
        <v/>
      </c>
      <c r="C978" s="40" t="s">
        <v>2830</v>
      </c>
      <c r="D978" s="41" t="s">
        <v>2784</v>
      </c>
      <c r="E978" s="41" t="s">
        <v>79</v>
      </c>
      <c r="F978" s="40" t="s">
        <v>155</v>
      </c>
      <c r="G978" s="41" t="s">
        <v>841</v>
      </c>
      <c r="H978" s="57" t="s">
        <v>6</v>
      </c>
      <c r="I978" s="41" t="s">
        <v>156</v>
      </c>
      <c r="J978" s="56"/>
      <c r="K978" s="44"/>
      <c r="L978" s="45"/>
      <c r="M978" s="46" t="s">
        <v>2721</v>
      </c>
      <c r="N978" s="40" t="s">
        <v>2722</v>
      </c>
      <c r="O978" s="47" t="s">
        <v>2831</v>
      </c>
      <c r="P978" s="48"/>
      <c r="Q978" s="48"/>
      <c r="R978" s="48"/>
      <c r="S978" s="49"/>
      <c r="T978" s="50" t="str">
        <f>IFERROR(__xludf.DUMMYFUNCTION("if(isblank($A978),"""",REGEXREPLACE($A978,   "",?(\d),?"",  ""$1""&amp;""-""&amp;$H978))"),"")</f>
        <v/>
      </c>
      <c r="U978" s="51" t="str">
        <f>IFERROR(__xludf.DUMMYFUNCTION("iferror(split(A978,"","",TRUE,TRUE),"""")"),"")</f>
        <v/>
      </c>
      <c r="V978" s="51"/>
      <c r="W978" s="51"/>
      <c r="X978" s="51"/>
      <c r="Y978" s="50" t="str">
        <f>IFERROR(__xludf.DUMMYFUNCTION("if(or(U978="""",U978=""f""),"""",U978&amp;"": ""&amp;vlookup(to_text(U978),'1.Learning-Goals'!$A$3:$B$100,2,FALSE))"),"")</f>
        <v/>
      </c>
      <c r="Z978" s="50" t="str">
        <f>IFERROR(__xludf.DUMMYFUNCTION("if(or(V978="""",V978=""f""),"""",V978&amp;"": ""&amp;vlookup(to_text(V978),'1.Learning-Goals'!$A$3:$B$100,2,FALSE))"),"")</f>
        <v/>
      </c>
      <c r="AA978" s="50" t="str">
        <f>IFERROR(__xludf.DUMMYFUNCTION("if(or(W978="""",W978=""f""),"""",W978&amp;"": ""&amp;vlookup(to_text(W978),'1.Learning-Goals'!$A$3:$B$100,2,FALSE))"),"")</f>
        <v/>
      </c>
      <c r="AB978" s="50" t="str">
        <f>IFERROR(__xludf.DUMMYFUNCTION("if(or(X978="""",X978=""f""),"""",X978&amp;"": ""&amp;vlookup(to_text(X978),'1.Learning-Goals'!$A$3:$B$100,2,FALSE))"),"")</f>
        <v/>
      </c>
      <c r="AC978" s="52"/>
      <c r="AD978" s="52"/>
      <c r="AE978" s="52"/>
      <c r="AF978" s="52"/>
      <c r="AG978" s="52"/>
      <c r="AH978" s="52"/>
      <c r="AI978" s="52"/>
      <c r="AJ978" s="52"/>
    </row>
    <row r="979" ht="15.75" customHeight="1">
      <c r="A979" s="53"/>
      <c r="B979" s="39" t="str">
        <f t="shared" si="1"/>
        <v/>
      </c>
      <c r="C979" s="40" t="s">
        <v>2832</v>
      </c>
      <c r="D979" s="41" t="s">
        <v>2833</v>
      </c>
      <c r="E979" s="41" t="s">
        <v>79</v>
      </c>
      <c r="F979" s="40" t="s">
        <v>155</v>
      </c>
      <c r="G979" s="41" t="s">
        <v>841</v>
      </c>
      <c r="H979" s="57" t="s">
        <v>6</v>
      </c>
      <c r="I979" s="41" t="s">
        <v>156</v>
      </c>
      <c r="J979" s="56"/>
      <c r="K979" s="44"/>
      <c r="L979" s="45"/>
      <c r="M979" s="46" t="s">
        <v>2721</v>
      </c>
      <c r="N979" s="40" t="s">
        <v>2722</v>
      </c>
      <c r="O979" s="47" t="s">
        <v>2834</v>
      </c>
      <c r="P979" s="48"/>
      <c r="Q979" s="48"/>
      <c r="R979" s="48"/>
      <c r="S979" s="49"/>
      <c r="T979" s="50" t="str">
        <f>IFERROR(__xludf.DUMMYFUNCTION("if(isblank($A979),"""",REGEXREPLACE($A979,   "",?(\d),?"",  ""$1""&amp;""-""&amp;$H979))"),"")</f>
        <v/>
      </c>
      <c r="U979" s="51" t="str">
        <f>IFERROR(__xludf.DUMMYFUNCTION("iferror(split(A979,"","",TRUE,TRUE),"""")"),"")</f>
        <v/>
      </c>
      <c r="V979" s="51"/>
      <c r="W979" s="51"/>
      <c r="X979" s="51"/>
      <c r="Y979" s="50" t="str">
        <f>IFERROR(__xludf.DUMMYFUNCTION("if(or(U979="""",U979=""f""),"""",U979&amp;"": ""&amp;vlookup(to_text(U979),'1.Learning-Goals'!$A$3:$B$100,2,FALSE))"),"")</f>
        <v/>
      </c>
      <c r="Z979" s="50" t="str">
        <f>IFERROR(__xludf.DUMMYFUNCTION("if(or(V979="""",V979=""f""),"""",V979&amp;"": ""&amp;vlookup(to_text(V979),'1.Learning-Goals'!$A$3:$B$100,2,FALSE))"),"")</f>
        <v/>
      </c>
      <c r="AA979" s="50" t="str">
        <f>IFERROR(__xludf.DUMMYFUNCTION("if(or(W979="""",W979=""f""),"""",W979&amp;"": ""&amp;vlookup(to_text(W979),'1.Learning-Goals'!$A$3:$B$100,2,FALSE))"),"")</f>
        <v/>
      </c>
      <c r="AB979" s="50" t="str">
        <f>IFERROR(__xludf.DUMMYFUNCTION("if(or(X979="""",X979=""f""),"""",X979&amp;"": ""&amp;vlookup(to_text(X979),'1.Learning-Goals'!$A$3:$B$100,2,FALSE))"),"")</f>
        <v/>
      </c>
      <c r="AC979" s="52"/>
      <c r="AD979" s="52"/>
      <c r="AE979" s="52"/>
      <c r="AF979" s="52"/>
      <c r="AG979" s="52"/>
      <c r="AH979" s="52"/>
      <c r="AI979" s="52"/>
      <c r="AJ979" s="52"/>
    </row>
    <row r="980" ht="15.75" customHeight="1">
      <c r="A980" s="53"/>
      <c r="B980" s="39" t="str">
        <f t="shared" si="1"/>
        <v/>
      </c>
      <c r="C980" s="40" t="s">
        <v>2835</v>
      </c>
      <c r="D980" s="41" t="s">
        <v>2836</v>
      </c>
      <c r="E980" s="41" t="s">
        <v>79</v>
      </c>
      <c r="F980" s="40" t="s">
        <v>155</v>
      </c>
      <c r="G980" s="41" t="s">
        <v>841</v>
      </c>
      <c r="H980" s="57" t="s">
        <v>6</v>
      </c>
      <c r="I980" s="41" t="s">
        <v>156</v>
      </c>
      <c r="J980" s="56"/>
      <c r="K980" s="44"/>
      <c r="L980" s="45"/>
      <c r="M980" s="46" t="s">
        <v>2721</v>
      </c>
      <c r="N980" s="40" t="s">
        <v>2722</v>
      </c>
      <c r="O980" s="47" t="s">
        <v>2837</v>
      </c>
      <c r="P980" s="48"/>
      <c r="Q980" s="48"/>
      <c r="R980" s="48"/>
      <c r="S980" s="49"/>
      <c r="T980" s="50" t="str">
        <f>IFERROR(__xludf.DUMMYFUNCTION("if(isblank($A980),"""",REGEXREPLACE($A980,   "",?(\d),?"",  ""$1""&amp;""-""&amp;$H980))"),"")</f>
        <v/>
      </c>
      <c r="U980" s="51" t="str">
        <f>IFERROR(__xludf.DUMMYFUNCTION("iferror(split(A980,"","",TRUE,TRUE),"""")"),"")</f>
        <v/>
      </c>
      <c r="V980" s="51"/>
      <c r="W980" s="51"/>
      <c r="X980" s="51"/>
      <c r="Y980" s="50" t="str">
        <f>IFERROR(__xludf.DUMMYFUNCTION("if(or(U980="""",U980=""f""),"""",U980&amp;"": ""&amp;vlookup(to_text(U980),'1.Learning-Goals'!$A$3:$B$100,2,FALSE))"),"")</f>
        <v/>
      </c>
      <c r="Z980" s="50" t="str">
        <f>IFERROR(__xludf.DUMMYFUNCTION("if(or(V980="""",V980=""f""),"""",V980&amp;"": ""&amp;vlookup(to_text(V980),'1.Learning-Goals'!$A$3:$B$100,2,FALSE))"),"")</f>
        <v/>
      </c>
      <c r="AA980" s="50" t="str">
        <f>IFERROR(__xludf.DUMMYFUNCTION("if(or(W980="""",W980=""f""),"""",W980&amp;"": ""&amp;vlookup(to_text(W980),'1.Learning-Goals'!$A$3:$B$100,2,FALSE))"),"")</f>
        <v/>
      </c>
      <c r="AB980" s="50" t="str">
        <f>IFERROR(__xludf.DUMMYFUNCTION("if(or(X980="""",X980=""f""),"""",X980&amp;"": ""&amp;vlookup(to_text(X980),'1.Learning-Goals'!$A$3:$B$100,2,FALSE))"),"")</f>
        <v/>
      </c>
      <c r="AC980" s="52"/>
      <c r="AD980" s="52"/>
      <c r="AE980" s="52"/>
      <c r="AF980" s="52"/>
      <c r="AG980" s="52"/>
      <c r="AH980" s="52"/>
      <c r="AI980" s="52"/>
      <c r="AJ980" s="52"/>
    </row>
    <row r="981" ht="15.75" customHeight="1">
      <c r="A981" s="53"/>
      <c r="B981" s="39" t="str">
        <f t="shared" si="1"/>
        <v/>
      </c>
      <c r="C981" s="40" t="s">
        <v>2838</v>
      </c>
      <c r="D981" s="41" t="s">
        <v>2670</v>
      </c>
      <c r="E981" s="41" t="s">
        <v>79</v>
      </c>
      <c r="F981" s="40" t="s">
        <v>155</v>
      </c>
      <c r="G981" s="41" t="s">
        <v>841</v>
      </c>
      <c r="H981" s="57" t="s">
        <v>6</v>
      </c>
      <c r="I981" s="41" t="s">
        <v>156</v>
      </c>
      <c r="J981" s="56"/>
      <c r="K981" s="44"/>
      <c r="L981" s="45"/>
      <c r="M981" s="46" t="s">
        <v>2721</v>
      </c>
      <c r="N981" s="40" t="s">
        <v>2722</v>
      </c>
      <c r="O981" s="47" t="s">
        <v>2839</v>
      </c>
      <c r="P981" s="48"/>
      <c r="Q981" s="48"/>
      <c r="R981" s="48"/>
      <c r="S981" s="49"/>
      <c r="T981" s="50" t="str">
        <f>IFERROR(__xludf.DUMMYFUNCTION("if(isblank($A981),"""",REGEXREPLACE($A981,   "",?(\d),?"",  ""$1""&amp;""-""&amp;$H981))"),"")</f>
        <v/>
      </c>
      <c r="U981" s="51" t="str">
        <f>IFERROR(__xludf.DUMMYFUNCTION("iferror(split(A981,"","",TRUE,TRUE),"""")"),"")</f>
        <v/>
      </c>
      <c r="V981" s="51"/>
      <c r="W981" s="51"/>
      <c r="X981" s="51"/>
      <c r="Y981" s="50" t="str">
        <f>IFERROR(__xludf.DUMMYFUNCTION("if(or(U981="""",U981=""f""),"""",U981&amp;"": ""&amp;vlookup(to_text(U981),'1.Learning-Goals'!$A$3:$B$100,2,FALSE))"),"")</f>
        <v/>
      </c>
      <c r="Z981" s="50" t="str">
        <f>IFERROR(__xludf.DUMMYFUNCTION("if(or(V981="""",V981=""f""),"""",V981&amp;"": ""&amp;vlookup(to_text(V981),'1.Learning-Goals'!$A$3:$B$100,2,FALSE))"),"")</f>
        <v/>
      </c>
      <c r="AA981" s="50" t="str">
        <f>IFERROR(__xludf.DUMMYFUNCTION("if(or(W981="""",W981=""f""),"""",W981&amp;"": ""&amp;vlookup(to_text(W981),'1.Learning-Goals'!$A$3:$B$100,2,FALSE))"),"")</f>
        <v/>
      </c>
      <c r="AB981" s="50" t="str">
        <f>IFERROR(__xludf.DUMMYFUNCTION("if(or(X981="""",X981=""f""),"""",X981&amp;"": ""&amp;vlookup(to_text(X981),'1.Learning-Goals'!$A$3:$B$100,2,FALSE))"),"")</f>
        <v/>
      </c>
      <c r="AC981" s="52"/>
      <c r="AD981" s="52"/>
      <c r="AE981" s="52"/>
      <c r="AF981" s="52"/>
      <c r="AG981" s="52"/>
      <c r="AH981" s="52"/>
      <c r="AI981" s="52"/>
      <c r="AJ981" s="52"/>
    </row>
    <row r="982" ht="15.75" customHeight="1">
      <c r="A982" s="53"/>
      <c r="B982" s="39" t="str">
        <f t="shared" si="1"/>
        <v/>
      </c>
      <c r="C982" s="40" t="s">
        <v>2840</v>
      </c>
      <c r="D982" s="41" t="s">
        <v>2841</v>
      </c>
      <c r="E982" s="41" t="s">
        <v>79</v>
      </c>
      <c r="F982" s="40" t="s">
        <v>155</v>
      </c>
      <c r="G982" s="41" t="s">
        <v>841</v>
      </c>
      <c r="H982" s="57" t="s">
        <v>6</v>
      </c>
      <c r="I982" s="41" t="s">
        <v>156</v>
      </c>
      <c r="J982" s="56"/>
      <c r="K982" s="44"/>
      <c r="L982" s="45"/>
      <c r="M982" s="46" t="s">
        <v>2721</v>
      </c>
      <c r="N982" s="40" t="s">
        <v>2722</v>
      </c>
      <c r="O982" s="47" t="s">
        <v>2842</v>
      </c>
      <c r="P982" s="48"/>
      <c r="Q982" s="48"/>
      <c r="R982" s="48"/>
      <c r="S982" s="49"/>
      <c r="T982" s="50" t="str">
        <f>IFERROR(__xludf.DUMMYFUNCTION("if(isblank($A982),"""",REGEXREPLACE($A982,   "",?(\d),?"",  ""$1""&amp;""-""&amp;$H982))"),"")</f>
        <v/>
      </c>
      <c r="U982" s="51" t="str">
        <f>IFERROR(__xludf.DUMMYFUNCTION("iferror(split(A982,"","",TRUE,TRUE),"""")"),"")</f>
        <v/>
      </c>
      <c r="V982" s="51"/>
      <c r="W982" s="51"/>
      <c r="X982" s="51"/>
      <c r="Y982" s="50" t="str">
        <f>IFERROR(__xludf.DUMMYFUNCTION("if(or(U982="""",U982=""f""),"""",U982&amp;"": ""&amp;vlookup(to_text(U982),'1.Learning-Goals'!$A$3:$B$100,2,FALSE))"),"")</f>
        <v/>
      </c>
      <c r="Z982" s="50" t="str">
        <f>IFERROR(__xludf.DUMMYFUNCTION("if(or(V982="""",V982=""f""),"""",V982&amp;"": ""&amp;vlookup(to_text(V982),'1.Learning-Goals'!$A$3:$B$100,2,FALSE))"),"")</f>
        <v/>
      </c>
      <c r="AA982" s="50" t="str">
        <f>IFERROR(__xludf.DUMMYFUNCTION("if(or(W982="""",W982=""f""),"""",W982&amp;"": ""&amp;vlookup(to_text(W982),'1.Learning-Goals'!$A$3:$B$100,2,FALSE))"),"")</f>
        <v/>
      </c>
      <c r="AB982" s="50" t="str">
        <f>IFERROR(__xludf.DUMMYFUNCTION("if(or(X982="""",X982=""f""),"""",X982&amp;"": ""&amp;vlookup(to_text(X982),'1.Learning-Goals'!$A$3:$B$100,2,FALSE))"),"")</f>
        <v/>
      </c>
      <c r="AC982" s="52"/>
      <c r="AD982" s="52"/>
      <c r="AE982" s="52"/>
      <c r="AF982" s="52"/>
      <c r="AG982" s="52"/>
      <c r="AH982" s="52"/>
      <c r="AI982" s="52"/>
      <c r="AJ982" s="52"/>
    </row>
    <row r="983" ht="15.75" customHeight="1">
      <c r="A983" s="53"/>
      <c r="B983" s="39" t="str">
        <f t="shared" si="1"/>
        <v/>
      </c>
      <c r="C983" s="40" t="s">
        <v>2843</v>
      </c>
      <c r="D983" s="41" t="s">
        <v>2844</v>
      </c>
      <c r="E983" s="41" t="s">
        <v>79</v>
      </c>
      <c r="F983" s="40" t="s">
        <v>155</v>
      </c>
      <c r="G983" s="41" t="s">
        <v>841</v>
      </c>
      <c r="H983" s="57" t="s">
        <v>6</v>
      </c>
      <c r="I983" s="41" t="s">
        <v>156</v>
      </c>
      <c r="J983" s="56"/>
      <c r="K983" s="44"/>
      <c r="L983" s="45"/>
      <c r="M983" s="46" t="s">
        <v>2721</v>
      </c>
      <c r="N983" s="40" t="s">
        <v>2722</v>
      </c>
      <c r="O983" s="47" t="s">
        <v>2845</v>
      </c>
      <c r="P983" s="48"/>
      <c r="Q983" s="48"/>
      <c r="R983" s="48"/>
      <c r="S983" s="49"/>
      <c r="T983" s="50" t="str">
        <f>IFERROR(__xludf.DUMMYFUNCTION("if(isblank($A983),"""",REGEXREPLACE($A983,   "",?(\d),?"",  ""$1""&amp;""-""&amp;$H983))"),"")</f>
        <v/>
      </c>
      <c r="U983" s="51" t="str">
        <f>IFERROR(__xludf.DUMMYFUNCTION("iferror(split(A983,"","",TRUE,TRUE),"""")"),"")</f>
        <v/>
      </c>
      <c r="V983" s="51"/>
      <c r="W983" s="51"/>
      <c r="X983" s="51"/>
      <c r="Y983" s="50" t="str">
        <f>IFERROR(__xludf.DUMMYFUNCTION("if(or(U983="""",U983=""f""),"""",U983&amp;"": ""&amp;vlookup(to_text(U983),'1.Learning-Goals'!$A$3:$B$100,2,FALSE))"),"")</f>
        <v/>
      </c>
      <c r="Z983" s="50" t="str">
        <f>IFERROR(__xludf.DUMMYFUNCTION("if(or(V983="""",V983=""f""),"""",V983&amp;"": ""&amp;vlookup(to_text(V983),'1.Learning-Goals'!$A$3:$B$100,2,FALSE))"),"")</f>
        <v/>
      </c>
      <c r="AA983" s="50" t="str">
        <f>IFERROR(__xludf.DUMMYFUNCTION("if(or(W983="""",W983=""f""),"""",W983&amp;"": ""&amp;vlookup(to_text(W983),'1.Learning-Goals'!$A$3:$B$100,2,FALSE))"),"")</f>
        <v/>
      </c>
      <c r="AB983" s="50" t="str">
        <f>IFERROR(__xludf.DUMMYFUNCTION("if(or(X983="""",X983=""f""),"""",X983&amp;"": ""&amp;vlookup(to_text(X983),'1.Learning-Goals'!$A$3:$B$100,2,FALSE))"),"")</f>
        <v/>
      </c>
      <c r="AC983" s="52"/>
      <c r="AD983" s="52"/>
      <c r="AE983" s="52"/>
      <c r="AF983" s="52"/>
      <c r="AG983" s="52"/>
      <c r="AH983" s="52"/>
      <c r="AI983" s="52"/>
      <c r="AJ983" s="52"/>
    </row>
    <row r="984" ht="15.75" customHeight="1">
      <c r="A984" s="53"/>
      <c r="B984" s="39" t="str">
        <f t="shared" si="1"/>
        <v/>
      </c>
      <c r="C984" s="40" t="s">
        <v>2846</v>
      </c>
      <c r="D984" s="41" t="s">
        <v>2847</v>
      </c>
      <c r="E984" s="41" t="s">
        <v>79</v>
      </c>
      <c r="F984" s="40" t="s">
        <v>155</v>
      </c>
      <c r="G984" s="41" t="s">
        <v>841</v>
      </c>
      <c r="H984" s="57" t="s">
        <v>6</v>
      </c>
      <c r="I984" s="41" t="s">
        <v>156</v>
      </c>
      <c r="J984" s="56"/>
      <c r="K984" s="44"/>
      <c r="L984" s="45"/>
      <c r="M984" s="46" t="s">
        <v>2721</v>
      </c>
      <c r="N984" s="40" t="s">
        <v>2722</v>
      </c>
      <c r="O984" s="47" t="s">
        <v>2848</v>
      </c>
      <c r="P984" s="48"/>
      <c r="Q984" s="48"/>
      <c r="R984" s="48"/>
      <c r="S984" s="49"/>
      <c r="T984" s="50" t="str">
        <f>IFERROR(__xludf.DUMMYFUNCTION("if(isblank($A984),"""",REGEXREPLACE($A984,   "",?(\d),?"",  ""$1""&amp;""-""&amp;$H984))"),"")</f>
        <v/>
      </c>
      <c r="U984" s="51" t="str">
        <f>IFERROR(__xludf.DUMMYFUNCTION("iferror(split(A984,"","",TRUE,TRUE),"""")"),"")</f>
        <v/>
      </c>
      <c r="V984" s="51"/>
      <c r="W984" s="51"/>
      <c r="X984" s="51"/>
      <c r="Y984" s="50" t="str">
        <f>IFERROR(__xludf.DUMMYFUNCTION("if(or(U984="""",U984=""f""),"""",U984&amp;"": ""&amp;vlookup(to_text(U984),'1.Learning-Goals'!$A$3:$B$100,2,FALSE))"),"")</f>
        <v/>
      </c>
      <c r="Z984" s="50" t="str">
        <f>IFERROR(__xludf.DUMMYFUNCTION("if(or(V984="""",V984=""f""),"""",V984&amp;"": ""&amp;vlookup(to_text(V984),'1.Learning-Goals'!$A$3:$B$100,2,FALSE))"),"")</f>
        <v/>
      </c>
      <c r="AA984" s="50" t="str">
        <f>IFERROR(__xludf.DUMMYFUNCTION("if(or(W984="""",W984=""f""),"""",W984&amp;"": ""&amp;vlookup(to_text(W984),'1.Learning-Goals'!$A$3:$B$100,2,FALSE))"),"")</f>
        <v/>
      </c>
      <c r="AB984" s="50" t="str">
        <f>IFERROR(__xludf.DUMMYFUNCTION("if(or(X984="""",X984=""f""),"""",X984&amp;"": ""&amp;vlookup(to_text(X984),'1.Learning-Goals'!$A$3:$B$100,2,FALSE))"),"")</f>
        <v/>
      </c>
      <c r="AC984" s="52"/>
      <c r="AD984" s="52"/>
      <c r="AE984" s="52"/>
      <c r="AF984" s="52"/>
      <c r="AG984" s="52"/>
      <c r="AH984" s="52"/>
      <c r="AI984" s="52"/>
      <c r="AJ984" s="52"/>
    </row>
    <row r="985" ht="15.75" customHeight="1">
      <c r="A985" s="53"/>
      <c r="B985" s="39" t="str">
        <f t="shared" si="1"/>
        <v/>
      </c>
      <c r="C985" s="40" t="s">
        <v>2849</v>
      </c>
      <c r="D985" s="41" t="s">
        <v>165</v>
      </c>
      <c r="E985" s="41" t="s">
        <v>79</v>
      </c>
      <c r="F985" s="40" t="s">
        <v>155</v>
      </c>
      <c r="G985" s="41" t="s">
        <v>841</v>
      </c>
      <c r="H985" s="57" t="s">
        <v>6</v>
      </c>
      <c r="I985" s="41" t="s">
        <v>156</v>
      </c>
      <c r="J985" s="56"/>
      <c r="K985" s="44"/>
      <c r="L985" s="45"/>
      <c r="M985" s="46" t="s">
        <v>2721</v>
      </c>
      <c r="N985" s="40" t="s">
        <v>2722</v>
      </c>
      <c r="O985" s="47" t="s">
        <v>2850</v>
      </c>
      <c r="P985" s="48"/>
      <c r="Q985" s="48"/>
      <c r="R985" s="48"/>
      <c r="S985" s="49"/>
      <c r="T985" s="50" t="str">
        <f>IFERROR(__xludf.DUMMYFUNCTION("if(isblank($A985),"""",REGEXREPLACE($A985,   "",?(\d),?"",  ""$1""&amp;""-""&amp;$H985))"),"")</f>
        <v/>
      </c>
      <c r="U985" s="51" t="str">
        <f>IFERROR(__xludf.DUMMYFUNCTION("iferror(split(A985,"","",TRUE,TRUE),"""")"),"")</f>
        <v/>
      </c>
      <c r="V985" s="51"/>
      <c r="W985" s="51"/>
      <c r="X985" s="51"/>
      <c r="Y985" s="50" t="str">
        <f>IFERROR(__xludf.DUMMYFUNCTION("if(or(U985="""",U985=""f""),"""",U985&amp;"": ""&amp;vlookup(to_text(U985),'1.Learning-Goals'!$A$3:$B$100,2,FALSE))"),"")</f>
        <v/>
      </c>
      <c r="Z985" s="50" t="str">
        <f>IFERROR(__xludf.DUMMYFUNCTION("if(or(V985="""",V985=""f""),"""",V985&amp;"": ""&amp;vlookup(to_text(V985),'1.Learning-Goals'!$A$3:$B$100,2,FALSE))"),"")</f>
        <v/>
      </c>
      <c r="AA985" s="50" t="str">
        <f>IFERROR(__xludf.DUMMYFUNCTION("if(or(W985="""",W985=""f""),"""",W985&amp;"": ""&amp;vlookup(to_text(W985),'1.Learning-Goals'!$A$3:$B$100,2,FALSE))"),"")</f>
        <v/>
      </c>
      <c r="AB985" s="50" t="str">
        <f>IFERROR(__xludf.DUMMYFUNCTION("if(or(X985="""",X985=""f""),"""",X985&amp;"": ""&amp;vlookup(to_text(X985),'1.Learning-Goals'!$A$3:$B$100,2,FALSE))"),"")</f>
        <v/>
      </c>
      <c r="AC985" s="52"/>
      <c r="AD985" s="52"/>
      <c r="AE985" s="52"/>
      <c r="AF985" s="52"/>
      <c r="AG985" s="52"/>
      <c r="AH985" s="52"/>
      <c r="AI985" s="52"/>
      <c r="AJ985" s="52"/>
    </row>
    <row r="986" ht="15.75" customHeight="1">
      <c r="A986" s="53"/>
      <c r="B986" s="39" t="str">
        <f t="shared" si="1"/>
        <v/>
      </c>
      <c r="C986" s="40" t="s">
        <v>2851</v>
      </c>
      <c r="D986" s="41" t="s">
        <v>2806</v>
      </c>
      <c r="E986" s="41" t="s">
        <v>79</v>
      </c>
      <c r="F986" s="40" t="s">
        <v>155</v>
      </c>
      <c r="G986" s="41" t="s">
        <v>841</v>
      </c>
      <c r="H986" s="57" t="s">
        <v>6</v>
      </c>
      <c r="I986" s="41" t="s">
        <v>156</v>
      </c>
      <c r="J986" s="56"/>
      <c r="K986" s="44"/>
      <c r="L986" s="45"/>
      <c r="M986" s="46" t="s">
        <v>2721</v>
      </c>
      <c r="N986" s="40" t="s">
        <v>2722</v>
      </c>
      <c r="O986" s="47" t="s">
        <v>2852</v>
      </c>
      <c r="P986" s="48"/>
      <c r="Q986" s="48"/>
      <c r="R986" s="48"/>
      <c r="S986" s="49"/>
      <c r="T986" s="50" t="str">
        <f>IFERROR(__xludf.DUMMYFUNCTION("if(isblank($A986),"""",REGEXREPLACE($A986,   "",?(\d),?"",  ""$1""&amp;""-""&amp;$H986))"),"")</f>
        <v/>
      </c>
      <c r="U986" s="51" t="str">
        <f>IFERROR(__xludf.DUMMYFUNCTION("iferror(split(A986,"","",TRUE,TRUE),"""")"),"")</f>
        <v/>
      </c>
      <c r="V986" s="51"/>
      <c r="W986" s="51"/>
      <c r="X986" s="51"/>
      <c r="Y986" s="50" t="str">
        <f>IFERROR(__xludf.DUMMYFUNCTION("if(or(U986="""",U986=""f""),"""",U986&amp;"": ""&amp;vlookup(to_text(U986),'1.Learning-Goals'!$A$3:$B$100,2,FALSE))"),"")</f>
        <v/>
      </c>
      <c r="Z986" s="50" t="str">
        <f>IFERROR(__xludf.DUMMYFUNCTION("if(or(V986="""",V986=""f""),"""",V986&amp;"": ""&amp;vlookup(to_text(V986),'1.Learning-Goals'!$A$3:$B$100,2,FALSE))"),"")</f>
        <v/>
      </c>
      <c r="AA986" s="50" t="str">
        <f>IFERROR(__xludf.DUMMYFUNCTION("if(or(W986="""",W986=""f""),"""",W986&amp;"": ""&amp;vlookup(to_text(W986),'1.Learning-Goals'!$A$3:$B$100,2,FALSE))"),"")</f>
        <v/>
      </c>
      <c r="AB986" s="50" t="str">
        <f>IFERROR(__xludf.DUMMYFUNCTION("if(or(X986="""",X986=""f""),"""",X986&amp;"": ""&amp;vlookup(to_text(X986),'1.Learning-Goals'!$A$3:$B$100,2,FALSE))"),"")</f>
        <v/>
      </c>
      <c r="AC986" s="52"/>
      <c r="AD986" s="52"/>
      <c r="AE986" s="52"/>
      <c r="AF986" s="52"/>
      <c r="AG986" s="52"/>
      <c r="AH986" s="52"/>
      <c r="AI986" s="52"/>
      <c r="AJ986" s="52"/>
    </row>
    <row r="987" ht="15.75" customHeight="1">
      <c r="A987" s="53"/>
      <c r="B987" s="39" t="str">
        <f t="shared" si="1"/>
        <v/>
      </c>
      <c r="C987" s="40" t="s">
        <v>2853</v>
      </c>
      <c r="D987" s="41" t="s">
        <v>2702</v>
      </c>
      <c r="E987" s="41" t="s">
        <v>79</v>
      </c>
      <c r="F987" s="40" t="s">
        <v>155</v>
      </c>
      <c r="G987" s="41" t="s">
        <v>841</v>
      </c>
      <c r="H987" s="57" t="s">
        <v>6</v>
      </c>
      <c r="I987" s="41" t="s">
        <v>156</v>
      </c>
      <c r="J987" s="56"/>
      <c r="K987" s="44"/>
      <c r="L987" s="45"/>
      <c r="M987" s="46" t="s">
        <v>2721</v>
      </c>
      <c r="N987" s="40" t="s">
        <v>2722</v>
      </c>
      <c r="O987" s="47" t="s">
        <v>2854</v>
      </c>
      <c r="P987" s="48"/>
      <c r="Q987" s="48"/>
      <c r="R987" s="48"/>
      <c r="S987" s="49"/>
      <c r="T987" s="50" t="str">
        <f>IFERROR(__xludf.DUMMYFUNCTION("if(isblank($A987),"""",REGEXREPLACE($A987,   "",?(\d),?"",  ""$1""&amp;""-""&amp;$H987))"),"")</f>
        <v/>
      </c>
      <c r="U987" s="51" t="str">
        <f>IFERROR(__xludf.DUMMYFUNCTION("iferror(split(A987,"","",TRUE,TRUE),"""")"),"")</f>
        <v/>
      </c>
      <c r="V987" s="51"/>
      <c r="W987" s="51"/>
      <c r="X987" s="51"/>
      <c r="Y987" s="50" t="str">
        <f>IFERROR(__xludf.DUMMYFUNCTION("if(or(U987="""",U987=""f""),"""",U987&amp;"": ""&amp;vlookup(to_text(U987),'1.Learning-Goals'!$A$3:$B$100,2,FALSE))"),"")</f>
        <v/>
      </c>
      <c r="Z987" s="50" t="str">
        <f>IFERROR(__xludf.DUMMYFUNCTION("if(or(V987="""",V987=""f""),"""",V987&amp;"": ""&amp;vlookup(to_text(V987),'1.Learning-Goals'!$A$3:$B$100,2,FALSE))"),"")</f>
        <v/>
      </c>
      <c r="AA987" s="50" t="str">
        <f>IFERROR(__xludf.DUMMYFUNCTION("if(or(W987="""",W987=""f""),"""",W987&amp;"": ""&amp;vlookup(to_text(W987),'1.Learning-Goals'!$A$3:$B$100,2,FALSE))"),"")</f>
        <v/>
      </c>
      <c r="AB987" s="50" t="str">
        <f>IFERROR(__xludf.DUMMYFUNCTION("if(or(X987="""",X987=""f""),"""",X987&amp;"": ""&amp;vlookup(to_text(X987),'1.Learning-Goals'!$A$3:$B$100,2,FALSE))"),"")</f>
        <v/>
      </c>
      <c r="AC987" s="52"/>
      <c r="AD987" s="52"/>
      <c r="AE987" s="52"/>
      <c r="AF987" s="52"/>
      <c r="AG987" s="52"/>
      <c r="AH987" s="52"/>
      <c r="AI987" s="52"/>
      <c r="AJ987" s="52"/>
    </row>
    <row r="988" ht="15.75" customHeight="1">
      <c r="A988" s="53"/>
      <c r="B988" s="39" t="str">
        <f t="shared" si="1"/>
        <v/>
      </c>
      <c r="C988" s="40" t="s">
        <v>2855</v>
      </c>
      <c r="D988" s="41" t="s">
        <v>2634</v>
      </c>
      <c r="E988" s="41" t="s">
        <v>79</v>
      </c>
      <c r="F988" s="40" t="s">
        <v>155</v>
      </c>
      <c r="G988" s="41" t="s">
        <v>841</v>
      </c>
      <c r="H988" s="57" t="s">
        <v>6</v>
      </c>
      <c r="I988" s="41" t="s">
        <v>156</v>
      </c>
      <c r="J988" s="56"/>
      <c r="K988" s="44"/>
      <c r="L988" s="45"/>
      <c r="M988" s="46" t="s">
        <v>2721</v>
      </c>
      <c r="N988" s="40" t="s">
        <v>2722</v>
      </c>
      <c r="O988" s="47" t="s">
        <v>2856</v>
      </c>
      <c r="P988" s="48"/>
      <c r="Q988" s="48"/>
      <c r="R988" s="48"/>
      <c r="S988" s="49"/>
      <c r="T988" s="50" t="str">
        <f>IFERROR(__xludf.DUMMYFUNCTION("if(isblank($A988),"""",REGEXREPLACE($A988,   "",?(\d),?"",  ""$1""&amp;""-""&amp;$H988))"),"")</f>
        <v/>
      </c>
      <c r="U988" s="51" t="str">
        <f>IFERROR(__xludf.DUMMYFUNCTION("iferror(split(A988,"","",TRUE,TRUE),"""")"),"")</f>
        <v/>
      </c>
      <c r="V988" s="51"/>
      <c r="W988" s="51"/>
      <c r="X988" s="51"/>
      <c r="Y988" s="50" t="str">
        <f>IFERROR(__xludf.DUMMYFUNCTION("if(or(U988="""",U988=""f""),"""",U988&amp;"": ""&amp;vlookup(to_text(U988),'1.Learning-Goals'!$A$3:$B$100,2,FALSE))"),"")</f>
        <v/>
      </c>
      <c r="Z988" s="50" t="str">
        <f>IFERROR(__xludf.DUMMYFUNCTION("if(or(V988="""",V988=""f""),"""",V988&amp;"": ""&amp;vlookup(to_text(V988),'1.Learning-Goals'!$A$3:$B$100,2,FALSE))"),"")</f>
        <v/>
      </c>
      <c r="AA988" s="50" t="str">
        <f>IFERROR(__xludf.DUMMYFUNCTION("if(or(W988="""",W988=""f""),"""",W988&amp;"": ""&amp;vlookup(to_text(W988),'1.Learning-Goals'!$A$3:$B$100,2,FALSE))"),"")</f>
        <v/>
      </c>
      <c r="AB988" s="50" t="str">
        <f>IFERROR(__xludf.DUMMYFUNCTION("if(or(X988="""",X988=""f""),"""",X988&amp;"": ""&amp;vlookup(to_text(X988),'1.Learning-Goals'!$A$3:$B$100,2,FALSE))"),"")</f>
        <v/>
      </c>
      <c r="AC988" s="52"/>
      <c r="AD988" s="52"/>
      <c r="AE988" s="52"/>
      <c r="AF988" s="52"/>
      <c r="AG988" s="52"/>
      <c r="AH988" s="52"/>
      <c r="AI988" s="52"/>
      <c r="AJ988" s="52"/>
    </row>
    <row r="989" ht="15.75" customHeight="1">
      <c r="A989" s="53"/>
      <c r="B989" s="39" t="str">
        <f t="shared" si="1"/>
        <v/>
      </c>
      <c r="C989" s="40" t="s">
        <v>2857</v>
      </c>
      <c r="D989" s="41" t="s">
        <v>2858</v>
      </c>
      <c r="E989" s="41" t="s">
        <v>79</v>
      </c>
      <c r="F989" s="40" t="s">
        <v>155</v>
      </c>
      <c r="G989" s="41" t="s">
        <v>841</v>
      </c>
      <c r="H989" s="57" t="s">
        <v>6</v>
      </c>
      <c r="I989" s="41" t="s">
        <v>156</v>
      </c>
      <c r="J989" s="56"/>
      <c r="K989" s="44"/>
      <c r="L989" s="45"/>
      <c r="M989" s="46" t="s">
        <v>2721</v>
      </c>
      <c r="N989" s="40" t="s">
        <v>2722</v>
      </c>
      <c r="O989" s="47" t="s">
        <v>2859</v>
      </c>
      <c r="P989" s="48"/>
      <c r="Q989" s="48"/>
      <c r="R989" s="48"/>
      <c r="S989" s="49"/>
      <c r="T989" s="50" t="str">
        <f>IFERROR(__xludf.DUMMYFUNCTION("if(isblank($A989),"""",REGEXREPLACE($A989,   "",?(\d),?"",  ""$1""&amp;""-""&amp;$H989))"),"")</f>
        <v/>
      </c>
      <c r="U989" s="51" t="str">
        <f>IFERROR(__xludf.DUMMYFUNCTION("iferror(split(A989,"","",TRUE,TRUE),"""")"),"")</f>
        <v/>
      </c>
      <c r="V989" s="51"/>
      <c r="W989" s="51"/>
      <c r="X989" s="51"/>
      <c r="Y989" s="50" t="str">
        <f>IFERROR(__xludf.DUMMYFUNCTION("if(or(U989="""",U989=""f""),"""",U989&amp;"": ""&amp;vlookup(to_text(U989),'1.Learning-Goals'!$A$3:$B$100,2,FALSE))"),"")</f>
        <v/>
      </c>
      <c r="Z989" s="50" t="str">
        <f>IFERROR(__xludf.DUMMYFUNCTION("if(or(V989="""",V989=""f""),"""",V989&amp;"": ""&amp;vlookup(to_text(V989),'1.Learning-Goals'!$A$3:$B$100,2,FALSE))"),"")</f>
        <v/>
      </c>
      <c r="AA989" s="50" t="str">
        <f>IFERROR(__xludf.DUMMYFUNCTION("if(or(W989="""",W989=""f""),"""",W989&amp;"": ""&amp;vlookup(to_text(W989),'1.Learning-Goals'!$A$3:$B$100,2,FALSE))"),"")</f>
        <v/>
      </c>
      <c r="AB989" s="50" t="str">
        <f>IFERROR(__xludf.DUMMYFUNCTION("if(or(X989="""",X989=""f""),"""",X989&amp;"": ""&amp;vlookup(to_text(X989),'1.Learning-Goals'!$A$3:$B$100,2,FALSE))"),"")</f>
        <v/>
      </c>
      <c r="AC989" s="52"/>
      <c r="AD989" s="52"/>
      <c r="AE989" s="52"/>
      <c r="AF989" s="52"/>
      <c r="AG989" s="52"/>
      <c r="AH989" s="52"/>
      <c r="AI989" s="52"/>
      <c r="AJ989" s="52"/>
    </row>
    <row r="990" ht="15.75" customHeight="1">
      <c r="A990" s="53"/>
      <c r="B990" s="39" t="str">
        <f t="shared" si="1"/>
        <v/>
      </c>
      <c r="C990" s="40" t="s">
        <v>2860</v>
      </c>
      <c r="D990" s="41" t="s">
        <v>2766</v>
      </c>
      <c r="E990" s="41" t="s">
        <v>79</v>
      </c>
      <c r="F990" s="40" t="s">
        <v>155</v>
      </c>
      <c r="G990" s="41" t="s">
        <v>841</v>
      </c>
      <c r="H990" s="57" t="s">
        <v>6</v>
      </c>
      <c r="I990" s="41" t="s">
        <v>156</v>
      </c>
      <c r="J990" s="56"/>
      <c r="K990" s="44"/>
      <c r="L990" s="45"/>
      <c r="M990" s="46" t="s">
        <v>2721</v>
      </c>
      <c r="N990" s="40" t="s">
        <v>2722</v>
      </c>
      <c r="O990" s="47" t="s">
        <v>2861</v>
      </c>
      <c r="P990" s="48"/>
      <c r="Q990" s="48"/>
      <c r="R990" s="48"/>
      <c r="S990" s="49"/>
      <c r="T990" s="50" t="str">
        <f>IFERROR(__xludf.DUMMYFUNCTION("if(isblank($A990),"""",REGEXREPLACE($A990,   "",?(\d),?"",  ""$1""&amp;""-""&amp;$H990))"),"")</f>
        <v/>
      </c>
      <c r="U990" s="51" t="str">
        <f>IFERROR(__xludf.DUMMYFUNCTION("iferror(split(A990,"","",TRUE,TRUE),"""")"),"")</f>
        <v/>
      </c>
      <c r="V990" s="51"/>
      <c r="W990" s="51"/>
      <c r="X990" s="51"/>
      <c r="Y990" s="50" t="str">
        <f>IFERROR(__xludf.DUMMYFUNCTION("if(or(U990="""",U990=""f""),"""",U990&amp;"": ""&amp;vlookup(to_text(U990),'1.Learning-Goals'!$A$3:$B$100,2,FALSE))"),"")</f>
        <v/>
      </c>
      <c r="Z990" s="50" t="str">
        <f>IFERROR(__xludf.DUMMYFUNCTION("if(or(V990="""",V990=""f""),"""",V990&amp;"": ""&amp;vlookup(to_text(V990),'1.Learning-Goals'!$A$3:$B$100,2,FALSE))"),"")</f>
        <v/>
      </c>
      <c r="AA990" s="50" t="str">
        <f>IFERROR(__xludf.DUMMYFUNCTION("if(or(W990="""",W990=""f""),"""",W990&amp;"": ""&amp;vlookup(to_text(W990),'1.Learning-Goals'!$A$3:$B$100,2,FALSE))"),"")</f>
        <v/>
      </c>
      <c r="AB990" s="50" t="str">
        <f>IFERROR(__xludf.DUMMYFUNCTION("if(or(X990="""",X990=""f""),"""",X990&amp;"": ""&amp;vlookup(to_text(X990),'1.Learning-Goals'!$A$3:$B$100,2,FALSE))"),"")</f>
        <v/>
      </c>
      <c r="AC990" s="52"/>
      <c r="AD990" s="52"/>
      <c r="AE990" s="52"/>
      <c r="AF990" s="52"/>
      <c r="AG990" s="52"/>
      <c r="AH990" s="52"/>
      <c r="AI990" s="52"/>
      <c r="AJ990" s="52"/>
    </row>
    <row r="991" ht="15.75" customHeight="1">
      <c r="A991" s="53"/>
      <c r="B991" s="39" t="str">
        <f t="shared" si="1"/>
        <v/>
      </c>
      <c r="C991" s="40" t="s">
        <v>2862</v>
      </c>
      <c r="D991" s="41" t="s">
        <v>2769</v>
      </c>
      <c r="E991" s="41" t="s">
        <v>79</v>
      </c>
      <c r="F991" s="40" t="s">
        <v>155</v>
      </c>
      <c r="G991" s="41" t="s">
        <v>841</v>
      </c>
      <c r="H991" s="57" t="s">
        <v>6</v>
      </c>
      <c r="I991" s="41" t="s">
        <v>156</v>
      </c>
      <c r="J991" s="56"/>
      <c r="K991" s="44"/>
      <c r="L991" s="45"/>
      <c r="M991" s="46" t="s">
        <v>2721</v>
      </c>
      <c r="N991" s="40" t="s">
        <v>2722</v>
      </c>
      <c r="O991" s="47" t="s">
        <v>2863</v>
      </c>
      <c r="P991" s="48"/>
      <c r="Q991" s="48"/>
      <c r="R991" s="48"/>
      <c r="S991" s="49"/>
      <c r="T991" s="50" t="str">
        <f>IFERROR(__xludf.DUMMYFUNCTION("if(isblank($A991),"""",REGEXREPLACE($A991,   "",?(\d),?"",  ""$1""&amp;""-""&amp;$H991))"),"")</f>
        <v/>
      </c>
      <c r="U991" s="51" t="str">
        <f>IFERROR(__xludf.DUMMYFUNCTION("iferror(split(A991,"","",TRUE,TRUE),"""")"),"")</f>
        <v/>
      </c>
      <c r="V991" s="51"/>
      <c r="W991" s="51"/>
      <c r="X991" s="51"/>
      <c r="Y991" s="50" t="str">
        <f>IFERROR(__xludf.DUMMYFUNCTION("if(or(U991="""",U991=""f""),"""",U991&amp;"": ""&amp;vlookup(to_text(U991),'1.Learning-Goals'!$A$3:$B$100,2,FALSE))"),"")</f>
        <v/>
      </c>
      <c r="Z991" s="50" t="str">
        <f>IFERROR(__xludf.DUMMYFUNCTION("if(or(V991="""",V991=""f""),"""",V991&amp;"": ""&amp;vlookup(to_text(V991),'1.Learning-Goals'!$A$3:$B$100,2,FALSE))"),"")</f>
        <v/>
      </c>
      <c r="AA991" s="50" t="str">
        <f>IFERROR(__xludf.DUMMYFUNCTION("if(or(W991="""",W991=""f""),"""",W991&amp;"": ""&amp;vlookup(to_text(W991),'1.Learning-Goals'!$A$3:$B$100,2,FALSE))"),"")</f>
        <v/>
      </c>
      <c r="AB991" s="50" t="str">
        <f>IFERROR(__xludf.DUMMYFUNCTION("if(or(X991="""",X991=""f""),"""",X991&amp;"": ""&amp;vlookup(to_text(X991),'1.Learning-Goals'!$A$3:$B$100,2,FALSE))"),"")</f>
        <v/>
      </c>
      <c r="AC991" s="52"/>
      <c r="AD991" s="52"/>
      <c r="AE991" s="52"/>
      <c r="AF991" s="52"/>
      <c r="AG991" s="52"/>
      <c r="AH991" s="52"/>
      <c r="AI991" s="52"/>
      <c r="AJ991" s="52"/>
    </row>
    <row r="992" ht="15.75" customHeight="1">
      <c r="A992" s="53"/>
      <c r="B992" s="39" t="str">
        <f t="shared" si="1"/>
        <v/>
      </c>
      <c r="C992" s="40" t="s">
        <v>2864</v>
      </c>
      <c r="D992" s="41" t="s">
        <v>2865</v>
      </c>
      <c r="E992" s="41" t="s">
        <v>2866</v>
      </c>
      <c r="F992" s="40" t="s">
        <v>2867</v>
      </c>
      <c r="G992" s="41" t="s">
        <v>186</v>
      </c>
      <c r="H992" s="58" t="s">
        <v>7</v>
      </c>
      <c r="I992" s="41" t="s">
        <v>2868</v>
      </c>
      <c r="J992" s="56"/>
      <c r="K992" s="44"/>
      <c r="L992" s="45"/>
      <c r="M992" s="46" t="s">
        <v>2869</v>
      </c>
      <c r="N992" s="40" t="s">
        <v>2870</v>
      </c>
      <c r="O992" s="47" t="s">
        <v>2871</v>
      </c>
      <c r="P992" s="40" t="s">
        <v>2872</v>
      </c>
      <c r="Q992" s="59"/>
      <c r="R992" s="59"/>
      <c r="S992" s="49"/>
      <c r="T992" s="50" t="str">
        <f>IFERROR(__xludf.DUMMYFUNCTION("if(isblank($A992),"""",REGEXREPLACE($A992,   "",?(\d),?"",  ""$1""&amp;""-""&amp;$H992))"),"")</f>
        <v/>
      </c>
      <c r="U992" s="51" t="str">
        <f>IFERROR(__xludf.DUMMYFUNCTION("iferror(split(A992,"","",TRUE,TRUE),"""")"),"")</f>
        <v/>
      </c>
      <c r="V992" s="51"/>
      <c r="W992" s="51"/>
      <c r="X992" s="51"/>
      <c r="Y992" s="50" t="str">
        <f>IFERROR(__xludf.DUMMYFUNCTION("if(or(U992="""",U992=""f""),"""",U992&amp;"": ""&amp;vlookup(to_text(U992),'1.Learning-Goals'!$A$3:$B$100,2,FALSE))"),"")</f>
        <v/>
      </c>
      <c r="Z992" s="50" t="str">
        <f>IFERROR(__xludf.DUMMYFUNCTION("if(or(V992="""",V992=""f""),"""",V992&amp;"": ""&amp;vlookup(to_text(V992),'1.Learning-Goals'!$A$3:$B$100,2,FALSE))"),"")</f>
        <v/>
      </c>
      <c r="AA992" s="50" t="str">
        <f>IFERROR(__xludf.DUMMYFUNCTION("if(or(W992="""",W992=""f""),"""",W992&amp;"": ""&amp;vlookup(to_text(W992),'1.Learning-Goals'!$A$3:$B$100,2,FALSE))"),"")</f>
        <v/>
      </c>
      <c r="AB992" s="50" t="str">
        <f>IFERROR(__xludf.DUMMYFUNCTION("if(or(X992="""",X992=""f""),"""",X992&amp;"": ""&amp;vlookup(to_text(X992),'1.Learning-Goals'!$A$3:$B$100,2,FALSE))"),"")</f>
        <v/>
      </c>
      <c r="AC992" s="52"/>
      <c r="AD992" s="52"/>
      <c r="AE992" s="52"/>
      <c r="AF992" s="52"/>
      <c r="AG992" s="52"/>
      <c r="AH992" s="52"/>
      <c r="AI992" s="52"/>
      <c r="AJ992" s="52"/>
    </row>
    <row r="993" ht="15.75" customHeight="1">
      <c r="A993" s="53"/>
      <c r="B993" s="39" t="str">
        <f t="shared" si="1"/>
        <v/>
      </c>
      <c r="C993" s="40" t="s">
        <v>2873</v>
      </c>
      <c r="D993" s="41" t="s">
        <v>2874</v>
      </c>
      <c r="E993" s="41" t="s">
        <v>2866</v>
      </c>
      <c r="F993" s="40" t="s">
        <v>2867</v>
      </c>
      <c r="G993" s="41" t="s">
        <v>186</v>
      </c>
      <c r="H993" s="58" t="s">
        <v>7</v>
      </c>
      <c r="I993" s="41" t="s">
        <v>2868</v>
      </c>
      <c r="J993" s="56"/>
      <c r="K993" s="44"/>
      <c r="L993" s="45"/>
      <c r="M993" s="46" t="s">
        <v>2869</v>
      </c>
      <c r="N993" s="40" t="s">
        <v>2870</v>
      </c>
      <c r="O993" s="47" t="s">
        <v>2875</v>
      </c>
      <c r="P993" s="40" t="s">
        <v>2876</v>
      </c>
      <c r="Q993" s="59"/>
      <c r="R993" s="59"/>
      <c r="S993" s="49"/>
      <c r="T993" s="50" t="str">
        <f>IFERROR(__xludf.DUMMYFUNCTION("if(isblank($A993),"""",REGEXREPLACE($A993,   "",?(\d),?"",  ""$1""&amp;""-""&amp;$H993))"),"")</f>
        <v/>
      </c>
      <c r="U993" s="51" t="str">
        <f>IFERROR(__xludf.DUMMYFUNCTION("iferror(split(A993,"","",TRUE,TRUE),"""")"),"")</f>
        <v/>
      </c>
      <c r="V993" s="51"/>
      <c r="W993" s="51"/>
      <c r="X993" s="51"/>
      <c r="Y993" s="50" t="str">
        <f>IFERROR(__xludf.DUMMYFUNCTION("if(or(U993="""",U993=""f""),"""",U993&amp;"": ""&amp;vlookup(to_text(U993),'1.Learning-Goals'!$A$3:$B$100,2,FALSE))"),"")</f>
        <v/>
      </c>
      <c r="Z993" s="50" t="str">
        <f>IFERROR(__xludf.DUMMYFUNCTION("if(or(V993="""",V993=""f""),"""",V993&amp;"": ""&amp;vlookup(to_text(V993),'1.Learning-Goals'!$A$3:$B$100,2,FALSE))"),"")</f>
        <v/>
      </c>
      <c r="AA993" s="50" t="str">
        <f>IFERROR(__xludf.DUMMYFUNCTION("if(or(W993="""",W993=""f""),"""",W993&amp;"": ""&amp;vlookup(to_text(W993),'1.Learning-Goals'!$A$3:$B$100,2,FALSE))"),"")</f>
        <v/>
      </c>
      <c r="AB993" s="50" t="str">
        <f>IFERROR(__xludf.DUMMYFUNCTION("if(or(X993="""",X993=""f""),"""",X993&amp;"": ""&amp;vlookup(to_text(X993),'1.Learning-Goals'!$A$3:$B$100,2,FALSE))"),"")</f>
        <v/>
      </c>
      <c r="AC993" s="52"/>
      <c r="AD993" s="52"/>
      <c r="AE993" s="52"/>
      <c r="AF993" s="52"/>
      <c r="AG993" s="52"/>
      <c r="AH993" s="52"/>
      <c r="AI993" s="52"/>
      <c r="AJ993" s="52"/>
    </row>
    <row r="994" ht="15.75" customHeight="1">
      <c r="A994" s="53"/>
      <c r="B994" s="39" t="str">
        <f t="shared" si="1"/>
        <v/>
      </c>
      <c r="C994" s="40" t="s">
        <v>2877</v>
      </c>
      <c r="D994" s="41" t="s">
        <v>2878</v>
      </c>
      <c r="E994" s="41" t="s">
        <v>2866</v>
      </c>
      <c r="F994" s="40" t="s">
        <v>2867</v>
      </c>
      <c r="G994" s="41" t="s">
        <v>186</v>
      </c>
      <c r="H994" s="58" t="s">
        <v>7</v>
      </c>
      <c r="I994" s="41" t="s">
        <v>2868</v>
      </c>
      <c r="J994" s="56"/>
      <c r="K994" s="44"/>
      <c r="L994" s="45"/>
      <c r="M994" s="46" t="s">
        <v>2869</v>
      </c>
      <c r="N994" s="40" t="s">
        <v>2870</v>
      </c>
      <c r="O994" s="47" t="s">
        <v>2879</v>
      </c>
      <c r="P994" s="40" t="s">
        <v>2880</v>
      </c>
      <c r="Q994" s="59"/>
      <c r="R994" s="59"/>
      <c r="S994" s="49"/>
      <c r="T994" s="50" t="str">
        <f>IFERROR(__xludf.DUMMYFUNCTION("if(isblank($A994),"""",REGEXREPLACE($A994,   "",?(\d),?"",  ""$1""&amp;""-""&amp;$H994))"),"")</f>
        <v/>
      </c>
      <c r="U994" s="51" t="str">
        <f>IFERROR(__xludf.DUMMYFUNCTION("iferror(split(A994,"","",TRUE,TRUE),"""")"),"")</f>
        <v/>
      </c>
      <c r="V994" s="51"/>
      <c r="W994" s="51"/>
      <c r="X994" s="51"/>
      <c r="Y994" s="50" t="str">
        <f>IFERROR(__xludf.DUMMYFUNCTION("if(or(U994="""",U994=""f""),"""",U994&amp;"": ""&amp;vlookup(to_text(U994),'1.Learning-Goals'!$A$3:$B$100,2,FALSE))"),"")</f>
        <v/>
      </c>
      <c r="Z994" s="50" t="str">
        <f>IFERROR(__xludf.DUMMYFUNCTION("if(or(V994="""",V994=""f""),"""",V994&amp;"": ""&amp;vlookup(to_text(V994),'1.Learning-Goals'!$A$3:$B$100,2,FALSE))"),"")</f>
        <v/>
      </c>
      <c r="AA994" s="50" t="str">
        <f>IFERROR(__xludf.DUMMYFUNCTION("if(or(W994="""",W994=""f""),"""",W994&amp;"": ""&amp;vlookup(to_text(W994),'1.Learning-Goals'!$A$3:$B$100,2,FALSE))"),"")</f>
        <v/>
      </c>
      <c r="AB994" s="50" t="str">
        <f>IFERROR(__xludf.DUMMYFUNCTION("if(or(X994="""",X994=""f""),"""",X994&amp;"": ""&amp;vlookup(to_text(X994),'1.Learning-Goals'!$A$3:$B$100,2,FALSE))"),"")</f>
        <v/>
      </c>
      <c r="AC994" s="52"/>
      <c r="AD994" s="52"/>
      <c r="AE994" s="52"/>
      <c r="AF994" s="52"/>
      <c r="AG994" s="52"/>
      <c r="AH994" s="52"/>
      <c r="AI994" s="52"/>
      <c r="AJ994" s="52"/>
    </row>
    <row r="995" ht="15.75" customHeight="1">
      <c r="A995" s="53"/>
      <c r="B995" s="39" t="str">
        <f t="shared" si="1"/>
        <v/>
      </c>
      <c r="C995" s="40" t="s">
        <v>2881</v>
      </c>
      <c r="D995" s="41" t="s">
        <v>2882</v>
      </c>
      <c r="E995" s="41" t="s">
        <v>2866</v>
      </c>
      <c r="F995" s="40" t="s">
        <v>2867</v>
      </c>
      <c r="G995" s="41" t="s">
        <v>186</v>
      </c>
      <c r="H995" s="58" t="s">
        <v>7</v>
      </c>
      <c r="I995" s="41" t="s">
        <v>2868</v>
      </c>
      <c r="J995" s="56"/>
      <c r="K995" s="44"/>
      <c r="L995" s="45"/>
      <c r="M995" s="46" t="s">
        <v>2869</v>
      </c>
      <c r="N995" s="40" t="s">
        <v>2870</v>
      </c>
      <c r="O995" s="47" t="s">
        <v>2883</v>
      </c>
      <c r="P995" s="40" t="s">
        <v>2884</v>
      </c>
      <c r="Q995" s="59"/>
      <c r="R995" s="59"/>
      <c r="S995" s="49"/>
      <c r="T995" s="50" t="str">
        <f>IFERROR(__xludf.DUMMYFUNCTION("if(isblank($A995),"""",REGEXREPLACE($A995,   "",?(\d),?"",  ""$1""&amp;""-""&amp;$H995))"),"")</f>
        <v/>
      </c>
      <c r="U995" s="51" t="str">
        <f>IFERROR(__xludf.DUMMYFUNCTION("iferror(split(A995,"","",TRUE,TRUE),"""")"),"")</f>
        <v/>
      </c>
      <c r="V995" s="51"/>
      <c r="W995" s="51"/>
      <c r="X995" s="51"/>
      <c r="Y995" s="50" t="str">
        <f>IFERROR(__xludf.DUMMYFUNCTION("if(or(U995="""",U995=""f""),"""",U995&amp;"": ""&amp;vlookup(to_text(U995),'1.Learning-Goals'!$A$3:$B$100,2,FALSE))"),"")</f>
        <v/>
      </c>
      <c r="Z995" s="50" t="str">
        <f>IFERROR(__xludf.DUMMYFUNCTION("if(or(V995="""",V995=""f""),"""",V995&amp;"": ""&amp;vlookup(to_text(V995),'1.Learning-Goals'!$A$3:$B$100,2,FALSE))"),"")</f>
        <v/>
      </c>
      <c r="AA995" s="50" t="str">
        <f>IFERROR(__xludf.DUMMYFUNCTION("if(or(W995="""",W995=""f""),"""",W995&amp;"": ""&amp;vlookup(to_text(W995),'1.Learning-Goals'!$A$3:$B$100,2,FALSE))"),"")</f>
        <v/>
      </c>
      <c r="AB995" s="50" t="str">
        <f>IFERROR(__xludf.DUMMYFUNCTION("if(or(X995="""",X995=""f""),"""",X995&amp;"": ""&amp;vlookup(to_text(X995),'1.Learning-Goals'!$A$3:$B$100,2,FALSE))"),"")</f>
        <v/>
      </c>
      <c r="AC995" s="52"/>
      <c r="AD995" s="52"/>
      <c r="AE995" s="52"/>
      <c r="AF995" s="52"/>
      <c r="AG995" s="52"/>
      <c r="AH995" s="52"/>
      <c r="AI995" s="52"/>
      <c r="AJ995" s="52"/>
    </row>
    <row r="996" ht="15.75" customHeight="1">
      <c r="A996" s="53"/>
      <c r="B996" s="39" t="str">
        <f t="shared" si="1"/>
        <v/>
      </c>
      <c r="C996" s="40" t="s">
        <v>2885</v>
      </c>
      <c r="D996" s="41" t="s">
        <v>2886</v>
      </c>
      <c r="E996" s="41" t="s">
        <v>2866</v>
      </c>
      <c r="F996" s="40" t="s">
        <v>2867</v>
      </c>
      <c r="G996" s="41" t="s">
        <v>186</v>
      </c>
      <c r="H996" s="58" t="s">
        <v>7</v>
      </c>
      <c r="I996" s="41" t="s">
        <v>2868</v>
      </c>
      <c r="J996" s="56"/>
      <c r="K996" s="44"/>
      <c r="L996" s="45"/>
      <c r="M996" s="46" t="s">
        <v>2869</v>
      </c>
      <c r="N996" s="40" t="s">
        <v>2870</v>
      </c>
      <c r="O996" s="47" t="s">
        <v>2887</v>
      </c>
      <c r="P996" s="40" t="s">
        <v>2888</v>
      </c>
      <c r="Q996" s="59"/>
      <c r="R996" s="59"/>
      <c r="S996" s="49"/>
      <c r="T996" s="50" t="str">
        <f>IFERROR(__xludf.DUMMYFUNCTION("if(isblank($A996),"""",REGEXREPLACE($A996,   "",?(\d),?"",  ""$1""&amp;""-""&amp;$H996))"),"")</f>
        <v/>
      </c>
      <c r="U996" s="51" t="str">
        <f>IFERROR(__xludf.DUMMYFUNCTION("iferror(split(A996,"","",TRUE,TRUE),"""")"),"")</f>
        <v/>
      </c>
      <c r="V996" s="51"/>
      <c r="W996" s="51"/>
      <c r="X996" s="51"/>
      <c r="Y996" s="50" t="str">
        <f>IFERROR(__xludf.DUMMYFUNCTION("if(or(U996="""",U996=""f""),"""",U996&amp;"": ""&amp;vlookup(to_text(U996),'1.Learning-Goals'!$A$3:$B$100,2,FALSE))"),"")</f>
        <v/>
      </c>
      <c r="Z996" s="50" t="str">
        <f>IFERROR(__xludf.DUMMYFUNCTION("if(or(V996="""",V996=""f""),"""",V996&amp;"": ""&amp;vlookup(to_text(V996),'1.Learning-Goals'!$A$3:$B$100,2,FALSE))"),"")</f>
        <v/>
      </c>
      <c r="AA996" s="50" t="str">
        <f>IFERROR(__xludf.DUMMYFUNCTION("if(or(W996="""",W996=""f""),"""",W996&amp;"": ""&amp;vlookup(to_text(W996),'1.Learning-Goals'!$A$3:$B$100,2,FALSE))"),"")</f>
        <v/>
      </c>
      <c r="AB996" s="50" t="str">
        <f>IFERROR(__xludf.DUMMYFUNCTION("if(or(X996="""",X996=""f""),"""",X996&amp;"": ""&amp;vlookup(to_text(X996),'1.Learning-Goals'!$A$3:$B$100,2,FALSE))"),"")</f>
        <v/>
      </c>
      <c r="AC996" s="52"/>
      <c r="AD996" s="52"/>
      <c r="AE996" s="52"/>
      <c r="AF996" s="52"/>
      <c r="AG996" s="52"/>
      <c r="AH996" s="52"/>
      <c r="AI996" s="52"/>
      <c r="AJ996" s="52"/>
    </row>
    <row r="997" ht="15.75" customHeight="1">
      <c r="A997" s="53"/>
      <c r="B997" s="39" t="str">
        <f t="shared" si="1"/>
        <v/>
      </c>
      <c r="C997" s="40" t="s">
        <v>2889</v>
      </c>
      <c r="D997" s="41" t="s">
        <v>2890</v>
      </c>
      <c r="E997" s="41" t="s">
        <v>2866</v>
      </c>
      <c r="F997" s="40" t="s">
        <v>2867</v>
      </c>
      <c r="G997" s="41" t="s">
        <v>186</v>
      </c>
      <c r="H997" s="58" t="s">
        <v>7</v>
      </c>
      <c r="I997" s="41" t="s">
        <v>2868</v>
      </c>
      <c r="J997" s="56"/>
      <c r="K997" s="44"/>
      <c r="L997" s="45"/>
      <c r="M997" s="46" t="s">
        <v>2869</v>
      </c>
      <c r="N997" s="40" t="s">
        <v>2870</v>
      </c>
      <c r="O997" s="47" t="s">
        <v>2891</v>
      </c>
      <c r="P997" s="40" t="s">
        <v>2892</v>
      </c>
      <c r="Q997" s="59"/>
      <c r="R997" s="59"/>
      <c r="S997" s="49"/>
      <c r="T997" s="50" t="str">
        <f>IFERROR(__xludf.DUMMYFUNCTION("if(isblank($A997),"""",REGEXREPLACE($A997,   "",?(\d),?"",  ""$1""&amp;""-""&amp;$H997))"),"")</f>
        <v/>
      </c>
      <c r="U997" s="51" t="str">
        <f>IFERROR(__xludf.DUMMYFUNCTION("iferror(split(A997,"","",TRUE,TRUE),"""")"),"")</f>
        <v/>
      </c>
      <c r="V997" s="51"/>
      <c r="W997" s="51"/>
      <c r="X997" s="51"/>
      <c r="Y997" s="50" t="str">
        <f>IFERROR(__xludf.DUMMYFUNCTION("if(or(U997="""",U997=""f""),"""",U997&amp;"": ""&amp;vlookup(to_text(U997),'1.Learning-Goals'!$A$3:$B$100,2,FALSE))"),"")</f>
        <v/>
      </c>
      <c r="Z997" s="50" t="str">
        <f>IFERROR(__xludf.DUMMYFUNCTION("if(or(V997="""",V997=""f""),"""",V997&amp;"": ""&amp;vlookup(to_text(V997),'1.Learning-Goals'!$A$3:$B$100,2,FALSE))"),"")</f>
        <v/>
      </c>
      <c r="AA997" s="50" t="str">
        <f>IFERROR(__xludf.DUMMYFUNCTION("if(or(W997="""",W997=""f""),"""",W997&amp;"": ""&amp;vlookup(to_text(W997),'1.Learning-Goals'!$A$3:$B$100,2,FALSE))"),"")</f>
        <v/>
      </c>
      <c r="AB997" s="50" t="str">
        <f>IFERROR(__xludf.DUMMYFUNCTION("if(or(X997="""",X997=""f""),"""",X997&amp;"": ""&amp;vlookup(to_text(X997),'1.Learning-Goals'!$A$3:$B$100,2,FALSE))"),"")</f>
        <v/>
      </c>
      <c r="AC997" s="52"/>
      <c r="AD997" s="52"/>
      <c r="AE997" s="52"/>
      <c r="AF997" s="52"/>
      <c r="AG997" s="52"/>
      <c r="AH997" s="52"/>
      <c r="AI997" s="52"/>
      <c r="AJ997" s="52"/>
    </row>
    <row r="998" ht="15.75" customHeight="1">
      <c r="A998" s="53"/>
      <c r="B998" s="39" t="str">
        <f t="shared" si="1"/>
        <v/>
      </c>
      <c r="C998" s="40" t="s">
        <v>2893</v>
      </c>
      <c r="D998" s="41" t="s">
        <v>2894</v>
      </c>
      <c r="E998" s="41" t="s">
        <v>2866</v>
      </c>
      <c r="F998" s="40" t="s">
        <v>2867</v>
      </c>
      <c r="G998" s="41" t="s">
        <v>186</v>
      </c>
      <c r="H998" s="58" t="s">
        <v>7</v>
      </c>
      <c r="I998" s="41" t="s">
        <v>2868</v>
      </c>
      <c r="J998" s="56"/>
      <c r="K998" s="44"/>
      <c r="L998" s="45"/>
      <c r="M998" s="46" t="s">
        <v>2869</v>
      </c>
      <c r="N998" s="40" t="s">
        <v>2870</v>
      </c>
      <c r="O998" s="47" t="s">
        <v>2895</v>
      </c>
      <c r="P998" s="40" t="s">
        <v>2896</v>
      </c>
      <c r="Q998" s="59"/>
      <c r="R998" s="59"/>
      <c r="S998" s="49"/>
      <c r="T998" s="50" t="str">
        <f>IFERROR(__xludf.DUMMYFUNCTION("if(isblank($A998),"""",REGEXREPLACE($A998,   "",?(\d),?"",  ""$1""&amp;""-""&amp;$H998))"),"")</f>
        <v/>
      </c>
      <c r="U998" s="51" t="str">
        <f>IFERROR(__xludf.DUMMYFUNCTION("iferror(split(A998,"","",TRUE,TRUE),"""")"),"")</f>
        <v/>
      </c>
      <c r="V998" s="51"/>
      <c r="W998" s="51"/>
      <c r="X998" s="51"/>
      <c r="Y998" s="50" t="str">
        <f>IFERROR(__xludf.DUMMYFUNCTION("if(or(U998="""",U998=""f""),"""",U998&amp;"": ""&amp;vlookup(to_text(U998),'1.Learning-Goals'!$A$3:$B$100,2,FALSE))"),"")</f>
        <v/>
      </c>
      <c r="Z998" s="50" t="str">
        <f>IFERROR(__xludf.DUMMYFUNCTION("if(or(V998="""",V998=""f""),"""",V998&amp;"": ""&amp;vlookup(to_text(V998),'1.Learning-Goals'!$A$3:$B$100,2,FALSE))"),"")</f>
        <v/>
      </c>
      <c r="AA998" s="50" t="str">
        <f>IFERROR(__xludf.DUMMYFUNCTION("if(or(W998="""",W998=""f""),"""",W998&amp;"": ""&amp;vlookup(to_text(W998),'1.Learning-Goals'!$A$3:$B$100,2,FALSE))"),"")</f>
        <v/>
      </c>
      <c r="AB998" s="50" t="str">
        <f>IFERROR(__xludf.DUMMYFUNCTION("if(or(X998="""",X998=""f""),"""",X998&amp;"": ""&amp;vlookup(to_text(X998),'1.Learning-Goals'!$A$3:$B$100,2,FALSE))"),"")</f>
        <v/>
      </c>
      <c r="AC998" s="52"/>
      <c r="AD998" s="52"/>
      <c r="AE998" s="52"/>
      <c r="AF998" s="52"/>
      <c r="AG998" s="52"/>
      <c r="AH998" s="52"/>
      <c r="AI998" s="52"/>
      <c r="AJ998" s="52"/>
    </row>
    <row r="999" ht="15.75" customHeight="1">
      <c r="A999" s="53"/>
      <c r="B999" s="39" t="str">
        <f t="shared" si="1"/>
        <v/>
      </c>
      <c r="C999" s="40" t="s">
        <v>2897</v>
      </c>
      <c r="D999" s="41" t="s">
        <v>2898</v>
      </c>
      <c r="E999" s="41" t="s">
        <v>2866</v>
      </c>
      <c r="F999" s="40" t="s">
        <v>2867</v>
      </c>
      <c r="G999" s="41" t="s">
        <v>186</v>
      </c>
      <c r="H999" s="58" t="s">
        <v>7</v>
      </c>
      <c r="I999" s="41" t="s">
        <v>2868</v>
      </c>
      <c r="J999" s="56"/>
      <c r="K999" s="44"/>
      <c r="L999" s="45"/>
      <c r="M999" s="46" t="s">
        <v>2869</v>
      </c>
      <c r="N999" s="40" t="s">
        <v>2870</v>
      </c>
      <c r="O999" s="47" t="s">
        <v>2899</v>
      </c>
      <c r="P999" s="40" t="s">
        <v>2900</v>
      </c>
      <c r="Q999" s="59"/>
      <c r="R999" s="59"/>
      <c r="S999" s="49"/>
      <c r="T999" s="50" t="str">
        <f>IFERROR(__xludf.DUMMYFUNCTION("if(isblank($A999),"""",REGEXREPLACE($A999,   "",?(\d),?"",  ""$1""&amp;""-""&amp;$H999))"),"")</f>
        <v/>
      </c>
      <c r="U999" s="51" t="str">
        <f>IFERROR(__xludf.DUMMYFUNCTION("iferror(split(A999,"","",TRUE,TRUE),"""")"),"")</f>
        <v/>
      </c>
      <c r="V999" s="51"/>
      <c r="W999" s="51"/>
      <c r="X999" s="51"/>
      <c r="Y999" s="50" t="str">
        <f>IFERROR(__xludf.DUMMYFUNCTION("if(or(U999="""",U999=""f""),"""",U999&amp;"": ""&amp;vlookup(to_text(U999),'1.Learning-Goals'!$A$3:$B$100,2,FALSE))"),"")</f>
        <v/>
      </c>
      <c r="Z999" s="50" t="str">
        <f>IFERROR(__xludf.DUMMYFUNCTION("if(or(V999="""",V999=""f""),"""",V999&amp;"": ""&amp;vlookup(to_text(V999),'1.Learning-Goals'!$A$3:$B$100,2,FALSE))"),"")</f>
        <v/>
      </c>
      <c r="AA999" s="50" t="str">
        <f>IFERROR(__xludf.DUMMYFUNCTION("if(or(W999="""",W999=""f""),"""",W999&amp;"": ""&amp;vlookup(to_text(W999),'1.Learning-Goals'!$A$3:$B$100,2,FALSE))"),"")</f>
        <v/>
      </c>
      <c r="AB999" s="50" t="str">
        <f>IFERROR(__xludf.DUMMYFUNCTION("if(or(X999="""",X999=""f""),"""",X999&amp;"": ""&amp;vlookup(to_text(X999),'1.Learning-Goals'!$A$3:$B$100,2,FALSE))"),"")</f>
        <v/>
      </c>
      <c r="AC999" s="52"/>
      <c r="AD999" s="52"/>
      <c r="AE999" s="52"/>
      <c r="AF999" s="52"/>
      <c r="AG999" s="52"/>
      <c r="AH999" s="52"/>
      <c r="AI999" s="52"/>
      <c r="AJ999" s="52"/>
    </row>
    <row r="1000" ht="15.75" customHeight="1">
      <c r="A1000" s="53"/>
      <c r="B1000" s="39" t="str">
        <f t="shared" si="1"/>
        <v/>
      </c>
      <c r="C1000" s="40" t="s">
        <v>2901</v>
      </c>
      <c r="D1000" s="41" t="s">
        <v>2902</v>
      </c>
      <c r="E1000" s="41" t="s">
        <v>2866</v>
      </c>
      <c r="F1000" s="40" t="s">
        <v>2867</v>
      </c>
      <c r="G1000" s="41" t="s">
        <v>186</v>
      </c>
      <c r="H1000" s="58" t="s">
        <v>7</v>
      </c>
      <c r="I1000" s="41" t="s">
        <v>2868</v>
      </c>
      <c r="J1000" s="56"/>
      <c r="K1000" s="44"/>
      <c r="L1000" s="45"/>
      <c r="M1000" s="46" t="s">
        <v>2869</v>
      </c>
      <c r="N1000" s="40" t="s">
        <v>2870</v>
      </c>
      <c r="O1000" s="47" t="s">
        <v>2903</v>
      </c>
      <c r="P1000" s="40" t="s">
        <v>2904</v>
      </c>
      <c r="Q1000" s="59"/>
      <c r="R1000" s="59"/>
      <c r="S1000" s="49"/>
      <c r="T1000" s="50" t="str">
        <f>IFERROR(__xludf.DUMMYFUNCTION("if(isblank($A1000),"""",REGEXREPLACE($A1000,   "",?(\d),?"",  ""$1""&amp;""-""&amp;$H1000))"),"")</f>
        <v/>
      </c>
      <c r="U1000" s="51" t="str">
        <f>IFERROR(__xludf.DUMMYFUNCTION("iferror(split(A1000,"","",TRUE,TRUE),"""")"),"")</f>
        <v/>
      </c>
      <c r="V1000" s="51"/>
      <c r="W1000" s="51"/>
      <c r="X1000" s="51"/>
      <c r="Y1000" s="50" t="str">
        <f>IFERROR(__xludf.DUMMYFUNCTION("if(or(U1000="""",U1000=""f""),"""",U1000&amp;"": ""&amp;vlookup(to_text(U1000),'1.Learning-Goals'!$A$3:$B$100,2,FALSE))"),"")</f>
        <v/>
      </c>
      <c r="Z1000" s="50" t="str">
        <f>IFERROR(__xludf.DUMMYFUNCTION("if(or(V1000="""",V1000=""f""),"""",V1000&amp;"": ""&amp;vlookup(to_text(V1000),'1.Learning-Goals'!$A$3:$B$100,2,FALSE))"),"")</f>
        <v/>
      </c>
      <c r="AA1000" s="50" t="str">
        <f>IFERROR(__xludf.DUMMYFUNCTION("if(or(W1000="""",W1000=""f""),"""",W1000&amp;"": ""&amp;vlookup(to_text(W1000),'1.Learning-Goals'!$A$3:$B$100,2,FALSE))"),"")</f>
        <v/>
      </c>
      <c r="AB1000" s="50" t="str">
        <f>IFERROR(__xludf.DUMMYFUNCTION("if(or(X1000="""",X1000=""f""),"""",X1000&amp;"": ""&amp;vlookup(to_text(X1000),'1.Learning-Goals'!$A$3:$B$100,2,FALSE))"),"")</f>
        <v/>
      </c>
      <c r="AC1000" s="52"/>
      <c r="AD1000" s="52"/>
      <c r="AE1000" s="52"/>
      <c r="AF1000" s="52"/>
      <c r="AG1000" s="52"/>
      <c r="AH1000" s="52"/>
      <c r="AI1000" s="52"/>
      <c r="AJ1000" s="52"/>
    </row>
    <row r="1001" ht="15.75" customHeight="1">
      <c r="A1001" s="53"/>
      <c r="B1001" s="39" t="str">
        <f t="shared" si="1"/>
        <v/>
      </c>
      <c r="C1001" s="40" t="s">
        <v>2905</v>
      </c>
      <c r="D1001" s="41" t="s">
        <v>2906</v>
      </c>
      <c r="E1001" s="41" t="s">
        <v>2866</v>
      </c>
      <c r="F1001" s="40" t="s">
        <v>2867</v>
      </c>
      <c r="G1001" s="41" t="s">
        <v>186</v>
      </c>
      <c r="H1001" s="58" t="s">
        <v>7</v>
      </c>
      <c r="I1001" s="41" t="s">
        <v>2868</v>
      </c>
      <c r="J1001" s="56"/>
      <c r="K1001" s="44"/>
      <c r="L1001" s="45"/>
      <c r="M1001" s="46" t="s">
        <v>2869</v>
      </c>
      <c r="N1001" s="40" t="s">
        <v>2870</v>
      </c>
      <c r="O1001" s="47" t="s">
        <v>2907</v>
      </c>
      <c r="P1001" s="40" t="s">
        <v>2908</v>
      </c>
      <c r="Q1001" s="59"/>
      <c r="R1001" s="59"/>
      <c r="S1001" s="49"/>
      <c r="T1001" s="50" t="str">
        <f>IFERROR(__xludf.DUMMYFUNCTION("if(isblank($A1001),"""",REGEXREPLACE($A1001,   "",?(\d),?"",  ""$1""&amp;""-""&amp;$H1001))"),"")</f>
        <v/>
      </c>
      <c r="U1001" s="51" t="str">
        <f>IFERROR(__xludf.DUMMYFUNCTION("iferror(split(A1001,"","",TRUE,TRUE),"""")"),"")</f>
        <v/>
      </c>
      <c r="V1001" s="51"/>
      <c r="W1001" s="51"/>
      <c r="X1001" s="51"/>
      <c r="Y1001" s="50" t="str">
        <f>IFERROR(__xludf.DUMMYFUNCTION("if(or(U1001="""",U1001=""f""),"""",U1001&amp;"": ""&amp;vlookup(to_text(U1001),'1.Learning-Goals'!$A$3:$B$100,2,FALSE))"),"")</f>
        <v/>
      </c>
      <c r="Z1001" s="50" t="str">
        <f>IFERROR(__xludf.DUMMYFUNCTION("if(or(V1001="""",V1001=""f""),"""",V1001&amp;"": ""&amp;vlookup(to_text(V1001),'1.Learning-Goals'!$A$3:$B$100,2,FALSE))"),"")</f>
        <v/>
      </c>
      <c r="AA1001" s="50" t="str">
        <f>IFERROR(__xludf.DUMMYFUNCTION("if(or(W1001="""",W1001=""f""),"""",W1001&amp;"": ""&amp;vlookup(to_text(W1001),'1.Learning-Goals'!$A$3:$B$100,2,FALSE))"),"")</f>
        <v/>
      </c>
      <c r="AB1001" s="50" t="str">
        <f>IFERROR(__xludf.DUMMYFUNCTION("if(or(X1001="""",X1001=""f""),"""",X1001&amp;"": ""&amp;vlookup(to_text(X1001),'1.Learning-Goals'!$A$3:$B$100,2,FALSE))"),"")</f>
        <v/>
      </c>
      <c r="AC1001" s="52"/>
      <c r="AD1001" s="52"/>
      <c r="AE1001" s="52"/>
      <c r="AF1001" s="52"/>
      <c r="AG1001" s="52"/>
      <c r="AH1001" s="52"/>
      <c r="AI1001" s="52"/>
      <c r="AJ1001" s="52"/>
    </row>
    <row r="1002" ht="15.75" customHeight="1">
      <c r="A1002" s="53"/>
      <c r="B1002" s="39" t="str">
        <f t="shared" si="1"/>
        <v/>
      </c>
      <c r="C1002" s="40" t="s">
        <v>2909</v>
      </c>
      <c r="D1002" s="41" t="s">
        <v>2910</v>
      </c>
      <c r="E1002" s="41" t="s">
        <v>2866</v>
      </c>
      <c r="F1002" s="40" t="s">
        <v>2911</v>
      </c>
      <c r="G1002" s="41" t="s">
        <v>186</v>
      </c>
      <c r="H1002" s="58" t="s">
        <v>7</v>
      </c>
      <c r="I1002" s="41" t="s">
        <v>2912</v>
      </c>
      <c r="J1002" s="56"/>
      <c r="K1002" s="44"/>
      <c r="L1002" s="45"/>
      <c r="M1002" s="46" t="s">
        <v>2913</v>
      </c>
      <c r="N1002" s="40" t="s">
        <v>2914</v>
      </c>
      <c r="O1002" s="47" t="s">
        <v>2915</v>
      </c>
      <c r="P1002" s="40" t="s">
        <v>2916</v>
      </c>
      <c r="Q1002" s="59"/>
      <c r="R1002" s="59"/>
      <c r="S1002" s="49"/>
      <c r="T1002" s="50" t="str">
        <f>IFERROR(__xludf.DUMMYFUNCTION("if(isblank($A1002),"""",REGEXREPLACE($A1002,   "",?(\d),?"",  ""$1""&amp;""-""&amp;$H1002))"),"")</f>
        <v/>
      </c>
      <c r="U1002" s="51" t="str">
        <f>IFERROR(__xludf.DUMMYFUNCTION("iferror(split(A1002,"","",TRUE,TRUE),"""")"),"")</f>
        <v/>
      </c>
      <c r="V1002" s="51"/>
      <c r="W1002" s="51"/>
      <c r="X1002" s="51"/>
      <c r="Y1002" s="50" t="str">
        <f>IFERROR(__xludf.DUMMYFUNCTION("if(or(U1002="""",U1002=""f""),"""",U1002&amp;"": ""&amp;vlookup(to_text(U1002),'1.Learning-Goals'!$A$3:$B$100,2,FALSE))"),"")</f>
        <v/>
      </c>
      <c r="Z1002" s="50" t="str">
        <f>IFERROR(__xludf.DUMMYFUNCTION("if(or(V1002="""",V1002=""f""),"""",V1002&amp;"": ""&amp;vlookup(to_text(V1002),'1.Learning-Goals'!$A$3:$B$100,2,FALSE))"),"")</f>
        <v/>
      </c>
      <c r="AA1002" s="50" t="str">
        <f>IFERROR(__xludf.DUMMYFUNCTION("if(or(W1002="""",W1002=""f""),"""",W1002&amp;"": ""&amp;vlookup(to_text(W1002),'1.Learning-Goals'!$A$3:$B$100,2,FALSE))"),"")</f>
        <v/>
      </c>
      <c r="AB1002" s="50" t="str">
        <f>IFERROR(__xludf.DUMMYFUNCTION("if(or(X1002="""",X1002=""f""),"""",X1002&amp;"": ""&amp;vlookup(to_text(X1002),'1.Learning-Goals'!$A$3:$B$100,2,FALSE))"),"")</f>
        <v/>
      </c>
      <c r="AC1002" s="52"/>
      <c r="AD1002" s="52"/>
      <c r="AE1002" s="52"/>
      <c r="AF1002" s="52"/>
      <c r="AG1002" s="52"/>
      <c r="AH1002" s="52"/>
      <c r="AI1002" s="52"/>
      <c r="AJ1002" s="52"/>
    </row>
    <row r="1003" ht="15.75" customHeight="1">
      <c r="A1003" s="53"/>
      <c r="B1003" s="39" t="str">
        <f t="shared" si="1"/>
        <v/>
      </c>
      <c r="C1003" s="40" t="s">
        <v>2917</v>
      </c>
      <c r="D1003" s="41" t="s">
        <v>2918</v>
      </c>
      <c r="E1003" s="41" t="s">
        <v>2866</v>
      </c>
      <c r="F1003" s="40" t="s">
        <v>2911</v>
      </c>
      <c r="G1003" s="41" t="s">
        <v>186</v>
      </c>
      <c r="H1003" s="58" t="s">
        <v>7</v>
      </c>
      <c r="I1003" s="41" t="s">
        <v>2912</v>
      </c>
      <c r="J1003" s="56"/>
      <c r="K1003" s="44"/>
      <c r="L1003" s="45"/>
      <c r="M1003" s="46" t="s">
        <v>2913</v>
      </c>
      <c r="N1003" s="40" t="s">
        <v>2914</v>
      </c>
      <c r="O1003" s="47" t="s">
        <v>2919</v>
      </c>
      <c r="P1003" s="40" t="s">
        <v>2920</v>
      </c>
      <c r="Q1003" s="59"/>
      <c r="R1003" s="59"/>
      <c r="S1003" s="49"/>
      <c r="T1003" s="50" t="str">
        <f>IFERROR(__xludf.DUMMYFUNCTION("if(isblank($A1003),"""",REGEXREPLACE($A1003,   "",?(\d),?"",  ""$1""&amp;""-""&amp;$H1003))"),"")</f>
        <v/>
      </c>
      <c r="U1003" s="51" t="str">
        <f>IFERROR(__xludf.DUMMYFUNCTION("iferror(split(A1003,"","",TRUE,TRUE),"""")"),"")</f>
        <v/>
      </c>
      <c r="V1003" s="51"/>
      <c r="W1003" s="51"/>
      <c r="X1003" s="51"/>
      <c r="Y1003" s="50" t="str">
        <f>IFERROR(__xludf.DUMMYFUNCTION("if(or(U1003="""",U1003=""f""),"""",U1003&amp;"": ""&amp;vlookup(to_text(U1003),'1.Learning-Goals'!$A$3:$B$100,2,FALSE))"),"")</f>
        <v/>
      </c>
      <c r="Z1003" s="50" t="str">
        <f>IFERROR(__xludf.DUMMYFUNCTION("if(or(V1003="""",V1003=""f""),"""",V1003&amp;"": ""&amp;vlookup(to_text(V1003),'1.Learning-Goals'!$A$3:$B$100,2,FALSE))"),"")</f>
        <v/>
      </c>
      <c r="AA1003" s="50" t="str">
        <f>IFERROR(__xludf.DUMMYFUNCTION("if(or(W1003="""",W1003=""f""),"""",W1003&amp;"": ""&amp;vlookup(to_text(W1003),'1.Learning-Goals'!$A$3:$B$100,2,FALSE))"),"")</f>
        <v/>
      </c>
      <c r="AB1003" s="50" t="str">
        <f>IFERROR(__xludf.DUMMYFUNCTION("if(or(X1003="""",X1003=""f""),"""",X1003&amp;"": ""&amp;vlookup(to_text(X1003),'1.Learning-Goals'!$A$3:$B$100,2,FALSE))"),"")</f>
        <v/>
      </c>
      <c r="AC1003" s="52"/>
      <c r="AD1003" s="52"/>
      <c r="AE1003" s="52"/>
      <c r="AF1003" s="52"/>
      <c r="AG1003" s="52"/>
      <c r="AH1003" s="52"/>
      <c r="AI1003" s="52"/>
      <c r="AJ1003" s="52"/>
    </row>
    <row r="1004" ht="15.75" customHeight="1">
      <c r="A1004" s="53"/>
      <c r="B1004" s="39" t="str">
        <f t="shared" si="1"/>
        <v/>
      </c>
      <c r="C1004" s="40" t="s">
        <v>2921</v>
      </c>
      <c r="D1004" s="41" t="s">
        <v>2922</v>
      </c>
      <c r="E1004" s="41" t="s">
        <v>2866</v>
      </c>
      <c r="F1004" s="40" t="s">
        <v>2911</v>
      </c>
      <c r="G1004" s="41" t="s">
        <v>186</v>
      </c>
      <c r="H1004" s="58" t="s">
        <v>7</v>
      </c>
      <c r="I1004" s="41" t="s">
        <v>2912</v>
      </c>
      <c r="J1004" s="56"/>
      <c r="K1004" s="44"/>
      <c r="L1004" s="45"/>
      <c r="M1004" s="46" t="s">
        <v>2913</v>
      </c>
      <c r="N1004" s="40" t="s">
        <v>2914</v>
      </c>
      <c r="O1004" s="47" t="s">
        <v>2923</v>
      </c>
      <c r="P1004" s="40" t="s">
        <v>2924</v>
      </c>
      <c r="Q1004" s="59"/>
      <c r="R1004" s="59"/>
      <c r="S1004" s="49"/>
      <c r="T1004" s="50" t="str">
        <f>IFERROR(__xludf.DUMMYFUNCTION("if(isblank($A1004),"""",REGEXREPLACE($A1004,   "",?(\d),?"",  ""$1""&amp;""-""&amp;$H1004))"),"")</f>
        <v/>
      </c>
      <c r="U1004" s="51" t="str">
        <f>IFERROR(__xludf.DUMMYFUNCTION("iferror(split(A1004,"","",TRUE,TRUE),"""")"),"")</f>
        <v/>
      </c>
      <c r="V1004" s="51"/>
      <c r="W1004" s="51"/>
      <c r="X1004" s="51"/>
      <c r="Y1004" s="50" t="str">
        <f>IFERROR(__xludf.DUMMYFUNCTION("if(or(U1004="""",U1004=""f""),"""",U1004&amp;"": ""&amp;vlookup(to_text(U1004),'1.Learning-Goals'!$A$3:$B$100,2,FALSE))"),"")</f>
        <v/>
      </c>
      <c r="Z1004" s="50" t="str">
        <f>IFERROR(__xludf.DUMMYFUNCTION("if(or(V1004="""",V1004=""f""),"""",V1004&amp;"": ""&amp;vlookup(to_text(V1004),'1.Learning-Goals'!$A$3:$B$100,2,FALSE))"),"")</f>
        <v/>
      </c>
      <c r="AA1004" s="50" t="str">
        <f>IFERROR(__xludf.DUMMYFUNCTION("if(or(W1004="""",W1004=""f""),"""",W1004&amp;"": ""&amp;vlookup(to_text(W1004),'1.Learning-Goals'!$A$3:$B$100,2,FALSE))"),"")</f>
        <v/>
      </c>
      <c r="AB1004" s="50" t="str">
        <f>IFERROR(__xludf.DUMMYFUNCTION("if(or(X1004="""",X1004=""f""),"""",X1004&amp;"": ""&amp;vlookup(to_text(X1004),'1.Learning-Goals'!$A$3:$B$100,2,FALSE))"),"")</f>
        <v/>
      </c>
      <c r="AC1004" s="52"/>
      <c r="AD1004" s="52"/>
      <c r="AE1004" s="52"/>
      <c r="AF1004" s="52"/>
      <c r="AG1004" s="52"/>
      <c r="AH1004" s="52"/>
      <c r="AI1004" s="52"/>
      <c r="AJ1004" s="52"/>
    </row>
    <row r="1005" ht="15.75" customHeight="1">
      <c r="A1005" s="53"/>
      <c r="B1005" s="39" t="str">
        <f t="shared" si="1"/>
        <v/>
      </c>
      <c r="C1005" s="40" t="s">
        <v>2925</v>
      </c>
      <c r="D1005" s="41" t="s">
        <v>2926</v>
      </c>
      <c r="E1005" s="41" t="s">
        <v>2866</v>
      </c>
      <c r="F1005" s="40" t="s">
        <v>2911</v>
      </c>
      <c r="G1005" s="41" t="s">
        <v>186</v>
      </c>
      <c r="H1005" s="58" t="s">
        <v>7</v>
      </c>
      <c r="I1005" s="41" t="s">
        <v>2912</v>
      </c>
      <c r="J1005" s="56"/>
      <c r="K1005" s="44"/>
      <c r="L1005" s="45"/>
      <c r="M1005" s="46" t="s">
        <v>2913</v>
      </c>
      <c r="N1005" s="40" t="s">
        <v>2914</v>
      </c>
      <c r="O1005" s="47" t="s">
        <v>2927</v>
      </c>
      <c r="P1005" s="40" t="s">
        <v>2928</v>
      </c>
      <c r="Q1005" s="59"/>
      <c r="R1005" s="59"/>
      <c r="S1005" s="49"/>
      <c r="T1005" s="50" t="str">
        <f>IFERROR(__xludf.DUMMYFUNCTION("if(isblank($A1005),"""",REGEXREPLACE($A1005,   "",?(\d),?"",  ""$1""&amp;""-""&amp;$H1005))"),"")</f>
        <v/>
      </c>
      <c r="U1005" s="51" t="str">
        <f>IFERROR(__xludf.DUMMYFUNCTION("iferror(split(A1005,"","",TRUE,TRUE),"""")"),"")</f>
        <v/>
      </c>
      <c r="V1005" s="51"/>
      <c r="W1005" s="51"/>
      <c r="X1005" s="51"/>
      <c r="Y1005" s="50" t="str">
        <f>IFERROR(__xludf.DUMMYFUNCTION("if(or(U1005="""",U1005=""f""),"""",U1005&amp;"": ""&amp;vlookup(to_text(U1005),'1.Learning-Goals'!$A$3:$B$100,2,FALSE))"),"")</f>
        <v/>
      </c>
      <c r="Z1005" s="50" t="str">
        <f>IFERROR(__xludf.DUMMYFUNCTION("if(or(V1005="""",V1005=""f""),"""",V1005&amp;"": ""&amp;vlookup(to_text(V1005),'1.Learning-Goals'!$A$3:$B$100,2,FALSE))"),"")</f>
        <v/>
      </c>
      <c r="AA1005" s="50" t="str">
        <f>IFERROR(__xludf.DUMMYFUNCTION("if(or(W1005="""",W1005=""f""),"""",W1005&amp;"": ""&amp;vlookup(to_text(W1005),'1.Learning-Goals'!$A$3:$B$100,2,FALSE))"),"")</f>
        <v/>
      </c>
      <c r="AB1005" s="50" t="str">
        <f>IFERROR(__xludf.DUMMYFUNCTION("if(or(X1005="""",X1005=""f""),"""",X1005&amp;"": ""&amp;vlookup(to_text(X1005),'1.Learning-Goals'!$A$3:$B$100,2,FALSE))"),"")</f>
        <v/>
      </c>
      <c r="AC1005" s="52"/>
      <c r="AD1005" s="52"/>
      <c r="AE1005" s="52"/>
      <c r="AF1005" s="52"/>
      <c r="AG1005" s="52"/>
      <c r="AH1005" s="52"/>
      <c r="AI1005" s="52"/>
      <c r="AJ1005" s="52"/>
    </row>
    <row r="1006" ht="15.75" customHeight="1">
      <c r="A1006" s="53"/>
      <c r="B1006" s="39" t="str">
        <f t="shared" si="1"/>
        <v/>
      </c>
      <c r="C1006" s="40" t="s">
        <v>2929</v>
      </c>
      <c r="D1006" s="41" t="s">
        <v>2930</v>
      </c>
      <c r="E1006" s="41" t="s">
        <v>2866</v>
      </c>
      <c r="F1006" s="40" t="s">
        <v>2911</v>
      </c>
      <c r="G1006" s="41" t="s">
        <v>186</v>
      </c>
      <c r="H1006" s="58" t="s">
        <v>7</v>
      </c>
      <c r="I1006" s="41" t="s">
        <v>2912</v>
      </c>
      <c r="J1006" s="56"/>
      <c r="K1006" s="44"/>
      <c r="L1006" s="45"/>
      <c r="M1006" s="46" t="s">
        <v>2913</v>
      </c>
      <c r="N1006" s="40" t="s">
        <v>2914</v>
      </c>
      <c r="O1006" s="47" t="s">
        <v>2931</v>
      </c>
      <c r="P1006" s="40" t="s">
        <v>2932</v>
      </c>
      <c r="Q1006" s="59"/>
      <c r="R1006" s="59"/>
      <c r="S1006" s="49"/>
      <c r="T1006" s="50" t="str">
        <f>IFERROR(__xludf.DUMMYFUNCTION("if(isblank($A1006),"""",REGEXREPLACE($A1006,   "",?(\d),?"",  ""$1""&amp;""-""&amp;$H1006))"),"")</f>
        <v/>
      </c>
      <c r="U1006" s="51" t="str">
        <f>IFERROR(__xludf.DUMMYFUNCTION("iferror(split(A1006,"","",TRUE,TRUE),"""")"),"")</f>
        <v/>
      </c>
      <c r="V1006" s="51"/>
      <c r="W1006" s="51"/>
      <c r="X1006" s="51"/>
      <c r="Y1006" s="50" t="str">
        <f>IFERROR(__xludf.DUMMYFUNCTION("if(or(U1006="""",U1006=""f""),"""",U1006&amp;"": ""&amp;vlookup(to_text(U1006),'1.Learning-Goals'!$A$3:$B$100,2,FALSE))"),"")</f>
        <v/>
      </c>
      <c r="Z1006" s="50" t="str">
        <f>IFERROR(__xludf.DUMMYFUNCTION("if(or(V1006="""",V1006=""f""),"""",V1006&amp;"": ""&amp;vlookup(to_text(V1006),'1.Learning-Goals'!$A$3:$B$100,2,FALSE))"),"")</f>
        <v/>
      </c>
      <c r="AA1006" s="50" t="str">
        <f>IFERROR(__xludf.DUMMYFUNCTION("if(or(W1006="""",W1006=""f""),"""",W1006&amp;"": ""&amp;vlookup(to_text(W1006),'1.Learning-Goals'!$A$3:$B$100,2,FALSE))"),"")</f>
        <v/>
      </c>
      <c r="AB1006" s="50" t="str">
        <f>IFERROR(__xludf.DUMMYFUNCTION("if(or(X1006="""",X1006=""f""),"""",X1006&amp;"": ""&amp;vlookup(to_text(X1006),'1.Learning-Goals'!$A$3:$B$100,2,FALSE))"),"")</f>
        <v/>
      </c>
      <c r="AC1006" s="52"/>
      <c r="AD1006" s="52"/>
      <c r="AE1006" s="52"/>
      <c r="AF1006" s="52"/>
      <c r="AG1006" s="52"/>
      <c r="AH1006" s="52"/>
      <c r="AI1006" s="52"/>
      <c r="AJ1006" s="52"/>
    </row>
    <row r="1007" ht="15.75" customHeight="1">
      <c r="A1007" s="53"/>
      <c r="B1007" s="39" t="str">
        <f t="shared" si="1"/>
        <v/>
      </c>
      <c r="C1007" s="40" t="s">
        <v>2933</v>
      </c>
      <c r="D1007" s="41" t="s">
        <v>2934</v>
      </c>
      <c r="E1007" s="41" t="s">
        <v>2866</v>
      </c>
      <c r="F1007" s="40" t="s">
        <v>2911</v>
      </c>
      <c r="G1007" s="41" t="s">
        <v>186</v>
      </c>
      <c r="H1007" s="58" t="s">
        <v>7</v>
      </c>
      <c r="I1007" s="41" t="s">
        <v>2912</v>
      </c>
      <c r="J1007" s="56"/>
      <c r="K1007" s="44"/>
      <c r="L1007" s="45"/>
      <c r="M1007" s="46" t="s">
        <v>2913</v>
      </c>
      <c r="N1007" s="40" t="s">
        <v>2914</v>
      </c>
      <c r="O1007" s="47" t="s">
        <v>2935</v>
      </c>
      <c r="P1007" s="40" t="s">
        <v>2936</v>
      </c>
      <c r="Q1007" s="59"/>
      <c r="R1007" s="59"/>
      <c r="S1007" s="49"/>
      <c r="T1007" s="50" t="str">
        <f>IFERROR(__xludf.DUMMYFUNCTION("if(isblank($A1007),"""",REGEXREPLACE($A1007,   "",?(\d),?"",  ""$1""&amp;""-""&amp;$H1007))"),"")</f>
        <v/>
      </c>
      <c r="U1007" s="51" t="str">
        <f>IFERROR(__xludf.DUMMYFUNCTION("iferror(split(A1007,"","",TRUE,TRUE),"""")"),"")</f>
        <v/>
      </c>
      <c r="V1007" s="51"/>
      <c r="W1007" s="51"/>
      <c r="X1007" s="51"/>
      <c r="Y1007" s="50" t="str">
        <f>IFERROR(__xludf.DUMMYFUNCTION("if(or(U1007="""",U1007=""f""),"""",U1007&amp;"": ""&amp;vlookup(to_text(U1007),'1.Learning-Goals'!$A$3:$B$100,2,FALSE))"),"")</f>
        <v/>
      </c>
      <c r="Z1007" s="50" t="str">
        <f>IFERROR(__xludf.DUMMYFUNCTION("if(or(V1007="""",V1007=""f""),"""",V1007&amp;"": ""&amp;vlookup(to_text(V1007),'1.Learning-Goals'!$A$3:$B$100,2,FALSE))"),"")</f>
        <v/>
      </c>
      <c r="AA1007" s="50" t="str">
        <f>IFERROR(__xludf.DUMMYFUNCTION("if(or(W1007="""",W1007=""f""),"""",W1007&amp;"": ""&amp;vlookup(to_text(W1007),'1.Learning-Goals'!$A$3:$B$100,2,FALSE))"),"")</f>
        <v/>
      </c>
      <c r="AB1007" s="50" t="str">
        <f>IFERROR(__xludf.DUMMYFUNCTION("if(or(X1007="""",X1007=""f""),"""",X1007&amp;"": ""&amp;vlookup(to_text(X1007),'1.Learning-Goals'!$A$3:$B$100,2,FALSE))"),"")</f>
        <v/>
      </c>
      <c r="AC1007" s="52"/>
      <c r="AD1007" s="52"/>
      <c r="AE1007" s="52"/>
      <c r="AF1007" s="52"/>
      <c r="AG1007" s="52"/>
      <c r="AH1007" s="52"/>
      <c r="AI1007" s="52"/>
      <c r="AJ1007" s="52"/>
    </row>
    <row r="1008" ht="15.75" customHeight="1">
      <c r="A1008" s="53"/>
      <c r="B1008" s="39" t="str">
        <f t="shared" si="1"/>
        <v/>
      </c>
      <c r="C1008" s="40" t="s">
        <v>2937</v>
      </c>
      <c r="D1008" s="41" t="s">
        <v>2938</v>
      </c>
      <c r="E1008" s="41" t="s">
        <v>2866</v>
      </c>
      <c r="F1008" s="40" t="s">
        <v>2939</v>
      </c>
      <c r="G1008" s="41" t="s">
        <v>186</v>
      </c>
      <c r="H1008" s="58" t="s">
        <v>7</v>
      </c>
      <c r="I1008" s="41" t="s">
        <v>2940</v>
      </c>
      <c r="J1008" s="56"/>
      <c r="K1008" s="44"/>
      <c r="L1008" s="45"/>
      <c r="M1008" s="46" t="s">
        <v>2941</v>
      </c>
      <c r="N1008" s="40" t="s">
        <v>2942</v>
      </c>
      <c r="O1008" s="47" t="s">
        <v>2943</v>
      </c>
      <c r="P1008" s="40" t="s">
        <v>2944</v>
      </c>
      <c r="Q1008" s="59"/>
      <c r="R1008" s="59"/>
      <c r="S1008" s="49"/>
      <c r="T1008" s="50" t="str">
        <f>IFERROR(__xludf.DUMMYFUNCTION("if(isblank($A1008),"""",REGEXREPLACE($A1008,   "",?(\d),?"",  ""$1""&amp;""-""&amp;$H1008))"),"")</f>
        <v/>
      </c>
      <c r="U1008" s="51" t="str">
        <f>IFERROR(__xludf.DUMMYFUNCTION("iferror(split(A1008,"","",TRUE,TRUE),"""")"),"")</f>
        <v/>
      </c>
      <c r="V1008" s="51"/>
      <c r="W1008" s="51"/>
      <c r="X1008" s="51"/>
      <c r="Y1008" s="50" t="str">
        <f>IFERROR(__xludf.DUMMYFUNCTION("if(or(U1008="""",U1008=""f""),"""",U1008&amp;"": ""&amp;vlookup(to_text(U1008),'1.Learning-Goals'!$A$3:$B$100,2,FALSE))"),"")</f>
        <v/>
      </c>
      <c r="Z1008" s="50" t="str">
        <f>IFERROR(__xludf.DUMMYFUNCTION("if(or(V1008="""",V1008=""f""),"""",V1008&amp;"": ""&amp;vlookup(to_text(V1008),'1.Learning-Goals'!$A$3:$B$100,2,FALSE))"),"")</f>
        <v/>
      </c>
      <c r="AA1008" s="50" t="str">
        <f>IFERROR(__xludf.DUMMYFUNCTION("if(or(W1008="""",W1008=""f""),"""",W1008&amp;"": ""&amp;vlookup(to_text(W1008),'1.Learning-Goals'!$A$3:$B$100,2,FALSE))"),"")</f>
        <v/>
      </c>
      <c r="AB1008" s="50" t="str">
        <f>IFERROR(__xludf.DUMMYFUNCTION("if(or(X1008="""",X1008=""f""),"""",X1008&amp;"": ""&amp;vlookup(to_text(X1008),'1.Learning-Goals'!$A$3:$B$100,2,FALSE))"),"")</f>
        <v/>
      </c>
      <c r="AC1008" s="52"/>
      <c r="AD1008" s="52"/>
      <c r="AE1008" s="52"/>
      <c r="AF1008" s="52"/>
      <c r="AG1008" s="52"/>
      <c r="AH1008" s="52"/>
      <c r="AI1008" s="52"/>
      <c r="AJ1008" s="52"/>
    </row>
    <row r="1009" ht="15.75" customHeight="1">
      <c r="A1009" s="53"/>
      <c r="B1009" s="39" t="str">
        <f t="shared" si="1"/>
        <v/>
      </c>
      <c r="C1009" s="40" t="s">
        <v>2945</v>
      </c>
      <c r="D1009" s="41" t="s">
        <v>2946</v>
      </c>
      <c r="E1009" s="41" t="s">
        <v>2866</v>
      </c>
      <c r="F1009" s="40" t="s">
        <v>2939</v>
      </c>
      <c r="G1009" s="41" t="s">
        <v>186</v>
      </c>
      <c r="H1009" s="58" t="s">
        <v>7</v>
      </c>
      <c r="I1009" s="41" t="s">
        <v>2940</v>
      </c>
      <c r="J1009" s="56"/>
      <c r="K1009" s="44"/>
      <c r="L1009" s="45"/>
      <c r="M1009" s="46" t="s">
        <v>2941</v>
      </c>
      <c r="N1009" s="40" t="s">
        <v>2942</v>
      </c>
      <c r="O1009" s="47" t="s">
        <v>2947</v>
      </c>
      <c r="P1009" s="40" t="s">
        <v>2948</v>
      </c>
      <c r="Q1009" s="59"/>
      <c r="R1009" s="59"/>
      <c r="S1009" s="49"/>
      <c r="T1009" s="50" t="str">
        <f>IFERROR(__xludf.DUMMYFUNCTION("if(isblank($A1009),"""",REGEXREPLACE($A1009,   "",?(\d),?"",  ""$1""&amp;""-""&amp;$H1009))"),"")</f>
        <v/>
      </c>
      <c r="U1009" s="51" t="str">
        <f>IFERROR(__xludf.DUMMYFUNCTION("iferror(split(A1009,"","",TRUE,TRUE),"""")"),"")</f>
        <v/>
      </c>
      <c r="V1009" s="51"/>
      <c r="W1009" s="51"/>
      <c r="X1009" s="51"/>
      <c r="Y1009" s="50" t="str">
        <f>IFERROR(__xludf.DUMMYFUNCTION("if(or(U1009="""",U1009=""f""),"""",U1009&amp;"": ""&amp;vlookup(to_text(U1009),'1.Learning-Goals'!$A$3:$B$100,2,FALSE))"),"")</f>
        <v/>
      </c>
      <c r="Z1009" s="50" t="str">
        <f>IFERROR(__xludf.DUMMYFUNCTION("if(or(V1009="""",V1009=""f""),"""",V1009&amp;"": ""&amp;vlookup(to_text(V1009),'1.Learning-Goals'!$A$3:$B$100,2,FALSE))"),"")</f>
        <v/>
      </c>
      <c r="AA1009" s="50" t="str">
        <f>IFERROR(__xludf.DUMMYFUNCTION("if(or(W1009="""",W1009=""f""),"""",W1009&amp;"": ""&amp;vlookup(to_text(W1009),'1.Learning-Goals'!$A$3:$B$100,2,FALSE))"),"")</f>
        <v/>
      </c>
      <c r="AB1009" s="50" t="str">
        <f>IFERROR(__xludf.DUMMYFUNCTION("if(or(X1009="""",X1009=""f""),"""",X1009&amp;"": ""&amp;vlookup(to_text(X1009),'1.Learning-Goals'!$A$3:$B$100,2,FALSE))"),"")</f>
        <v/>
      </c>
      <c r="AC1009" s="52"/>
      <c r="AD1009" s="52"/>
      <c r="AE1009" s="52"/>
      <c r="AF1009" s="52"/>
      <c r="AG1009" s="52"/>
      <c r="AH1009" s="52"/>
      <c r="AI1009" s="52"/>
      <c r="AJ1009" s="52"/>
    </row>
    <row r="1010" ht="15.75" customHeight="1">
      <c r="A1010" s="53"/>
      <c r="B1010" s="39" t="str">
        <f t="shared" si="1"/>
        <v/>
      </c>
      <c r="C1010" s="40" t="s">
        <v>2949</v>
      </c>
      <c r="D1010" s="41" t="s">
        <v>2950</v>
      </c>
      <c r="E1010" s="41" t="s">
        <v>2866</v>
      </c>
      <c r="F1010" s="40" t="s">
        <v>2939</v>
      </c>
      <c r="G1010" s="41" t="s">
        <v>186</v>
      </c>
      <c r="H1010" s="58" t="s">
        <v>7</v>
      </c>
      <c r="I1010" s="41" t="s">
        <v>2940</v>
      </c>
      <c r="J1010" s="56"/>
      <c r="K1010" s="44"/>
      <c r="L1010" s="45"/>
      <c r="M1010" s="46" t="s">
        <v>2941</v>
      </c>
      <c r="N1010" s="40" t="s">
        <v>2942</v>
      </c>
      <c r="O1010" s="47" t="s">
        <v>2951</v>
      </c>
      <c r="P1010" s="40" t="s">
        <v>2952</v>
      </c>
      <c r="Q1010" s="59"/>
      <c r="R1010" s="59"/>
      <c r="S1010" s="49"/>
      <c r="T1010" s="50" t="str">
        <f>IFERROR(__xludf.DUMMYFUNCTION("if(isblank($A1010),"""",REGEXREPLACE($A1010,   "",?(\d),?"",  ""$1""&amp;""-""&amp;$H1010))"),"")</f>
        <v/>
      </c>
      <c r="U1010" s="51" t="str">
        <f>IFERROR(__xludf.DUMMYFUNCTION("iferror(split(A1010,"","",TRUE,TRUE),"""")"),"")</f>
        <v/>
      </c>
      <c r="V1010" s="51"/>
      <c r="W1010" s="51"/>
      <c r="X1010" s="51"/>
      <c r="Y1010" s="50" t="str">
        <f>IFERROR(__xludf.DUMMYFUNCTION("if(or(U1010="""",U1010=""f""),"""",U1010&amp;"": ""&amp;vlookup(to_text(U1010),'1.Learning-Goals'!$A$3:$B$100,2,FALSE))"),"")</f>
        <v/>
      </c>
      <c r="Z1010" s="50" t="str">
        <f>IFERROR(__xludf.DUMMYFUNCTION("if(or(V1010="""",V1010=""f""),"""",V1010&amp;"": ""&amp;vlookup(to_text(V1010),'1.Learning-Goals'!$A$3:$B$100,2,FALSE))"),"")</f>
        <v/>
      </c>
      <c r="AA1010" s="50" t="str">
        <f>IFERROR(__xludf.DUMMYFUNCTION("if(or(W1010="""",W1010=""f""),"""",W1010&amp;"": ""&amp;vlookup(to_text(W1010),'1.Learning-Goals'!$A$3:$B$100,2,FALSE))"),"")</f>
        <v/>
      </c>
      <c r="AB1010" s="50" t="str">
        <f>IFERROR(__xludf.DUMMYFUNCTION("if(or(X1010="""",X1010=""f""),"""",X1010&amp;"": ""&amp;vlookup(to_text(X1010),'1.Learning-Goals'!$A$3:$B$100,2,FALSE))"),"")</f>
        <v/>
      </c>
      <c r="AC1010" s="52"/>
      <c r="AD1010" s="52"/>
      <c r="AE1010" s="52"/>
      <c r="AF1010" s="52"/>
      <c r="AG1010" s="52"/>
      <c r="AH1010" s="52"/>
      <c r="AI1010" s="52"/>
      <c r="AJ1010" s="52"/>
    </row>
    <row r="1011" ht="15.75" customHeight="1">
      <c r="A1011" s="53"/>
      <c r="B1011" s="39" t="str">
        <f t="shared" si="1"/>
        <v/>
      </c>
      <c r="C1011" s="40" t="s">
        <v>2953</v>
      </c>
      <c r="D1011" s="41" t="s">
        <v>2954</v>
      </c>
      <c r="E1011" s="41" t="s">
        <v>2866</v>
      </c>
      <c r="F1011" s="40" t="s">
        <v>2867</v>
      </c>
      <c r="G1011" s="41" t="s">
        <v>186</v>
      </c>
      <c r="H1011" s="58" t="s">
        <v>7</v>
      </c>
      <c r="I1011" s="41" t="s">
        <v>2868</v>
      </c>
      <c r="J1011" s="56"/>
      <c r="K1011" s="44"/>
      <c r="L1011" s="45"/>
      <c r="M1011" s="46" t="s">
        <v>2955</v>
      </c>
      <c r="N1011" s="40" t="s">
        <v>2956</v>
      </c>
      <c r="O1011" s="47" t="s">
        <v>2957</v>
      </c>
      <c r="P1011" s="40" t="s">
        <v>2958</v>
      </c>
      <c r="Q1011" s="59"/>
      <c r="R1011" s="59"/>
      <c r="S1011" s="49"/>
      <c r="T1011" s="50" t="str">
        <f>IFERROR(__xludf.DUMMYFUNCTION("if(isblank($A1011),"""",REGEXREPLACE($A1011,   "",?(\d),?"",  ""$1""&amp;""-""&amp;$H1011))"),"")</f>
        <v/>
      </c>
      <c r="U1011" s="51" t="str">
        <f>IFERROR(__xludf.DUMMYFUNCTION("iferror(split(A1011,"","",TRUE,TRUE),"""")"),"")</f>
        <v/>
      </c>
      <c r="V1011" s="51"/>
      <c r="W1011" s="51"/>
      <c r="X1011" s="51"/>
      <c r="Y1011" s="50" t="str">
        <f>IFERROR(__xludf.DUMMYFUNCTION("if(or(U1011="""",U1011=""f""),"""",U1011&amp;"": ""&amp;vlookup(to_text(U1011),'1.Learning-Goals'!$A$3:$B$100,2,FALSE))"),"")</f>
        <v/>
      </c>
      <c r="Z1011" s="50" t="str">
        <f>IFERROR(__xludf.DUMMYFUNCTION("if(or(V1011="""",V1011=""f""),"""",V1011&amp;"": ""&amp;vlookup(to_text(V1011),'1.Learning-Goals'!$A$3:$B$100,2,FALSE))"),"")</f>
        <v/>
      </c>
      <c r="AA1011" s="50" t="str">
        <f>IFERROR(__xludf.DUMMYFUNCTION("if(or(W1011="""",W1011=""f""),"""",W1011&amp;"": ""&amp;vlookup(to_text(W1011),'1.Learning-Goals'!$A$3:$B$100,2,FALSE))"),"")</f>
        <v/>
      </c>
      <c r="AB1011" s="50" t="str">
        <f>IFERROR(__xludf.DUMMYFUNCTION("if(or(X1011="""",X1011=""f""),"""",X1011&amp;"": ""&amp;vlookup(to_text(X1011),'1.Learning-Goals'!$A$3:$B$100,2,FALSE))"),"")</f>
        <v/>
      </c>
      <c r="AC1011" s="52"/>
      <c r="AD1011" s="52"/>
      <c r="AE1011" s="52"/>
      <c r="AF1011" s="52"/>
      <c r="AG1011" s="52"/>
      <c r="AH1011" s="52"/>
      <c r="AI1011" s="52"/>
      <c r="AJ1011" s="52"/>
    </row>
    <row r="1012" ht="15.75" customHeight="1">
      <c r="A1012" s="53"/>
      <c r="B1012" s="39" t="str">
        <f t="shared" si="1"/>
        <v/>
      </c>
      <c r="C1012" s="40" t="s">
        <v>2959</v>
      </c>
      <c r="D1012" s="41" t="s">
        <v>2960</v>
      </c>
      <c r="E1012" s="41" t="s">
        <v>2866</v>
      </c>
      <c r="F1012" s="40" t="s">
        <v>2911</v>
      </c>
      <c r="G1012" s="41" t="s">
        <v>186</v>
      </c>
      <c r="H1012" s="58" t="s">
        <v>7</v>
      </c>
      <c r="I1012" s="41" t="s">
        <v>2912</v>
      </c>
      <c r="J1012" s="56"/>
      <c r="K1012" s="44"/>
      <c r="L1012" s="45"/>
      <c r="M1012" s="46" t="s">
        <v>2961</v>
      </c>
      <c r="N1012" s="40" t="s">
        <v>2962</v>
      </c>
      <c r="O1012" s="47" t="s">
        <v>2963</v>
      </c>
      <c r="P1012" s="40" t="s">
        <v>2964</v>
      </c>
      <c r="Q1012" s="59"/>
      <c r="R1012" s="59"/>
      <c r="S1012" s="49"/>
      <c r="T1012" s="50" t="str">
        <f>IFERROR(__xludf.DUMMYFUNCTION("if(isblank($A1012),"""",REGEXREPLACE($A1012,   "",?(\d),?"",  ""$1""&amp;""-""&amp;$H1012))"),"")</f>
        <v/>
      </c>
      <c r="U1012" s="51" t="str">
        <f>IFERROR(__xludf.DUMMYFUNCTION("iferror(split(A1012,"","",TRUE,TRUE),"""")"),"")</f>
        <v/>
      </c>
      <c r="V1012" s="51"/>
      <c r="W1012" s="51"/>
      <c r="X1012" s="51"/>
      <c r="Y1012" s="50" t="str">
        <f>IFERROR(__xludf.DUMMYFUNCTION("if(or(U1012="""",U1012=""f""),"""",U1012&amp;"": ""&amp;vlookup(to_text(U1012),'1.Learning-Goals'!$A$3:$B$100,2,FALSE))"),"")</f>
        <v/>
      </c>
      <c r="Z1012" s="50" t="str">
        <f>IFERROR(__xludf.DUMMYFUNCTION("if(or(V1012="""",V1012=""f""),"""",V1012&amp;"": ""&amp;vlookup(to_text(V1012),'1.Learning-Goals'!$A$3:$B$100,2,FALSE))"),"")</f>
        <v/>
      </c>
      <c r="AA1012" s="50" t="str">
        <f>IFERROR(__xludf.DUMMYFUNCTION("if(or(W1012="""",W1012=""f""),"""",W1012&amp;"": ""&amp;vlookup(to_text(W1012),'1.Learning-Goals'!$A$3:$B$100,2,FALSE))"),"")</f>
        <v/>
      </c>
      <c r="AB1012" s="50" t="str">
        <f>IFERROR(__xludf.DUMMYFUNCTION("if(or(X1012="""",X1012=""f""),"""",X1012&amp;"": ""&amp;vlookup(to_text(X1012),'1.Learning-Goals'!$A$3:$B$100,2,FALSE))"),"")</f>
        <v/>
      </c>
      <c r="AC1012" s="52"/>
      <c r="AD1012" s="52"/>
      <c r="AE1012" s="52"/>
      <c r="AF1012" s="52"/>
      <c r="AG1012" s="52"/>
      <c r="AH1012" s="52"/>
      <c r="AI1012" s="52"/>
      <c r="AJ1012" s="52"/>
    </row>
    <row r="1013" ht="15.75" customHeight="1">
      <c r="A1013" s="53"/>
      <c r="B1013" s="39" t="str">
        <f t="shared" si="1"/>
        <v/>
      </c>
      <c r="C1013" s="40" t="s">
        <v>2965</v>
      </c>
      <c r="D1013" s="41" t="s">
        <v>2966</v>
      </c>
      <c r="E1013" s="41" t="s">
        <v>2866</v>
      </c>
      <c r="F1013" s="40" t="s">
        <v>2911</v>
      </c>
      <c r="G1013" s="41" t="s">
        <v>186</v>
      </c>
      <c r="H1013" s="58" t="s">
        <v>7</v>
      </c>
      <c r="I1013" s="41" t="s">
        <v>2912</v>
      </c>
      <c r="J1013" s="56"/>
      <c r="K1013" s="44"/>
      <c r="L1013" s="45"/>
      <c r="M1013" s="46" t="s">
        <v>2961</v>
      </c>
      <c r="N1013" s="40" t="s">
        <v>2962</v>
      </c>
      <c r="O1013" s="47" t="s">
        <v>2967</v>
      </c>
      <c r="P1013" s="40" t="s">
        <v>2968</v>
      </c>
      <c r="Q1013" s="59"/>
      <c r="R1013" s="59"/>
      <c r="S1013" s="49"/>
      <c r="T1013" s="50" t="str">
        <f>IFERROR(__xludf.DUMMYFUNCTION("if(isblank($A1013),"""",REGEXREPLACE($A1013,   "",?(\d),?"",  ""$1""&amp;""-""&amp;$H1013))"),"")</f>
        <v/>
      </c>
      <c r="U1013" s="51" t="str">
        <f>IFERROR(__xludf.DUMMYFUNCTION("iferror(split(A1013,"","",TRUE,TRUE),"""")"),"")</f>
        <v/>
      </c>
      <c r="V1013" s="51"/>
      <c r="W1013" s="51"/>
      <c r="X1013" s="51"/>
      <c r="Y1013" s="50" t="str">
        <f>IFERROR(__xludf.DUMMYFUNCTION("if(or(U1013="""",U1013=""f""),"""",U1013&amp;"": ""&amp;vlookup(to_text(U1013),'1.Learning-Goals'!$A$3:$B$100,2,FALSE))"),"")</f>
        <v/>
      </c>
      <c r="Z1013" s="50" t="str">
        <f>IFERROR(__xludf.DUMMYFUNCTION("if(or(V1013="""",V1013=""f""),"""",V1013&amp;"": ""&amp;vlookup(to_text(V1013),'1.Learning-Goals'!$A$3:$B$100,2,FALSE))"),"")</f>
        <v/>
      </c>
      <c r="AA1013" s="50" t="str">
        <f>IFERROR(__xludf.DUMMYFUNCTION("if(or(W1013="""",W1013=""f""),"""",W1013&amp;"": ""&amp;vlookup(to_text(W1013),'1.Learning-Goals'!$A$3:$B$100,2,FALSE))"),"")</f>
        <v/>
      </c>
      <c r="AB1013" s="50" t="str">
        <f>IFERROR(__xludf.DUMMYFUNCTION("if(or(X1013="""",X1013=""f""),"""",X1013&amp;"": ""&amp;vlookup(to_text(X1013),'1.Learning-Goals'!$A$3:$B$100,2,FALSE))"),"")</f>
        <v/>
      </c>
      <c r="AC1013" s="52"/>
      <c r="AD1013" s="52"/>
      <c r="AE1013" s="52"/>
      <c r="AF1013" s="52"/>
      <c r="AG1013" s="52"/>
      <c r="AH1013" s="52"/>
      <c r="AI1013" s="52"/>
      <c r="AJ1013" s="52"/>
    </row>
    <row r="1014" ht="15.75" customHeight="1">
      <c r="A1014" s="53"/>
      <c r="B1014" s="39" t="str">
        <f t="shared" si="1"/>
        <v/>
      </c>
      <c r="C1014" s="40" t="s">
        <v>2969</v>
      </c>
      <c r="D1014" s="41" t="s">
        <v>2970</v>
      </c>
      <c r="E1014" s="41" t="s">
        <v>2866</v>
      </c>
      <c r="F1014" s="40" t="s">
        <v>2911</v>
      </c>
      <c r="G1014" s="41" t="s">
        <v>186</v>
      </c>
      <c r="H1014" s="58" t="s">
        <v>7</v>
      </c>
      <c r="I1014" s="41" t="s">
        <v>2912</v>
      </c>
      <c r="J1014" s="56"/>
      <c r="K1014" s="44"/>
      <c r="L1014" s="45"/>
      <c r="M1014" s="46" t="s">
        <v>2961</v>
      </c>
      <c r="N1014" s="40" t="s">
        <v>2962</v>
      </c>
      <c r="O1014" s="47" t="s">
        <v>2971</v>
      </c>
      <c r="P1014" s="40" t="s">
        <v>2972</v>
      </c>
      <c r="Q1014" s="59"/>
      <c r="R1014" s="59"/>
      <c r="S1014" s="49"/>
      <c r="T1014" s="50" t="str">
        <f>IFERROR(__xludf.DUMMYFUNCTION("if(isblank($A1014),"""",REGEXREPLACE($A1014,   "",?(\d),?"",  ""$1""&amp;""-""&amp;$H1014))"),"")</f>
        <v/>
      </c>
      <c r="U1014" s="51" t="str">
        <f>IFERROR(__xludf.DUMMYFUNCTION("iferror(split(A1014,"","",TRUE,TRUE),"""")"),"")</f>
        <v/>
      </c>
      <c r="V1014" s="51"/>
      <c r="W1014" s="51"/>
      <c r="X1014" s="51"/>
      <c r="Y1014" s="50" t="str">
        <f>IFERROR(__xludf.DUMMYFUNCTION("if(or(U1014="""",U1014=""f""),"""",U1014&amp;"": ""&amp;vlookup(to_text(U1014),'1.Learning-Goals'!$A$3:$B$100,2,FALSE))"),"")</f>
        <v/>
      </c>
      <c r="Z1014" s="50" t="str">
        <f>IFERROR(__xludf.DUMMYFUNCTION("if(or(V1014="""",V1014=""f""),"""",V1014&amp;"": ""&amp;vlookup(to_text(V1014),'1.Learning-Goals'!$A$3:$B$100,2,FALSE))"),"")</f>
        <v/>
      </c>
      <c r="AA1014" s="50" t="str">
        <f>IFERROR(__xludf.DUMMYFUNCTION("if(or(W1014="""",W1014=""f""),"""",W1014&amp;"": ""&amp;vlookup(to_text(W1014),'1.Learning-Goals'!$A$3:$B$100,2,FALSE))"),"")</f>
        <v/>
      </c>
      <c r="AB1014" s="50" t="str">
        <f>IFERROR(__xludf.DUMMYFUNCTION("if(or(X1014="""",X1014=""f""),"""",X1014&amp;"": ""&amp;vlookup(to_text(X1014),'1.Learning-Goals'!$A$3:$B$100,2,FALSE))"),"")</f>
        <v/>
      </c>
      <c r="AC1014" s="52"/>
      <c r="AD1014" s="52"/>
      <c r="AE1014" s="52"/>
      <c r="AF1014" s="52"/>
      <c r="AG1014" s="52"/>
      <c r="AH1014" s="52"/>
      <c r="AI1014" s="52"/>
      <c r="AJ1014" s="52"/>
    </row>
    <row r="1015" ht="15.75" customHeight="1">
      <c r="A1015" s="53"/>
      <c r="B1015" s="39" t="str">
        <f t="shared" si="1"/>
        <v/>
      </c>
      <c r="C1015" s="40" t="s">
        <v>2973</v>
      </c>
      <c r="D1015" s="41" t="s">
        <v>2974</v>
      </c>
      <c r="E1015" s="41" t="s">
        <v>2866</v>
      </c>
      <c r="F1015" s="40" t="s">
        <v>2911</v>
      </c>
      <c r="G1015" s="41" t="s">
        <v>186</v>
      </c>
      <c r="H1015" s="58" t="s">
        <v>7</v>
      </c>
      <c r="I1015" s="41" t="s">
        <v>2912</v>
      </c>
      <c r="J1015" s="56"/>
      <c r="K1015" s="44"/>
      <c r="L1015" s="45"/>
      <c r="M1015" s="46" t="s">
        <v>2961</v>
      </c>
      <c r="N1015" s="40" t="s">
        <v>2962</v>
      </c>
      <c r="O1015" s="47" t="s">
        <v>2975</v>
      </c>
      <c r="P1015" s="40" t="s">
        <v>2976</v>
      </c>
      <c r="Q1015" s="59"/>
      <c r="R1015" s="59"/>
      <c r="S1015" s="49"/>
      <c r="T1015" s="50" t="str">
        <f>IFERROR(__xludf.DUMMYFUNCTION("if(isblank($A1015),"""",REGEXREPLACE($A1015,   "",?(\d),?"",  ""$1""&amp;""-""&amp;$H1015))"),"")</f>
        <v/>
      </c>
      <c r="U1015" s="51" t="str">
        <f>IFERROR(__xludf.DUMMYFUNCTION("iferror(split(A1015,"","",TRUE,TRUE),"""")"),"")</f>
        <v/>
      </c>
      <c r="V1015" s="51"/>
      <c r="W1015" s="51"/>
      <c r="X1015" s="51"/>
      <c r="Y1015" s="50" t="str">
        <f>IFERROR(__xludf.DUMMYFUNCTION("if(or(U1015="""",U1015=""f""),"""",U1015&amp;"": ""&amp;vlookup(to_text(U1015),'1.Learning-Goals'!$A$3:$B$100,2,FALSE))"),"")</f>
        <v/>
      </c>
      <c r="Z1015" s="50" t="str">
        <f>IFERROR(__xludf.DUMMYFUNCTION("if(or(V1015="""",V1015=""f""),"""",V1015&amp;"": ""&amp;vlookup(to_text(V1015),'1.Learning-Goals'!$A$3:$B$100,2,FALSE))"),"")</f>
        <v/>
      </c>
      <c r="AA1015" s="50" t="str">
        <f>IFERROR(__xludf.DUMMYFUNCTION("if(or(W1015="""",W1015=""f""),"""",W1015&amp;"": ""&amp;vlookup(to_text(W1015),'1.Learning-Goals'!$A$3:$B$100,2,FALSE))"),"")</f>
        <v/>
      </c>
      <c r="AB1015" s="50" t="str">
        <f>IFERROR(__xludf.DUMMYFUNCTION("if(or(X1015="""",X1015=""f""),"""",X1015&amp;"": ""&amp;vlookup(to_text(X1015),'1.Learning-Goals'!$A$3:$B$100,2,FALSE))"),"")</f>
        <v/>
      </c>
      <c r="AC1015" s="52"/>
      <c r="AD1015" s="52"/>
      <c r="AE1015" s="52"/>
      <c r="AF1015" s="52"/>
      <c r="AG1015" s="52"/>
      <c r="AH1015" s="52"/>
      <c r="AI1015" s="52"/>
      <c r="AJ1015" s="52"/>
    </row>
    <row r="1016" ht="15.75" customHeight="1">
      <c r="A1016" s="53"/>
      <c r="B1016" s="39" t="str">
        <f t="shared" si="1"/>
        <v/>
      </c>
      <c r="C1016" s="40" t="s">
        <v>2977</v>
      </c>
      <c r="D1016" s="41" t="s">
        <v>2978</v>
      </c>
      <c r="E1016" s="41" t="s">
        <v>2866</v>
      </c>
      <c r="F1016" s="40" t="s">
        <v>2911</v>
      </c>
      <c r="G1016" s="41" t="s">
        <v>186</v>
      </c>
      <c r="H1016" s="58" t="s">
        <v>7</v>
      </c>
      <c r="I1016" s="41" t="s">
        <v>2912</v>
      </c>
      <c r="J1016" s="56"/>
      <c r="K1016" s="44"/>
      <c r="L1016" s="45"/>
      <c r="M1016" s="46" t="s">
        <v>2961</v>
      </c>
      <c r="N1016" s="40" t="s">
        <v>2962</v>
      </c>
      <c r="O1016" s="47" t="s">
        <v>2979</v>
      </c>
      <c r="P1016" s="40" t="s">
        <v>2980</v>
      </c>
      <c r="Q1016" s="59"/>
      <c r="R1016" s="59"/>
      <c r="S1016" s="49"/>
      <c r="T1016" s="50" t="str">
        <f>IFERROR(__xludf.DUMMYFUNCTION("if(isblank($A1016),"""",REGEXREPLACE($A1016,   "",?(\d),?"",  ""$1""&amp;""-""&amp;$H1016))"),"")</f>
        <v/>
      </c>
      <c r="U1016" s="51" t="str">
        <f>IFERROR(__xludf.DUMMYFUNCTION("iferror(split(A1016,"","",TRUE,TRUE),"""")"),"")</f>
        <v/>
      </c>
      <c r="V1016" s="51"/>
      <c r="W1016" s="51"/>
      <c r="X1016" s="51"/>
      <c r="Y1016" s="50" t="str">
        <f>IFERROR(__xludf.DUMMYFUNCTION("if(or(U1016="""",U1016=""f""),"""",U1016&amp;"": ""&amp;vlookup(to_text(U1016),'1.Learning-Goals'!$A$3:$B$100,2,FALSE))"),"")</f>
        <v/>
      </c>
      <c r="Z1016" s="50" t="str">
        <f>IFERROR(__xludf.DUMMYFUNCTION("if(or(V1016="""",V1016=""f""),"""",V1016&amp;"": ""&amp;vlookup(to_text(V1016),'1.Learning-Goals'!$A$3:$B$100,2,FALSE))"),"")</f>
        <v/>
      </c>
      <c r="AA1016" s="50" t="str">
        <f>IFERROR(__xludf.DUMMYFUNCTION("if(or(W1016="""",W1016=""f""),"""",W1016&amp;"": ""&amp;vlookup(to_text(W1016),'1.Learning-Goals'!$A$3:$B$100,2,FALSE))"),"")</f>
        <v/>
      </c>
      <c r="AB1016" s="50" t="str">
        <f>IFERROR(__xludf.DUMMYFUNCTION("if(or(X1016="""",X1016=""f""),"""",X1016&amp;"": ""&amp;vlookup(to_text(X1016),'1.Learning-Goals'!$A$3:$B$100,2,FALSE))"),"")</f>
        <v/>
      </c>
      <c r="AC1016" s="52"/>
      <c r="AD1016" s="52"/>
      <c r="AE1016" s="52"/>
      <c r="AF1016" s="52"/>
      <c r="AG1016" s="52"/>
      <c r="AH1016" s="52"/>
      <c r="AI1016" s="52"/>
      <c r="AJ1016" s="52"/>
    </row>
    <row r="1017" ht="15.75" customHeight="1">
      <c r="A1017" s="53"/>
      <c r="B1017" s="39" t="str">
        <f t="shared" si="1"/>
        <v/>
      </c>
      <c r="C1017" s="40" t="s">
        <v>2981</v>
      </c>
      <c r="D1017" s="41" t="s">
        <v>2982</v>
      </c>
      <c r="E1017" s="41" t="s">
        <v>2866</v>
      </c>
      <c r="F1017" s="40" t="s">
        <v>2911</v>
      </c>
      <c r="G1017" s="41">
        <v>1.0</v>
      </c>
      <c r="H1017" s="58" t="s">
        <v>7</v>
      </c>
      <c r="I1017" s="41" t="s">
        <v>2912</v>
      </c>
      <c r="J1017" s="56"/>
      <c r="K1017" s="44"/>
      <c r="L1017" s="45"/>
      <c r="M1017" s="46" t="s">
        <v>2913</v>
      </c>
      <c r="N1017" s="40" t="s">
        <v>2914</v>
      </c>
      <c r="O1017" s="47" t="s">
        <v>2983</v>
      </c>
      <c r="P1017" s="40" t="s">
        <v>2916</v>
      </c>
      <c r="Q1017" s="59"/>
      <c r="R1017" s="59"/>
      <c r="S1017" s="49"/>
      <c r="T1017" s="50" t="str">
        <f>IFERROR(__xludf.DUMMYFUNCTION("if(isblank($A1017),"""",REGEXREPLACE($A1017,   "",?(\d),?"",  ""$1""&amp;""-""&amp;$H1017))"),"")</f>
        <v/>
      </c>
      <c r="U1017" s="51" t="str">
        <f>IFERROR(__xludf.DUMMYFUNCTION("iferror(split(A1017,"","",TRUE,TRUE),"""")"),"")</f>
        <v/>
      </c>
      <c r="V1017" s="51"/>
      <c r="W1017" s="51"/>
      <c r="X1017" s="51"/>
      <c r="Y1017" s="50" t="str">
        <f>IFERROR(__xludf.DUMMYFUNCTION("if(or(U1017="""",U1017=""f""),"""",U1017&amp;"": ""&amp;vlookup(to_text(U1017),'1.Learning-Goals'!$A$3:$B$100,2,FALSE))"),"")</f>
        <v/>
      </c>
      <c r="Z1017" s="50" t="str">
        <f>IFERROR(__xludf.DUMMYFUNCTION("if(or(V1017="""",V1017=""f""),"""",V1017&amp;"": ""&amp;vlookup(to_text(V1017),'1.Learning-Goals'!$A$3:$B$100,2,FALSE))"),"")</f>
        <v/>
      </c>
      <c r="AA1017" s="50" t="str">
        <f>IFERROR(__xludf.DUMMYFUNCTION("if(or(W1017="""",W1017=""f""),"""",W1017&amp;"": ""&amp;vlookup(to_text(W1017),'1.Learning-Goals'!$A$3:$B$100,2,FALSE))"),"")</f>
        <v/>
      </c>
      <c r="AB1017" s="50" t="str">
        <f>IFERROR(__xludf.DUMMYFUNCTION("if(or(X1017="""",X1017=""f""),"""",X1017&amp;"": ""&amp;vlookup(to_text(X1017),'1.Learning-Goals'!$A$3:$B$100,2,FALSE))"),"")</f>
        <v/>
      </c>
      <c r="AC1017" s="52"/>
      <c r="AD1017" s="52"/>
      <c r="AE1017" s="52"/>
      <c r="AF1017" s="52"/>
      <c r="AG1017" s="52"/>
      <c r="AH1017" s="52"/>
      <c r="AI1017" s="52"/>
      <c r="AJ1017" s="52"/>
    </row>
    <row r="1018" ht="15.75" customHeight="1">
      <c r="A1018" s="53"/>
      <c r="B1018" s="39" t="str">
        <f t="shared" si="1"/>
        <v/>
      </c>
      <c r="C1018" s="40" t="s">
        <v>2984</v>
      </c>
      <c r="D1018" s="41" t="s">
        <v>2985</v>
      </c>
      <c r="E1018" s="41" t="s">
        <v>2866</v>
      </c>
      <c r="F1018" s="40" t="s">
        <v>2911</v>
      </c>
      <c r="G1018" s="41">
        <v>1.0</v>
      </c>
      <c r="H1018" s="58" t="s">
        <v>7</v>
      </c>
      <c r="I1018" s="41" t="s">
        <v>2912</v>
      </c>
      <c r="J1018" s="56"/>
      <c r="K1018" s="44"/>
      <c r="L1018" s="45"/>
      <c r="M1018" s="46" t="s">
        <v>2913</v>
      </c>
      <c r="N1018" s="40" t="s">
        <v>2914</v>
      </c>
      <c r="O1018" s="47" t="s">
        <v>2986</v>
      </c>
      <c r="P1018" s="40" t="s">
        <v>2920</v>
      </c>
      <c r="Q1018" s="59"/>
      <c r="R1018" s="59"/>
      <c r="S1018" s="49"/>
      <c r="T1018" s="50" t="str">
        <f>IFERROR(__xludf.DUMMYFUNCTION("if(isblank($A1018),"""",REGEXREPLACE($A1018,   "",?(\d),?"",  ""$1""&amp;""-""&amp;$H1018))"),"")</f>
        <v/>
      </c>
      <c r="U1018" s="51" t="str">
        <f>IFERROR(__xludf.DUMMYFUNCTION("iferror(split(A1018,"","",TRUE,TRUE),"""")"),"")</f>
        <v/>
      </c>
      <c r="V1018" s="51"/>
      <c r="W1018" s="51"/>
      <c r="X1018" s="51"/>
      <c r="Y1018" s="50" t="str">
        <f>IFERROR(__xludf.DUMMYFUNCTION("if(or(U1018="""",U1018=""f""),"""",U1018&amp;"": ""&amp;vlookup(to_text(U1018),'1.Learning-Goals'!$A$3:$B$100,2,FALSE))"),"")</f>
        <v/>
      </c>
      <c r="Z1018" s="50" t="str">
        <f>IFERROR(__xludf.DUMMYFUNCTION("if(or(V1018="""",V1018=""f""),"""",V1018&amp;"": ""&amp;vlookup(to_text(V1018),'1.Learning-Goals'!$A$3:$B$100,2,FALSE))"),"")</f>
        <v/>
      </c>
      <c r="AA1018" s="50" t="str">
        <f>IFERROR(__xludf.DUMMYFUNCTION("if(or(W1018="""",W1018=""f""),"""",W1018&amp;"": ""&amp;vlookup(to_text(W1018),'1.Learning-Goals'!$A$3:$B$100,2,FALSE))"),"")</f>
        <v/>
      </c>
      <c r="AB1018" s="50" t="str">
        <f>IFERROR(__xludf.DUMMYFUNCTION("if(or(X1018="""",X1018=""f""),"""",X1018&amp;"": ""&amp;vlookup(to_text(X1018),'1.Learning-Goals'!$A$3:$B$100,2,FALSE))"),"")</f>
        <v/>
      </c>
      <c r="AC1018" s="52"/>
      <c r="AD1018" s="52"/>
      <c r="AE1018" s="52"/>
      <c r="AF1018" s="52"/>
      <c r="AG1018" s="52"/>
      <c r="AH1018" s="52"/>
      <c r="AI1018" s="52"/>
      <c r="AJ1018" s="52"/>
    </row>
    <row r="1019" ht="15.75" customHeight="1">
      <c r="A1019" s="53"/>
      <c r="B1019" s="39" t="str">
        <f t="shared" si="1"/>
        <v/>
      </c>
      <c r="C1019" s="40" t="s">
        <v>2987</v>
      </c>
      <c r="D1019" s="41" t="s">
        <v>2988</v>
      </c>
      <c r="E1019" s="41" t="s">
        <v>2866</v>
      </c>
      <c r="F1019" s="40" t="s">
        <v>2911</v>
      </c>
      <c r="G1019" s="41">
        <v>1.0</v>
      </c>
      <c r="H1019" s="58" t="s">
        <v>7</v>
      </c>
      <c r="I1019" s="41" t="s">
        <v>2912</v>
      </c>
      <c r="J1019" s="56"/>
      <c r="K1019" s="44"/>
      <c r="L1019" s="45"/>
      <c r="M1019" s="46" t="s">
        <v>2913</v>
      </c>
      <c r="N1019" s="40" t="s">
        <v>2914</v>
      </c>
      <c r="O1019" s="47" t="s">
        <v>2989</v>
      </c>
      <c r="P1019" s="40" t="s">
        <v>2924</v>
      </c>
      <c r="Q1019" s="59"/>
      <c r="R1019" s="59"/>
      <c r="S1019" s="49"/>
      <c r="T1019" s="50" t="str">
        <f>IFERROR(__xludf.DUMMYFUNCTION("if(isblank($A1019),"""",REGEXREPLACE($A1019,   "",?(\d),?"",  ""$1""&amp;""-""&amp;$H1019))"),"")</f>
        <v/>
      </c>
      <c r="U1019" s="51" t="str">
        <f>IFERROR(__xludf.DUMMYFUNCTION("iferror(split(A1019,"","",TRUE,TRUE),"""")"),"")</f>
        <v/>
      </c>
      <c r="V1019" s="51"/>
      <c r="W1019" s="51"/>
      <c r="X1019" s="51"/>
      <c r="Y1019" s="50" t="str">
        <f>IFERROR(__xludf.DUMMYFUNCTION("if(or(U1019="""",U1019=""f""),"""",U1019&amp;"": ""&amp;vlookup(to_text(U1019),'1.Learning-Goals'!$A$3:$B$100,2,FALSE))"),"")</f>
        <v/>
      </c>
      <c r="Z1019" s="50" t="str">
        <f>IFERROR(__xludf.DUMMYFUNCTION("if(or(V1019="""",V1019=""f""),"""",V1019&amp;"": ""&amp;vlookup(to_text(V1019),'1.Learning-Goals'!$A$3:$B$100,2,FALSE))"),"")</f>
        <v/>
      </c>
      <c r="AA1019" s="50" t="str">
        <f>IFERROR(__xludf.DUMMYFUNCTION("if(or(W1019="""",W1019=""f""),"""",W1019&amp;"": ""&amp;vlookup(to_text(W1019),'1.Learning-Goals'!$A$3:$B$100,2,FALSE))"),"")</f>
        <v/>
      </c>
      <c r="AB1019" s="50" t="str">
        <f>IFERROR(__xludf.DUMMYFUNCTION("if(or(X1019="""",X1019=""f""),"""",X1019&amp;"": ""&amp;vlookup(to_text(X1019),'1.Learning-Goals'!$A$3:$B$100,2,FALSE))"),"")</f>
        <v/>
      </c>
      <c r="AC1019" s="52"/>
      <c r="AD1019" s="52"/>
      <c r="AE1019" s="52"/>
      <c r="AF1019" s="52"/>
      <c r="AG1019" s="52"/>
      <c r="AH1019" s="52"/>
      <c r="AI1019" s="52"/>
      <c r="AJ1019" s="52"/>
    </row>
    <row r="1020" ht="15.75" customHeight="1">
      <c r="A1020" s="53"/>
      <c r="B1020" s="39" t="str">
        <f t="shared" si="1"/>
        <v/>
      </c>
      <c r="C1020" s="40" t="s">
        <v>2990</v>
      </c>
      <c r="D1020" s="41" t="s">
        <v>2991</v>
      </c>
      <c r="E1020" s="41" t="s">
        <v>2866</v>
      </c>
      <c r="F1020" s="40" t="s">
        <v>2939</v>
      </c>
      <c r="G1020" s="41">
        <v>1.0</v>
      </c>
      <c r="H1020" s="58" t="s">
        <v>7</v>
      </c>
      <c r="I1020" s="41" t="s">
        <v>2940</v>
      </c>
      <c r="J1020" s="56"/>
      <c r="K1020" s="44"/>
      <c r="L1020" s="45"/>
      <c r="M1020" s="46" t="s">
        <v>2941</v>
      </c>
      <c r="N1020" s="40" t="s">
        <v>2942</v>
      </c>
      <c r="O1020" s="47" t="s">
        <v>2992</v>
      </c>
      <c r="P1020" s="40" t="s">
        <v>2944</v>
      </c>
      <c r="Q1020" s="59"/>
      <c r="R1020" s="59"/>
      <c r="S1020" s="49"/>
      <c r="T1020" s="50" t="str">
        <f>IFERROR(__xludf.DUMMYFUNCTION("if(isblank($A1020),"""",REGEXREPLACE($A1020,   "",?(\d),?"",  ""$1""&amp;""-""&amp;$H1020))"),"")</f>
        <v/>
      </c>
      <c r="U1020" s="51" t="str">
        <f>IFERROR(__xludf.DUMMYFUNCTION("iferror(split(A1020,"","",TRUE,TRUE),"""")"),"")</f>
        <v/>
      </c>
      <c r="V1020" s="51"/>
      <c r="W1020" s="51"/>
      <c r="X1020" s="51"/>
      <c r="Y1020" s="50" t="str">
        <f>IFERROR(__xludf.DUMMYFUNCTION("if(or(U1020="""",U1020=""f""),"""",U1020&amp;"": ""&amp;vlookup(to_text(U1020),'1.Learning-Goals'!$A$3:$B$100,2,FALSE))"),"")</f>
        <v/>
      </c>
      <c r="Z1020" s="50" t="str">
        <f>IFERROR(__xludf.DUMMYFUNCTION("if(or(V1020="""",V1020=""f""),"""",V1020&amp;"": ""&amp;vlookup(to_text(V1020),'1.Learning-Goals'!$A$3:$B$100,2,FALSE))"),"")</f>
        <v/>
      </c>
      <c r="AA1020" s="50" t="str">
        <f>IFERROR(__xludf.DUMMYFUNCTION("if(or(W1020="""",W1020=""f""),"""",W1020&amp;"": ""&amp;vlookup(to_text(W1020),'1.Learning-Goals'!$A$3:$B$100,2,FALSE))"),"")</f>
        <v/>
      </c>
      <c r="AB1020" s="50" t="str">
        <f>IFERROR(__xludf.DUMMYFUNCTION("if(or(X1020="""",X1020=""f""),"""",X1020&amp;"": ""&amp;vlookup(to_text(X1020),'1.Learning-Goals'!$A$3:$B$100,2,FALSE))"),"")</f>
        <v/>
      </c>
      <c r="AC1020" s="52"/>
      <c r="AD1020" s="52"/>
      <c r="AE1020" s="52"/>
      <c r="AF1020" s="52"/>
      <c r="AG1020" s="52"/>
      <c r="AH1020" s="52"/>
      <c r="AI1020" s="52"/>
      <c r="AJ1020" s="52"/>
    </row>
    <row r="1021" ht="15.75" customHeight="1">
      <c r="A1021" s="53"/>
      <c r="B1021" s="39" t="str">
        <f t="shared" si="1"/>
        <v/>
      </c>
      <c r="C1021" s="40" t="s">
        <v>2993</v>
      </c>
      <c r="D1021" s="41" t="s">
        <v>2994</v>
      </c>
      <c r="E1021" s="41" t="s">
        <v>2866</v>
      </c>
      <c r="F1021" s="40" t="s">
        <v>2939</v>
      </c>
      <c r="G1021" s="41">
        <v>1.0</v>
      </c>
      <c r="H1021" s="58" t="s">
        <v>7</v>
      </c>
      <c r="I1021" s="41" t="s">
        <v>2940</v>
      </c>
      <c r="J1021" s="56"/>
      <c r="K1021" s="44"/>
      <c r="L1021" s="45"/>
      <c r="M1021" s="46" t="s">
        <v>2941</v>
      </c>
      <c r="N1021" s="40" t="s">
        <v>2942</v>
      </c>
      <c r="O1021" s="47" t="s">
        <v>2995</v>
      </c>
      <c r="P1021" s="40" t="s">
        <v>2948</v>
      </c>
      <c r="Q1021" s="59"/>
      <c r="R1021" s="59"/>
      <c r="S1021" s="49"/>
      <c r="T1021" s="50" t="str">
        <f>IFERROR(__xludf.DUMMYFUNCTION("if(isblank($A1021),"""",REGEXREPLACE($A1021,   "",?(\d),?"",  ""$1""&amp;""-""&amp;$H1021))"),"")</f>
        <v/>
      </c>
      <c r="U1021" s="51" t="str">
        <f>IFERROR(__xludf.DUMMYFUNCTION("iferror(split(A1021,"","",TRUE,TRUE),"""")"),"")</f>
        <v/>
      </c>
      <c r="V1021" s="51"/>
      <c r="W1021" s="51"/>
      <c r="X1021" s="51"/>
      <c r="Y1021" s="50" t="str">
        <f>IFERROR(__xludf.DUMMYFUNCTION("if(or(U1021="""",U1021=""f""),"""",U1021&amp;"": ""&amp;vlookup(to_text(U1021),'1.Learning-Goals'!$A$3:$B$100,2,FALSE))"),"")</f>
        <v/>
      </c>
      <c r="Z1021" s="50" t="str">
        <f>IFERROR(__xludf.DUMMYFUNCTION("if(or(V1021="""",V1021=""f""),"""",V1021&amp;"": ""&amp;vlookup(to_text(V1021),'1.Learning-Goals'!$A$3:$B$100,2,FALSE))"),"")</f>
        <v/>
      </c>
      <c r="AA1021" s="50" t="str">
        <f>IFERROR(__xludf.DUMMYFUNCTION("if(or(W1021="""",W1021=""f""),"""",W1021&amp;"": ""&amp;vlookup(to_text(W1021),'1.Learning-Goals'!$A$3:$B$100,2,FALSE))"),"")</f>
        <v/>
      </c>
      <c r="AB1021" s="50" t="str">
        <f>IFERROR(__xludf.DUMMYFUNCTION("if(or(X1021="""",X1021=""f""),"""",X1021&amp;"": ""&amp;vlookup(to_text(X1021),'1.Learning-Goals'!$A$3:$B$100,2,FALSE))"),"")</f>
        <v/>
      </c>
      <c r="AC1021" s="52"/>
      <c r="AD1021" s="52"/>
      <c r="AE1021" s="52"/>
      <c r="AF1021" s="52"/>
      <c r="AG1021" s="52"/>
      <c r="AH1021" s="52"/>
      <c r="AI1021" s="52"/>
      <c r="AJ1021" s="52"/>
    </row>
    <row r="1022" ht="15.75" customHeight="1">
      <c r="A1022" s="53"/>
      <c r="B1022" s="39" t="str">
        <f t="shared" si="1"/>
        <v/>
      </c>
      <c r="C1022" s="40" t="s">
        <v>2996</v>
      </c>
      <c r="D1022" s="41" t="s">
        <v>2997</v>
      </c>
      <c r="E1022" s="41" t="s">
        <v>2866</v>
      </c>
      <c r="F1022" s="40" t="s">
        <v>2939</v>
      </c>
      <c r="G1022" s="41">
        <v>1.0</v>
      </c>
      <c r="H1022" s="58" t="s">
        <v>7</v>
      </c>
      <c r="I1022" s="41" t="s">
        <v>2940</v>
      </c>
      <c r="J1022" s="56"/>
      <c r="K1022" s="44"/>
      <c r="L1022" s="45"/>
      <c r="M1022" s="46" t="s">
        <v>2941</v>
      </c>
      <c r="N1022" s="40" t="s">
        <v>2942</v>
      </c>
      <c r="O1022" s="47" t="s">
        <v>2998</v>
      </c>
      <c r="P1022" s="40" t="s">
        <v>2952</v>
      </c>
      <c r="Q1022" s="59"/>
      <c r="R1022" s="59"/>
      <c r="S1022" s="49"/>
      <c r="T1022" s="50" t="str">
        <f>IFERROR(__xludf.DUMMYFUNCTION("if(isblank($A1022),"""",REGEXREPLACE($A1022,   "",?(\d),?"",  ""$1""&amp;""-""&amp;$H1022))"),"")</f>
        <v/>
      </c>
      <c r="U1022" s="51" t="str">
        <f>IFERROR(__xludf.DUMMYFUNCTION("iferror(split(A1022,"","",TRUE,TRUE),"""")"),"")</f>
        <v/>
      </c>
      <c r="V1022" s="51"/>
      <c r="W1022" s="51"/>
      <c r="X1022" s="51"/>
      <c r="Y1022" s="50" t="str">
        <f>IFERROR(__xludf.DUMMYFUNCTION("if(or(U1022="""",U1022=""f""),"""",U1022&amp;"": ""&amp;vlookup(to_text(U1022),'1.Learning-Goals'!$A$3:$B$100,2,FALSE))"),"")</f>
        <v/>
      </c>
      <c r="Z1022" s="50" t="str">
        <f>IFERROR(__xludf.DUMMYFUNCTION("if(or(V1022="""",V1022=""f""),"""",V1022&amp;"": ""&amp;vlookup(to_text(V1022),'1.Learning-Goals'!$A$3:$B$100,2,FALSE))"),"")</f>
        <v/>
      </c>
      <c r="AA1022" s="50" t="str">
        <f>IFERROR(__xludf.DUMMYFUNCTION("if(or(W1022="""",W1022=""f""),"""",W1022&amp;"": ""&amp;vlookup(to_text(W1022),'1.Learning-Goals'!$A$3:$B$100,2,FALSE))"),"")</f>
        <v/>
      </c>
      <c r="AB1022" s="50" t="str">
        <f>IFERROR(__xludf.DUMMYFUNCTION("if(or(X1022="""",X1022=""f""),"""",X1022&amp;"": ""&amp;vlookup(to_text(X1022),'1.Learning-Goals'!$A$3:$B$100,2,FALSE))"),"")</f>
        <v/>
      </c>
      <c r="AC1022" s="52"/>
      <c r="AD1022" s="52"/>
      <c r="AE1022" s="52"/>
      <c r="AF1022" s="52"/>
      <c r="AG1022" s="52"/>
      <c r="AH1022" s="52"/>
      <c r="AI1022" s="52"/>
      <c r="AJ1022" s="52"/>
    </row>
    <row r="1023" ht="15.75" customHeight="1">
      <c r="A1023" s="53"/>
      <c r="B1023" s="39" t="str">
        <f t="shared" si="1"/>
        <v/>
      </c>
      <c r="C1023" s="40" t="s">
        <v>2999</v>
      </c>
      <c r="D1023" s="41" t="s">
        <v>3000</v>
      </c>
      <c r="E1023" s="41" t="s">
        <v>2866</v>
      </c>
      <c r="F1023" s="40" t="s">
        <v>2939</v>
      </c>
      <c r="G1023" s="41">
        <v>1.0</v>
      </c>
      <c r="H1023" s="58" t="s">
        <v>7</v>
      </c>
      <c r="I1023" s="41" t="s">
        <v>2940</v>
      </c>
      <c r="J1023" s="56"/>
      <c r="K1023" s="44"/>
      <c r="L1023" s="45"/>
      <c r="M1023" s="46" t="s">
        <v>2941</v>
      </c>
      <c r="N1023" s="40" t="s">
        <v>2942</v>
      </c>
      <c r="O1023" s="47" t="s">
        <v>3001</v>
      </c>
      <c r="P1023" s="40" t="s">
        <v>3002</v>
      </c>
      <c r="Q1023" s="59"/>
      <c r="R1023" s="59"/>
      <c r="S1023" s="49"/>
      <c r="T1023" s="50" t="str">
        <f>IFERROR(__xludf.DUMMYFUNCTION("if(isblank($A1023),"""",REGEXREPLACE($A1023,   "",?(\d),?"",  ""$1""&amp;""-""&amp;$H1023))"),"")</f>
        <v/>
      </c>
      <c r="U1023" s="51" t="str">
        <f>IFERROR(__xludf.DUMMYFUNCTION("iferror(split(A1023,"","",TRUE,TRUE),"""")"),"")</f>
        <v/>
      </c>
      <c r="V1023" s="51"/>
      <c r="W1023" s="51"/>
      <c r="X1023" s="51"/>
      <c r="Y1023" s="50" t="str">
        <f>IFERROR(__xludf.DUMMYFUNCTION("if(or(U1023="""",U1023=""f""),"""",U1023&amp;"": ""&amp;vlookup(to_text(U1023),'1.Learning-Goals'!$A$3:$B$100,2,FALSE))"),"")</f>
        <v/>
      </c>
      <c r="Z1023" s="50" t="str">
        <f>IFERROR(__xludf.DUMMYFUNCTION("if(or(V1023="""",V1023=""f""),"""",V1023&amp;"": ""&amp;vlookup(to_text(V1023),'1.Learning-Goals'!$A$3:$B$100,2,FALSE))"),"")</f>
        <v/>
      </c>
      <c r="AA1023" s="50" t="str">
        <f>IFERROR(__xludf.DUMMYFUNCTION("if(or(W1023="""",W1023=""f""),"""",W1023&amp;"": ""&amp;vlookup(to_text(W1023),'1.Learning-Goals'!$A$3:$B$100,2,FALSE))"),"")</f>
        <v/>
      </c>
      <c r="AB1023" s="50" t="str">
        <f>IFERROR(__xludf.DUMMYFUNCTION("if(or(X1023="""",X1023=""f""),"""",X1023&amp;"": ""&amp;vlookup(to_text(X1023),'1.Learning-Goals'!$A$3:$B$100,2,FALSE))"),"")</f>
        <v/>
      </c>
      <c r="AC1023" s="52"/>
      <c r="AD1023" s="52"/>
      <c r="AE1023" s="52"/>
      <c r="AF1023" s="52"/>
      <c r="AG1023" s="52"/>
      <c r="AH1023" s="52"/>
      <c r="AI1023" s="52"/>
      <c r="AJ1023" s="52"/>
    </row>
    <row r="1024" ht="15.75" customHeight="1">
      <c r="A1024" s="53"/>
      <c r="B1024" s="39" t="str">
        <f t="shared" si="1"/>
        <v/>
      </c>
      <c r="C1024" s="40" t="s">
        <v>3003</v>
      </c>
      <c r="D1024" s="41" t="s">
        <v>3004</v>
      </c>
      <c r="E1024" s="41" t="s">
        <v>2866</v>
      </c>
      <c r="F1024" s="40" t="s">
        <v>2867</v>
      </c>
      <c r="G1024" s="41">
        <v>1.0</v>
      </c>
      <c r="H1024" s="58" t="s">
        <v>7</v>
      </c>
      <c r="I1024" s="41" t="s">
        <v>2868</v>
      </c>
      <c r="J1024" s="56"/>
      <c r="K1024" s="44"/>
      <c r="L1024" s="45"/>
      <c r="M1024" s="46" t="s">
        <v>2955</v>
      </c>
      <c r="N1024" s="40" t="s">
        <v>2956</v>
      </c>
      <c r="O1024" s="47" t="s">
        <v>3005</v>
      </c>
      <c r="P1024" s="40" t="s">
        <v>2958</v>
      </c>
      <c r="Q1024" s="59"/>
      <c r="R1024" s="59"/>
      <c r="S1024" s="49"/>
      <c r="T1024" s="50" t="str">
        <f>IFERROR(__xludf.DUMMYFUNCTION("if(isblank($A1024),"""",REGEXREPLACE($A1024,   "",?(\d),?"",  ""$1""&amp;""-""&amp;$H1024))"),"")</f>
        <v/>
      </c>
      <c r="U1024" s="51" t="str">
        <f>IFERROR(__xludf.DUMMYFUNCTION("iferror(split(A1024,"","",TRUE,TRUE),"""")"),"")</f>
        <v/>
      </c>
      <c r="V1024" s="51"/>
      <c r="W1024" s="51"/>
      <c r="X1024" s="51"/>
      <c r="Y1024" s="50" t="str">
        <f>IFERROR(__xludf.DUMMYFUNCTION("if(or(U1024="""",U1024=""f""),"""",U1024&amp;"": ""&amp;vlookup(to_text(U1024),'1.Learning-Goals'!$A$3:$B$100,2,FALSE))"),"")</f>
        <v/>
      </c>
      <c r="Z1024" s="50" t="str">
        <f>IFERROR(__xludf.DUMMYFUNCTION("if(or(V1024="""",V1024=""f""),"""",V1024&amp;"": ""&amp;vlookup(to_text(V1024),'1.Learning-Goals'!$A$3:$B$100,2,FALSE))"),"")</f>
        <v/>
      </c>
      <c r="AA1024" s="50" t="str">
        <f>IFERROR(__xludf.DUMMYFUNCTION("if(or(W1024="""",W1024=""f""),"""",W1024&amp;"": ""&amp;vlookup(to_text(W1024),'1.Learning-Goals'!$A$3:$B$100,2,FALSE))"),"")</f>
        <v/>
      </c>
      <c r="AB1024" s="50" t="str">
        <f>IFERROR(__xludf.DUMMYFUNCTION("if(or(X1024="""",X1024=""f""),"""",X1024&amp;"": ""&amp;vlookup(to_text(X1024),'1.Learning-Goals'!$A$3:$B$100,2,FALSE))"),"")</f>
        <v/>
      </c>
      <c r="AC1024" s="52"/>
      <c r="AD1024" s="52"/>
      <c r="AE1024" s="52"/>
      <c r="AF1024" s="52"/>
      <c r="AG1024" s="52"/>
      <c r="AH1024" s="52"/>
      <c r="AI1024" s="52"/>
      <c r="AJ1024" s="52"/>
    </row>
    <row r="1025" ht="15.75" customHeight="1">
      <c r="A1025" s="53"/>
      <c r="B1025" s="39" t="str">
        <f t="shared" si="1"/>
        <v/>
      </c>
      <c r="C1025" s="40" t="s">
        <v>3006</v>
      </c>
      <c r="D1025" s="41" t="s">
        <v>3007</v>
      </c>
      <c r="E1025" s="41" t="s">
        <v>2866</v>
      </c>
      <c r="F1025" s="40" t="s">
        <v>2867</v>
      </c>
      <c r="G1025" s="41">
        <v>1.0</v>
      </c>
      <c r="H1025" s="58" t="s">
        <v>7</v>
      </c>
      <c r="I1025" s="41" t="s">
        <v>2868</v>
      </c>
      <c r="J1025" s="56"/>
      <c r="K1025" s="44"/>
      <c r="L1025" s="45"/>
      <c r="M1025" s="46" t="s">
        <v>2955</v>
      </c>
      <c r="N1025" s="40" t="s">
        <v>2956</v>
      </c>
      <c r="O1025" s="47" t="s">
        <v>3008</v>
      </c>
      <c r="P1025" s="40" t="s">
        <v>3009</v>
      </c>
      <c r="Q1025" s="59"/>
      <c r="R1025" s="59"/>
      <c r="S1025" s="49"/>
      <c r="T1025" s="50" t="str">
        <f>IFERROR(__xludf.DUMMYFUNCTION("if(isblank($A1025),"""",REGEXREPLACE($A1025,   "",?(\d),?"",  ""$1""&amp;""-""&amp;$H1025))"),"")</f>
        <v/>
      </c>
      <c r="U1025" s="51" t="str">
        <f>IFERROR(__xludf.DUMMYFUNCTION("iferror(split(A1025,"","",TRUE,TRUE),"""")"),"")</f>
        <v/>
      </c>
      <c r="V1025" s="51"/>
      <c r="W1025" s="51"/>
      <c r="X1025" s="51"/>
      <c r="Y1025" s="50" t="str">
        <f>IFERROR(__xludf.DUMMYFUNCTION("if(or(U1025="""",U1025=""f""),"""",U1025&amp;"": ""&amp;vlookup(to_text(U1025),'1.Learning-Goals'!$A$3:$B$100,2,FALSE))"),"")</f>
        <v/>
      </c>
      <c r="Z1025" s="50" t="str">
        <f>IFERROR(__xludf.DUMMYFUNCTION("if(or(V1025="""",V1025=""f""),"""",V1025&amp;"": ""&amp;vlookup(to_text(V1025),'1.Learning-Goals'!$A$3:$B$100,2,FALSE))"),"")</f>
        <v/>
      </c>
      <c r="AA1025" s="50" t="str">
        <f>IFERROR(__xludf.DUMMYFUNCTION("if(or(W1025="""",W1025=""f""),"""",W1025&amp;"": ""&amp;vlookup(to_text(W1025),'1.Learning-Goals'!$A$3:$B$100,2,FALSE))"),"")</f>
        <v/>
      </c>
      <c r="AB1025" s="50" t="str">
        <f>IFERROR(__xludf.DUMMYFUNCTION("if(or(X1025="""",X1025=""f""),"""",X1025&amp;"": ""&amp;vlookup(to_text(X1025),'1.Learning-Goals'!$A$3:$B$100,2,FALSE))"),"")</f>
        <v/>
      </c>
      <c r="AC1025" s="52"/>
      <c r="AD1025" s="52"/>
      <c r="AE1025" s="52"/>
      <c r="AF1025" s="52"/>
      <c r="AG1025" s="52"/>
      <c r="AH1025" s="52"/>
      <c r="AI1025" s="52"/>
      <c r="AJ1025" s="52"/>
    </row>
    <row r="1026" ht="15.75" customHeight="1">
      <c r="A1026" s="53"/>
      <c r="B1026" s="39" t="str">
        <f t="shared" si="1"/>
        <v/>
      </c>
      <c r="C1026" s="40" t="s">
        <v>3010</v>
      </c>
      <c r="D1026" s="41" t="s">
        <v>3011</v>
      </c>
      <c r="E1026" s="41" t="s">
        <v>2866</v>
      </c>
      <c r="F1026" s="40" t="s">
        <v>2867</v>
      </c>
      <c r="G1026" s="41">
        <v>1.0</v>
      </c>
      <c r="H1026" s="58" t="s">
        <v>7</v>
      </c>
      <c r="I1026" s="41" t="s">
        <v>2868</v>
      </c>
      <c r="J1026" s="56"/>
      <c r="K1026" s="44"/>
      <c r="L1026" s="45"/>
      <c r="M1026" s="46" t="s">
        <v>2955</v>
      </c>
      <c r="N1026" s="40" t="s">
        <v>2956</v>
      </c>
      <c r="O1026" s="47" t="s">
        <v>3012</v>
      </c>
      <c r="P1026" s="40" t="s">
        <v>3013</v>
      </c>
      <c r="R1026" s="59"/>
      <c r="S1026" s="49"/>
      <c r="T1026" s="50" t="str">
        <f>IFERROR(__xludf.DUMMYFUNCTION("if(isblank($A1026),"""",REGEXREPLACE($A1026,   "",?(\d),?"",  ""$1""&amp;""-""&amp;$H1026))"),"")</f>
        <v/>
      </c>
      <c r="U1026" s="51" t="str">
        <f>IFERROR(__xludf.DUMMYFUNCTION("iferror(split(A1026,"","",TRUE,TRUE),"""")"),"")</f>
        <v/>
      </c>
      <c r="V1026" s="51"/>
      <c r="W1026" s="51"/>
      <c r="X1026" s="51"/>
      <c r="Y1026" s="50" t="str">
        <f>IFERROR(__xludf.DUMMYFUNCTION("if(or(U1026="""",U1026=""f""),"""",U1026&amp;"": ""&amp;vlookup(to_text(U1026),'1.Learning-Goals'!$A$3:$B$100,2,FALSE))"),"")</f>
        <v/>
      </c>
      <c r="Z1026" s="50" t="str">
        <f>IFERROR(__xludf.DUMMYFUNCTION("if(or(V1026="""",V1026=""f""),"""",V1026&amp;"": ""&amp;vlookup(to_text(V1026),'1.Learning-Goals'!$A$3:$B$100,2,FALSE))"),"")</f>
        <v/>
      </c>
      <c r="AA1026" s="50" t="str">
        <f>IFERROR(__xludf.DUMMYFUNCTION("if(or(W1026="""",W1026=""f""),"""",W1026&amp;"": ""&amp;vlookup(to_text(W1026),'1.Learning-Goals'!$A$3:$B$100,2,FALSE))"),"")</f>
        <v/>
      </c>
      <c r="AB1026" s="50" t="str">
        <f>IFERROR(__xludf.DUMMYFUNCTION("if(or(X1026="""",X1026=""f""),"""",X1026&amp;"": ""&amp;vlookup(to_text(X1026),'1.Learning-Goals'!$A$3:$B$100,2,FALSE))"),"")</f>
        <v/>
      </c>
      <c r="AC1026" s="52"/>
      <c r="AD1026" s="52"/>
      <c r="AE1026" s="52"/>
      <c r="AF1026" s="52"/>
      <c r="AG1026" s="52"/>
      <c r="AH1026" s="52"/>
      <c r="AI1026" s="52"/>
      <c r="AJ1026" s="52"/>
    </row>
    <row r="1027" ht="15.75" customHeight="1">
      <c r="A1027" s="53"/>
      <c r="B1027" s="39" t="str">
        <f t="shared" si="1"/>
        <v/>
      </c>
      <c r="C1027" s="40" t="s">
        <v>3014</v>
      </c>
      <c r="D1027" s="41" t="s">
        <v>3015</v>
      </c>
      <c r="E1027" s="41" t="s">
        <v>2866</v>
      </c>
      <c r="F1027" s="40" t="s">
        <v>2867</v>
      </c>
      <c r="G1027" s="41">
        <v>1.0</v>
      </c>
      <c r="H1027" s="58" t="s">
        <v>7</v>
      </c>
      <c r="I1027" s="41" t="s">
        <v>2868</v>
      </c>
      <c r="J1027" s="56"/>
      <c r="K1027" s="44"/>
      <c r="L1027" s="45"/>
      <c r="M1027" s="46" t="s">
        <v>2955</v>
      </c>
      <c r="N1027" s="40" t="s">
        <v>2956</v>
      </c>
      <c r="O1027" s="47" t="s">
        <v>3016</v>
      </c>
      <c r="P1027" s="40" t="s">
        <v>3017</v>
      </c>
      <c r="R1027" s="59"/>
      <c r="S1027" s="49"/>
      <c r="T1027" s="50" t="str">
        <f>IFERROR(__xludf.DUMMYFUNCTION("if(isblank($A1027),"""",REGEXREPLACE($A1027,   "",?(\d),?"",  ""$1""&amp;""-""&amp;$H1027))"),"")</f>
        <v/>
      </c>
      <c r="U1027" s="51" t="str">
        <f>IFERROR(__xludf.DUMMYFUNCTION("iferror(split(A1027,"","",TRUE,TRUE),"""")"),"")</f>
        <v/>
      </c>
      <c r="V1027" s="51"/>
      <c r="W1027" s="51"/>
      <c r="X1027" s="51"/>
      <c r="Y1027" s="50" t="str">
        <f>IFERROR(__xludf.DUMMYFUNCTION("if(or(U1027="""",U1027=""f""),"""",U1027&amp;"": ""&amp;vlookup(to_text(U1027),'1.Learning-Goals'!$A$3:$B$100,2,FALSE))"),"")</f>
        <v/>
      </c>
      <c r="Z1027" s="50" t="str">
        <f>IFERROR(__xludf.DUMMYFUNCTION("if(or(V1027="""",V1027=""f""),"""",V1027&amp;"": ""&amp;vlookup(to_text(V1027),'1.Learning-Goals'!$A$3:$B$100,2,FALSE))"),"")</f>
        <v/>
      </c>
      <c r="AA1027" s="50" t="str">
        <f>IFERROR(__xludf.DUMMYFUNCTION("if(or(W1027="""",W1027=""f""),"""",W1027&amp;"": ""&amp;vlookup(to_text(W1027),'1.Learning-Goals'!$A$3:$B$100,2,FALSE))"),"")</f>
        <v/>
      </c>
      <c r="AB1027" s="50" t="str">
        <f>IFERROR(__xludf.DUMMYFUNCTION("if(or(X1027="""",X1027=""f""),"""",X1027&amp;"": ""&amp;vlookup(to_text(X1027),'1.Learning-Goals'!$A$3:$B$100,2,FALSE))"),"")</f>
        <v/>
      </c>
      <c r="AC1027" s="52"/>
      <c r="AD1027" s="52"/>
      <c r="AE1027" s="52"/>
      <c r="AF1027" s="52"/>
      <c r="AG1027" s="52"/>
      <c r="AH1027" s="52"/>
      <c r="AI1027" s="52"/>
      <c r="AJ1027" s="52"/>
    </row>
    <row r="1028" ht="15.75" customHeight="1">
      <c r="A1028" s="53"/>
      <c r="B1028" s="39" t="str">
        <f t="shared" si="1"/>
        <v/>
      </c>
      <c r="C1028" s="40" t="s">
        <v>3018</v>
      </c>
      <c r="D1028" s="41" t="s">
        <v>3019</v>
      </c>
      <c r="E1028" s="41" t="s">
        <v>2866</v>
      </c>
      <c r="F1028" s="40" t="s">
        <v>2867</v>
      </c>
      <c r="G1028" s="41">
        <v>1.0</v>
      </c>
      <c r="H1028" s="58" t="s">
        <v>7</v>
      </c>
      <c r="I1028" s="41" t="s">
        <v>2868</v>
      </c>
      <c r="J1028" s="56"/>
      <c r="K1028" s="44"/>
      <c r="L1028" s="45"/>
      <c r="M1028" s="46" t="s">
        <v>2955</v>
      </c>
      <c r="N1028" s="40" t="s">
        <v>2956</v>
      </c>
      <c r="O1028" s="47" t="s">
        <v>3020</v>
      </c>
      <c r="P1028" s="40" t="s">
        <v>3021</v>
      </c>
      <c r="R1028" s="59"/>
      <c r="S1028" s="49"/>
      <c r="T1028" s="50" t="str">
        <f>IFERROR(__xludf.DUMMYFUNCTION("if(isblank($A1028),"""",REGEXREPLACE($A1028,   "",?(\d),?"",  ""$1""&amp;""-""&amp;$H1028))"),"")</f>
        <v/>
      </c>
      <c r="U1028" s="51" t="str">
        <f>IFERROR(__xludf.DUMMYFUNCTION("iferror(split(A1028,"","",TRUE,TRUE),"""")"),"")</f>
        <v/>
      </c>
      <c r="V1028" s="51"/>
      <c r="W1028" s="51"/>
      <c r="X1028" s="51"/>
      <c r="Y1028" s="50" t="str">
        <f>IFERROR(__xludf.DUMMYFUNCTION("if(or(U1028="""",U1028=""f""),"""",U1028&amp;"": ""&amp;vlookup(to_text(U1028),'1.Learning-Goals'!$A$3:$B$100,2,FALSE))"),"")</f>
        <v/>
      </c>
      <c r="Z1028" s="50" t="str">
        <f>IFERROR(__xludf.DUMMYFUNCTION("if(or(V1028="""",V1028=""f""),"""",V1028&amp;"": ""&amp;vlookup(to_text(V1028),'1.Learning-Goals'!$A$3:$B$100,2,FALSE))"),"")</f>
        <v/>
      </c>
      <c r="AA1028" s="50" t="str">
        <f>IFERROR(__xludf.DUMMYFUNCTION("if(or(W1028="""",W1028=""f""),"""",W1028&amp;"": ""&amp;vlookup(to_text(W1028),'1.Learning-Goals'!$A$3:$B$100,2,FALSE))"),"")</f>
        <v/>
      </c>
      <c r="AB1028" s="50" t="str">
        <f>IFERROR(__xludf.DUMMYFUNCTION("if(or(X1028="""",X1028=""f""),"""",X1028&amp;"": ""&amp;vlookup(to_text(X1028),'1.Learning-Goals'!$A$3:$B$100,2,FALSE))"),"")</f>
        <v/>
      </c>
      <c r="AC1028" s="52"/>
      <c r="AD1028" s="52"/>
      <c r="AE1028" s="52"/>
      <c r="AF1028" s="52"/>
      <c r="AG1028" s="52"/>
      <c r="AH1028" s="52"/>
      <c r="AI1028" s="52"/>
      <c r="AJ1028" s="52"/>
    </row>
    <row r="1029" ht="15.75" customHeight="1">
      <c r="A1029" s="53"/>
      <c r="B1029" s="39" t="str">
        <f t="shared" si="1"/>
        <v/>
      </c>
      <c r="C1029" s="40" t="s">
        <v>3022</v>
      </c>
      <c r="D1029" s="41" t="s">
        <v>3023</v>
      </c>
      <c r="E1029" s="41" t="s">
        <v>2866</v>
      </c>
      <c r="F1029" s="40" t="s">
        <v>2867</v>
      </c>
      <c r="G1029" s="41">
        <v>1.0</v>
      </c>
      <c r="H1029" s="58" t="s">
        <v>7</v>
      </c>
      <c r="I1029" s="41" t="s">
        <v>2868</v>
      </c>
      <c r="J1029" s="56"/>
      <c r="K1029" s="44"/>
      <c r="L1029" s="45"/>
      <c r="M1029" s="46" t="s">
        <v>2955</v>
      </c>
      <c r="N1029" s="40" t="s">
        <v>2956</v>
      </c>
      <c r="O1029" s="47" t="s">
        <v>3024</v>
      </c>
      <c r="P1029" s="40" t="s">
        <v>3025</v>
      </c>
      <c r="Q1029" s="59"/>
      <c r="R1029" s="59"/>
      <c r="S1029" s="49"/>
      <c r="T1029" s="50" t="str">
        <f>IFERROR(__xludf.DUMMYFUNCTION("if(isblank($A1029),"""",REGEXREPLACE($A1029,   "",?(\d),?"",  ""$1""&amp;""-""&amp;$H1029))"),"")</f>
        <v/>
      </c>
      <c r="U1029" s="51" t="str">
        <f>IFERROR(__xludf.DUMMYFUNCTION("iferror(split(A1029,"","",TRUE,TRUE),"""")"),"")</f>
        <v/>
      </c>
      <c r="V1029" s="51"/>
      <c r="W1029" s="51"/>
      <c r="X1029" s="51"/>
      <c r="Y1029" s="50" t="str">
        <f>IFERROR(__xludf.DUMMYFUNCTION("if(or(U1029="""",U1029=""f""),"""",U1029&amp;"": ""&amp;vlookup(to_text(U1029),'1.Learning-Goals'!$A$3:$B$100,2,FALSE))"),"")</f>
        <v/>
      </c>
      <c r="Z1029" s="50" t="str">
        <f>IFERROR(__xludf.DUMMYFUNCTION("if(or(V1029="""",V1029=""f""),"""",V1029&amp;"": ""&amp;vlookup(to_text(V1029),'1.Learning-Goals'!$A$3:$B$100,2,FALSE))"),"")</f>
        <v/>
      </c>
      <c r="AA1029" s="50" t="str">
        <f>IFERROR(__xludf.DUMMYFUNCTION("if(or(W1029="""",W1029=""f""),"""",W1029&amp;"": ""&amp;vlookup(to_text(W1029),'1.Learning-Goals'!$A$3:$B$100,2,FALSE))"),"")</f>
        <v/>
      </c>
      <c r="AB1029" s="50" t="str">
        <f>IFERROR(__xludf.DUMMYFUNCTION("if(or(X1029="""",X1029=""f""),"""",X1029&amp;"": ""&amp;vlookup(to_text(X1029),'1.Learning-Goals'!$A$3:$B$100,2,FALSE))"),"")</f>
        <v/>
      </c>
      <c r="AC1029" s="52"/>
      <c r="AD1029" s="52"/>
      <c r="AE1029" s="52"/>
      <c r="AF1029" s="52"/>
      <c r="AG1029" s="52"/>
      <c r="AH1029" s="52"/>
      <c r="AI1029" s="52"/>
      <c r="AJ1029" s="52"/>
    </row>
    <row r="1030" ht="15.75" customHeight="1">
      <c r="A1030" s="53"/>
      <c r="B1030" s="39" t="str">
        <f t="shared" si="1"/>
        <v/>
      </c>
      <c r="C1030" s="40" t="s">
        <v>3026</v>
      </c>
      <c r="D1030" s="41" t="s">
        <v>3027</v>
      </c>
      <c r="E1030" s="41" t="s">
        <v>2866</v>
      </c>
      <c r="F1030" s="40" t="s">
        <v>2867</v>
      </c>
      <c r="G1030" s="41">
        <v>1.0</v>
      </c>
      <c r="H1030" s="58" t="s">
        <v>7</v>
      </c>
      <c r="I1030" s="41" t="s">
        <v>2868</v>
      </c>
      <c r="J1030" s="56"/>
      <c r="K1030" s="44"/>
      <c r="L1030" s="45"/>
      <c r="M1030" s="46" t="s">
        <v>2955</v>
      </c>
      <c r="N1030" s="40" t="s">
        <v>2956</v>
      </c>
      <c r="O1030" s="47" t="s">
        <v>3028</v>
      </c>
      <c r="P1030" s="40" t="s">
        <v>3029</v>
      </c>
      <c r="R1030" s="59"/>
      <c r="S1030" s="49"/>
      <c r="T1030" s="50" t="str">
        <f>IFERROR(__xludf.DUMMYFUNCTION("if(isblank($A1030),"""",REGEXREPLACE($A1030,   "",?(\d),?"",  ""$1""&amp;""-""&amp;$H1030))"),"")</f>
        <v/>
      </c>
      <c r="U1030" s="51" t="str">
        <f>IFERROR(__xludf.DUMMYFUNCTION("iferror(split(A1030,"","",TRUE,TRUE),"""")"),"")</f>
        <v/>
      </c>
      <c r="V1030" s="51"/>
      <c r="W1030" s="51"/>
      <c r="X1030" s="51"/>
      <c r="Y1030" s="50" t="str">
        <f>IFERROR(__xludf.DUMMYFUNCTION("if(or(U1030="""",U1030=""f""),"""",U1030&amp;"": ""&amp;vlookup(to_text(U1030),'1.Learning-Goals'!$A$3:$B$100,2,FALSE))"),"")</f>
        <v/>
      </c>
      <c r="Z1030" s="50" t="str">
        <f>IFERROR(__xludf.DUMMYFUNCTION("if(or(V1030="""",V1030=""f""),"""",V1030&amp;"": ""&amp;vlookup(to_text(V1030),'1.Learning-Goals'!$A$3:$B$100,2,FALSE))"),"")</f>
        <v/>
      </c>
      <c r="AA1030" s="50" t="str">
        <f>IFERROR(__xludf.DUMMYFUNCTION("if(or(W1030="""",W1030=""f""),"""",W1030&amp;"": ""&amp;vlookup(to_text(W1030),'1.Learning-Goals'!$A$3:$B$100,2,FALSE))"),"")</f>
        <v/>
      </c>
      <c r="AB1030" s="50" t="str">
        <f>IFERROR(__xludf.DUMMYFUNCTION("if(or(X1030="""",X1030=""f""),"""",X1030&amp;"": ""&amp;vlookup(to_text(X1030),'1.Learning-Goals'!$A$3:$B$100,2,FALSE))"),"")</f>
        <v/>
      </c>
      <c r="AC1030" s="52"/>
      <c r="AD1030" s="52"/>
      <c r="AE1030" s="52"/>
      <c r="AF1030" s="52"/>
      <c r="AG1030" s="52"/>
      <c r="AH1030" s="52"/>
      <c r="AI1030" s="52"/>
      <c r="AJ1030" s="52"/>
    </row>
    <row r="1031" ht="15.75" customHeight="1">
      <c r="A1031" s="53"/>
      <c r="B1031" s="39" t="str">
        <f t="shared" si="1"/>
        <v/>
      </c>
      <c r="C1031" s="40" t="s">
        <v>3030</v>
      </c>
      <c r="D1031" s="41" t="s">
        <v>3031</v>
      </c>
      <c r="E1031" s="41" t="s">
        <v>2866</v>
      </c>
      <c r="F1031" s="40" t="s">
        <v>2867</v>
      </c>
      <c r="G1031" s="41">
        <v>1.0</v>
      </c>
      <c r="H1031" s="58" t="s">
        <v>7</v>
      </c>
      <c r="I1031" s="41" t="s">
        <v>2868</v>
      </c>
      <c r="J1031" s="56"/>
      <c r="K1031" s="44"/>
      <c r="L1031" s="45"/>
      <c r="M1031" s="46" t="s">
        <v>2955</v>
      </c>
      <c r="N1031" s="40" t="s">
        <v>2956</v>
      </c>
      <c r="O1031" s="47" t="s">
        <v>3032</v>
      </c>
      <c r="P1031" s="40" t="s">
        <v>3033</v>
      </c>
      <c r="R1031" s="59"/>
      <c r="S1031" s="49"/>
      <c r="T1031" s="50" t="str">
        <f>IFERROR(__xludf.DUMMYFUNCTION("if(isblank($A1031),"""",REGEXREPLACE($A1031,   "",?(\d),?"",  ""$1""&amp;""-""&amp;$H1031))"),"")</f>
        <v/>
      </c>
      <c r="U1031" s="51" t="str">
        <f>IFERROR(__xludf.DUMMYFUNCTION("iferror(split(A1031,"","",TRUE,TRUE),"""")"),"")</f>
        <v/>
      </c>
      <c r="V1031" s="51"/>
      <c r="W1031" s="51"/>
      <c r="X1031" s="51"/>
      <c r="Y1031" s="50" t="str">
        <f>IFERROR(__xludf.DUMMYFUNCTION("if(or(U1031="""",U1031=""f""),"""",U1031&amp;"": ""&amp;vlookup(to_text(U1031),'1.Learning-Goals'!$A$3:$B$100,2,FALSE))"),"")</f>
        <v/>
      </c>
      <c r="Z1031" s="50" t="str">
        <f>IFERROR(__xludf.DUMMYFUNCTION("if(or(V1031="""",V1031=""f""),"""",V1031&amp;"": ""&amp;vlookup(to_text(V1031),'1.Learning-Goals'!$A$3:$B$100,2,FALSE))"),"")</f>
        <v/>
      </c>
      <c r="AA1031" s="50" t="str">
        <f>IFERROR(__xludf.DUMMYFUNCTION("if(or(W1031="""",W1031=""f""),"""",W1031&amp;"": ""&amp;vlookup(to_text(W1031),'1.Learning-Goals'!$A$3:$B$100,2,FALSE))"),"")</f>
        <v/>
      </c>
      <c r="AB1031" s="50" t="str">
        <f>IFERROR(__xludf.DUMMYFUNCTION("if(or(X1031="""",X1031=""f""),"""",X1031&amp;"": ""&amp;vlookup(to_text(X1031),'1.Learning-Goals'!$A$3:$B$100,2,FALSE))"),"")</f>
        <v/>
      </c>
      <c r="AC1031" s="52"/>
      <c r="AD1031" s="52"/>
      <c r="AE1031" s="52"/>
      <c r="AF1031" s="52"/>
      <c r="AG1031" s="52"/>
      <c r="AH1031" s="52"/>
      <c r="AI1031" s="52"/>
      <c r="AJ1031" s="52"/>
    </row>
    <row r="1032" ht="15.75" customHeight="1">
      <c r="A1032" s="53"/>
      <c r="B1032" s="39" t="str">
        <f t="shared" si="1"/>
        <v/>
      </c>
      <c r="C1032" s="40" t="s">
        <v>3034</v>
      </c>
      <c r="D1032" s="41" t="s">
        <v>3035</v>
      </c>
      <c r="E1032" s="41" t="s">
        <v>2866</v>
      </c>
      <c r="F1032" s="40" t="s">
        <v>2867</v>
      </c>
      <c r="G1032" s="41">
        <v>1.0</v>
      </c>
      <c r="H1032" s="58" t="s">
        <v>7</v>
      </c>
      <c r="I1032" s="41" t="s">
        <v>2868</v>
      </c>
      <c r="J1032" s="56"/>
      <c r="K1032" s="44"/>
      <c r="L1032" s="45"/>
      <c r="M1032" s="46" t="s">
        <v>2955</v>
      </c>
      <c r="N1032" s="40" t="s">
        <v>2956</v>
      </c>
      <c r="O1032" s="47" t="s">
        <v>3036</v>
      </c>
      <c r="P1032" s="40" t="s">
        <v>3037</v>
      </c>
      <c r="R1032" s="59"/>
      <c r="S1032" s="49"/>
      <c r="T1032" s="50" t="str">
        <f>IFERROR(__xludf.DUMMYFUNCTION("if(isblank($A1032),"""",REGEXREPLACE($A1032,   "",?(\d),?"",  ""$1""&amp;""-""&amp;$H1032))"),"")</f>
        <v/>
      </c>
      <c r="U1032" s="51" t="str">
        <f>IFERROR(__xludf.DUMMYFUNCTION("iferror(split(A1032,"","",TRUE,TRUE),"""")"),"")</f>
        <v/>
      </c>
      <c r="V1032" s="51"/>
      <c r="W1032" s="51"/>
      <c r="X1032" s="51"/>
      <c r="Y1032" s="50" t="str">
        <f>IFERROR(__xludf.DUMMYFUNCTION("if(or(U1032="""",U1032=""f""),"""",U1032&amp;"": ""&amp;vlookup(to_text(U1032),'1.Learning-Goals'!$A$3:$B$100,2,FALSE))"),"")</f>
        <v/>
      </c>
      <c r="Z1032" s="50" t="str">
        <f>IFERROR(__xludf.DUMMYFUNCTION("if(or(V1032="""",V1032=""f""),"""",V1032&amp;"": ""&amp;vlookup(to_text(V1032),'1.Learning-Goals'!$A$3:$B$100,2,FALSE))"),"")</f>
        <v/>
      </c>
      <c r="AA1032" s="50" t="str">
        <f>IFERROR(__xludf.DUMMYFUNCTION("if(or(W1032="""",W1032=""f""),"""",W1032&amp;"": ""&amp;vlookup(to_text(W1032),'1.Learning-Goals'!$A$3:$B$100,2,FALSE))"),"")</f>
        <v/>
      </c>
      <c r="AB1032" s="50" t="str">
        <f>IFERROR(__xludf.DUMMYFUNCTION("if(or(X1032="""",X1032=""f""),"""",X1032&amp;"": ""&amp;vlookup(to_text(X1032),'1.Learning-Goals'!$A$3:$B$100,2,FALSE))"),"")</f>
        <v/>
      </c>
      <c r="AC1032" s="52"/>
      <c r="AD1032" s="52"/>
      <c r="AE1032" s="52"/>
      <c r="AF1032" s="52"/>
      <c r="AG1032" s="52"/>
      <c r="AH1032" s="52"/>
      <c r="AI1032" s="52"/>
      <c r="AJ1032" s="52"/>
    </row>
    <row r="1033" ht="15.75" customHeight="1">
      <c r="A1033" s="53"/>
      <c r="B1033" s="39" t="str">
        <f t="shared" si="1"/>
        <v/>
      </c>
      <c r="C1033" s="40" t="s">
        <v>3038</v>
      </c>
      <c r="D1033" s="41" t="s">
        <v>3039</v>
      </c>
      <c r="E1033" s="41" t="s">
        <v>2866</v>
      </c>
      <c r="F1033" s="40" t="s">
        <v>2911</v>
      </c>
      <c r="G1033" s="41">
        <v>1.0</v>
      </c>
      <c r="H1033" s="58" t="s">
        <v>7</v>
      </c>
      <c r="I1033" s="41" t="s">
        <v>2912</v>
      </c>
      <c r="J1033" s="56"/>
      <c r="K1033" s="44"/>
      <c r="L1033" s="45"/>
      <c r="M1033" s="46" t="s">
        <v>2961</v>
      </c>
      <c r="N1033" s="40" t="s">
        <v>2962</v>
      </c>
      <c r="O1033" s="47" t="s">
        <v>3040</v>
      </c>
      <c r="P1033" s="40" t="s">
        <v>2964</v>
      </c>
      <c r="Q1033" s="59"/>
      <c r="R1033" s="59"/>
      <c r="S1033" s="49"/>
      <c r="T1033" s="50" t="str">
        <f>IFERROR(__xludf.DUMMYFUNCTION("if(isblank($A1033),"""",REGEXREPLACE($A1033,   "",?(\d),?"",  ""$1""&amp;""-""&amp;$H1033))"),"")</f>
        <v/>
      </c>
      <c r="U1033" s="51" t="str">
        <f>IFERROR(__xludf.DUMMYFUNCTION("iferror(split(A1033,"","",TRUE,TRUE),"""")"),"")</f>
        <v/>
      </c>
      <c r="V1033" s="51"/>
      <c r="W1033" s="51"/>
      <c r="X1033" s="51"/>
      <c r="Y1033" s="50" t="str">
        <f>IFERROR(__xludf.DUMMYFUNCTION("if(or(U1033="""",U1033=""f""),"""",U1033&amp;"": ""&amp;vlookup(to_text(U1033),'1.Learning-Goals'!$A$3:$B$100,2,FALSE))"),"")</f>
        <v/>
      </c>
      <c r="Z1033" s="50" t="str">
        <f>IFERROR(__xludf.DUMMYFUNCTION("if(or(V1033="""",V1033=""f""),"""",V1033&amp;"": ""&amp;vlookup(to_text(V1033),'1.Learning-Goals'!$A$3:$B$100,2,FALSE))"),"")</f>
        <v/>
      </c>
      <c r="AA1033" s="50" t="str">
        <f>IFERROR(__xludf.DUMMYFUNCTION("if(or(W1033="""",W1033=""f""),"""",W1033&amp;"": ""&amp;vlookup(to_text(W1033),'1.Learning-Goals'!$A$3:$B$100,2,FALSE))"),"")</f>
        <v/>
      </c>
      <c r="AB1033" s="50" t="str">
        <f>IFERROR(__xludf.DUMMYFUNCTION("if(or(X1033="""",X1033=""f""),"""",X1033&amp;"": ""&amp;vlookup(to_text(X1033),'1.Learning-Goals'!$A$3:$B$100,2,FALSE))"),"")</f>
        <v/>
      </c>
      <c r="AC1033" s="52"/>
      <c r="AD1033" s="52"/>
      <c r="AE1033" s="52"/>
      <c r="AF1033" s="52"/>
      <c r="AG1033" s="52"/>
      <c r="AH1033" s="52"/>
      <c r="AI1033" s="52"/>
      <c r="AJ1033" s="52"/>
    </row>
    <row r="1034" ht="15.75" customHeight="1">
      <c r="A1034" s="53"/>
      <c r="B1034" s="39" t="str">
        <f t="shared" si="1"/>
        <v/>
      </c>
      <c r="C1034" s="40" t="s">
        <v>3041</v>
      </c>
      <c r="D1034" s="41" t="s">
        <v>3042</v>
      </c>
      <c r="E1034" s="41" t="s">
        <v>2866</v>
      </c>
      <c r="F1034" s="40" t="s">
        <v>2911</v>
      </c>
      <c r="G1034" s="41">
        <v>1.0</v>
      </c>
      <c r="H1034" s="58" t="s">
        <v>7</v>
      </c>
      <c r="I1034" s="41" t="s">
        <v>2912</v>
      </c>
      <c r="J1034" s="56"/>
      <c r="K1034" s="44"/>
      <c r="L1034" s="45"/>
      <c r="M1034" s="46" t="s">
        <v>2961</v>
      </c>
      <c r="N1034" s="40" t="s">
        <v>2962</v>
      </c>
      <c r="O1034" s="47" t="s">
        <v>3043</v>
      </c>
      <c r="P1034" s="40" t="s">
        <v>2968</v>
      </c>
      <c r="Q1034" s="59"/>
      <c r="R1034" s="59"/>
      <c r="S1034" s="49"/>
      <c r="T1034" s="50" t="str">
        <f>IFERROR(__xludf.DUMMYFUNCTION("if(isblank($A1034),"""",REGEXREPLACE($A1034,   "",?(\d),?"",  ""$1""&amp;""-""&amp;$H1034))"),"")</f>
        <v/>
      </c>
      <c r="U1034" s="51" t="str">
        <f>IFERROR(__xludf.DUMMYFUNCTION("iferror(split(A1034,"","",TRUE,TRUE),"""")"),"")</f>
        <v/>
      </c>
      <c r="V1034" s="51"/>
      <c r="W1034" s="51"/>
      <c r="X1034" s="51"/>
      <c r="Y1034" s="50" t="str">
        <f>IFERROR(__xludf.DUMMYFUNCTION("if(or(U1034="""",U1034=""f""),"""",U1034&amp;"": ""&amp;vlookup(to_text(U1034),'1.Learning-Goals'!$A$3:$B$100,2,FALSE))"),"")</f>
        <v/>
      </c>
      <c r="Z1034" s="50" t="str">
        <f>IFERROR(__xludf.DUMMYFUNCTION("if(or(V1034="""",V1034=""f""),"""",V1034&amp;"": ""&amp;vlookup(to_text(V1034),'1.Learning-Goals'!$A$3:$B$100,2,FALSE))"),"")</f>
        <v/>
      </c>
      <c r="AA1034" s="50" t="str">
        <f>IFERROR(__xludf.DUMMYFUNCTION("if(or(W1034="""",W1034=""f""),"""",W1034&amp;"": ""&amp;vlookup(to_text(W1034),'1.Learning-Goals'!$A$3:$B$100,2,FALSE))"),"")</f>
        <v/>
      </c>
      <c r="AB1034" s="50" t="str">
        <f>IFERROR(__xludf.DUMMYFUNCTION("if(or(X1034="""",X1034=""f""),"""",X1034&amp;"": ""&amp;vlookup(to_text(X1034),'1.Learning-Goals'!$A$3:$B$100,2,FALSE))"),"")</f>
        <v/>
      </c>
      <c r="AC1034" s="52"/>
      <c r="AD1034" s="52"/>
      <c r="AE1034" s="52"/>
      <c r="AF1034" s="52"/>
      <c r="AG1034" s="52"/>
      <c r="AH1034" s="52"/>
      <c r="AI1034" s="52"/>
      <c r="AJ1034" s="52"/>
    </row>
    <row r="1035" ht="15.75" customHeight="1">
      <c r="A1035" s="53"/>
      <c r="B1035" s="39" t="str">
        <f t="shared" si="1"/>
        <v/>
      </c>
      <c r="C1035" s="40" t="s">
        <v>3044</v>
      </c>
      <c r="D1035" s="41" t="s">
        <v>3045</v>
      </c>
      <c r="E1035" s="41" t="s">
        <v>2866</v>
      </c>
      <c r="F1035" s="40" t="s">
        <v>2911</v>
      </c>
      <c r="G1035" s="41">
        <v>1.0</v>
      </c>
      <c r="H1035" s="58" t="s">
        <v>7</v>
      </c>
      <c r="I1035" s="41" t="s">
        <v>2912</v>
      </c>
      <c r="J1035" s="56"/>
      <c r="K1035" s="44"/>
      <c r="L1035" s="45"/>
      <c r="M1035" s="46" t="s">
        <v>2961</v>
      </c>
      <c r="N1035" s="40" t="s">
        <v>2962</v>
      </c>
      <c r="O1035" s="47" t="s">
        <v>3046</v>
      </c>
      <c r="P1035" s="40" t="s">
        <v>3047</v>
      </c>
      <c r="Q1035" s="59"/>
      <c r="R1035" s="59"/>
      <c r="S1035" s="49"/>
      <c r="T1035" s="50" t="str">
        <f>IFERROR(__xludf.DUMMYFUNCTION("if(isblank($A1035),"""",REGEXREPLACE($A1035,   "",?(\d),?"",  ""$1""&amp;""-""&amp;$H1035))"),"")</f>
        <v/>
      </c>
      <c r="U1035" s="51" t="str">
        <f>IFERROR(__xludf.DUMMYFUNCTION("iferror(split(A1035,"","",TRUE,TRUE),"""")"),"")</f>
        <v/>
      </c>
      <c r="V1035" s="51"/>
      <c r="W1035" s="51"/>
      <c r="X1035" s="51"/>
      <c r="Y1035" s="50" t="str">
        <f>IFERROR(__xludf.DUMMYFUNCTION("if(or(U1035="""",U1035=""f""),"""",U1035&amp;"": ""&amp;vlookup(to_text(U1035),'1.Learning-Goals'!$A$3:$B$100,2,FALSE))"),"")</f>
        <v/>
      </c>
      <c r="Z1035" s="50" t="str">
        <f>IFERROR(__xludf.DUMMYFUNCTION("if(or(V1035="""",V1035=""f""),"""",V1035&amp;"": ""&amp;vlookup(to_text(V1035),'1.Learning-Goals'!$A$3:$B$100,2,FALSE))"),"")</f>
        <v/>
      </c>
      <c r="AA1035" s="50" t="str">
        <f>IFERROR(__xludf.DUMMYFUNCTION("if(or(W1035="""",W1035=""f""),"""",W1035&amp;"": ""&amp;vlookup(to_text(W1035),'1.Learning-Goals'!$A$3:$B$100,2,FALSE))"),"")</f>
        <v/>
      </c>
      <c r="AB1035" s="50" t="str">
        <f>IFERROR(__xludf.DUMMYFUNCTION("if(or(X1035="""",X1035=""f""),"""",X1035&amp;"": ""&amp;vlookup(to_text(X1035),'1.Learning-Goals'!$A$3:$B$100,2,FALSE))"),"")</f>
        <v/>
      </c>
      <c r="AC1035" s="52"/>
      <c r="AD1035" s="52"/>
      <c r="AE1035" s="52"/>
      <c r="AF1035" s="52"/>
      <c r="AG1035" s="52"/>
      <c r="AH1035" s="52"/>
      <c r="AI1035" s="52"/>
      <c r="AJ1035" s="52"/>
    </row>
    <row r="1036" ht="15.75" customHeight="1">
      <c r="A1036" s="53"/>
      <c r="B1036" s="39" t="str">
        <f t="shared" si="1"/>
        <v/>
      </c>
      <c r="C1036" s="40" t="s">
        <v>3048</v>
      </c>
      <c r="D1036" s="41" t="s">
        <v>3049</v>
      </c>
      <c r="E1036" s="41" t="s">
        <v>2866</v>
      </c>
      <c r="F1036" s="40" t="s">
        <v>2911</v>
      </c>
      <c r="G1036" s="41">
        <v>1.0</v>
      </c>
      <c r="H1036" s="58" t="s">
        <v>7</v>
      </c>
      <c r="I1036" s="41" t="s">
        <v>2912</v>
      </c>
      <c r="J1036" s="56"/>
      <c r="K1036" s="44"/>
      <c r="L1036" s="45"/>
      <c r="M1036" s="46" t="s">
        <v>2961</v>
      </c>
      <c r="N1036" s="40" t="s">
        <v>2962</v>
      </c>
      <c r="O1036" s="47" t="s">
        <v>3050</v>
      </c>
      <c r="P1036" s="40" t="s">
        <v>3051</v>
      </c>
      <c r="Q1036" s="59"/>
      <c r="R1036" s="59"/>
      <c r="S1036" s="49"/>
      <c r="T1036" s="50" t="str">
        <f>IFERROR(__xludf.DUMMYFUNCTION("if(isblank($A1036),"""",REGEXREPLACE($A1036,   "",?(\d),?"",  ""$1""&amp;""-""&amp;$H1036))"),"")</f>
        <v/>
      </c>
      <c r="U1036" s="51" t="str">
        <f>IFERROR(__xludf.DUMMYFUNCTION("iferror(split(A1036,"","",TRUE,TRUE),"""")"),"")</f>
        <v/>
      </c>
      <c r="V1036" s="51"/>
      <c r="W1036" s="51"/>
      <c r="X1036" s="51"/>
      <c r="Y1036" s="50" t="str">
        <f>IFERROR(__xludf.DUMMYFUNCTION("if(or(U1036="""",U1036=""f""),"""",U1036&amp;"": ""&amp;vlookup(to_text(U1036),'1.Learning-Goals'!$A$3:$B$100,2,FALSE))"),"")</f>
        <v/>
      </c>
      <c r="Z1036" s="50" t="str">
        <f>IFERROR(__xludf.DUMMYFUNCTION("if(or(V1036="""",V1036=""f""),"""",V1036&amp;"": ""&amp;vlookup(to_text(V1036),'1.Learning-Goals'!$A$3:$B$100,2,FALSE))"),"")</f>
        <v/>
      </c>
      <c r="AA1036" s="50" t="str">
        <f>IFERROR(__xludf.DUMMYFUNCTION("if(or(W1036="""",W1036=""f""),"""",W1036&amp;"": ""&amp;vlookup(to_text(W1036),'1.Learning-Goals'!$A$3:$B$100,2,FALSE))"),"")</f>
        <v/>
      </c>
      <c r="AB1036" s="50" t="str">
        <f>IFERROR(__xludf.DUMMYFUNCTION("if(or(X1036="""",X1036=""f""),"""",X1036&amp;"": ""&amp;vlookup(to_text(X1036),'1.Learning-Goals'!$A$3:$B$100,2,FALSE))"),"")</f>
        <v/>
      </c>
      <c r="AC1036" s="52"/>
      <c r="AD1036" s="52"/>
      <c r="AE1036" s="52"/>
      <c r="AF1036" s="52"/>
      <c r="AG1036" s="52"/>
      <c r="AH1036" s="52"/>
      <c r="AI1036" s="52"/>
      <c r="AJ1036" s="52"/>
    </row>
    <row r="1037" ht="15.75" customHeight="1">
      <c r="A1037" s="53"/>
      <c r="B1037" s="39" t="str">
        <f t="shared" si="1"/>
        <v/>
      </c>
      <c r="C1037" s="40" t="s">
        <v>3052</v>
      </c>
      <c r="D1037" s="41" t="s">
        <v>3053</v>
      </c>
      <c r="E1037" s="41" t="s">
        <v>2866</v>
      </c>
      <c r="F1037" s="40" t="s">
        <v>2911</v>
      </c>
      <c r="G1037" s="41">
        <v>1.0</v>
      </c>
      <c r="H1037" s="58" t="s">
        <v>7</v>
      </c>
      <c r="I1037" s="41" t="s">
        <v>2912</v>
      </c>
      <c r="J1037" s="56"/>
      <c r="K1037" s="44"/>
      <c r="L1037" s="45"/>
      <c r="M1037" s="46" t="s">
        <v>2961</v>
      </c>
      <c r="N1037" s="40" t="s">
        <v>2962</v>
      </c>
      <c r="O1037" s="47" t="s">
        <v>3054</v>
      </c>
      <c r="P1037" s="40" t="s">
        <v>3055</v>
      </c>
      <c r="Q1037" s="59"/>
      <c r="R1037" s="59"/>
      <c r="S1037" s="49"/>
      <c r="T1037" s="50" t="str">
        <f>IFERROR(__xludf.DUMMYFUNCTION("if(isblank($A1037),"""",REGEXREPLACE($A1037,   "",?(\d),?"",  ""$1""&amp;""-""&amp;$H1037))"),"")</f>
        <v/>
      </c>
      <c r="U1037" s="51" t="str">
        <f>IFERROR(__xludf.DUMMYFUNCTION("iferror(split(A1037,"","",TRUE,TRUE),"""")"),"")</f>
        <v/>
      </c>
      <c r="V1037" s="51"/>
      <c r="W1037" s="51"/>
      <c r="X1037" s="51"/>
      <c r="Y1037" s="50" t="str">
        <f>IFERROR(__xludf.DUMMYFUNCTION("if(or(U1037="""",U1037=""f""),"""",U1037&amp;"": ""&amp;vlookup(to_text(U1037),'1.Learning-Goals'!$A$3:$B$100,2,FALSE))"),"")</f>
        <v/>
      </c>
      <c r="Z1037" s="50" t="str">
        <f>IFERROR(__xludf.DUMMYFUNCTION("if(or(V1037="""",V1037=""f""),"""",V1037&amp;"": ""&amp;vlookup(to_text(V1037),'1.Learning-Goals'!$A$3:$B$100,2,FALSE))"),"")</f>
        <v/>
      </c>
      <c r="AA1037" s="50" t="str">
        <f>IFERROR(__xludf.DUMMYFUNCTION("if(or(W1037="""",W1037=""f""),"""",W1037&amp;"": ""&amp;vlookup(to_text(W1037),'1.Learning-Goals'!$A$3:$B$100,2,FALSE))"),"")</f>
        <v/>
      </c>
      <c r="AB1037" s="50" t="str">
        <f>IFERROR(__xludf.DUMMYFUNCTION("if(or(X1037="""",X1037=""f""),"""",X1037&amp;"": ""&amp;vlookup(to_text(X1037),'1.Learning-Goals'!$A$3:$B$100,2,FALSE))"),"")</f>
        <v/>
      </c>
      <c r="AC1037" s="52"/>
      <c r="AD1037" s="52"/>
      <c r="AE1037" s="52"/>
      <c r="AF1037" s="52"/>
      <c r="AG1037" s="52"/>
      <c r="AH1037" s="52"/>
      <c r="AI1037" s="52"/>
      <c r="AJ1037" s="52"/>
    </row>
    <row r="1038" ht="15.75" customHeight="1">
      <c r="A1038" s="53"/>
      <c r="B1038" s="39" t="str">
        <f t="shared" si="1"/>
        <v/>
      </c>
      <c r="C1038" s="40" t="s">
        <v>3056</v>
      </c>
      <c r="D1038" s="41" t="s">
        <v>3057</v>
      </c>
      <c r="E1038" s="41" t="s">
        <v>2866</v>
      </c>
      <c r="F1038" s="40" t="s">
        <v>2911</v>
      </c>
      <c r="G1038" s="41">
        <v>1.0</v>
      </c>
      <c r="H1038" s="58" t="s">
        <v>7</v>
      </c>
      <c r="I1038" s="41" t="s">
        <v>2912</v>
      </c>
      <c r="J1038" s="56"/>
      <c r="K1038" s="44"/>
      <c r="L1038" s="45"/>
      <c r="M1038" s="46" t="s">
        <v>2961</v>
      </c>
      <c r="N1038" s="40" t="s">
        <v>2962</v>
      </c>
      <c r="O1038" s="47" t="s">
        <v>3058</v>
      </c>
      <c r="P1038" s="40" t="s">
        <v>3059</v>
      </c>
      <c r="Q1038" s="59"/>
      <c r="R1038" s="59"/>
      <c r="S1038" s="49"/>
      <c r="T1038" s="50" t="str">
        <f>IFERROR(__xludf.DUMMYFUNCTION("if(isblank($A1038),"""",REGEXREPLACE($A1038,   "",?(\d),?"",  ""$1""&amp;""-""&amp;$H1038))"),"")</f>
        <v/>
      </c>
      <c r="U1038" s="51" t="str">
        <f>IFERROR(__xludf.DUMMYFUNCTION("iferror(split(A1038,"","",TRUE,TRUE),"""")"),"")</f>
        <v/>
      </c>
      <c r="V1038" s="51"/>
      <c r="W1038" s="51"/>
      <c r="X1038" s="51"/>
      <c r="Y1038" s="50" t="str">
        <f>IFERROR(__xludf.DUMMYFUNCTION("if(or(U1038="""",U1038=""f""),"""",U1038&amp;"": ""&amp;vlookup(to_text(U1038),'1.Learning-Goals'!$A$3:$B$100,2,FALSE))"),"")</f>
        <v/>
      </c>
      <c r="Z1038" s="50" t="str">
        <f>IFERROR(__xludf.DUMMYFUNCTION("if(or(V1038="""",V1038=""f""),"""",V1038&amp;"": ""&amp;vlookup(to_text(V1038),'1.Learning-Goals'!$A$3:$B$100,2,FALSE))"),"")</f>
        <v/>
      </c>
      <c r="AA1038" s="50" t="str">
        <f>IFERROR(__xludf.DUMMYFUNCTION("if(or(W1038="""",W1038=""f""),"""",W1038&amp;"": ""&amp;vlookup(to_text(W1038),'1.Learning-Goals'!$A$3:$B$100,2,FALSE))"),"")</f>
        <v/>
      </c>
      <c r="AB1038" s="50" t="str">
        <f>IFERROR(__xludf.DUMMYFUNCTION("if(or(X1038="""",X1038=""f""),"""",X1038&amp;"": ""&amp;vlookup(to_text(X1038),'1.Learning-Goals'!$A$3:$B$100,2,FALSE))"),"")</f>
        <v/>
      </c>
      <c r="AC1038" s="52"/>
      <c r="AD1038" s="52"/>
      <c r="AE1038" s="52"/>
      <c r="AF1038" s="52"/>
      <c r="AG1038" s="52"/>
      <c r="AH1038" s="52"/>
      <c r="AI1038" s="52"/>
      <c r="AJ1038" s="52"/>
    </row>
    <row r="1039" ht="15.75" customHeight="1">
      <c r="A1039" s="53"/>
      <c r="B1039" s="39" t="str">
        <f t="shared" si="1"/>
        <v/>
      </c>
      <c r="C1039" s="40" t="s">
        <v>3060</v>
      </c>
      <c r="D1039" s="41" t="s">
        <v>3061</v>
      </c>
      <c r="E1039" s="41" t="s">
        <v>2866</v>
      </c>
      <c r="F1039" s="40" t="s">
        <v>2911</v>
      </c>
      <c r="G1039" s="41">
        <v>1.0</v>
      </c>
      <c r="H1039" s="58" t="s">
        <v>7</v>
      </c>
      <c r="I1039" s="41" t="s">
        <v>2912</v>
      </c>
      <c r="J1039" s="56"/>
      <c r="K1039" s="44"/>
      <c r="L1039" s="45"/>
      <c r="M1039" s="46" t="s">
        <v>2961</v>
      </c>
      <c r="N1039" s="40" t="s">
        <v>2962</v>
      </c>
      <c r="O1039" s="47" t="s">
        <v>3062</v>
      </c>
      <c r="P1039" s="40" t="s">
        <v>3063</v>
      </c>
      <c r="Q1039" s="59"/>
      <c r="R1039" s="59"/>
      <c r="S1039" s="49"/>
      <c r="T1039" s="50" t="str">
        <f>IFERROR(__xludf.DUMMYFUNCTION("if(isblank($A1039),"""",REGEXREPLACE($A1039,   "",?(\d),?"",  ""$1""&amp;""-""&amp;$H1039))"),"")</f>
        <v/>
      </c>
      <c r="U1039" s="51" t="str">
        <f>IFERROR(__xludf.DUMMYFUNCTION("iferror(split(A1039,"","",TRUE,TRUE),"""")"),"")</f>
        <v/>
      </c>
      <c r="V1039" s="51"/>
      <c r="W1039" s="51"/>
      <c r="X1039" s="51"/>
      <c r="Y1039" s="50" t="str">
        <f>IFERROR(__xludf.DUMMYFUNCTION("if(or(U1039="""",U1039=""f""),"""",U1039&amp;"": ""&amp;vlookup(to_text(U1039),'1.Learning-Goals'!$A$3:$B$100,2,FALSE))"),"")</f>
        <v/>
      </c>
      <c r="Z1039" s="50" t="str">
        <f>IFERROR(__xludf.DUMMYFUNCTION("if(or(V1039="""",V1039=""f""),"""",V1039&amp;"": ""&amp;vlookup(to_text(V1039),'1.Learning-Goals'!$A$3:$B$100,2,FALSE))"),"")</f>
        <v/>
      </c>
      <c r="AA1039" s="50" t="str">
        <f>IFERROR(__xludf.DUMMYFUNCTION("if(or(W1039="""",W1039=""f""),"""",W1039&amp;"": ""&amp;vlookup(to_text(W1039),'1.Learning-Goals'!$A$3:$B$100,2,FALSE))"),"")</f>
        <v/>
      </c>
      <c r="AB1039" s="50" t="str">
        <f>IFERROR(__xludf.DUMMYFUNCTION("if(or(X1039="""",X1039=""f""),"""",X1039&amp;"": ""&amp;vlookup(to_text(X1039),'1.Learning-Goals'!$A$3:$B$100,2,FALSE))"),"")</f>
        <v/>
      </c>
      <c r="AC1039" s="52"/>
      <c r="AD1039" s="52"/>
      <c r="AE1039" s="52"/>
      <c r="AF1039" s="52"/>
      <c r="AG1039" s="52"/>
      <c r="AH1039" s="52"/>
      <c r="AI1039" s="52"/>
      <c r="AJ1039" s="52"/>
    </row>
    <row r="1040" ht="15.75" customHeight="1">
      <c r="A1040" s="53"/>
      <c r="B1040" s="39" t="str">
        <f t="shared" si="1"/>
        <v/>
      </c>
      <c r="C1040" s="40" t="s">
        <v>3064</v>
      </c>
      <c r="D1040" s="41" t="s">
        <v>3065</v>
      </c>
      <c r="E1040" s="41" t="s">
        <v>2866</v>
      </c>
      <c r="F1040" s="40" t="s">
        <v>2911</v>
      </c>
      <c r="G1040" s="41">
        <v>1.0</v>
      </c>
      <c r="H1040" s="58" t="s">
        <v>7</v>
      </c>
      <c r="I1040" s="41" t="s">
        <v>2912</v>
      </c>
      <c r="J1040" s="56"/>
      <c r="K1040" s="44"/>
      <c r="L1040" s="45"/>
      <c r="M1040" s="46" t="s">
        <v>2961</v>
      </c>
      <c r="N1040" s="40" t="s">
        <v>2962</v>
      </c>
      <c r="O1040" s="47" t="s">
        <v>3066</v>
      </c>
      <c r="P1040" s="40" t="s">
        <v>3067</v>
      </c>
      <c r="Q1040" s="59"/>
      <c r="R1040" s="59"/>
      <c r="S1040" s="49"/>
      <c r="T1040" s="50" t="str">
        <f>IFERROR(__xludf.DUMMYFUNCTION("if(isblank($A1040),"""",REGEXREPLACE($A1040,   "",?(\d),?"",  ""$1""&amp;""-""&amp;$H1040))"),"")</f>
        <v/>
      </c>
      <c r="U1040" s="51" t="str">
        <f>IFERROR(__xludf.DUMMYFUNCTION("iferror(split(A1040,"","",TRUE,TRUE),"""")"),"")</f>
        <v/>
      </c>
      <c r="V1040" s="51"/>
      <c r="W1040" s="51"/>
      <c r="X1040" s="51"/>
      <c r="Y1040" s="50" t="str">
        <f>IFERROR(__xludf.DUMMYFUNCTION("if(or(U1040="""",U1040=""f""),"""",U1040&amp;"": ""&amp;vlookup(to_text(U1040),'1.Learning-Goals'!$A$3:$B$100,2,FALSE))"),"")</f>
        <v/>
      </c>
      <c r="Z1040" s="50" t="str">
        <f>IFERROR(__xludf.DUMMYFUNCTION("if(or(V1040="""",V1040=""f""),"""",V1040&amp;"": ""&amp;vlookup(to_text(V1040),'1.Learning-Goals'!$A$3:$B$100,2,FALSE))"),"")</f>
        <v/>
      </c>
      <c r="AA1040" s="50" t="str">
        <f>IFERROR(__xludf.DUMMYFUNCTION("if(or(W1040="""",W1040=""f""),"""",W1040&amp;"": ""&amp;vlookup(to_text(W1040),'1.Learning-Goals'!$A$3:$B$100,2,FALSE))"),"")</f>
        <v/>
      </c>
      <c r="AB1040" s="50" t="str">
        <f>IFERROR(__xludf.DUMMYFUNCTION("if(or(X1040="""",X1040=""f""),"""",X1040&amp;"": ""&amp;vlookup(to_text(X1040),'1.Learning-Goals'!$A$3:$B$100,2,FALSE))"),"")</f>
        <v/>
      </c>
      <c r="AC1040" s="52"/>
      <c r="AD1040" s="52"/>
      <c r="AE1040" s="52"/>
      <c r="AF1040" s="52"/>
      <c r="AG1040" s="52"/>
      <c r="AH1040" s="52"/>
      <c r="AI1040" s="52"/>
      <c r="AJ1040" s="52"/>
    </row>
    <row r="1041" ht="15.75" customHeight="1">
      <c r="A1041" s="53"/>
      <c r="B1041" s="39" t="str">
        <f t="shared" si="1"/>
        <v/>
      </c>
      <c r="C1041" s="40" t="s">
        <v>3068</v>
      </c>
      <c r="D1041" s="41" t="s">
        <v>3069</v>
      </c>
      <c r="E1041" s="41" t="s">
        <v>2866</v>
      </c>
      <c r="F1041" s="40" t="s">
        <v>2911</v>
      </c>
      <c r="G1041" s="41">
        <v>2.0</v>
      </c>
      <c r="H1041" s="58" t="s">
        <v>7</v>
      </c>
      <c r="I1041" s="41" t="s">
        <v>2912</v>
      </c>
      <c r="J1041" s="56"/>
      <c r="K1041" s="44"/>
      <c r="L1041" s="45"/>
      <c r="M1041" s="46" t="s">
        <v>2913</v>
      </c>
      <c r="N1041" s="40" t="s">
        <v>2914</v>
      </c>
      <c r="O1041" s="47" t="s">
        <v>3070</v>
      </c>
      <c r="P1041" s="40" t="s">
        <v>2916</v>
      </c>
      <c r="Q1041" s="59"/>
      <c r="R1041" s="59"/>
      <c r="S1041" s="49"/>
      <c r="T1041" s="50" t="str">
        <f>IFERROR(__xludf.DUMMYFUNCTION("if(isblank($A1041),"""",REGEXREPLACE($A1041,   "",?(\d),?"",  ""$1""&amp;""-""&amp;$H1041))"),"")</f>
        <v/>
      </c>
      <c r="U1041" s="51" t="str">
        <f>IFERROR(__xludf.DUMMYFUNCTION("iferror(split(A1041,"","",TRUE,TRUE),"""")"),"")</f>
        <v/>
      </c>
      <c r="V1041" s="51"/>
      <c r="W1041" s="51"/>
      <c r="X1041" s="51"/>
      <c r="Y1041" s="50" t="str">
        <f>IFERROR(__xludf.DUMMYFUNCTION("if(or(U1041="""",U1041=""f""),"""",U1041&amp;"": ""&amp;vlookup(to_text(U1041),'1.Learning-Goals'!$A$3:$B$100,2,FALSE))"),"")</f>
        <v/>
      </c>
      <c r="Z1041" s="50" t="str">
        <f>IFERROR(__xludf.DUMMYFUNCTION("if(or(V1041="""",V1041=""f""),"""",V1041&amp;"": ""&amp;vlookup(to_text(V1041),'1.Learning-Goals'!$A$3:$B$100,2,FALSE))"),"")</f>
        <v/>
      </c>
      <c r="AA1041" s="50" t="str">
        <f>IFERROR(__xludf.DUMMYFUNCTION("if(or(W1041="""",W1041=""f""),"""",W1041&amp;"": ""&amp;vlookup(to_text(W1041),'1.Learning-Goals'!$A$3:$B$100,2,FALSE))"),"")</f>
        <v/>
      </c>
      <c r="AB1041" s="50" t="str">
        <f>IFERROR(__xludf.DUMMYFUNCTION("if(or(X1041="""",X1041=""f""),"""",X1041&amp;"": ""&amp;vlookup(to_text(X1041),'1.Learning-Goals'!$A$3:$B$100,2,FALSE))"),"")</f>
        <v/>
      </c>
      <c r="AC1041" s="52"/>
      <c r="AD1041" s="52"/>
      <c r="AE1041" s="52"/>
      <c r="AF1041" s="52"/>
      <c r="AG1041" s="52"/>
      <c r="AH1041" s="52"/>
      <c r="AI1041" s="52"/>
      <c r="AJ1041" s="52"/>
    </row>
    <row r="1042" ht="15.75" customHeight="1">
      <c r="A1042" s="53"/>
      <c r="B1042" s="39" t="str">
        <f t="shared" si="1"/>
        <v/>
      </c>
      <c r="C1042" s="40" t="s">
        <v>3071</v>
      </c>
      <c r="D1042" s="41" t="s">
        <v>3072</v>
      </c>
      <c r="E1042" s="41" t="s">
        <v>2866</v>
      </c>
      <c r="F1042" s="40" t="s">
        <v>2911</v>
      </c>
      <c r="G1042" s="41">
        <v>2.0</v>
      </c>
      <c r="H1042" s="58" t="s">
        <v>7</v>
      </c>
      <c r="I1042" s="41" t="s">
        <v>2912</v>
      </c>
      <c r="J1042" s="56"/>
      <c r="K1042" s="44"/>
      <c r="L1042" s="45"/>
      <c r="M1042" s="46" t="s">
        <v>2913</v>
      </c>
      <c r="N1042" s="40" t="s">
        <v>2914</v>
      </c>
      <c r="O1042" s="47" t="s">
        <v>3073</v>
      </c>
      <c r="P1042" s="40" t="s">
        <v>2920</v>
      </c>
      <c r="Q1042" s="59"/>
      <c r="R1042" s="59"/>
      <c r="S1042" s="49"/>
      <c r="T1042" s="50" t="str">
        <f>IFERROR(__xludf.DUMMYFUNCTION("if(isblank($A1042),"""",REGEXREPLACE($A1042,   "",?(\d),?"",  ""$1""&amp;""-""&amp;$H1042))"),"")</f>
        <v/>
      </c>
      <c r="U1042" s="51" t="str">
        <f>IFERROR(__xludf.DUMMYFUNCTION("iferror(split(A1042,"","",TRUE,TRUE),"""")"),"")</f>
        <v/>
      </c>
      <c r="V1042" s="51"/>
      <c r="W1042" s="51"/>
      <c r="X1042" s="51"/>
      <c r="Y1042" s="50" t="str">
        <f>IFERROR(__xludf.DUMMYFUNCTION("if(or(U1042="""",U1042=""f""),"""",U1042&amp;"": ""&amp;vlookup(to_text(U1042),'1.Learning-Goals'!$A$3:$B$100,2,FALSE))"),"")</f>
        <v/>
      </c>
      <c r="Z1042" s="50" t="str">
        <f>IFERROR(__xludf.DUMMYFUNCTION("if(or(V1042="""",V1042=""f""),"""",V1042&amp;"": ""&amp;vlookup(to_text(V1042),'1.Learning-Goals'!$A$3:$B$100,2,FALSE))"),"")</f>
        <v/>
      </c>
      <c r="AA1042" s="50" t="str">
        <f>IFERROR(__xludf.DUMMYFUNCTION("if(or(W1042="""",W1042=""f""),"""",W1042&amp;"": ""&amp;vlookup(to_text(W1042),'1.Learning-Goals'!$A$3:$B$100,2,FALSE))"),"")</f>
        <v/>
      </c>
      <c r="AB1042" s="50" t="str">
        <f>IFERROR(__xludf.DUMMYFUNCTION("if(or(X1042="""",X1042=""f""),"""",X1042&amp;"": ""&amp;vlookup(to_text(X1042),'1.Learning-Goals'!$A$3:$B$100,2,FALSE))"),"")</f>
        <v/>
      </c>
      <c r="AC1042" s="52"/>
      <c r="AD1042" s="52"/>
      <c r="AE1042" s="52"/>
      <c r="AF1042" s="52"/>
      <c r="AG1042" s="52"/>
      <c r="AH1042" s="52"/>
      <c r="AI1042" s="52"/>
      <c r="AJ1042" s="52"/>
    </row>
    <row r="1043" ht="15.75" customHeight="1">
      <c r="A1043" s="53"/>
      <c r="B1043" s="39" t="str">
        <f t="shared" si="1"/>
        <v/>
      </c>
      <c r="C1043" s="40" t="s">
        <v>3074</v>
      </c>
      <c r="D1043" s="41" t="s">
        <v>3075</v>
      </c>
      <c r="E1043" s="41" t="s">
        <v>2866</v>
      </c>
      <c r="F1043" s="40" t="s">
        <v>2911</v>
      </c>
      <c r="G1043" s="41">
        <v>2.0</v>
      </c>
      <c r="H1043" s="58" t="s">
        <v>7</v>
      </c>
      <c r="I1043" s="41" t="s">
        <v>2912</v>
      </c>
      <c r="J1043" s="56"/>
      <c r="K1043" s="44"/>
      <c r="L1043" s="45"/>
      <c r="M1043" s="46" t="s">
        <v>2913</v>
      </c>
      <c r="N1043" s="40" t="s">
        <v>2914</v>
      </c>
      <c r="O1043" s="47" t="s">
        <v>3076</v>
      </c>
      <c r="P1043" s="40" t="s">
        <v>2924</v>
      </c>
      <c r="Q1043" s="59"/>
      <c r="R1043" s="59"/>
      <c r="S1043" s="49"/>
      <c r="T1043" s="50" t="str">
        <f>IFERROR(__xludf.DUMMYFUNCTION("if(isblank($A1043),"""",REGEXREPLACE($A1043,   "",?(\d),?"",  ""$1""&amp;""-""&amp;$H1043))"),"")</f>
        <v/>
      </c>
      <c r="U1043" s="51" t="str">
        <f>IFERROR(__xludf.DUMMYFUNCTION("iferror(split(A1043,"","",TRUE,TRUE),"""")"),"")</f>
        <v/>
      </c>
      <c r="V1043" s="51"/>
      <c r="W1043" s="51"/>
      <c r="X1043" s="51"/>
      <c r="Y1043" s="50" t="str">
        <f>IFERROR(__xludf.DUMMYFUNCTION("if(or(U1043="""",U1043=""f""),"""",U1043&amp;"": ""&amp;vlookup(to_text(U1043),'1.Learning-Goals'!$A$3:$B$100,2,FALSE))"),"")</f>
        <v/>
      </c>
      <c r="Z1043" s="50" t="str">
        <f>IFERROR(__xludf.DUMMYFUNCTION("if(or(V1043="""",V1043=""f""),"""",V1043&amp;"": ""&amp;vlookup(to_text(V1043),'1.Learning-Goals'!$A$3:$B$100,2,FALSE))"),"")</f>
        <v/>
      </c>
      <c r="AA1043" s="50" t="str">
        <f>IFERROR(__xludf.DUMMYFUNCTION("if(or(W1043="""",W1043=""f""),"""",W1043&amp;"": ""&amp;vlookup(to_text(W1043),'1.Learning-Goals'!$A$3:$B$100,2,FALSE))"),"")</f>
        <v/>
      </c>
      <c r="AB1043" s="50" t="str">
        <f>IFERROR(__xludf.DUMMYFUNCTION("if(or(X1043="""",X1043=""f""),"""",X1043&amp;"": ""&amp;vlookup(to_text(X1043),'1.Learning-Goals'!$A$3:$B$100,2,FALSE))"),"")</f>
        <v/>
      </c>
      <c r="AC1043" s="52"/>
      <c r="AD1043" s="52"/>
      <c r="AE1043" s="52"/>
      <c r="AF1043" s="52"/>
      <c r="AG1043" s="52"/>
      <c r="AH1043" s="52"/>
      <c r="AI1043" s="52"/>
      <c r="AJ1043" s="52"/>
    </row>
    <row r="1044" ht="15.75" customHeight="1">
      <c r="A1044" s="53"/>
      <c r="B1044" s="39" t="str">
        <f t="shared" si="1"/>
        <v/>
      </c>
      <c r="C1044" s="40" t="s">
        <v>3077</v>
      </c>
      <c r="D1044" s="41" t="s">
        <v>3078</v>
      </c>
      <c r="E1044" s="41" t="s">
        <v>2866</v>
      </c>
      <c r="F1044" s="40" t="s">
        <v>2939</v>
      </c>
      <c r="G1044" s="41">
        <v>2.0</v>
      </c>
      <c r="H1044" s="58" t="s">
        <v>7</v>
      </c>
      <c r="I1044" s="41" t="s">
        <v>2940</v>
      </c>
      <c r="J1044" s="56"/>
      <c r="K1044" s="44"/>
      <c r="L1044" s="45"/>
      <c r="M1044" s="46" t="s">
        <v>2941</v>
      </c>
      <c r="N1044" s="40" t="s">
        <v>2942</v>
      </c>
      <c r="O1044" s="47" t="s">
        <v>3079</v>
      </c>
      <c r="P1044" s="40" t="s">
        <v>2944</v>
      </c>
      <c r="Q1044" s="59"/>
      <c r="R1044" s="59"/>
      <c r="S1044" s="49"/>
      <c r="T1044" s="50" t="str">
        <f>IFERROR(__xludf.DUMMYFUNCTION("if(isblank($A1044),"""",REGEXREPLACE($A1044,   "",?(\d),?"",  ""$1""&amp;""-""&amp;$H1044))"),"")</f>
        <v/>
      </c>
      <c r="U1044" s="51" t="str">
        <f>IFERROR(__xludf.DUMMYFUNCTION("iferror(split(A1044,"","",TRUE,TRUE),"""")"),"")</f>
        <v/>
      </c>
      <c r="V1044" s="51"/>
      <c r="W1044" s="51"/>
      <c r="X1044" s="51"/>
      <c r="Y1044" s="50" t="str">
        <f>IFERROR(__xludf.DUMMYFUNCTION("if(or(U1044="""",U1044=""f""),"""",U1044&amp;"": ""&amp;vlookup(to_text(U1044),'1.Learning-Goals'!$A$3:$B$100,2,FALSE))"),"")</f>
        <v/>
      </c>
      <c r="Z1044" s="50" t="str">
        <f>IFERROR(__xludf.DUMMYFUNCTION("if(or(V1044="""",V1044=""f""),"""",V1044&amp;"": ""&amp;vlookup(to_text(V1044),'1.Learning-Goals'!$A$3:$B$100,2,FALSE))"),"")</f>
        <v/>
      </c>
      <c r="AA1044" s="50" t="str">
        <f>IFERROR(__xludf.DUMMYFUNCTION("if(or(W1044="""",W1044=""f""),"""",W1044&amp;"": ""&amp;vlookup(to_text(W1044),'1.Learning-Goals'!$A$3:$B$100,2,FALSE))"),"")</f>
        <v/>
      </c>
      <c r="AB1044" s="50" t="str">
        <f>IFERROR(__xludf.DUMMYFUNCTION("if(or(X1044="""",X1044=""f""),"""",X1044&amp;"": ""&amp;vlookup(to_text(X1044),'1.Learning-Goals'!$A$3:$B$100,2,FALSE))"),"")</f>
        <v/>
      </c>
      <c r="AC1044" s="52"/>
      <c r="AD1044" s="52"/>
      <c r="AE1044" s="52"/>
      <c r="AF1044" s="52"/>
      <c r="AG1044" s="52"/>
      <c r="AH1044" s="52"/>
      <c r="AI1044" s="52"/>
      <c r="AJ1044" s="52"/>
    </row>
    <row r="1045" ht="15.75" customHeight="1">
      <c r="A1045" s="53"/>
      <c r="B1045" s="39" t="str">
        <f t="shared" si="1"/>
        <v/>
      </c>
      <c r="C1045" s="40" t="s">
        <v>3080</v>
      </c>
      <c r="D1045" s="41" t="s">
        <v>3081</v>
      </c>
      <c r="E1045" s="41" t="s">
        <v>2866</v>
      </c>
      <c r="F1045" s="40" t="s">
        <v>2939</v>
      </c>
      <c r="G1045" s="41">
        <v>2.0</v>
      </c>
      <c r="H1045" s="58" t="s">
        <v>7</v>
      </c>
      <c r="I1045" s="41" t="s">
        <v>2940</v>
      </c>
      <c r="J1045" s="56"/>
      <c r="K1045" s="44"/>
      <c r="L1045" s="45"/>
      <c r="M1045" s="46" t="s">
        <v>2941</v>
      </c>
      <c r="N1045" s="40" t="s">
        <v>2942</v>
      </c>
      <c r="O1045" s="47" t="s">
        <v>3082</v>
      </c>
      <c r="P1045" s="40" t="s">
        <v>2948</v>
      </c>
      <c r="Q1045" s="59"/>
      <c r="R1045" s="59"/>
      <c r="S1045" s="49"/>
      <c r="T1045" s="50" t="str">
        <f>IFERROR(__xludf.DUMMYFUNCTION("if(isblank($A1045),"""",REGEXREPLACE($A1045,   "",?(\d),?"",  ""$1""&amp;""-""&amp;$H1045))"),"")</f>
        <v/>
      </c>
      <c r="U1045" s="51" t="str">
        <f>IFERROR(__xludf.DUMMYFUNCTION("iferror(split(A1045,"","",TRUE,TRUE),"""")"),"")</f>
        <v/>
      </c>
      <c r="V1045" s="51"/>
      <c r="W1045" s="51"/>
      <c r="X1045" s="51"/>
      <c r="Y1045" s="50" t="str">
        <f>IFERROR(__xludf.DUMMYFUNCTION("if(or(U1045="""",U1045=""f""),"""",U1045&amp;"": ""&amp;vlookup(to_text(U1045),'1.Learning-Goals'!$A$3:$B$100,2,FALSE))"),"")</f>
        <v/>
      </c>
      <c r="Z1045" s="50" t="str">
        <f>IFERROR(__xludf.DUMMYFUNCTION("if(or(V1045="""",V1045=""f""),"""",V1045&amp;"": ""&amp;vlookup(to_text(V1045),'1.Learning-Goals'!$A$3:$B$100,2,FALSE))"),"")</f>
        <v/>
      </c>
      <c r="AA1045" s="50" t="str">
        <f>IFERROR(__xludf.DUMMYFUNCTION("if(or(W1045="""",W1045=""f""),"""",W1045&amp;"": ""&amp;vlookup(to_text(W1045),'1.Learning-Goals'!$A$3:$B$100,2,FALSE))"),"")</f>
        <v/>
      </c>
      <c r="AB1045" s="50" t="str">
        <f>IFERROR(__xludf.DUMMYFUNCTION("if(or(X1045="""",X1045=""f""),"""",X1045&amp;"": ""&amp;vlookup(to_text(X1045),'1.Learning-Goals'!$A$3:$B$100,2,FALSE))"),"")</f>
        <v/>
      </c>
      <c r="AC1045" s="52"/>
      <c r="AD1045" s="52"/>
      <c r="AE1045" s="52"/>
      <c r="AF1045" s="52"/>
      <c r="AG1045" s="52"/>
      <c r="AH1045" s="52"/>
      <c r="AI1045" s="52"/>
      <c r="AJ1045" s="52"/>
    </row>
    <row r="1046" ht="15.75" customHeight="1">
      <c r="A1046" s="53"/>
      <c r="B1046" s="39" t="str">
        <f t="shared" si="1"/>
        <v/>
      </c>
      <c r="C1046" s="40" t="s">
        <v>3083</v>
      </c>
      <c r="D1046" s="41" t="s">
        <v>3084</v>
      </c>
      <c r="E1046" s="41" t="s">
        <v>2866</v>
      </c>
      <c r="F1046" s="40" t="s">
        <v>2939</v>
      </c>
      <c r="G1046" s="41">
        <v>2.0</v>
      </c>
      <c r="H1046" s="58" t="s">
        <v>7</v>
      </c>
      <c r="I1046" s="41" t="s">
        <v>2940</v>
      </c>
      <c r="J1046" s="56"/>
      <c r="K1046" s="44"/>
      <c r="L1046" s="45"/>
      <c r="M1046" s="46" t="s">
        <v>2941</v>
      </c>
      <c r="N1046" s="40" t="s">
        <v>2942</v>
      </c>
      <c r="O1046" s="47" t="s">
        <v>3085</v>
      </c>
      <c r="P1046" s="40" t="s">
        <v>3086</v>
      </c>
      <c r="Q1046" s="59"/>
      <c r="R1046" s="59"/>
      <c r="S1046" s="49"/>
      <c r="T1046" s="50" t="str">
        <f>IFERROR(__xludf.DUMMYFUNCTION("if(isblank($A1046),"""",REGEXREPLACE($A1046,   "",?(\d),?"",  ""$1""&amp;""-""&amp;$H1046))"),"")</f>
        <v/>
      </c>
      <c r="U1046" s="51" t="str">
        <f>IFERROR(__xludf.DUMMYFUNCTION("iferror(split(A1046,"","",TRUE,TRUE),"""")"),"")</f>
        <v/>
      </c>
      <c r="V1046" s="51"/>
      <c r="W1046" s="51"/>
      <c r="X1046" s="51"/>
      <c r="Y1046" s="50" t="str">
        <f>IFERROR(__xludf.DUMMYFUNCTION("if(or(U1046="""",U1046=""f""),"""",U1046&amp;"": ""&amp;vlookup(to_text(U1046),'1.Learning-Goals'!$A$3:$B$100,2,FALSE))"),"")</f>
        <v/>
      </c>
      <c r="Z1046" s="50" t="str">
        <f>IFERROR(__xludf.DUMMYFUNCTION("if(or(V1046="""",V1046=""f""),"""",V1046&amp;"": ""&amp;vlookup(to_text(V1046),'1.Learning-Goals'!$A$3:$B$100,2,FALSE))"),"")</f>
        <v/>
      </c>
      <c r="AA1046" s="50" t="str">
        <f>IFERROR(__xludf.DUMMYFUNCTION("if(or(W1046="""",W1046=""f""),"""",W1046&amp;"": ""&amp;vlookup(to_text(W1046),'1.Learning-Goals'!$A$3:$B$100,2,FALSE))"),"")</f>
        <v/>
      </c>
      <c r="AB1046" s="50" t="str">
        <f>IFERROR(__xludf.DUMMYFUNCTION("if(or(X1046="""",X1046=""f""),"""",X1046&amp;"": ""&amp;vlookup(to_text(X1046),'1.Learning-Goals'!$A$3:$B$100,2,FALSE))"),"")</f>
        <v/>
      </c>
      <c r="AC1046" s="52"/>
      <c r="AD1046" s="52"/>
      <c r="AE1046" s="52"/>
      <c r="AF1046" s="52"/>
      <c r="AG1046" s="52"/>
      <c r="AH1046" s="52"/>
      <c r="AI1046" s="52"/>
      <c r="AJ1046" s="52"/>
    </row>
    <row r="1047" ht="15.75" customHeight="1">
      <c r="A1047" s="53"/>
      <c r="B1047" s="39" t="str">
        <f t="shared" si="1"/>
        <v/>
      </c>
      <c r="C1047" s="40" t="s">
        <v>3087</v>
      </c>
      <c r="D1047" s="41" t="s">
        <v>3088</v>
      </c>
      <c r="E1047" s="41" t="s">
        <v>2866</v>
      </c>
      <c r="F1047" s="40" t="s">
        <v>2939</v>
      </c>
      <c r="G1047" s="41">
        <v>2.0</v>
      </c>
      <c r="H1047" s="58" t="s">
        <v>7</v>
      </c>
      <c r="I1047" s="41" t="s">
        <v>2940</v>
      </c>
      <c r="J1047" s="56"/>
      <c r="K1047" s="44"/>
      <c r="L1047" s="45"/>
      <c r="M1047" s="46" t="s">
        <v>2941</v>
      </c>
      <c r="N1047" s="40" t="s">
        <v>2942</v>
      </c>
      <c r="O1047" s="47" t="s">
        <v>3089</v>
      </c>
      <c r="P1047" s="40" t="s">
        <v>3090</v>
      </c>
      <c r="Q1047" s="59"/>
      <c r="R1047" s="59"/>
      <c r="S1047" s="49"/>
      <c r="T1047" s="50" t="str">
        <f>IFERROR(__xludf.DUMMYFUNCTION("if(isblank($A1047),"""",REGEXREPLACE($A1047,   "",?(\d),?"",  ""$1""&amp;""-""&amp;$H1047))"),"")</f>
        <v/>
      </c>
      <c r="U1047" s="51" t="str">
        <f>IFERROR(__xludf.DUMMYFUNCTION("iferror(split(A1047,"","",TRUE,TRUE),"""")"),"")</f>
        <v/>
      </c>
      <c r="V1047" s="51"/>
      <c r="W1047" s="51"/>
      <c r="X1047" s="51"/>
      <c r="Y1047" s="50" t="str">
        <f>IFERROR(__xludf.DUMMYFUNCTION("if(or(U1047="""",U1047=""f""),"""",U1047&amp;"": ""&amp;vlookup(to_text(U1047),'1.Learning-Goals'!$A$3:$B$100,2,FALSE))"),"")</f>
        <v/>
      </c>
      <c r="Z1047" s="50" t="str">
        <f>IFERROR(__xludf.DUMMYFUNCTION("if(or(V1047="""",V1047=""f""),"""",V1047&amp;"": ""&amp;vlookup(to_text(V1047),'1.Learning-Goals'!$A$3:$B$100,2,FALSE))"),"")</f>
        <v/>
      </c>
      <c r="AA1047" s="50" t="str">
        <f>IFERROR(__xludf.DUMMYFUNCTION("if(or(W1047="""",W1047=""f""),"""",W1047&amp;"": ""&amp;vlookup(to_text(W1047),'1.Learning-Goals'!$A$3:$B$100,2,FALSE))"),"")</f>
        <v/>
      </c>
      <c r="AB1047" s="50" t="str">
        <f>IFERROR(__xludf.DUMMYFUNCTION("if(or(X1047="""",X1047=""f""),"""",X1047&amp;"": ""&amp;vlookup(to_text(X1047),'1.Learning-Goals'!$A$3:$B$100,2,FALSE))"),"")</f>
        <v/>
      </c>
      <c r="AC1047" s="52"/>
      <c r="AD1047" s="52"/>
      <c r="AE1047" s="52"/>
      <c r="AF1047" s="52"/>
      <c r="AG1047" s="52"/>
      <c r="AH1047" s="52"/>
      <c r="AI1047" s="52"/>
      <c r="AJ1047" s="52"/>
    </row>
    <row r="1048" ht="15.75" customHeight="1">
      <c r="A1048" s="53"/>
      <c r="B1048" s="39" t="str">
        <f t="shared" si="1"/>
        <v/>
      </c>
      <c r="C1048" s="40" t="s">
        <v>3091</v>
      </c>
      <c r="D1048" s="41" t="s">
        <v>3092</v>
      </c>
      <c r="E1048" s="41" t="s">
        <v>2866</v>
      </c>
      <c r="F1048" s="40" t="s">
        <v>2939</v>
      </c>
      <c r="G1048" s="41">
        <v>2.0</v>
      </c>
      <c r="H1048" s="58" t="s">
        <v>7</v>
      </c>
      <c r="I1048" s="41" t="s">
        <v>2940</v>
      </c>
      <c r="J1048" s="56"/>
      <c r="K1048" s="44"/>
      <c r="L1048" s="45"/>
      <c r="M1048" s="46" t="s">
        <v>2941</v>
      </c>
      <c r="N1048" s="40" t="s">
        <v>2942</v>
      </c>
      <c r="O1048" s="47" t="s">
        <v>3093</v>
      </c>
      <c r="P1048" s="40" t="s">
        <v>3094</v>
      </c>
      <c r="Q1048" s="59"/>
      <c r="R1048" s="59"/>
      <c r="S1048" s="49"/>
      <c r="T1048" s="50" t="str">
        <f>IFERROR(__xludf.DUMMYFUNCTION("if(isblank($A1048),"""",REGEXREPLACE($A1048,   "",?(\d),?"",  ""$1""&amp;""-""&amp;$H1048))"),"")</f>
        <v/>
      </c>
      <c r="U1048" s="51" t="str">
        <f>IFERROR(__xludf.DUMMYFUNCTION("iferror(split(A1048,"","",TRUE,TRUE),"""")"),"")</f>
        <v/>
      </c>
      <c r="V1048" s="51"/>
      <c r="W1048" s="51"/>
      <c r="X1048" s="51"/>
      <c r="Y1048" s="50" t="str">
        <f>IFERROR(__xludf.DUMMYFUNCTION("if(or(U1048="""",U1048=""f""),"""",U1048&amp;"": ""&amp;vlookup(to_text(U1048),'1.Learning-Goals'!$A$3:$B$100,2,FALSE))"),"")</f>
        <v/>
      </c>
      <c r="Z1048" s="50" t="str">
        <f>IFERROR(__xludf.DUMMYFUNCTION("if(or(V1048="""",V1048=""f""),"""",V1048&amp;"": ""&amp;vlookup(to_text(V1048),'1.Learning-Goals'!$A$3:$B$100,2,FALSE))"),"")</f>
        <v/>
      </c>
      <c r="AA1048" s="50" t="str">
        <f>IFERROR(__xludf.DUMMYFUNCTION("if(or(W1048="""",W1048=""f""),"""",W1048&amp;"": ""&amp;vlookup(to_text(W1048),'1.Learning-Goals'!$A$3:$B$100,2,FALSE))"),"")</f>
        <v/>
      </c>
      <c r="AB1048" s="50" t="str">
        <f>IFERROR(__xludf.DUMMYFUNCTION("if(or(X1048="""",X1048=""f""),"""",X1048&amp;"": ""&amp;vlookup(to_text(X1048),'1.Learning-Goals'!$A$3:$B$100,2,FALSE))"),"")</f>
        <v/>
      </c>
      <c r="AC1048" s="52"/>
      <c r="AD1048" s="52"/>
      <c r="AE1048" s="52"/>
      <c r="AF1048" s="52"/>
      <c r="AG1048" s="52"/>
      <c r="AH1048" s="52"/>
      <c r="AI1048" s="52"/>
      <c r="AJ1048" s="52"/>
    </row>
    <row r="1049" ht="15.75" customHeight="1">
      <c r="A1049" s="53"/>
      <c r="B1049" s="39" t="str">
        <f t="shared" si="1"/>
        <v/>
      </c>
      <c r="C1049" s="40" t="s">
        <v>3095</v>
      </c>
      <c r="D1049" s="41" t="s">
        <v>3096</v>
      </c>
      <c r="E1049" s="41" t="s">
        <v>2866</v>
      </c>
      <c r="F1049" s="40" t="s">
        <v>2939</v>
      </c>
      <c r="G1049" s="41">
        <v>2.0</v>
      </c>
      <c r="H1049" s="58" t="s">
        <v>7</v>
      </c>
      <c r="I1049" s="41" t="s">
        <v>2940</v>
      </c>
      <c r="J1049" s="56"/>
      <c r="K1049" s="44"/>
      <c r="L1049" s="45"/>
      <c r="M1049" s="46" t="s">
        <v>2941</v>
      </c>
      <c r="N1049" s="40" t="s">
        <v>2942</v>
      </c>
      <c r="O1049" s="47" t="s">
        <v>3097</v>
      </c>
      <c r="P1049" s="40" t="s">
        <v>3098</v>
      </c>
      <c r="Q1049" s="59"/>
      <c r="R1049" s="59"/>
      <c r="S1049" s="49"/>
      <c r="T1049" s="50" t="str">
        <f>IFERROR(__xludf.DUMMYFUNCTION("if(isblank($A1049),"""",REGEXREPLACE($A1049,   "",?(\d),?"",  ""$1""&amp;""-""&amp;$H1049))"),"")</f>
        <v/>
      </c>
      <c r="U1049" s="51" t="str">
        <f>IFERROR(__xludf.DUMMYFUNCTION("iferror(split(A1049,"","",TRUE,TRUE),"""")"),"")</f>
        <v/>
      </c>
      <c r="V1049" s="51"/>
      <c r="W1049" s="51"/>
      <c r="X1049" s="51"/>
      <c r="Y1049" s="50" t="str">
        <f>IFERROR(__xludf.DUMMYFUNCTION("if(or(U1049="""",U1049=""f""),"""",U1049&amp;"": ""&amp;vlookup(to_text(U1049),'1.Learning-Goals'!$A$3:$B$100,2,FALSE))"),"")</f>
        <v/>
      </c>
      <c r="Z1049" s="50" t="str">
        <f>IFERROR(__xludf.DUMMYFUNCTION("if(or(V1049="""",V1049=""f""),"""",V1049&amp;"": ""&amp;vlookup(to_text(V1049),'1.Learning-Goals'!$A$3:$B$100,2,FALSE))"),"")</f>
        <v/>
      </c>
      <c r="AA1049" s="50" t="str">
        <f>IFERROR(__xludf.DUMMYFUNCTION("if(or(W1049="""",W1049=""f""),"""",W1049&amp;"": ""&amp;vlookup(to_text(W1049),'1.Learning-Goals'!$A$3:$B$100,2,FALSE))"),"")</f>
        <v/>
      </c>
      <c r="AB1049" s="50" t="str">
        <f>IFERROR(__xludf.DUMMYFUNCTION("if(or(X1049="""",X1049=""f""),"""",X1049&amp;"": ""&amp;vlookup(to_text(X1049),'1.Learning-Goals'!$A$3:$B$100,2,FALSE))"),"")</f>
        <v/>
      </c>
      <c r="AC1049" s="52"/>
      <c r="AD1049" s="52"/>
      <c r="AE1049" s="52"/>
      <c r="AF1049" s="52"/>
      <c r="AG1049" s="52"/>
      <c r="AH1049" s="52"/>
      <c r="AI1049" s="52"/>
      <c r="AJ1049" s="52"/>
    </row>
    <row r="1050" ht="15.75" customHeight="1">
      <c r="A1050" s="53"/>
      <c r="B1050" s="39" t="str">
        <f t="shared" si="1"/>
        <v/>
      </c>
      <c r="C1050" s="40" t="s">
        <v>3099</v>
      </c>
      <c r="D1050" s="41" t="s">
        <v>3100</v>
      </c>
      <c r="E1050" s="41" t="s">
        <v>2866</v>
      </c>
      <c r="F1050" s="40" t="s">
        <v>2939</v>
      </c>
      <c r="G1050" s="41">
        <v>2.0</v>
      </c>
      <c r="H1050" s="58" t="s">
        <v>7</v>
      </c>
      <c r="I1050" s="41" t="s">
        <v>2940</v>
      </c>
      <c r="J1050" s="56"/>
      <c r="K1050" s="44"/>
      <c r="L1050" s="45"/>
      <c r="M1050" s="46" t="s">
        <v>2941</v>
      </c>
      <c r="N1050" s="40" t="s">
        <v>2942</v>
      </c>
      <c r="O1050" s="47" t="s">
        <v>3101</v>
      </c>
      <c r="P1050" s="40" t="s">
        <v>3102</v>
      </c>
      <c r="Q1050" s="59"/>
      <c r="R1050" s="59"/>
      <c r="S1050" s="49"/>
      <c r="T1050" s="50" t="str">
        <f>IFERROR(__xludf.DUMMYFUNCTION("if(isblank($A1050),"""",REGEXREPLACE($A1050,   "",?(\d),?"",  ""$1""&amp;""-""&amp;$H1050))"),"")</f>
        <v/>
      </c>
      <c r="U1050" s="51" t="str">
        <f>IFERROR(__xludf.DUMMYFUNCTION("iferror(split(A1050,"","",TRUE,TRUE),"""")"),"")</f>
        <v/>
      </c>
      <c r="V1050" s="51"/>
      <c r="W1050" s="51"/>
      <c r="X1050" s="51"/>
      <c r="Y1050" s="50" t="str">
        <f>IFERROR(__xludf.DUMMYFUNCTION("if(or(U1050="""",U1050=""f""),"""",U1050&amp;"": ""&amp;vlookup(to_text(U1050),'1.Learning-Goals'!$A$3:$B$100,2,FALSE))"),"")</f>
        <v/>
      </c>
      <c r="Z1050" s="50" t="str">
        <f>IFERROR(__xludf.DUMMYFUNCTION("if(or(V1050="""",V1050=""f""),"""",V1050&amp;"": ""&amp;vlookup(to_text(V1050),'1.Learning-Goals'!$A$3:$B$100,2,FALSE))"),"")</f>
        <v/>
      </c>
      <c r="AA1050" s="50" t="str">
        <f>IFERROR(__xludf.DUMMYFUNCTION("if(or(W1050="""",W1050=""f""),"""",W1050&amp;"": ""&amp;vlookup(to_text(W1050),'1.Learning-Goals'!$A$3:$B$100,2,FALSE))"),"")</f>
        <v/>
      </c>
      <c r="AB1050" s="50" t="str">
        <f>IFERROR(__xludf.DUMMYFUNCTION("if(or(X1050="""",X1050=""f""),"""",X1050&amp;"": ""&amp;vlookup(to_text(X1050),'1.Learning-Goals'!$A$3:$B$100,2,FALSE))"),"")</f>
        <v/>
      </c>
      <c r="AC1050" s="52"/>
      <c r="AD1050" s="52"/>
      <c r="AE1050" s="52"/>
      <c r="AF1050" s="52"/>
      <c r="AG1050" s="52"/>
      <c r="AH1050" s="52"/>
      <c r="AI1050" s="52"/>
      <c r="AJ1050" s="52"/>
    </row>
    <row r="1051" ht="15.75" customHeight="1">
      <c r="A1051" s="53"/>
      <c r="B1051" s="39" t="str">
        <f t="shared" si="1"/>
        <v/>
      </c>
      <c r="C1051" s="40" t="s">
        <v>3103</v>
      </c>
      <c r="D1051" s="41" t="s">
        <v>3104</v>
      </c>
      <c r="E1051" s="41" t="s">
        <v>2866</v>
      </c>
      <c r="F1051" s="40" t="s">
        <v>2939</v>
      </c>
      <c r="G1051" s="41">
        <v>2.0</v>
      </c>
      <c r="H1051" s="58" t="s">
        <v>7</v>
      </c>
      <c r="I1051" s="41" t="s">
        <v>2940</v>
      </c>
      <c r="J1051" s="56"/>
      <c r="K1051" s="44"/>
      <c r="L1051" s="45"/>
      <c r="M1051" s="46" t="s">
        <v>2941</v>
      </c>
      <c r="N1051" s="40" t="s">
        <v>2942</v>
      </c>
      <c r="O1051" s="47" t="s">
        <v>3105</v>
      </c>
      <c r="P1051" s="40" t="s">
        <v>3106</v>
      </c>
      <c r="Q1051" s="59"/>
      <c r="R1051" s="59"/>
      <c r="S1051" s="49"/>
      <c r="T1051" s="50" t="str">
        <f>IFERROR(__xludf.DUMMYFUNCTION("if(isblank($A1051),"""",REGEXREPLACE($A1051,   "",?(\d),?"",  ""$1""&amp;""-""&amp;$H1051))"),"")</f>
        <v/>
      </c>
      <c r="U1051" s="51" t="str">
        <f>IFERROR(__xludf.DUMMYFUNCTION("iferror(split(A1051,"","",TRUE,TRUE),"""")"),"")</f>
        <v/>
      </c>
      <c r="V1051" s="51"/>
      <c r="W1051" s="51"/>
      <c r="X1051" s="51"/>
      <c r="Y1051" s="50" t="str">
        <f>IFERROR(__xludf.DUMMYFUNCTION("if(or(U1051="""",U1051=""f""),"""",U1051&amp;"": ""&amp;vlookup(to_text(U1051),'1.Learning-Goals'!$A$3:$B$100,2,FALSE))"),"")</f>
        <v/>
      </c>
      <c r="Z1051" s="50" t="str">
        <f>IFERROR(__xludf.DUMMYFUNCTION("if(or(V1051="""",V1051=""f""),"""",V1051&amp;"": ""&amp;vlookup(to_text(V1051),'1.Learning-Goals'!$A$3:$B$100,2,FALSE))"),"")</f>
        <v/>
      </c>
      <c r="AA1051" s="50" t="str">
        <f>IFERROR(__xludf.DUMMYFUNCTION("if(or(W1051="""",W1051=""f""),"""",W1051&amp;"": ""&amp;vlookup(to_text(W1051),'1.Learning-Goals'!$A$3:$B$100,2,FALSE))"),"")</f>
        <v/>
      </c>
      <c r="AB1051" s="50" t="str">
        <f>IFERROR(__xludf.DUMMYFUNCTION("if(or(X1051="""",X1051=""f""),"""",X1051&amp;"": ""&amp;vlookup(to_text(X1051),'1.Learning-Goals'!$A$3:$B$100,2,FALSE))"),"")</f>
        <v/>
      </c>
      <c r="AC1051" s="52"/>
      <c r="AD1051" s="52"/>
      <c r="AE1051" s="52"/>
      <c r="AF1051" s="52"/>
      <c r="AG1051" s="52"/>
      <c r="AH1051" s="52"/>
      <c r="AI1051" s="52"/>
      <c r="AJ1051" s="52"/>
    </row>
    <row r="1052" ht="15.75" customHeight="1">
      <c r="A1052" s="53"/>
      <c r="B1052" s="39" t="str">
        <f t="shared" si="1"/>
        <v/>
      </c>
      <c r="C1052" s="40" t="s">
        <v>3107</v>
      </c>
      <c r="D1052" s="41" t="s">
        <v>3108</v>
      </c>
      <c r="E1052" s="41" t="s">
        <v>2866</v>
      </c>
      <c r="F1052" s="40" t="s">
        <v>2939</v>
      </c>
      <c r="G1052" s="41">
        <v>2.0</v>
      </c>
      <c r="H1052" s="58" t="s">
        <v>7</v>
      </c>
      <c r="I1052" s="41" t="s">
        <v>2940</v>
      </c>
      <c r="J1052" s="56"/>
      <c r="K1052" s="44"/>
      <c r="L1052" s="45"/>
      <c r="M1052" s="46" t="s">
        <v>2941</v>
      </c>
      <c r="N1052" s="40" t="s">
        <v>2942</v>
      </c>
      <c r="O1052" s="47" t="s">
        <v>3109</v>
      </c>
      <c r="P1052" s="40" t="s">
        <v>3110</v>
      </c>
      <c r="Q1052" s="59"/>
      <c r="R1052" s="59"/>
      <c r="S1052" s="49"/>
      <c r="T1052" s="50" t="str">
        <f>IFERROR(__xludf.DUMMYFUNCTION("if(isblank($A1052),"""",REGEXREPLACE($A1052,   "",?(\d),?"",  ""$1""&amp;""-""&amp;$H1052))"),"")</f>
        <v/>
      </c>
      <c r="U1052" s="51" t="str">
        <f>IFERROR(__xludf.DUMMYFUNCTION("iferror(split(A1052,"","",TRUE,TRUE),"""")"),"")</f>
        <v/>
      </c>
      <c r="V1052" s="51"/>
      <c r="W1052" s="51"/>
      <c r="X1052" s="51"/>
      <c r="Y1052" s="50" t="str">
        <f>IFERROR(__xludf.DUMMYFUNCTION("if(or(U1052="""",U1052=""f""),"""",U1052&amp;"": ""&amp;vlookup(to_text(U1052),'1.Learning-Goals'!$A$3:$B$100,2,FALSE))"),"")</f>
        <v/>
      </c>
      <c r="Z1052" s="50" t="str">
        <f>IFERROR(__xludf.DUMMYFUNCTION("if(or(V1052="""",V1052=""f""),"""",V1052&amp;"": ""&amp;vlookup(to_text(V1052),'1.Learning-Goals'!$A$3:$B$100,2,FALSE))"),"")</f>
        <v/>
      </c>
      <c r="AA1052" s="50" t="str">
        <f>IFERROR(__xludf.DUMMYFUNCTION("if(or(W1052="""",W1052=""f""),"""",W1052&amp;"": ""&amp;vlookup(to_text(W1052),'1.Learning-Goals'!$A$3:$B$100,2,FALSE))"),"")</f>
        <v/>
      </c>
      <c r="AB1052" s="50" t="str">
        <f>IFERROR(__xludf.DUMMYFUNCTION("if(or(X1052="""",X1052=""f""),"""",X1052&amp;"": ""&amp;vlookup(to_text(X1052),'1.Learning-Goals'!$A$3:$B$100,2,FALSE))"),"")</f>
        <v/>
      </c>
      <c r="AC1052" s="52"/>
      <c r="AD1052" s="52"/>
      <c r="AE1052" s="52"/>
      <c r="AF1052" s="52"/>
      <c r="AG1052" s="52"/>
      <c r="AH1052" s="52"/>
      <c r="AI1052" s="52"/>
      <c r="AJ1052" s="52"/>
    </row>
    <row r="1053" ht="15.75" customHeight="1">
      <c r="A1053" s="53"/>
      <c r="B1053" s="39" t="str">
        <f t="shared" si="1"/>
        <v/>
      </c>
      <c r="C1053" s="40" t="s">
        <v>3111</v>
      </c>
      <c r="D1053" s="41" t="s">
        <v>3112</v>
      </c>
      <c r="E1053" s="41" t="s">
        <v>2866</v>
      </c>
      <c r="F1053" s="40" t="s">
        <v>2939</v>
      </c>
      <c r="G1053" s="41">
        <v>2.0</v>
      </c>
      <c r="H1053" s="58" t="s">
        <v>7</v>
      </c>
      <c r="I1053" s="41" t="s">
        <v>2940</v>
      </c>
      <c r="J1053" s="56"/>
      <c r="K1053" s="44"/>
      <c r="L1053" s="45"/>
      <c r="M1053" s="46" t="s">
        <v>2941</v>
      </c>
      <c r="N1053" s="40" t="s">
        <v>2942</v>
      </c>
      <c r="O1053" s="47" t="s">
        <v>3113</v>
      </c>
      <c r="P1053" s="40" t="s">
        <v>3114</v>
      </c>
      <c r="R1053" s="59"/>
      <c r="S1053" s="49"/>
      <c r="T1053" s="50" t="str">
        <f>IFERROR(__xludf.DUMMYFUNCTION("if(isblank($A1053),"""",REGEXREPLACE($A1053,   "",?(\d),?"",  ""$1""&amp;""-""&amp;$H1053))"),"")</f>
        <v/>
      </c>
      <c r="U1053" s="51" t="str">
        <f>IFERROR(__xludf.DUMMYFUNCTION("iferror(split(A1053,"","",TRUE,TRUE),"""")"),"")</f>
        <v/>
      </c>
      <c r="V1053" s="51"/>
      <c r="W1053" s="51"/>
      <c r="X1053" s="51"/>
      <c r="Y1053" s="50" t="str">
        <f>IFERROR(__xludf.DUMMYFUNCTION("if(or(U1053="""",U1053=""f""),"""",U1053&amp;"": ""&amp;vlookup(to_text(U1053),'1.Learning-Goals'!$A$3:$B$100,2,FALSE))"),"")</f>
        <v/>
      </c>
      <c r="Z1053" s="50" t="str">
        <f>IFERROR(__xludf.DUMMYFUNCTION("if(or(V1053="""",V1053=""f""),"""",V1053&amp;"": ""&amp;vlookup(to_text(V1053),'1.Learning-Goals'!$A$3:$B$100,2,FALSE))"),"")</f>
        <v/>
      </c>
      <c r="AA1053" s="50" t="str">
        <f>IFERROR(__xludf.DUMMYFUNCTION("if(or(W1053="""",W1053=""f""),"""",W1053&amp;"": ""&amp;vlookup(to_text(W1053),'1.Learning-Goals'!$A$3:$B$100,2,FALSE))"),"")</f>
        <v/>
      </c>
      <c r="AB1053" s="50" t="str">
        <f>IFERROR(__xludf.DUMMYFUNCTION("if(or(X1053="""",X1053=""f""),"""",X1053&amp;"": ""&amp;vlookup(to_text(X1053),'1.Learning-Goals'!$A$3:$B$100,2,FALSE))"),"")</f>
        <v/>
      </c>
      <c r="AC1053" s="52"/>
      <c r="AD1053" s="52"/>
      <c r="AE1053" s="52"/>
      <c r="AF1053" s="52"/>
      <c r="AG1053" s="52"/>
      <c r="AH1053" s="52"/>
      <c r="AI1053" s="52"/>
      <c r="AJ1053" s="52"/>
    </row>
    <row r="1054" ht="15.75" customHeight="1">
      <c r="A1054" s="53"/>
      <c r="B1054" s="39" t="str">
        <f t="shared" si="1"/>
        <v/>
      </c>
      <c r="C1054" s="40" t="s">
        <v>3115</v>
      </c>
      <c r="D1054" s="41" t="s">
        <v>3116</v>
      </c>
      <c r="E1054" s="41" t="s">
        <v>2866</v>
      </c>
      <c r="F1054" s="40" t="s">
        <v>2867</v>
      </c>
      <c r="G1054" s="41">
        <v>2.0</v>
      </c>
      <c r="H1054" s="58" t="s">
        <v>7</v>
      </c>
      <c r="I1054" s="41" t="s">
        <v>2868</v>
      </c>
      <c r="J1054" s="56"/>
      <c r="K1054" s="44"/>
      <c r="L1054" s="45"/>
      <c r="M1054" s="46" t="s">
        <v>2955</v>
      </c>
      <c r="N1054" s="40" t="s">
        <v>2956</v>
      </c>
      <c r="O1054" s="47" t="s">
        <v>3117</v>
      </c>
      <c r="P1054" s="40" t="s">
        <v>2958</v>
      </c>
      <c r="Q1054" s="59"/>
      <c r="R1054" s="59"/>
      <c r="S1054" s="49"/>
      <c r="T1054" s="50" t="str">
        <f>IFERROR(__xludf.DUMMYFUNCTION("if(isblank($A1054),"""",REGEXREPLACE($A1054,   "",?(\d),?"",  ""$1""&amp;""-""&amp;$H1054))"),"")</f>
        <v/>
      </c>
      <c r="U1054" s="51" t="str">
        <f>IFERROR(__xludf.DUMMYFUNCTION("iferror(split(A1054,"","",TRUE,TRUE),"""")"),"")</f>
        <v/>
      </c>
      <c r="V1054" s="51"/>
      <c r="W1054" s="51"/>
      <c r="X1054" s="51"/>
      <c r="Y1054" s="50" t="str">
        <f>IFERROR(__xludf.DUMMYFUNCTION("if(or(U1054="""",U1054=""f""),"""",U1054&amp;"": ""&amp;vlookup(to_text(U1054),'1.Learning-Goals'!$A$3:$B$100,2,FALSE))"),"")</f>
        <v/>
      </c>
      <c r="Z1054" s="50" t="str">
        <f>IFERROR(__xludf.DUMMYFUNCTION("if(or(V1054="""",V1054=""f""),"""",V1054&amp;"": ""&amp;vlookup(to_text(V1054),'1.Learning-Goals'!$A$3:$B$100,2,FALSE))"),"")</f>
        <v/>
      </c>
      <c r="AA1054" s="50" t="str">
        <f>IFERROR(__xludf.DUMMYFUNCTION("if(or(W1054="""",W1054=""f""),"""",W1054&amp;"": ""&amp;vlookup(to_text(W1054),'1.Learning-Goals'!$A$3:$B$100,2,FALSE))"),"")</f>
        <v/>
      </c>
      <c r="AB1054" s="50" t="str">
        <f>IFERROR(__xludf.DUMMYFUNCTION("if(or(X1054="""",X1054=""f""),"""",X1054&amp;"": ""&amp;vlookup(to_text(X1054),'1.Learning-Goals'!$A$3:$B$100,2,FALSE))"),"")</f>
        <v/>
      </c>
      <c r="AC1054" s="52"/>
      <c r="AD1054" s="52"/>
      <c r="AE1054" s="52"/>
      <c r="AF1054" s="52"/>
      <c r="AG1054" s="52"/>
      <c r="AH1054" s="52"/>
      <c r="AI1054" s="52"/>
      <c r="AJ1054" s="52"/>
    </row>
    <row r="1055" ht="15.75" customHeight="1">
      <c r="A1055" s="53"/>
      <c r="B1055" s="39" t="str">
        <f t="shared" si="1"/>
        <v/>
      </c>
      <c r="C1055" s="40" t="s">
        <v>3118</v>
      </c>
      <c r="D1055" s="41" t="s">
        <v>3119</v>
      </c>
      <c r="E1055" s="41" t="s">
        <v>2866</v>
      </c>
      <c r="F1055" s="40" t="s">
        <v>2867</v>
      </c>
      <c r="G1055" s="41">
        <v>2.0</v>
      </c>
      <c r="H1055" s="58" t="s">
        <v>7</v>
      </c>
      <c r="I1055" s="41" t="s">
        <v>2868</v>
      </c>
      <c r="J1055" s="56"/>
      <c r="K1055" s="44"/>
      <c r="L1055" s="45"/>
      <c r="M1055" s="46" t="s">
        <v>2955</v>
      </c>
      <c r="N1055" s="40" t="s">
        <v>2956</v>
      </c>
      <c r="O1055" s="47" t="s">
        <v>3120</v>
      </c>
      <c r="P1055" s="40" t="s">
        <v>3121</v>
      </c>
      <c r="R1055" s="59"/>
      <c r="S1055" s="49"/>
      <c r="T1055" s="50" t="str">
        <f>IFERROR(__xludf.DUMMYFUNCTION("if(isblank($A1055),"""",REGEXREPLACE($A1055,   "",?(\d),?"",  ""$1""&amp;""-""&amp;$H1055))"),"")</f>
        <v/>
      </c>
      <c r="U1055" s="51" t="str">
        <f>IFERROR(__xludf.DUMMYFUNCTION("iferror(split(A1055,"","",TRUE,TRUE),"""")"),"")</f>
        <v/>
      </c>
      <c r="V1055" s="51"/>
      <c r="W1055" s="51"/>
      <c r="X1055" s="51"/>
      <c r="Y1055" s="50" t="str">
        <f>IFERROR(__xludf.DUMMYFUNCTION("if(or(U1055="""",U1055=""f""),"""",U1055&amp;"": ""&amp;vlookup(to_text(U1055),'1.Learning-Goals'!$A$3:$B$100,2,FALSE))"),"")</f>
        <v/>
      </c>
      <c r="Z1055" s="50" t="str">
        <f>IFERROR(__xludf.DUMMYFUNCTION("if(or(V1055="""",V1055=""f""),"""",V1055&amp;"": ""&amp;vlookup(to_text(V1055),'1.Learning-Goals'!$A$3:$B$100,2,FALSE))"),"")</f>
        <v/>
      </c>
      <c r="AA1055" s="50" t="str">
        <f>IFERROR(__xludf.DUMMYFUNCTION("if(or(W1055="""",W1055=""f""),"""",W1055&amp;"": ""&amp;vlookup(to_text(W1055),'1.Learning-Goals'!$A$3:$B$100,2,FALSE))"),"")</f>
        <v/>
      </c>
      <c r="AB1055" s="50" t="str">
        <f>IFERROR(__xludf.DUMMYFUNCTION("if(or(X1055="""",X1055=""f""),"""",X1055&amp;"": ""&amp;vlookup(to_text(X1055),'1.Learning-Goals'!$A$3:$B$100,2,FALSE))"),"")</f>
        <v/>
      </c>
      <c r="AC1055" s="52"/>
      <c r="AD1055" s="52"/>
      <c r="AE1055" s="52"/>
      <c r="AF1055" s="52"/>
      <c r="AG1055" s="52"/>
      <c r="AH1055" s="52"/>
      <c r="AI1055" s="52"/>
      <c r="AJ1055" s="52"/>
    </row>
    <row r="1056" ht="15.75" customHeight="1">
      <c r="A1056" s="53"/>
      <c r="B1056" s="39" t="str">
        <f t="shared" si="1"/>
        <v/>
      </c>
      <c r="C1056" s="40" t="s">
        <v>3122</v>
      </c>
      <c r="D1056" s="41" t="s">
        <v>3123</v>
      </c>
      <c r="E1056" s="41" t="s">
        <v>2866</v>
      </c>
      <c r="F1056" s="40" t="s">
        <v>2867</v>
      </c>
      <c r="G1056" s="41">
        <v>2.0</v>
      </c>
      <c r="H1056" s="58" t="s">
        <v>7</v>
      </c>
      <c r="I1056" s="41" t="s">
        <v>2868</v>
      </c>
      <c r="J1056" s="56"/>
      <c r="K1056" s="44"/>
      <c r="L1056" s="45"/>
      <c r="M1056" s="46" t="s">
        <v>2955</v>
      </c>
      <c r="N1056" s="40" t="s">
        <v>2956</v>
      </c>
      <c r="O1056" s="47" t="s">
        <v>3124</v>
      </c>
      <c r="P1056" s="40" t="s">
        <v>3125</v>
      </c>
      <c r="R1056" s="59"/>
      <c r="S1056" s="49"/>
      <c r="T1056" s="50" t="str">
        <f>IFERROR(__xludf.DUMMYFUNCTION("if(isblank($A1056),"""",REGEXREPLACE($A1056,   "",?(\d),?"",  ""$1""&amp;""-""&amp;$H1056))"),"")</f>
        <v/>
      </c>
      <c r="U1056" s="51" t="str">
        <f>IFERROR(__xludf.DUMMYFUNCTION("iferror(split(A1056,"","",TRUE,TRUE),"""")"),"")</f>
        <v/>
      </c>
      <c r="V1056" s="51"/>
      <c r="W1056" s="51"/>
      <c r="X1056" s="51"/>
      <c r="Y1056" s="50" t="str">
        <f>IFERROR(__xludf.DUMMYFUNCTION("if(or(U1056="""",U1056=""f""),"""",U1056&amp;"": ""&amp;vlookup(to_text(U1056),'1.Learning-Goals'!$A$3:$B$100,2,FALSE))"),"")</f>
        <v/>
      </c>
      <c r="Z1056" s="50" t="str">
        <f>IFERROR(__xludf.DUMMYFUNCTION("if(or(V1056="""",V1056=""f""),"""",V1056&amp;"": ""&amp;vlookup(to_text(V1056),'1.Learning-Goals'!$A$3:$B$100,2,FALSE))"),"")</f>
        <v/>
      </c>
      <c r="AA1056" s="50" t="str">
        <f>IFERROR(__xludf.DUMMYFUNCTION("if(or(W1056="""",W1056=""f""),"""",W1056&amp;"": ""&amp;vlookup(to_text(W1056),'1.Learning-Goals'!$A$3:$B$100,2,FALSE))"),"")</f>
        <v/>
      </c>
      <c r="AB1056" s="50" t="str">
        <f>IFERROR(__xludf.DUMMYFUNCTION("if(or(X1056="""",X1056=""f""),"""",X1056&amp;"": ""&amp;vlookup(to_text(X1056),'1.Learning-Goals'!$A$3:$B$100,2,FALSE))"),"")</f>
        <v/>
      </c>
      <c r="AC1056" s="52"/>
      <c r="AD1056" s="52"/>
      <c r="AE1056" s="52"/>
      <c r="AF1056" s="52"/>
      <c r="AG1056" s="52"/>
      <c r="AH1056" s="52"/>
      <c r="AI1056" s="52"/>
      <c r="AJ1056" s="52"/>
    </row>
    <row r="1057" ht="15.75" customHeight="1">
      <c r="A1057" s="53"/>
      <c r="B1057" s="39" t="str">
        <f t="shared" si="1"/>
        <v/>
      </c>
      <c r="C1057" s="40" t="s">
        <v>3126</v>
      </c>
      <c r="D1057" s="41" t="s">
        <v>3127</v>
      </c>
      <c r="E1057" s="41" t="s">
        <v>2866</v>
      </c>
      <c r="F1057" s="40" t="s">
        <v>2867</v>
      </c>
      <c r="G1057" s="41">
        <v>2.0</v>
      </c>
      <c r="H1057" s="58" t="s">
        <v>7</v>
      </c>
      <c r="I1057" s="41" t="s">
        <v>2868</v>
      </c>
      <c r="J1057" s="56"/>
      <c r="K1057" s="44"/>
      <c r="L1057" s="45"/>
      <c r="M1057" s="46" t="s">
        <v>2955</v>
      </c>
      <c r="N1057" s="40" t="s">
        <v>2956</v>
      </c>
      <c r="O1057" s="47" t="s">
        <v>3128</v>
      </c>
      <c r="P1057" s="40" t="s">
        <v>3129</v>
      </c>
      <c r="Q1057" s="59"/>
      <c r="R1057" s="59"/>
      <c r="S1057" s="49"/>
      <c r="T1057" s="50" t="str">
        <f>IFERROR(__xludf.DUMMYFUNCTION("if(isblank($A1057),"""",REGEXREPLACE($A1057,   "",?(\d),?"",  ""$1""&amp;""-""&amp;$H1057))"),"")</f>
        <v/>
      </c>
      <c r="U1057" s="51" t="str">
        <f>IFERROR(__xludf.DUMMYFUNCTION("iferror(split(A1057,"","",TRUE,TRUE),"""")"),"")</f>
        <v/>
      </c>
      <c r="V1057" s="51"/>
      <c r="W1057" s="51"/>
      <c r="X1057" s="51"/>
      <c r="Y1057" s="50" t="str">
        <f>IFERROR(__xludf.DUMMYFUNCTION("if(or(U1057="""",U1057=""f""),"""",U1057&amp;"": ""&amp;vlookup(to_text(U1057),'1.Learning-Goals'!$A$3:$B$100,2,FALSE))"),"")</f>
        <v/>
      </c>
      <c r="Z1057" s="50" t="str">
        <f>IFERROR(__xludf.DUMMYFUNCTION("if(or(V1057="""",V1057=""f""),"""",V1057&amp;"": ""&amp;vlookup(to_text(V1057),'1.Learning-Goals'!$A$3:$B$100,2,FALSE))"),"")</f>
        <v/>
      </c>
      <c r="AA1057" s="50" t="str">
        <f>IFERROR(__xludf.DUMMYFUNCTION("if(or(W1057="""",W1057=""f""),"""",W1057&amp;"": ""&amp;vlookup(to_text(W1057),'1.Learning-Goals'!$A$3:$B$100,2,FALSE))"),"")</f>
        <v/>
      </c>
      <c r="AB1057" s="50" t="str">
        <f>IFERROR(__xludf.DUMMYFUNCTION("if(or(X1057="""",X1057=""f""),"""",X1057&amp;"": ""&amp;vlookup(to_text(X1057),'1.Learning-Goals'!$A$3:$B$100,2,FALSE))"),"")</f>
        <v/>
      </c>
      <c r="AC1057" s="52"/>
      <c r="AD1057" s="52"/>
      <c r="AE1057" s="52"/>
      <c r="AF1057" s="52"/>
      <c r="AG1057" s="52"/>
      <c r="AH1057" s="52"/>
      <c r="AI1057" s="52"/>
      <c r="AJ1057" s="52"/>
    </row>
    <row r="1058" ht="15.75" customHeight="1">
      <c r="A1058" s="53"/>
      <c r="B1058" s="39" t="str">
        <f t="shared" si="1"/>
        <v/>
      </c>
      <c r="C1058" s="40" t="s">
        <v>3130</v>
      </c>
      <c r="D1058" s="41" t="s">
        <v>3131</v>
      </c>
      <c r="E1058" s="41" t="s">
        <v>2866</v>
      </c>
      <c r="F1058" s="40" t="s">
        <v>2867</v>
      </c>
      <c r="G1058" s="41">
        <v>2.0</v>
      </c>
      <c r="H1058" s="58" t="s">
        <v>7</v>
      </c>
      <c r="I1058" s="41" t="s">
        <v>2868</v>
      </c>
      <c r="J1058" s="56"/>
      <c r="K1058" s="44"/>
      <c r="L1058" s="45"/>
      <c r="M1058" s="46" t="s">
        <v>2955</v>
      </c>
      <c r="N1058" s="40" t="s">
        <v>2956</v>
      </c>
      <c r="O1058" s="47" t="s">
        <v>3132</v>
      </c>
      <c r="P1058" s="40" t="s">
        <v>3133</v>
      </c>
      <c r="Q1058" s="59"/>
      <c r="R1058" s="59"/>
      <c r="S1058" s="49"/>
      <c r="T1058" s="50" t="str">
        <f>IFERROR(__xludf.DUMMYFUNCTION("if(isblank($A1058),"""",REGEXREPLACE($A1058,   "",?(\d),?"",  ""$1""&amp;""-""&amp;$H1058))"),"")</f>
        <v/>
      </c>
      <c r="U1058" s="51" t="str">
        <f>IFERROR(__xludf.DUMMYFUNCTION("iferror(split(A1058,"","",TRUE,TRUE),"""")"),"")</f>
        <v/>
      </c>
      <c r="V1058" s="51"/>
      <c r="W1058" s="51"/>
      <c r="X1058" s="51"/>
      <c r="Y1058" s="50" t="str">
        <f>IFERROR(__xludf.DUMMYFUNCTION("if(or(U1058="""",U1058=""f""),"""",U1058&amp;"": ""&amp;vlookup(to_text(U1058),'1.Learning-Goals'!$A$3:$B$100,2,FALSE))"),"")</f>
        <v/>
      </c>
      <c r="Z1058" s="50" t="str">
        <f>IFERROR(__xludf.DUMMYFUNCTION("if(or(V1058="""",V1058=""f""),"""",V1058&amp;"": ""&amp;vlookup(to_text(V1058),'1.Learning-Goals'!$A$3:$B$100,2,FALSE))"),"")</f>
        <v/>
      </c>
      <c r="AA1058" s="50" t="str">
        <f>IFERROR(__xludf.DUMMYFUNCTION("if(or(W1058="""",W1058=""f""),"""",W1058&amp;"": ""&amp;vlookup(to_text(W1058),'1.Learning-Goals'!$A$3:$B$100,2,FALSE))"),"")</f>
        <v/>
      </c>
      <c r="AB1058" s="50" t="str">
        <f>IFERROR(__xludf.DUMMYFUNCTION("if(or(X1058="""",X1058=""f""),"""",X1058&amp;"": ""&amp;vlookup(to_text(X1058),'1.Learning-Goals'!$A$3:$B$100,2,FALSE))"),"")</f>
        <v/>
      </c>
      <c r="AC1058" s="52"/>
      <c r="AD1058" s="52"/>
      <c r="AE1058" s="52"/>
      <c r="AF1058" s="52"/>
      <c r="AG1058" s="52"/>
      <c r="AH1058" s="52"/>
      <c r="AI1058" s="52"/>
      <c r="AJ1058" s="52"/>
    </row>
    <row r="1059" ht="15.75" customHeight="1">
      <c r="A1059" s="53"/>
      <c r="B1059" s="39" t="str">
        <f t="shared" si="1"/>
        <v/>
      </c>
      <c r="C1059" s="40" t="s">
        <v>3134</v>
      </c>
      <c r="D1059" s="41" t="s">
        <v>3135</v>
      </c>
      <c r="E1059" s="41" t="s">
        <v>2866</v>
      </c>
      <c r="F1059" s="40" t="s">
        <v>2867</v>
      </c>
      <c r="G1059" s="41">
        <v>2.0</v>
      </c>
      <c r="H1059" s="58" t="s">
        <v>7</v>
      </c>
      <c r="I1059" s="41" t="s">
        <v>2868</v>
      </c>
      <c r="J1059" s="56"/>
      <c r="K1059" s="44"/>
      <c r="L1059" s="45"/>
      <c r="M1059" s="46" t="s">
        <v>2955</v>
      </c>
      <c r="N1059" s="40" t="s">
        <v>2956</v>
      </c>
      <c r="O1059" s="47" t="s">
        <v>3136</v>
      </c>
      <c r="P1059" s="40" t="s">
        <v>3137</v>
      </c>
      <c r="Q1059" s="59"/>
      <c r="R1059" s="59"/>
      <c r="S1059" s="49"/>
      <c r="T1059" s="50" t="str">
        <f>IFERROR(__xludf.DUMMYFUNCTION("if(isblank($A1059),"""",REGEXREPLACE($A1059,   "",?(\d),?"",  ""$1""&amp;""-""&amp;$H1059))"),"")</f>
        <v/>
      </c>
      <c r="U1059" s="51" t="str">
        <f>IFERROR(__xludf.DUMMYFUNCTION("iferror(split(A1059,"","",TRUE,TRUE),"""")"),"")</f>
        <v/>
      </c>
      <c r="V1059" s="51"/>
      <c r="W1059" s="51"/>
      <c r="X1059" s="51"/>
      <c r="Y1059" s="50" t="str">
        <f>IFERROR(__xludf.DUMMYFUNCTION("if(or(U1059="""",U1059=""f""),"""",U1059&amp;"": ""&amp;vlookup(to_text(U1059),'1.Learning-Goals'!$A$3:$B$100,2,FALSE))"),"")</f>
        <v/>
      </c>
      <c r="Z1059" s="50" t="str">
        <f>IFERROR(__xludf.DUMMYFUNCTION("if(or(V1059="""",V1059=""f""),"""",V1059&amp;"": ""&amp;vlookup(to_text(V1059),'1.Learning-Goals'!$A$3:$B$100,2,FALSE))"),"")</f>
        <v/>
      </c>
      <c r="AA1059" s="50" t="str">
        <f>IFERROR(__xludf.DUMMYFUNCTION("if(or(W1059="""",W1059=""f""),"""",W1059&amp;"": ""&amp;vlookup(to_text(W1059),'1.Learning-Goals'!$A$3:$B$100,2,FALSE))"),"")</f>
        <v/>
      </c>
      <c r="AB1059" s="50" t="str">
        <f>IFERROR(__xludf.DUMMYFUNCTION("if(or(X1059="""",X1059=""f""),"""",X1059&amp;"": ""&amp;vlookup(to_text(X1059),'1.Learning-Goals'!$A$3:$B$100,2,FALSE))"),"")</f>
        <v/>
      </c>
      <c r="AC1059" s="52"/>
      <c r="AD1059" s="52"/>
      <c r="AE1059" s="52"/>
      <c r="AF1059" s="52"/>
      <c r="AG1059" s="52"/>
      <c r="AH1059" s="52"/>
      <c r="AI1059" s="52"/>
      <c r="AJ1059" s="52"/>
    </row>
    <row r="1060" ht="15.75" customHeight="1">
      <c r="A1060" s="53"/>
      <c r="B1060" s="39" t="str">
        <f t="shared" si="1"/>
        <v/>
      </c>
      <c r="C1060" s="40" t="s">
        <v>3138</v>
      </c>
      <c r="D1060" s="41" t="s">
        <v>3139</v>
      </c>
      <c r="E1060" s="41" t="s">
        <v>2866</v>
      </c>
      <c r="F1060" s="40" t="s">
        <v>2867</v>
      </c>
      <c r="G1060" s="41">
        <v>2.0</v>
      </c>
      <c r="H1060" s="58" t="s">
        <v>7</v>
      </c>
      <c r="I1060" s="41" t="s">
        <v>2868</v>
      </c>
      <c r="J1060" s="56"/>
      <c r="K1060" s="44"/>
      <c r="L1060" s="45"/>
      <c r="M1060" s="46" t="s">
        <v>2955</v>
      </c>
      <c r="N1060" s="40" t="s">
        <v>2956</v>
      </c>
      <c r="O1060" s="47" t="s">
        <v>3140</v>
      </c>
      <c r="P1060" s="40" t="s">
        <v>3141</v>
      </c>
      <c r="Q1060" s="59"/>
      <c r="R1060" s="59"/>
      <c r="S1060" s="49"/>
      <c r="T1060" s="50" t="str">
        <f>IFERROR(__xludf.DUMMYFUNCTION("if(isblank($A1060),"""",REGEXREPLACE($A1060,   "",?(\d),?"",  ""$1""&amp;""-""&amp;$H1060))"),"")</f>
        <v/>
      </c>
      <c r="U1060" s="51" t="str">
        <f>IFERROR(__xludf.DUMMYFUNCTION("iferror(split(A1060,"","",TRUE,TRUE),"""")"),"")</f>
        <v/>
      </c>
      <c r="V1060" s="51"/>
      <c r="W1060" s="51"/>
      <c r="X1060" s="51"/>
      <c r="Y1060" s="50" t="str">
        <f>IFERROR(__xludf.DUMMYFUNCTION("if(or(U1060="""",U1060=""f""),"""",U1060&amp;"": ""&amp;vlookup(to_text(U1060),'1.Learning-Goals'!$A$3:$B$100,2,FALSE))"),"")</f>
        <v/>
      </c>
      <c r="Z1060" s="50" t="str">
        <f>IFERROR(__xludf.DUMMYFUNCTION("if(or(V1060="""",V1060=""f""),"""",V1060&amp;"": ""&amp;vlookup(to_text(V1060),'1.Learning-Goals'!$A$3:$B$100,2,FALSE))"),"")</f>
        <v/>
      </c>
      <c r="AA1060" s="50" t="str">
        <f>IFERROR(__xludf.DUMMYFUNCTION("if(or(W1060="""",W1060=""f""),"""",W1060&amp;"": ""&amp;vlookup(to_text(W1060),'1.Learning-Goals'!$A$3:$B$100,2,FALSE))"),"")</f>
        <v/>
      </c>
      <c r="AB1060" s="50" t="str">
        <f>IFERROR(__xludf.DUMMYFUNCTION("if(or(X1060="""",X1060=""f""),"""",X1060&amp;"": ""&amp;vlookup(to_text(X1060),'1.Learning-Goals'!$A$3:$B$100,2,FALSE))"),"")</f>
        <v/>
      </c>
      <c r="AC1060" s="52"/>
      <c r="AD1060" s="52"/>
      <c r="AE1060" s="52"/>
      <c r="AF1060" s="52"/>
      <c r="AG1060" s="52"/>
      <c r="AH1060" s="52"/>
      <c r="AI1060" s="52"/>
      <c r="AJ1060" s="52"/>
    </row>
    <row r="1061" ht="15.75" customHeight="1">
      <c r="A1061" s="53"/>
      <c r="B1061" s="39" t="str">
        <f t="shared" si="1"/>
        <v/>
      </c>
      <c r="C1061" s="40" t="s">
        <v>3142</v>
      </c>
      <c r="D1061" s="41" t="s">
        <v>3143</v>
      </c>
      <c r="E1061" s="41" t="s">
        <v>2866</v>
      </c>
      <c r="F1061" s="40" t="s">
        <v>2867</v>
      </c>
      <c r="G1061" s="41">
        <v>2.0</v>
      </c>
      <c r="H1061" s="58" t="s">
        <v>7</v>
      </c>
      <c r="I1061" s="41" t="s">
        <v>2868</v>
      </c>
      <c r="J1061" s="56"/>
      <c r="K1061" s="44"/>
      <c r="L1061" s="45"/>
      <c r="M1061" s="46" t="s">
        <v>2955</v>
      </c>
      <c r="N1061" s="40" t="s">
        <v>2956</v>
      </c>
      <c r="O1061" s="47" t="s">
        <v>3144</v>
      </c>
      <c r="P1061" s="40" t="s">
        <v>3145</v>
      </c>
      <c r="Q1061" s="59"/>
      <c r="R1061" s="59"/>
      <c r="S1061" s="49"/>
      <c r="T1061" s="50" t="str">
        <f>IFERROR(__xludf.DUMMYFUNCTION("if(isblank($A1061),"""",REGEXREPLACE($A1061,   "",?(\d),?"",  ""$1""&amp;""-""&amp;$H1061))"),"")</f>
        <v/>
      </c>
      <c r="U1061" s="51" t="str">
        <f>IFERROR(__xludf.DUMMYFUNCTION("iferror(split(A1061,"","",TRUE,TRUE),"""")"),"")</f>
        <v/>
      </c>
      <c r="V1061" s="51"/>
      <c r="W1061" s="51"/>
      <c r="X1061" s="51"/>
      <c r="Y1061" s="50" t="str">
        <f>IFERROR(__xludf.DUMMYFUNCTION("if(or(U1061="""",U1061=""f""),"""",U1061&amp;"": ""&amp;vlookup(to_text(U1061),'1.Learning-Goals'!$A$3:$B$100,2,FALSE))"),"")</f>
        <v/>
      </c>
      <c r="Z1061" s="50" t="str">
        <f>IFERROR(__xludf.DUMMYFUNCTION("if(or(V1061="""",V1061=""f""),"""",V1061&amp;"": ""&amp;vlookup(to_text(V1061),'1.Learning-Goals'!$A$3:$B$100,2,FALSE))"),"")</f>
        <v/>
      </c>
      <c r="AA1061" s="50" t="str">
        <f>IFERROR(__xludf.DUMMYFUNCTION("if(or(W1061="""",W1061=""f""),"""",W1061&amp;"": ""&amp;vlookup(to_text(W1061),'1.Learning-Goals'!$A$3:$B$100,2,FALSE))"),"")</f>
        <v/>
      </c>
      <c r="AB1061" s="50" t="str">
        <f>IFERROR(__xludf.DUMMYFUNCTION("if(or(X1061="""",X1061=""f""),"""",X1061&amp;"": ""&amp;vlookup(to_text(X1061),'1.Learning-Goals'!$A$3:$B$100,2,FALSE))"),"")</f>
        <v/>
      </c>
      <c r="AC1061" s="52"/>
      <c r="AD1061" s="52"/>
      <c r="AE1061" s="52"/>
      <c r="AF1061" s="52"/>
      <c r="AG1061" s="52"/>
      <c r="AH1061" s="52"/>
      <c r="AI1061" s="52"/>
      <c r="AJ1061" s="52"/>
    </row>
    <row r="1062" ht="15.75" customHeight="1">
      <c r="A1062" s="53"/>
      <c r="B1062" s="39" t="str">
        <f t="shared" si="1"/>
        <v/>
      </c>
      <c r="C1062" s="40" t="s">
        <v>3146</v>
      </c>
      <c r="D1062" s="41" t="s">
        <v>3147</v>
      </c>
      <c r="E1062" s="41" t="s">
        <v>2866</v>
      </c>
      <c r="F1062" s="40" t="s">
        <v>2867</v>
      </c>
      <c r="G1062" s="41">
        <v>2.0</v>
      </c>
      <c r="H1062" s="58" t="s">
        <v>7</v>
      </c>
      <c r="I1062" s="41" t="s">
        <v>2868</v>
      </c>
      <c r="J1062" s="56"/>
      <c r="K1062" s="44"/>
      <c r="L1062" s="45"/>
      <c r="M1062" s="46" t="s">
        <v>2955</v>
      </c>
      <c r="N1062" s="40" t="s">
        <v>2956</v>
      </c>
      <c r="O1062" s="47" t="s">
        <v>3148</v>
      </c>
      <c r="P1062" s="40" t="s">
        <v>3149</v>
      </c>
      <c r="Q1062" s="59"/>
      <c r="R1062" s="59"/>
      <c r="S1062" s="49"/>
      <c r="T1062" s="50" t="str">
        <f>IFERROR(__xludf.DUMMYFUNCTION("if(isblank($A1062),"""",REGEXREPLACE($A1062,   "",?(\d),?"",  ""$1""&amp;""-""&amp;$H1062))"),"")</f>
        <v/>
      </c>
      <c r="U1062" s="51" t="str">
        <f>IFERROR(__xludf.DUMMYFUNCTION("iferror(split(A1062,"","",TRUE,TRUE),"""")"),"")</f>
        <v/>
      </c>
      <c r="V1062" s="51"/>
      <c r="W1062" s="51"/>
      <c r="X1062" s="51"/>
      <c r="Y1062" s="50" t="str">
        <f>IFERROR(__xludf.DUMMYFUNCTION("if(or(U1062="""",U1062=""f""),"""",U1062&amp;"": ""&amp;vlookup(to_text(U1062),'1.Learning-Goals'!$A$3:$B$100,2,FALSE))"),"")</f>
        <v/>
      </c>
      <c r="Z1062" s="50" t="str">
        <f>IFERROR(__xludf.DUMMYFUNCTION("if(or(V1062="""",V1062=""f""),"""",V1062&amp;"": ""&amp;vlookup(to_text(V1062),'1.Learning-Goals'!$A$3:$B$100,2,FALSE))"),"")</f>
        <v/>
      </c>
      <c r="AA1062" s="50" t="str">
        <f>IFERROR(__xludf.DUMMYFUNCTION("if(or(W1062="""",W1062=""f""),"""",W1062&amp;"": ""&amp;vlookup(to_text(W1062),'1.Learning-Goals'!$A$3:$B$100,2,FALSE))"),"")</f>
        <v/>
      </c>
      <c r="AB1062" s="50" t="str">
        <f>IFERROR(__xludf.DUMMYFUNCTION("if(or(X1062="""",X1062=""f""),"""",X1062&amp;"": ""&amp;vlookup(to_text(X1062),'1.Learning-Goals'!$A$3:$B$100,2,FALSE))"),"")</f>
        <v/>
      </c>
      <c r="AC1062" s="52"/>
      <c r="AD1062" s="52"/>
      <c r="AE1062" s="52"/>
      <c r="AF1062" s="52"/>
      <c r="AG1062" s="52"/>
      <c r="AH1062" s="52"/>
      <c r="AI1062" s="52"/>
      <c r="AJ1062" s="52"/>
    </row>
    <row r="1063" ht="15.75" customHeight="1">
      <c r="A1063" s="53"/>
      <c r="B1063" s="39" t="str">
        <f t="shared" si="1"/>
        <v/>
      </c>
      <c r="C1063" s="40" t="s">
        <v>3150</v>
      </c>
      <c r="D1063" s="41" t="s">
        <v>3151</v>
      </c>
      <c r="E1063" s="41" t="s">
        <v>2866</v>
      </c>
      <c r="F1063" s="40" t="s">
        <v>2867</v>
      </c>
      <c r="G1063" s="41">
        <v>2.0</v>
      </c>
      <c r="H1063" s="58" t="s">
        <v>7</v>
      </c>
      <c r="I1063" s="41" t="s">
        <v>2868</v>
      </c>
      <c r="J1063" s="56"/>
      <c r="K1063" s="44"/>
      <c r="L1063" s="45"/>
      <c r="M1063" s="46" t="s">
        <v>2955</v>
      </c>
      <c r="N1063" s="40" t="s">
        <v>2956</v>
      </c>
      <c r="O1063" s="47" t="s">
        <v>3152</v>
      </c>
      <c r="P1063" s="40" t="s">
        <v>3153</v>
      </c>
      <c r="Q1063" s="59"/>
      <c r="R1063" s="59"/>
      <c r="S1063" s="49"/>
      <c r="T1063" s="50" t="str">
        <f>IFERROR(__xludf.DUMMYFUNCTION("if(isblank($A1063),"""",REGEXREPLACE($A1063,   "",?(\d),?"",  ""$1""&amp;""-""&amp;$H1063))"),"")</f>
        <v/>
      </c>
      <c r="U1063" s="51" t="str">
        <f>IFERROR(__xludf.DUMMYFUNCTION("iferror(split(A1063,"","",TRUE,TRUE),"""")"),"")</f>
        <v/>
      </c>
      <c r="V1063" s="51"/>
      <c r="W1063" s="51"/>
      <c r="X1063" s="51"/>
      <c r="Y1063" s="50" t="str">
        <f>IFERROR(__xludf.DUMMYFUNCTION("if(or(U1063="""",U1063=""f""),"""",U1063&amp;"": ""&amp;vlookup(to_text(U1063),'1.Learning-Goals'!$A$3:$B$100,2,FALSE))"),"")</f>
        <v/>
      </c>
      <c r="Z1063" s="50" t="str">
        <f>IFERROR(__xludf.DUMMYFUNCTION("if(or(V1063="""",V1063=""f""),"""",V1063&amp;"": ""&amp;vlookup(to_text(V1063),'1.Learning-Goals'!$A$3:$B$100,2,FALSE))"),"")</f>
        <v/>
      </c>
      <c r="AA1063" s="50" t="str">
        <f>IFERROR(__xludf.DUMMYFUNCTION("if(or(W1063="""",W1063=""f""),"""",W1063&amp;"": ""&amp;vlookup(to_text(W1063),'1.Learning-Goals'!$A$3:$B$100,2,FALSE))"),"")</f>
        <v/>
      </c>
      <c r="AB1063" s="50" t="str">
        <f>IFERROR(__xludf.DUMMYFUNCTION("if(or(X1063="""",X1063=""f""),"""",X1063&amp;"": ""&amp;vlookup(to_text(X1063),'1.Learning-Goals'!$A$3:$B$100,2,FALSE))"),"")</f>
        <v/>
      </c>
      <c r="AC1063" s="52"/>
      <c r="AD1063" s="52"/>
      <c r="AE1063" s="52"/>
      <c r="AF1063" s="52"/>
      <c r="AG1063" s="52"/>
      <c r="AH1063" s="52"/>
      <c r="AI1063" s="52"/>
      <c r="AJ1063" s="52"/>
    </row>
    <row r="1064" ht="15.75" customHeight="1">
      <c r="A1064" s="53"/>
      <c r="B1064" s="39" t="str">
        <f t="shared" si="1"/>
        <v/>
      </c>
      <c r="C1064" s="40" t="s">
        <v>3154</v>
      </c>
      <c r="D1064" s="41" t="s">
        <v>3155</v>
      </c>
      <c r="E1064" s="41" t="s">
        <v>2866</v>
      </c>
      <c r="F1064" s="40" t="s">
        <v>2867</v>
      </c>
      <c r="G1064" s="41">
        <v>2.0</v>
      </c>
      <c r="H1064" s="58" t="s">
        <v>7</v>
      </c>
      <c r="I1064" s="41" t="s">
        <v>2868</v>
      </c>
      <c r="J1064" s="56"/>
      <c r="K1064" s="44"/>
      <c r="L1064" s="45"/>
      <c r="M1064" s="46" t="s">
        <v>2955</v>
      </c>
      <c r="N1064" s="40" t="s">
        <v>2956</v>
      </c>
      <c r="O1064" s="47" t="s">
        <v>3156</v>
      </c>
      <c r="P1064" s="40" t="s">
        <v>3157</v>
      </c>
      <c r="Q1064" s="59"/>
      <c r="R1064" s="59"/>
      <c r="S1064" s="49"/>
      <c r="T1064" s="50" t="str">
        <f>IFERROR(__xludf.DUMMYFUNCTION("if(isblank($A1064),"""",REGEXREPLACE($A1064,   "",?(\d),?"",  ""$1""&amp;""-""&amp;$H1064))"),"")</f>
        <v/>
      </c>
      <c r="U1064" s="51" t="str">
        <f>IFERROR(__xludf.DUMMYFUNCTION("iferror(split(A1064,"","",TRUE,TRUE),"""")"),"")</f>
        <v/>
      </c>
      <c r="V1064" s="51"/>
      <c r="W1064" s="51"/>
      <c r="X1064" s="51"/>
      <c r="Y1064" s="50" t="str">
        <f>IFERROR(__xludf.DUMMYFUNCTION("if(or(U1064="""",U1064=""f""),"""",U1064&amp;"": ""&amp;vlookup(to_text(U1064),'1.Learning-Goals'!$A$3:$B$100,2,FALSE))"),"")</f>
        <v/>
      </c>
      <c r="Z1064" s="50" t="str">
        <f>IFERROR(__xludf.DUMMYFUNCTION("if(or(V1064="""",V1064=""f""),"""",V1064&amp;"": ""&amp;vlookup(to_text(V1064),'1.Learning-Goals'!$A$3:$B$100,2,FALSE))"),"")</f>
        <v/>
      </c>
      <c r="AA1064" s="50" t="str">
        <f>IFERROR(__xludf.DUMMYFUNCTION("if(or(W1064="""",W1064=""f""),"""",W1064&amp;"": ""&amp;vlookup(to_text(W1064),'1.Learning-Goals'!$A$3:$B$100,2,FALSE))"),"")</f>
        <v/>
      </c>
      <c r="AB1064" s="50" t="str">
        <f>IFERROR(__xludf.DUMMYFUNCTION("if(or(X1064="""",X1064=""f""),"""",X1064&amp;"": ""&amp;vlookup(to_text(X1064),'1.Learning-Goals'!$A$3:$B$100,2,FALSE))"),"")</f>
        <v/>
      </c>
      <c r="AC1064" s="52"/>
      <c r="AD1064" s="52"/>
      <c r="AE1064" s="52"/>
      <c r="AF1064" s="52"/>
      <c r="AG1064" s="52"/>
      <c r="AH1064" s="52"/>
      <c r="AI1064" s="52"/>
      <c r="AJ1064" s="52"/>
    </row>
    <row r="1065" ht="15.75" customHeight="1">
      <c r="A1065" s="53"/>
      <c r="B1065" s="39" t="str">
        <f t="shared" si="1"/>
        <v/>
      </c>
      <c r="C1065" s="40" t="s">
        <v>3158</v>
      </c>
      <c r="D1065" s="41" t="s">
        <v>3159</v>
      </c>
      <c r="E1065" s="41" t="s">
        <v>2866</v>
      </c>
      <c r="F1065" s="40" t="s">
        <v>2911</v>
      </c>
      <c r="G1065" s="41">
        <v>2.0</v>
      </c>
      <c r="H1065" s="58" t="s">
        <v>7</v>
      </c>
      <c r="I1065" s="41" t="s">
        <v>2912</v>
      </c>
      <c r="J1065" s="56"/>
      <c r="K1065" s="44"/>
      <c r="L1065" s="45"/>
      <c r="M1065" s="46" t="s">
        <v>2961</v>
      </c>
      <c r="N1065" s="40" t="s">
        <v>2962</v>
      </c>
      <c r="O1065" s="47" t="s">
        <v>3160</v>
      </c>
      <c r="P1065" s="40" t="s">
        <v>2964</v>
      </c>
      <c r="Q1065" s="59"/>
      <c r="R1065" s="59"/>
      <c r="S1065" s="49"/>
      <c r="T1065" s="50" t="str">
        <f>IFERROR(__xludf.DUMMYFUNCTION("if(isblank($A1065),"""",REGEXREPLACE($A1065,   "",?(\d),?"",  ""$1""&amp;""-""&amp;$H1065))"),"")</f>
        <v/>
      </c>
      <c r="U1065" s="51" t="str">
        <f>IFERROR(__xludf.DUMMYFUNCTION("iferror(split(A1065,"","",TRUE,TRUE),"""")"),"")</f>
        <v/>
      </c>
      <c r="V1065" s="51"/>
      <c r="W1065" s="51"/>
      <c r="X1065" s="51"/>
      <c r="Y1065" s="50" t="str">
        <f>IFERROR(__xludf.DUMMYFUNCTION("if(or(U1065="""",U1065=""f""),"""",U1065&amp;"": ""&amp;vlookup(to_text(U1065),'1.Learning-Goals'!$A$3:$B$100,2,FALSE))"),"")</f>
        <v/>
      </c>
      <c r="Z1065" s="50" t="str">
        <f>IFERROR(__xludf.DUMMYFUNCTION("if(or(V1065="""",V1065=""f""),"""",V1065&amp;"": ""&amp;vlookup(to_text(V1065),'1.Learning-Goals'!$A$3:$B$100,2,FALSE))"),"")</f>
        <v/>
      </c>
      <c r="AA1065" s="50" t="str">
        <f>IFERROR(__xludf.DUMMYFUNCTION("if(or(W1065="""",W1065=""f""),"""",W1065&amp;"": ""&amp;vlookup(to_text(W1065),'1.Learning-Goals'!$A$3:$B$100,2,FALSE))"),"")</f>
        <v/>
      </c>
      <c r="AB1065" s="50" t="str">
        <f>IFERROR(__xludf.DUMMYFUNCTION("if(or(X1065="""",X1065=""f""),"""",X1065&amp;"": ""&amp;vlookup(to_text(X1065),'1.Learning-Goals'!$A$3:$B$100,2,FALSE))"),"")</f>
        <v/>
      </c>
      <c r="AC1065" s="52"/>
      <c r="AD1065" s="52"/>
      <c r="AE1065" s="52"/>
      <c r="AF1065" s="52"/>
      <c r="AG1065" s="52"/>
      <c r="AH1065" s="52"/>
      <c r="AI1065" s="52"/>
      <c r="AJ1065" s="52"/>
    </row>
    <row r="1066" ht="15.75" customHeight="1">
      <c r="A1066" s="53"/>
      <c r="B1066" s="39" t="str">
        <f t="shared" si="1"/>
        <v/>
      </c>
      <c r="C1066" s="40" t="s">
        <v>3161</v>
      </c>
      <c r="D1066" s="41" t="s">
        <v>3162</v>
      </c>
      <c r="E1066" s="41" t="s">
        <v>2866</v>
      </c>
      <c r="F1066" s="40" t="s">
        <v>2911</v>
      </c>
      <c r="G1066" s="41">
        <v>2.0</v>
      </c>
      <c r="H1066" s="58" t="s">
        <v>7</v>
      </c>
      <c r="I1066" s="41" t="s">
        <v>2912</v>
      </c>
      <c r="J1066" s="56"/>
      <c r="K1066" s="44"/>
      <c r="L1066" s="45"/>
      <c r="M1066" s="46" t="s">
        <v>2961</v>
      </c>
      <c r="N1066" s="40" t="s">
        <v>2962</v>
      </c>
      <c r="O1066" s="47" t="s">
        <v>3163</v>
      </c>
      <c r="P1066" s="40" t="s">
        <v>3164</v>
      </c>
      <c r="Q1066" s="59"/>
      <c r="R1066" s="59"/>
      <c r="S1066" s="49"/>
      <c r="T1066" s="50" t="str">
        <f>IFERROR(__xludf.DUMMYFUNCTION("if(isblank($A1066),"""",REGEXREPLACE($A1066,   "",?(\d),?"",  ""$1""&amp;""-""&amp;$H1066))"),"")</f>
        <v/>
      </c>
      <c r="U1066" s="51" t="str">
        <f>IFERROR(__xludf.DUMMYFUNCTION("iferror(split(A1066,"","",TRUE,TRUE),"""")"),"")</f>
        <v/>
      </c>
      <c r="V1066" s="51"/>
      <c r="W1066" s="51"/>
      <c r="X1066" s="51"/>
      <c r="Y1066" s="50" t="str">
        <f>IFERROR(__xludf.DUMMYFUNCTION("if(or(U1066="""",U1066=""f""),"""",U1066&amp;"": ""&amp;vlookup(to_text(U1066),'1.Learning-Goals'!$A$3:$B$100,2,FALSE))"),"")</f>
        <v/>
      </c>
      <c r="Z1066" s="50" t="str">
        <f>IFERROR(__xludf.DUMMYFUNCTION("if(or(V1066="""",V1066=""f""),"""",V1066&amp;"": ""&amp;vlookup(to_text(V1066),'1.Learning-Goals'!$A$3:$B$100,2,FALSE))"),"")</f>
        <v/>
      </c>
      <c r="AA1066" s="50" t="str">
        <f>IFERROR(__xludf.DUMMYFUNCTION("if(or(W1066="""",W1066=""f""),"""",W1066&amp;"": ""&amp;vlookup(to_text(W1066),'1.Learning-Goals'!$A$3:$B$100,2,FALSE))"),"")</f>
        <v/>
      </c>
      <c r="AB1066" s="50" t="str">
        <f>IFERROR(__xludf.DUMMYFUNCTION("if(or(X1066="""",X1066=""f""),"""",X1066&amp;"": ""&amp;vlookup(to_text(X1066),'1.Learning-Goals'!$A$3:$B$100,2,FALSE))"),"")</f>
        <v/>
      </c>
      <c r="AC1066" s="52"/>
      <c r="AD1066" s="52"/>
      <c r="AE1066" s="52"/>
      <c r="AF1066" s="52"/>
      <c r="AG1066" s="52"/>
      <c r="AH1066" s="52"/>
      <c r="AI1066" s="52"/>
      <c r="AJ1066" s="52"/>
    </row>
    <row r="1067" ht="15.75" customHeight="1">
      <c r="A1067" s="53"/>
      <c r="B1067" s="39" t="str">
        <f t="shared" si="1"/>
        <v/>
      </c>
      <c r="C1067" s="40" t="s">
        <v>3165</v>
      </c>
      <c r="D1067" s="41" t="s">
        <v>3166</v>
      </c>
      <c r="E1067" s="41" t="s">
        <v>2866</v>
      </c>
      <c r="F1067" s="40" t="s">
        <v>2911</v>
      </c>
      <c r="G1067" s="41">
        <v>2.0</v>
      </c>
      <c r="H1067" s="58" t="s">
        <v>7</v>
      </c>
      <c r="I1067" s="41" t="s">
        <v>2912</v>
      </c>
      <c r="J1067" s="56"/>
      <c r="K1067" s="44"/>
      <c r="L1067" s="45"/>
      <c r="M1067" s="46" t="s">
        <v>2961</v>
      </c>
      <c r="N1067" s="40" t="s">
        <v>2962</v>
      </c>
      <c r="O1067" s="47" t="s">
        <v>3167</v>
      </c>
      <c r="P1067" s="40" t="s">
        <v>3168</v>
      </c>
      <c r="Q1067" s="59"/>
      <c r="R1067" s="59"/>
      <c r="S1067" s="49"/>
      <c r="T1067" s="50" t="str">
        <f>IFERROR(__xludf.DUMMYFUNCTION("if(isblank($A1067),"""",REGEXREPLACE($A1067,   "",?(\d),?"",  ""$1""&amp;""-""&amp;$H1067))"),"")</f>
        <v/>
      </c>
      <c r="U1067" s="51" t="str">
        <f>IFERROR(__xludf.DUMMYFUNCTION("iferror(split(A1067,"","",TRUE,TRUE),"""")"),"")</f>
        <v/>
      </c>
      <c r="V1067" s="51"/>
      <c r="W1067" s="51"/>
      <c r="X1067" s="51"/>
      <c r="Y1067" s="50" t="str">
        <f>IFERROR(__xludf.DUMMYFUNCTION("if(or(U1067="""",U1067=""f""),"""",U1067&amp;"": ""&amp;vlookup(to_text(U1067),'1.Learning-Goals'!$A$3:$B$100,2,FALSE))"),"")</f>
        <v/>
      </c>
      <c r="Z1067" s="50" t="str">
        <f>IFERROR(__xludf.DUMMYFUNCTION("if(or(V1067="""",V1067=""f""),"""",V1067&amp;"": ""&amp;vlookup(to_text(V1067),'1.Learning-Goals'!$A$3:$B$100,2,FALSE))"),"")</f>
        <v/>
      </c>
      <c r="AA1067" s="50" t="str">
        <f>IFERROR(__xludf.DUMMYFUNCTION("if(or(W1067="""",W1067=""f""),"""",W1067&amp;"": ""&amp;vlookup(to_text(W1067),'1.Learning-Goals'!$A$3:$B$100,2,FALSE))"),"")</f>
        <v/>
      </c>
      <c r="AB1067" s="50" t="str">
        <f>IFERROR(__xludf.DUMMYFUNCTION("if(or(X1067="""",X1067=""f""),"""",X1067&amp;"": ""&amp;vlookup(to_text(X1067),'1.Learning-Goals'!$A$3:$B$100,2,FALSE))"),"")</f>
        <v/>
      </c>
      <c r="AC1067" s="52"/>
      <c r="AD1067" s="52"/>
      <c r="AE1067" s="52"/>
      <c r="AF1067" s="52"/>
      <c r="AG1067" s="52"/>
      <c r="AH1067" s="52"/>
      <c r="AI1067" s="52"/>
      <c r="AJ1067" s="52"/>
    </row>
    <row r="1068" ht="15.75" customHeight="1">
      <c r="A1068" s="53"/>
      <c r="B1068" s="39" t="str">
        <f t="shared" si="1"/>
        <v/>
      </c>
      <c r="C1068" s="40" t="s">
        <v>3169</v>
      </c>
      <c r="D1068" s="41" t="s">
        <v>3170</v>
      </c>
      <c r="E1068" s="41" t="s">
        <v>2866</v>
      </c>
      <c r="F1068" s="40" t="s">
        <v>2911</v>
      </c>
      <c r="G1068" s="41">
        <v>2.0</v>
      </c>
      <c r="H1068" s="58" t="s">
        <v>7</v>
      </c>
      <c r="I1068" s="41" t="s">
        <v>2912</v>
      </c>
      <c r="J1068" s="56"/>
      <c r="K1068" s="44"/>
      <c r="L1068" s="45"/>
      <c r="M1068" s="46" t="s">
        <v>2961</v>
      </c>
      <c r="N1068" s="40" t="s">
        <v>2962</v>
      </c>
      <c r="O1068" s="47" t="s">
        <v>3171</v>
      </c>
      <c r="P1068" s="40" t="s">
        <v>3172</v>
      </c>
      <c r="Q1068" s="59"/>
      <c r="R1068" s="59"/>
      <c r="S1068" s="49"/>
      <c r="T1068" s="50" t="str">
        <f>IFERROR(__xludf.DUMMYFUNCTION("if(isblank($A1068),"""",REGEXREPLACE($A1068,   "",?(\d),?"",  ""$1""&amp;""-""&amp;$H1068))"),"")</f>
        <v/>
      </c>
      <c r="U1068" s="51" t="str">
        <f>IFERROR(__xludf.DUMMYFUNCTION("iferror(split(A1068,"","",TRUE,TRUE),"""")"),"")</f>
        <v/>
      </c>
      <c r="V1068" s="51"/>
      <c r="W1068" s="51"/>
      <c r="X1068" s="51"/>
      <c r="Y1068" s="50" t="str">
        <f>IFERROR(__xludf.DUMMYFUNCTION("if(or(U1068="""",U1068=""f""),"""",U1068&amp;"": ""&amp;vlookup(to_text(U1068),'1.Learning-Goals'!$A$3:$B$100,2,FALSE))"),"")</f>
        <v/>
      </c>
      <c r="Z1068" s="50" t="str">
        <f>IFERROR(__xludf.DUMMYFUNCTION("if(or(V1068="""",V1068=""f""),"""",V1068&amp;"": ""&amp;vlookup(to_text(V1068),'1.Learning-Goals'!$A$3:$B$100,2,FALSE))"),"")</f>
        <v/>
      </c>
      <c r="AA1068" s="50" t="str">
        <f>IFERROR(__xludf.DUMMYFUNCTION("if(or(W1068="""",W1068=""f""),"""",W1068&amp;"": ""&amp;vlookup(to_text(W1068),'1.Learning-Goals'!$A$3:$B$100,2,FALSE))"),"")</f>
        <v/>
      </c>
      <c r="AB1068" s="50" t="str">
        <f>IFERROR(__xludf.DUMMYFUNCTION("if(or(X1068="""",X1068=""f""),"""",X1068&amp;"": ""&amp;vlookup(to_text(X1068),'1.Learning-Goals'!$A$3:$B$100,2,FALSE))"),"")</f>
        <v/>
      </c>
      <c r="AC1068" s="52"/>
      <c r="AD1068" s="52"/>
      <c r="AE1068" s="52"/>
      <c r="AF1068" s="52"/>
      <c r="AG1068" s="52"/>
      <c r="AH1068" s="52"/>
      <c r="AI1068" s="52"/>
      <c r="AJ1068" s="52"/>
    </row>
    <row r="1069" ht="15.75" customHeight="1">
      <c r="A1069" s="53"/>
      <c r="B1069" s="39" t="str">
        <f t="shared" si="1"/>
        <v/>
      </c>
      <c r="C1069" s="40" t="s">
        <v>3173</v>
      </c>
      <c r="D1069" s="41" t="s">
        <v>3174</v>
      </c>
      <c r="E1069" s="41" t="s">
        <v>2866</v>
      </c>
      <c r="F1069" s="40" t="s">
        <v>2911</v>
      </c>
      <c r="G1069" s="41">
        <v>3.0</v>
      </c>
      <c r="H1069" s="58" t="s">
        <v>7</v>
      </c>
      <c r="I1069" s="41" t="s">
        <v>2912</v>
      </c>
      <c r="J1069" s="56"/>
      <c r="K1069" s="44"/>
      <c r="L1069" s="45"/>
      <c r="M1069" s="46" t="s">
        <v>2913</v>
      </c>
      <c r="N1069" s="40" t="s">
        <v>2914</v>
      </c>
      <c r="O1069" s="47" t="s">
        <v>3175</v>
      </c>
      <c r="P1069" s="40" t="s">
        <v>2916</v>
      </c>
      <c r="Q1069" s="59"/>
      <c r="R1069" s="59"/>
      <c r="S1069" s="49"/>
      <c r="T1069" s="50" t="str">
        <f>IFERROR(__xludf.DUMMYFUNCTION("if(isblank($A1069),"""",REGEXREPLACE($A1069,   "",?(\d),?"",  ""$1""&amp;""-""&amp;$H1069))"),"")</f>
        <v/>
      </c>
      <c r="U1069" s="51" t="str">
        <f>IFERROR(__xludf.DUMMYFUNCTION("iferror(split(A1069,"","",TRUE,TRUE),"""")"),"")</f>
        <v/>
      </c>
      <c r="V1069" s="51"/>
      <c r="W1069" s="51"/>
      <c r="X1069" s="51"/>
      <c r="Y1069" s="50" t="str">
        <f>IFERROR(__xludf.DUMMYFUNCTION("if(or(U1069="""",U1069=""f""),"""",U1069&amp;"": ""&amp;vlookup(to_text(U1069),'1.Learning-Goals'!$A$3:$B$100,2,FALSE))"),"")</f>
        <v/>
      </c>
      <c r="Z1069" s="50" t="str">
        <f>IFERROR(__xludf.DUMMYFUNCTION("if(or(V1069="""",V1069=""f""),"""",V1069&amp;"": ""&amp;vlookup(to_text(V1069),'1.Learning-Goals'!$A$3:$B$100,2,FALSE))"),"")</f>
        <v/>
      </c>
      <c r="AA1069" s="50" t="str">
        <f>IFERROR(__xludf.DUMMYFUNCTION("if(or(W1069="""",W1069=""f""),"""",W1069&amp;"": ""&amp;vlookup(to_text(W1069),'1.Learning-Goals'!$A$3:$B$100,2,FALSE))"),"")</f>
        <v/>
      </c>
      <c r="AB1069" s="50" t="str">
        <f>IFERROR(__xludf.DUMMYFUNCTION("if(or(X1069="""",X1069=""f""),"""",X1069&amp;"": ""&amp;vlookup(to_text(X1069),'1.Learning-Goals'!$A$3:$B$100,2,FALSE))"),"")</f>
        <v/>
      </c>
      <c r="AC1069" s="52"/>
      <c r="AD1069" s="52"/>
      <c r="AE1069" s="52"/>
      <c r="AF1069" s="52"/>
      <c r="AG1069" s="52"/>
      <c r="AH1069" s="52"/>
      <c r="AI1069" s="52"/>
      <c r="AJ1069" s="52"/>
    </row>
    <row r="1070" ht="15.75" customHeight="1">
      <c r="A1070" s="53"/>
      <c r="B1070" s="39" t="str">
        <f t="shared" si="1"/>
        <v/>
      </c>
      <c r="C1070" s="40" t="s">
        <v>3176</v>
      </c>
      <c r="D1070" s="41" t="s">
        <v>3177</v>
      </c>
      <c r="E1070" s="41" t="s">
        <v>2866</v>
      </c>
      <c r="F1070" s="40" t="s">
        <v>2911</v>
      </c>
      <c r="G1070" s="41">
        <v>3.0</v>
      </c>
      <c r="H1070" s="58" t="s">
        <v>7</v>
      </c>
      <c r="I1070" s="41" t="s">
        <v>2912</v>
      </c>
      <c r="J1070" s="56"/>
      <c r="K1070" s="44"/>
      <c r="L1070" s="45"/>
      <c r="M1070" s="46" t="s">
        <v>2913</v>
      </c>
      <c r="N1070" s="40" t="s">
        <v>2914</v>
      </c>
      <c r="O1070" s="47" t="s">
        <v>3178</v>
      </c>
      <c r="P1070" s="40" t="s">
        <v>2920</v>
      </c>
      <c r="Q1070" s="59"/>
      <c r="R1070" s="59"/>
      <c r="S1070" s="49"/>
      <c r="T1070" s="50" t="str">
        <f>IFERROR(__xludf.DUMMYFUNCTION("if(isblank($A1070),"""",REGEXREPLACE($A1070,   "",?(\d),?"",  ""$1""&amp;""-""&amp;$H1070))"),"")</f>
        <v/>
      </c>
      <c r="U1070" s="51" t="str">
        <f>IFERROR(__xludf.DUMMYFUNCTION("iferror(split(A1070,"","",TRUE,TRUE),"""")"),"")</f>
        <v/>
      </c>
      <c r="V1070" s="51"/>
      <c r="W1070" s="51"/>
      <c r="X1070" s="51"/>
      <c r="Y1070" s="50" t="str">
        <f>IFERROR(__xludf.DUMMYFUNCTION("if(or(U1070="""",U1070=""f""),"""",U1070&amp;"": ""&amp;vlookup(to_text(U1070),'1.Learning-Goals'!$A$3:$B$100,2,FALSE))"),"")</f>
        <v/>
      </c>
      <c r="Z1070" s="50" t="str">
        <f>IFERROR(__xludf.DUMMYFUNCTION("if(or(V1070="""",V1070=""f""),"""",V1070&amp;"": ""&amp;vlookup(to_text(V1070),'1.Learning-Goals'!$A$3:$B$100,2,FALSE))"),"")</f>
        <v/>
      </c>
      <c r="AA1070" s="50" t="str">
        <f>IFERROR(__xludf.DUMMYFUNCTION("if(or(W1070="""",W1070=""f""),"""",W1070&amp;"": ""&amp;vlookup(to_text(W1070),'1.Learning-Goals'!$A$3:$B$100,2,FALSE))"),"")</f>
        <v/>
      </c>
      <c r="AB1070" s="50" t="str">
        <f>IFERROR(__xludf.DUMMYFUNCTION("if(or(X1070="""",X1070=""f""),"""",X1070&amp;"": ""&amp;vlookup(to_text(X1070),'1.Learning-Goals'!$A$3:$B$100,2,FALSE))"),"")</f>
        <v/>
      </c>
      <c r="AC1070" s="52"/>
      <c r="AD1070" s="52"/>
      <c r="AE1070" s="52"/>
      <c r="AF1070" s="52"/>
      <c r="AG1070" s="52"/>
      <c r="AH1070" s="52"/>
      <c r="AI1070" s="52"/>
      <c r="AJ1070" s="52"/>
    </row>
    <row r="1071" ht="15.75" customHeight="1">
      <c r="A1071" s="53"/>
      <c r="B1071" s="39" t="str">
        <f t="shared" si="1"/>
        <v/>
      </c>
      <c r="C1071" s="40" t="s">
        <v>3179</v>
      </c>
      <c r="D1071" s="41" t="s">
        <v>3180</v>
      </c>
      <c r="E1071" s="41" t="s">
        <v>2866</v>
      </c>
      <c r="F1071" s="40" t="s">
        <v>2939</v>
      </c>
      <c r="G1071" s="41">
        <v>3.0</v>
      </c>
      <c r="H1071" s="58" t="s">
        <v>7</v>
      </c>
      <c r="I1071" s="41" t="s">
        <v>2940</v>
      </c>
      <c r="J1071" s="56"/>
      <c r="K1071" s="44"/>
      <c r="L1071" s="45"/>
      <c r="M1071" s="46" t="s">
        <v>2941</v>
      </c>
      <c r="N1071" s="40" t="s">
        <v>2942</v>
      </c>
      <c r="O1071" s="47" t="s">
        <v>3181</v>
      </c>
      <c r="P1071" s="40" t="s">
        <v>2944</v>
      </c>
      <c r="Q1071" s="59"/>
      <c r="R1071" s="59"/>
      <c r="S1071" s="49"/>
      <c r="T1071" s="50" t="str">
        <f>IFERROR(__xludf.DUMMYFUNCTION("if(isblank($A1071),"""",REGEXREPLACE($A1071,   "",?(\d),?"",  ""$1""&amp;""-""&amp;$H1071))"),"")</f>
        <v/>
      </c>
      <c r="U1071" s="51" t="str">
        <f>IFERROR(__xludf.DUMMYFUNCTION("iferror(split(A1071,"","",TRUE,TRUE),"""")"),"")</f>
        <v/>
      </c>
      <c r="V1071" s="51"/>
      <c r="W1071" s="51"/>
      <c r="X1071" s="51"/>
      <c r="Y1071" s="50" t="str">
        <f>IFERROR(__xludf.DUMMYFUNCTION("if(or(U1071="""",U1071=""f""),"""",U1071&amp;"": ""&amp;vlookup(to_text(U1071),'1.Learning-Goals'!$A$3:$B$100,2,FALSE))"),"")</f>
        <v/>
      </c>
      <c r="Z1071" s="50" t="str">
        <f>IFERROR(__xludf.DUMMYFUNCTION("if(or(V1071="""",V1071=""f""),"""",V1071&amp;"": ""&amp;vlookup(to_text(V1071),'1.Learning-Goals'!$A$3:$B$100,2,FALSE))"),"")</f>
        <v/>
      </c>
      <c r="AA1071" s="50" t="str">
        <f>IFERROR(__xludf.DUMMYFUNCTION("if(or(W1071="""",W1071=""f""),"""",W1071&amp;"": ""&amp;vlookup(to_text(W1071),'1.Learning-Goals'!$A$3:$B$100,2,FALSE))"),"")</f>
        <v/>
      </c>
      <c r="AB1071" s="50" t="str">
        <f>IFERROR(__xludf.DUMMYFUNCTION("if(or(X1071="""",X1071=""f""),"""",X1071&amp;"": ""&amp;vlookup(to_text(X1071),'1.Learning-Goals'!$A$3:$B$100,2,FALSE))"),"")</f>
        <v/>
      </c>
      <c r="AC1071" s="52"/>
      <c r="AD1071" s="52"/>
      <c r="AE1071" s="52"/>
      <c r="AF1071" s="52"/>
      <c r="AG1071" s="52"/>
      <c r="AH1071" s="52"/>
      <c r="AI1071" s="52"/>
      <c r="AJ1071" s="52"/>
    </row>
    <row r="1072" ht="15.75" customHeight="1">
      <c r="A1072" s="53"/>
      <c r="B1072" s="39" t="str">
        <f t="shared" si="1"/>
        <v/>
      </c>
      <c r="C1072" s="40" t="s">
        <v>3182</v>
      </c>
      <c r="D1072" s="41" t="s">
        <v>3183</v>
      </c>
      <c r="E1072" s="41" t="s">
        <v>2866</v>
      </c>
      <c r="F1072" s="40" t="s">
        <v>2939</v>
      </c>
      <c r="G1072" s="41">
        <v>3.0</v>
      </c>
      <c r="H1072" s="58" t="s">
        <v>7</v>
      </c>
      <c r="I1072" s="41" t="s">
        <v>2940</v>
      </c>
      <c r="J1072" s="56"/>
      <c r="K1072" s="44"/>
      <c r="L1072" s="45"/>
      <c r="M1072" s="46" t="s">
        <v>2941</v>
      </c>
      <c r="N1072" s="40" t="s">
        <v>2942</v>
      </c>
      <c r="O1072" s="47" t="s">
        <v>3184</v>
      </c>
      <c r="P1072" s="40" t="s">
        <v>2948</v>
      </c>
      <c r="Q1072" s="59"/>
      <c r="R1072" s="59"/>
      <c r="S1072" s="49"/>
      <c r="T1072" s="50" t="str">
        <f>IFERROR(__xludf.DUMMYFUNCTION("if(isblank($A1072),"""",REGEXREPLACE($A1072,   "",?(\d),?"",  ""$1""&amp;""-""&amp;$H1072))"),"")</f>
        <v/>
      </c>
      <c r="U1072" s="51" t="str">
        <f>IFERROR(__xludf.DUMMYFUNCTION("iferror(split(A1072,"","",TRUE,TRUE),"""")"),"")</f>
        <v/>
      </c>
      <c r="V1072" s="51"/>
      <c r="W1072" s="51"/>
      <c r="X1072" s="51"/>
      <c r="Y1072" s="50" t="str">
        <f>IFERROR(__xludf.DUMMYFUNCTION("if(or(U1072="""",U1072=""f""),"""",U1072&amp;"": ""&amp;vlookup(to_text(U1072),'1.Learning-Goals'!$A$3:$B$100,2,FALSE))"),"")</f>
        <v/>
      </c>
      <c r="Z1072" s="50" t="str">
        <f>IFERROR(__xludf.DUMMYFUNCTION("if(or(V1072="""",V1072=""f""),"""",V1072&amp;"": ""&amp;vlookup(to_text(V1072),'1.Learning-Goals'!$A$3:$B$100,2,FALSE))"),"")</f>
        <v/>
      </c>
      <c r="AA1072" s="50" t="str">
        <f>IFERROR(__xludf.DUMMYFUNCTION("if(or(W1072="""",W1072=""f""),"""",W1072&amp;"": ""&amp;vlookup(to_text(W1072),'1.Learning-Goals'!$A$3:$B$100,2,FALSE))"),"")</f>
        <v/>
      </c>
      <c r="AB1072" s="50" t="str">
        <f>IFERROR(__xludf.DUMMYFUNCTION("if(or(X1072="""",X1072=""f""),"""",X1072&amp;"": ""&amp;vlookup(to_text(X1072),'1.Learning-Goals'!$A$3:$B$100,2,FALSE))"),"")</f>
        <v/>
      </c>
      <c r="AC1072" s="52"/>
      <c r="AD1072" s="52"/>
      <c r="AE1072" s="52"/>
      <c r="AF1072" s="52"/>
      <c r="AG1072" s="52"/>
      <c r="AH1072" s="52"/>
      <c r="AI1072" s="52"/>
      <c r="AJ1072" s="52"/>
    </row>
    <row r="1073" ht="15.75" customHeight="1">
      <c r="A1073" s="53"/>
      <c r="B1073" s="39" t="str">
        <f t="shared" si="1"/>
        <v/>
      </c>
      <c r="C1073" s="40" t="s">
        <v>3185</v>
      </c>
      <c r="D1073" s="41" t="s">
        <v>3186</v>
      </c>
      <c r="E1073" s="41" t="s">
        <v>2866</v>
      </c>
      <c r="F1073" s="40" t="s">
        <v>2939</v>
      </c>
      <c r="G1073" s="41">
        <v>3.0</v>
      </c>
      <c r="H1073" s="58" t="s">
        <v>7</v>
      </c>
      <c r="I1073" s="41" t="s">
        <v>2940</v>
      </c>
      <c r="J1073" s="56"/>
      <c r="K1073" s="44"/>
      <c r="L1073" s="45"/>
      <c r="M1073" s="46" t="s">
        <v>2941</v>
      </c>
      <c r="N1073" s="40" t="s">
        <v>2942</v>
      </c>
      <c r="O1073" s="47" t="s">
        <v>3187</v>
      </c>
      <c r="P1073" s="40" t="s">
        <v>2952</v>
      </c>
      <c r="Q1073" s="59"/>
      <c r="R1073" s="59"/>
      <c r="S1073" s="49"/>
      <c r="T1073" s="50" t="str">
        <f>IFERROR(__xludf.DUMMYFUNCTION("if(isblank($A1073),"""",REGEXREPLACE($A1073,   "",?(\d),?"",  ""$1""&amp;""-""&amp;$H1073))"),"")</f>
        <v/>
      </c>
      <c r="U1073" s="51" t="str">
        <f>IFERROR(__xludf.DUMMYFUNCTION("iferror(split(A1073,"","",TRUE,TRUE),"""")"),"")</f>
        <v/>
      </c>
      <c r="V1073" s="51"/>
      <c r="W1073" s="51"/>
      <c r="X1073" s="51"/>
      <c r="Y1073" s="50" t="str">
        <f>IFERROR(__xludf.DUMMYFUNCTION("if(or(U1073="""",U1073=""f""),"""",U1073&amp;"": ""&amp;vlookup(to_text(U1073),'1.Learning-Goals'!$A$3:$B$100,2,FALSE))"),"")</f>
        <v/>
      </c>
      <c r="Z1073" s="50" t="str">
        <f>IFERROR(__xludf.DUMMYFUNCTION("if(or(V1073="""",V1073=""f""),"""",V1073&amp;"": ""&amp;vlookup(to_text(V1073),'1.Learning-Goals'!$A$3:$B$100,2,FALSE))"),"")</f>
        <v/>
      </c>
      <c r="AA1073" s="50" t="str">
        <f>IFERROR(__xludf.DUMMYFUNCTION("if(or(W1073="""",W1073=""f""),"""",W1073&amp;"": ""&amp;vlookup(to_text(W1073),'1.Learning-Goals'!$A$3:$B$100,2,FALSE))"),"")</f>
        <v/>
      </c>
      <c r="AB1073" s="50" t="str">
        <f>IFERROR(__xludf.DUMMYFUNCTION("if(or(X1073="""",X1073=""f""),"""",X1073&amp;"": ""&amp;vlookup(to_text(X1073),'1.Learning-Goals'!$A$3:$B$100,2,FALSE))"),"")</f>
        <v/>
      </c>
      <c r="AC1073" s="52"/>
      <c r="AD1073" s="52"/>
      <c r="AE1073" s="52"/>
      <c r="AF1073" s="52"/>
      <c r="AG1073" s="52"/>
      <c r="AH1073" s="52"/>
      <c r="AI1073" s="52"/>
      <c r="AJ1073" s="52"/>
    </row>
    <row r="1074" ht="15.75" customHeight="1">
      <c r="A1074" s="53"/>
      <c r="B1074" s="39" t="str">
        <f t="shared" si="1"/>
        <v/>
      </c>
      <c r="C1074" s="40" t="s">
        <v>3188</v>
      </c>
      <c r="D1074" s="41" t="s">
        <v>3189</v>
      </c>
      <c r="E1074" s="41" t="s">
        <v>2866</v>
      </c>
      <c r="F1074" s="40" t="s">
        <v>2939</v>
      </c>
      <c r="G1074" s="41">
        <v>3.0</v>
      </c>
      <c r="H1074" s="58" t="s">
        <v>7</v>
      </c>
      <c r="I1074" s="41" t="s">
        <v>2940</v>
      </c>
      <c r="J1074" s="56"/>
      <c r="K1074" s="44"/>
      <c r="L1074" s="45"/>
      <c r="M1074" s="46" t="s">
        <v>2941</v>
      </c>
      <c r="N1074" s="40" t="s">
        <v>2942</v>
      </c>
      <c r="O1074" s="47" t="s">
        <v>3190</v>
      </c>
      <c r="P1074" s="40" t="s">
        <v>3191</v>
      </c>
      <c r="Q1074" s="59"/>
      <c r="R1074" s="59"/>
      <c r="S1074" s="49"/>
      <c r="T1074" s="50" t="str">
        <f>IFERROR(__xludf.DUMMYFUNCTION("if(isblank($A1074),"""",REGEXREPLACE($A1074,   "",?(\d),?"",  ""$1""&amp;""-""&amp;$H1074))"),"")</f>
        <v/>
      </c>
      <c r="U1074" s="51" t="str">
        <f>IFERROR(__xludf.DUMMYFUNCTION("iferror(split(A1074,"","",TRUE,TRUE),"""")"),"")</f>
        <v/>
      </c>
      <c r="V1074" s="51"/>
      <c r="W1074" s="51"/>
      <c r="X1074" s="51"/>
      <c r="Y1074" s="50" t="str">
        <f>IFERROR(__xludf.DUMMYFUNCTION("if(or(U1074="""",U1074=""f""),"""",U1074&amp;"": ""&amp;vlookup(to_text(U1074),'1.Learning-Goals'!$A$3:$B$100,2,FALSE))"),"")</f>
        <v/>
      </c>
      <c r="Z1074" s="50" t="str">
        <f>IFERROR(__xludf.DUMMYFUNCTION("if(or(V1074="""",V1074=""f""),"""",V1074&amp;"": ""&amp;vlookup(to_text(V1074),'1.Learning-Goals'!$A$3:$B$100,2,FALSE))"),"")</f>
        <v/>
      </c>
      <c r="AA1074" s="50" t="str">
        <f>IFERROR(__xludf.DUMMYFUNCTION("if(or(W1074="""",W1074=""f""),"""",W1074&amp;"": ""&amp;vlookup(to_text(W1074),'1.Learning-Goals'!$A$3:$B$100,2,FALSE))"),"")</f>
        <v/>
      </c>
      <c r="AB1074" s="50" t="str">
        <f>IFERROR(__xludf.DUMMYFUNCTION("if(or(X1074="""",X1074=""f""),"""",X1074&amp;"": ""&amp;vlookup(to_text(X1074),'1.Learning-Goals'!$A$3:$B$100,2,FALSE))"),"")</f>
        <v/>
      </c>
      <c r="AC1074" s="52"/>
      <c r="AD1074" s="52"/>
      <c r="AE1074" s="52"/>
      <c r="AF1074" s="52"/>
      <c r="AG1074" s="52"/>
      <c r="AH1074" s="52"/>
      <c r="AI1074" s="52"/>
      <c r="AJ1074" s="52"/>
    </row>
    <row r="1075" ht="15.75" customHeight="1">
      <c r="A1075" s="53"/>
      <c r="B1075" s="39" t="str">
        <f t="shared" si="1"/>
        <v/>
      </c>
      <c r="C1075" s="40" t="s">
        <v>3192</v>
      </c>
      <c r="D1075" s="41" t="s">
        <v>3193</v>
      </c>
      <c r="E1075" s="41" t="s">
        <v>2866</v>
      </c>
      <c r="F1075" s="40" t="s">
        <v>2939</v>
      </c>
      <c r="G1075" s="41">
        <v>3.0</v>
      </c>
      <c r="H1075" s="58" t="s">
        <v>7</v>
      </c>
      <c r="I1075" s="41" t="s">
        <v>2940</v>
      </c>
      <c r="J1075" s="56"/>
      <c r="K1075" s="44"/>
      <c r="L1075" s="45"/>
      <c r="M1075" s="46" t="s">
        <v>2941</v>
      </c>
      <c r="N1075" s="40" t="s">
        <v>2942</v>
      </c>
      <c r="O1075" s="47" t="s">
        <v>3194</v>
      </c>
      <c r="P1075" s="40" t="s">
        <v>3195</v>
      </c>
      <c r="Q1075" s="59"/>
      <c r="R1075" s="59"/>
      <c r="S1075" s="49"/>
      <c r="T1075" s="50" t="str">
        <f>IFERROR(__xludf.DUMMYFUNCTION("if(isblank($A1075),"""",REGEXREPLACE($A1075,   "",?(\d),?"",  ""$1""&amp;""-""&amp;$H1075))"),"")</f>
        <v/>
      </c>
      <c r="U1075" s="51" t="str">
        <f>IFERROR(__xludf.DUMMYFUNCTION("iferror(split(A1075,"","",TRUE,TRUE),"""")"),"")</f>
        <v/>
      </c>
      <c r="V1075" s="51"/>
      <c r="W1075" s="51"/>
      <c r="X1075" s="51"/>
      <c r="Y1075" s="50" t="str">
        <f>IFERROR(__xludf.DUMMYFUNCTION("if(or(U1075="""",U1075=""f""),"""",U1075&amp;"": ""&amp;vlookup(to_text(U1075),'1.Learning-Goals'!$A$3:$B$100,2,FALSE))"),"")</f>
        <v/>
      </c>
      <c r="Z1075" s="50" t="str">
        <f>IFERROR(__xludf.DUMMYFUNCTION("if(or(V1075="""",V1075=""f""),"""",V1075&amp;"": ""&amp;vlookup(to_text(V1075),'1.Learning-Goals'!$A$3:$B$100,2,FALSE))"),"")</f>
        <v/>
      </c>
      <c r="AA1075" s="50" t="str">
        <f>IFERROR(__xludf.DUMMYFUNCTION("if(or(W1075="""",W1075=""f""),"""",W1075&amp;"": ""&amp;vlookup(to_text(W1075),'1.Learning-Goals'!$A$3:$B$100,2,FALSE))"),"")</f>
        <v/>
      </c>
      <c r="AB1075" s="50" t="str">
        <f>IFERROR(__xludf.DUMMYFUNCTION("if(or(X1075="""",X1075=""f""),"""",X1075&amp;"": ""&amp;vlookup(to_text(X1075),'1.Learning-Goals'!$A$3:$B$100,2,FALSE))"),"")</f>
        <v/>
      </c>
      <c r="AC1075" s="52"/>
      <c r="AD1075" s="52"/>
      <c r="AE1075" s="52"/>
      <c r="AF1075" s="52"/>
      <c r="AG1075" s="52"/>
      <c r="AH1075" s="52"/>
      <c r="AI1075" s="52"/>
      <c r="AJ1075" s="52"/>
    </row>
    <row r="1076" ht="15.75" customHeight="1">
      <c r="A1076" s="53"/>
      <c r="B1076" s="39" t="str">
        <f t="shared" si="1"/>
        <v/>
      </c>
      <c r="C1076" s="40" t="s">
        <v>3196</v>
      </c>
      <c r="D1076" s="41" t="s">
        <v>3197</v>
      </c>
      <c r="E1076" s="41" t="s">
        <v>2866</v>
      </c>
      <c r="F1076" s="40" t="s">
        <v>2939</v>
      </c>
      <c r="G1076" s="41">
        <v>3.0</v>
      </c>
      <c r="H1076" s="58" t="s">
        <v>7</v>
      </c>
      <c r="I1076" s="41" t="s">
        <v>2940</v>
      </c>
      <c r="J1076" s="56"/>
      <c r="K1076" s="44"/>
      <c r="L1076" s="45"/>
      <c r="M1076" s="46" t="s">
        <v>2941</v>
      </c>
      <c r="N1076" s="40" t="s">
        <v>2942</v>
      </c>
      <c r="O1076" s="47" t="s">
        <v>3198</v>
      </c>
      <c r="P1076" s="40" t="s">
        <v>3199</v>
      </c>
      <c r="R1076" s="59"/>
      <c r="S1076" s="49"/>
      <c r="T1076" s="50" t="str">
        <f>IFERROR(__xludf.DUMMYFUNCTION("if(isblank($A1076),"""",REGEXREPLACE($A1076,   "",?(\d),?"",  ""$1""&amp;""-""&amp;$H1076))"),"")</f>
        <v/>
      </c>
      <c r="U1076" s="51" t="str">
        <f>IFERROR(__xludf.DUMMYFUNCTION("iferror(split(A1076,"","",TRUE,TRUE),"""")"),"")</f>
        <v/>
      </c>
      <c r="V1076" s="51"/>
      <c r="W1076" s="51"/>
      <c r="X1076" s="51"/>
      <c r="Y1076" s="50" t="str">
        <f>IFERROR(__xludf.DUMMYFUNCTION("if(or(U1076="""",U1076=""f""),"""",U1076&amp;"": ""&amp;vlookup(to_text(U1076),'1.Learning-Goals'!$A$3:$B$100,2,FALSE))"),"")</f>
        <v/>
      </c>
      <c r="Z1076" s="50" t="str">
        <f>IFERROR(__xludf.DUMMYFUNCTION("if(or(V1076="""",V1076=""f""),"""",V1076&amp;"": ""&amp;vlookup(to_text(V1076),'1.Learning-Goals'!$A$3:$B$100,2,FALSE))"),"")</f>
        <v/>
      </c>
      <c r="AA1076" s="50" t="str">
        <f>IFERROR(__xludf.DUMMYFUNCTION("if(or(W1076="""",W1076=""f""),"""",W1076&amp;"": ""&amp;vlookup(to_text(W1076),'1.Learning-Goals'!$A$3:$B$100,2,FALSE))"),"")</f>
        <v/>
      </c>
      <c r="AB1076" s="50" t="str">
        <f>IFERROR(__xludf.DUMMYFUNCTION("if(or(X1076="""",X1076=""f""),"""",X1076&amp;"": ""&amp;vlookup(to_text(X1076),'1.Learning-Goals'!$A$3:$B$100,2,FALSE))"),"")</f>
        <v/>
      </c>
      <c r="AC1076" s="52"/>
      <c r="AD1076" s="52"/>
      <c r="AE1076" s="52"/>
      <c r="AF1076" s="52"/>
      <c r="AG1076" s="52"/>
      <c r="AH1076" s="52"/>
      <c r="AI1076" s="52"/>
      <c r="AJ1076" s="52"/>
    </row>
    <row r="1077" ht="15.75" customHeight="1">
      <c r="A1077" s="53"/>
      <c r="B1077" s="39" t="str">
        <f t="shared" si="1"/>
        <v/>
      </c>
      <c r="C1077" s="40" t="s">
        <v>3200</v>
      </c>
      <c r="D1077" s="41" t="s">
        <v>3201</v>
      </c>
      <c r="E1077" s="41" t="s">
        <v>2866</v>
      </c>
      <c r="F1077" s="40" t="s">
        <v>2939</v>
      </c>
      <c r="G1077" s="41">
        <v>3.0</v>
      </c>
      <c r="H1077" s="58" t="s">
        <v>7</v>
      </c>
      <c r="I1077" s="41" t="s">
        <v>2940</v>
      </c>
      <c r="J1077" s="56"/>
      <c r="K1077" s="44"/>
      <c r="L1077" s="45"/>
      <c r="M1077" s="46" t="s">
        <v>2941</v>
      </c>
      <c r="N1077" s="40" t="s">
        <v>2942</v>
      </c>
      <c r="O1077" s="47" t="s">
        <v>3202</v>
      </c>
      <c r="P1077" s="40" t="s">
        <v>3203</v>
      </c>
      <c r="R1077" s="59"/>
      <c r="S1077" s="49"/>
      <c r="T1077" s="50" t="str">
        <f>IFERROR(__xludf.DUMMYFUNCTION("if(isblank($A1077),"""",REGEXREPLACE($A1077,   "",?(\d),?"",  ""$1""&amp;""-""&amp;$H1077))"),"")</f>
        <v/>
      </c>
      <c r="U1077" s="51" t="str">
        <f>IFERROR(__xludf.DUMMYFUNCTION("iferror(split(A1077,"","",TRUE,TRUE),"""")"),"")</f>
        <v/>
      </c>
      <c r="V1077" s="51"/>
      <c r="W1077" s="51"/>
      <c r="X1077" s="51"/>
      <c r="Y1077" s="50" t="str">
        <f>IFERROR(__xludf.DUMMYFUNCTION("if(or(U1077="""",U1077=""f""),"""",U1077&amp;"": ""&amp;vlookup(to_text(U1077),'1.Learning-Goals'!$A$3:$B$100,2,FALSE))"),"")</f>
        <v/>
      </c>
      <c r="Z1077" s="50" t="str">
        <f>IFERROR(__xludf.DUMMYFUNCTION("if(or(V1077="""",V1077=""f""),"""",V1077&amp;"": ""&amp;vlookup(to_text(V1077),'1.Learning-Goals'!$A$3:$B$100,2,FALSE))"),"")</f>
        <v/>
      </c>
      <c r="AA1077" s="50" t="str">
        <f>IFERROR(__xludf.DUMMYFUNCTION("if(or(W1077="""",W1077=""f""),"""",W1077&amp;"": ""&amp;vlookup(to_text(W1077),'1.Learning-Goals'!$A$3:$B$100,2,FALSE))"),"")</f>
        <v/>
      </c>
      <c r="AB1077" s="50" t="str">
        <f>IFERROR(__xludf.DUMMYFUNCTION("if(or(X1077="""",X1077=""f""),"""",X1077&amp;"": ""&amp;vlookup(to_text(X1077),'1.Learning-Goals'!$A$3:$B$100,2,FALSE))"),"")</f>
        <v/>
      </c>
      <c r="AC1077" s="52"/>
      <c r="AD1077" s="52"/>
      <c r="AE1077" s="52"/>
      <c r="AF1077" s="52"/>
      <c r="AG1077" s="52"/>
      <c r="AH1077" s="52"/>
      <c r="AI1077" s="52"/>
      <c r="AJ1077" s="52"/>
    </row>
    <row r="1078" ht="15.75" customHeight="1">
      <c r="A1078" s="53"/>
      <c r="B1078" s="39" t="str">
        <f t="shared" si="1"/>
        <v/>
      </c>
      <c r="C1078" s="40" t="s">
        <v>3204</v>
      </c>
      <c r="D1078" s="41" t="s">
        <v>3205</v>
      </c>
      <c r="E1078" s="41" t="s">
        <v>2866</v>
      </c>
      <c r="F1078" s="40" t="s">
        <v>2939</v>
      </c>
      <c r="G1078" s="41">
        <v>3.0</v>
      </c>
      <c r="H1078" s="58" t="s">
        <v>7</v>
      </c>
      <c r="I1078" s="41" t="s">
        <v>2940</v>
      </c>
      <c r="J1078" s="56"/>
      <c r="K1078" s="44"/>
      <c r="L1078" s="45"/>
      <c r="M1078" s="46" t="s">
        <v>2941</v>
      </c>
      <c r="N1078" s="40" t="s">
        <v>2942</v>
      </c>
      <c r="O1078" s="47" t="s">
        <v>3206</v>
      </c>
      <c r="P1078" s="40" t="s">
        <v>3207</v>
      </c>
      <c r="Q1078" s="59"/>
      <c r="R1078" s="59"/>
      <c r="S1078" s="49"/>
      <c r="T1078" s="50" t="str">
        <f>IFERROR(__xludf.DUMMYFUNCTION("if(isblank($A1078),"""",REGEXREPLACE($A1078,   "",?(\d),?"",  ""$1""&amp;""-""&amp;$H1078))"),"")</f>
        <v/>
      </c>
      <c r="U1078" s="51" t="str">
        <f>IFERROR(__xludf.DUMMYFUNCTION("iferror(split(A1078,"","",TRUE,TRUE),"""")"),"")</f>
        <v/>
      </c>
      <c r="V1078" s="51"/>
      <c r="W1078" s="51"/>
      <c r="X1078" s="51"/>
      <c r="Y1078" s="50" t="str">
        <f>IFERROR(__xludf.DUMMYFUNCTION("if(or(U1078="""",U1078=""f""),"""",U1078&amp;"": ""&amp;vlookup(to_text(U1078),'1.Learning-Goals'!$A$3:$B$100,2,FALSE))"),"")</f>
        <v/>
      </c>
      <c r="Z1078" s="50" t="str">
        <f>IFERROR(__xludf.DUMMYFUNCTION("if(or(V1078="""",V1078=""f""),"""",V1078&amp;"": ""&amp;vlookup(to_text(V1078),'1.Learning-Goals'!$A$3:$B$100,2,FALSE))"),"")</f>
        <v/>
      </c>
      <c r="AA1078" s="50" t="str">
        <f>IFERROR(__xludf.DUMMYFUNCTION("if(or(W1078="""",W1078=""f""),"""",W1078&amp;"": ""&amp;vlookup(to_text(W1078),'1.Learning-Goals'!$A$3:$B$100,2,FALSE))"),"")</f>
        <v/>
      </c>
      <c r="AB1078" s="50" t="str">
        <f>IFERROR(__xludf.DUMMYFUNCTION("if(or(X1078="""",X1078=""f""),"""",X1078&amp;"": ""&amp;vlookup(to_text(X1078),'1.Learning-Goals'!$A$3:$B$100,2,FALSE))"),"")</f>
        <v/>
      </c>
      <c r="AC1078" s="52"/>
      <c r="AD1078" s="52"/>
      <c r="AE1078" s="52"/>
      <c r="AF1078" s="52"/>
      <c r="AG1078" s="52"/>
      <c r="AH1078" s="52"/>
      <c r="AI1078" s="52"/>
      <c r="AJ1078" s="52"/>
    </row>
    <row r="1079" ht="15.75" customHeight="1">
      <c r="A1079" s="53"/>
      <c r="B1079" s="39" t="str">
        <f t="shared" si="1"/>
        <v/>
      </c>
      <c r="C1079" s="40" t="s">
        <v>3208</v>
      </c>
      <c r="D1079" s="41" t="s">
        <v>3209</v>
      </c>
      <c r="E1079" s="41" t="s">
        <v>2866</v>
      </c>
      <c r="F1079" s="40" t="s">
        <v>2939</v>
      </c>
      <c r="G1079" s="41">
        <v>3.0</v>
      </c>
      <c r="H1079" s="58" t="s">
        <v>7</v>
      </c>
      <c r="I1079" s="41" t="s">
        <v>2940</v>
      </c>
      <c r="J1079" s="56"/>
      <c r="K1079" s="44"/>
      <c r="L1079" s="45"/>
      <c r="M1079" s="46" t="s">
        <v>2941</v>
      </c>
      <c r="N1079" s="40" t="s">
        <v>2942</v>
      </c>
      <c r="O1079" s="47" t="s">
        <v>3210</v>
      </c>
      <c r="P1079" s="40" t="s">
        <v>3102</v>
      </c>
      <c r="Q1079" s="59"/>
      <c r="R1079" s="59"/>
      <c r="S1079" s="49"/>
      <c r="T1079" s="50" t="str">
        <f>IFERROR(__xludf.DUMMYFUNCTION("if(isblank($A1079),"""",REGEXREPLACE($A1079,   "",?(\d),?"",  ""$1""&amp;""-""&amp;$H1079))"),"")</f>
        <v/>
      </c>
      <c r="U1079" s="51" t="str">
        <f>IFERROR(__xludf.DUMMYFUNCTION("iferror(split(A1079,"","",TRUE,TRUE),"""")"),"")</f>
        <v/>
      </c>
      <c r="V1079" s="51"/>
      <c r="W1079" s="51"/>
      <c r="X1079" s="51"/>
      <c r="Y1079" s="50" t="str">
        <f>IFERROR(__xludf.DUMMYFUNCTION("if(or(U1079="""",U1079=""f""),"""",U1079&amp;"": ""&amp;vlookup(to_text(U1079),'1.Learning-Goals'!$A$3:$B$100,2,FALSE))"),"")</f>
        <v/>
      </c>
      <c r="Z1079" s="50" t="str">
        <f>IFERROR(__xludf.DUMMYFUNCTION("if(or(V1079="""",V1079=""f""),"""",V1079&amp;"": ""&amp;vlookup(to_text(V1079),'1.Learning-Goals'!$A$3:$B$100,2,FALSE))"),"")</f>
        <v/>
      </c>
      <c r="AA1079" s="50" t="str">
        <f>IFERROR(__xludf.DUMMYFUNCTION("if(or(W1079="""",W1079=""f""),"""",W1079&amp;"": ""&amp;vlookup(to_text(W1079),'1.Learning-Goals'!$A$3:$B$100,2,FALSE))"),"")</f>
        <v/>
      </c>
      <c r="AB1079" s="50" t="str">
        <f>IFERROR(__xludf.DUMMYFUNCTION("if(or(X1079="""",X1079=""f""),"""",X1079&amp;"": ""&amp;vlookup(to_text(X1079),'1.Learning-Goals'!$A$3:$B$100,2,FALSE))"),"")</f>
        <v/>
      </c>
      <c r="AC1079" s="52"/>
      <c r="AD1079" s="52"/>
      <c r="AE1079" s="52"/>
      <c r="AF1079" s="52"/>
      <c r="AG1079" s="52"/>
      <c r="AH1079" s="52"/>
      <c r="AI1079" s="52"/>
      <c r="AJ1079" s="52"/>
    </row>
    <row r="1080" ht="15.75" customHeight="1">
      <c r="A1080" s="53"/>
      <c r="B1080" s="39" t="str">
        <f t="shared" si="1"/>
        <v/>
      </c>
      <c r="C1080" s="40" t="s">
        <v>3211</v>
      </c>
      <c r="D1080" s="41" t="s">
        <v>3212</v>
      </c>
      <c r="E1080" s="41" t="s">
        <v>2866</v>
      </c>
      <c r="F1080" s="40" t="s">
        <v>2939</v>
      </c>
      <c r="G1080" s="41">
        <v>3.0</v>
      </c>
      <c r="H1080" s="58" t="s">
        <v>7</v>
      </c>
      <c r="I1080" s="41" t="s">
        <v>2940</v>
      </c>
      <c r="J1080" s="56"/>
      <c r="K1080" s="44"/>
      <c r="L1080" s="45"/>
      <c r="M1080" s="46" t="s">
        <v>2941</v>
      </c>
      <c r="N1080" s="40" t="s">
        <v>2942</v>
      </c>
      <c r="O1080" s="47" t="s">
        <v>3213</v>
      </c>
      <c r="P1080" s="40" t="s">
        <v>3214</v>
      </c>
      <c r="R1080" s="59"/>
      <c r="S1080" s="49"/>
      <c r="T1080" s="50" t="str">
        <f>IFERROR(__xludf.DUMMYFUNCTION("if(isblank($A1080),"""",REGEXREPLACE($A1080,   "",?(\d),?"",  ""$1""&amp;""-""&amp;$H1080))"),"")</f>
        <v/>
      </c>
      <c r="U1080" s="51" t="str">
        <f>IFERROR(__xludf.DUMMYFUNCTION("iferror(split(A1080,"","",TRUE,TRUE),"""")"),"")</f>
        <v/>
      </c>
      <c r="V1080" s="51"/>
      <c r="W1080" s="51"/>
      <c r="X1080" s="51"/>
      <c r="Y1080" s="50" t="str">
        <f>IFERROR(__xludf.DUMMYFUNCTION("if(or(U1080="""",U1080=""f""),"""",U1080&amp;"": ""&amp;vlookup(to_text(U1080),'1.Learning-Goals'!$A$3:$B$100,2,FALSE))"),"")</f>
        <v/>
      </c>
      <c r="Z1080" s="50" t="str">
        <f>IFERROR(__xludf.DUMMYFUNCTION("if(or(V1080="""",V1080=""f""),"""",V1080&amp;"": ""&amp;vlookup(to_text(V1080),'1.Learning-Goals'!$A$3:$B$100,2,FALSE))"),"")</f>
        <v/>
      </c>
      <c r="AA1080" s="50" t="str">
        <f>IFERROR(__xludf.DUMMYFUNCTION("if(or(W1080="""",W1080=""f""),"""",W1080&amp;"": ""&amp;vlookup(to_text(W1080),'1.Learning-Goals'!$A$3:$B$100,2,FALSE))"),"")</f>
        <v/>
      </c>
      <c r="AB1080" s="50" t="str">
        <f>IFERROR(__xludf.DUMMYFUNCTION("if(or(X1080="""",X1080=""f""),"""",X1080&amp;"": ""&amp;vlookup(to_text(X1080),'1.Learning-Goals'!$A$3:$B$100,2,FALSE))"),"")</f>
        <v/>
      </c>
      <c r="AC1080" s="52"/>
      <c r="AD1080" s="52"/>
      <c r="AE1080" s="52"/>
      <c r="AF1080" s="52"/>
      <c r="AG1080" s="52"/>
      <c r="AH1080" s="52"/>
      <c r="AI1080" s="52"/>
      <c r="AJ1080" s="52"/>
    </row>
    <row r="1081" ht="15.75" customHeight="1">
      <c r="A1081" s="53"/>
      <c r="B1081" s="39" t="str">
        <f t="shared" si="1"/>
        <v/>
      </c>
      <c r="C1081" s="40" t="s">
        <v>3215</v>
      </c>
      <c r="D1081" s="41" t="s">
        <v>3216</v>
      </c>
      <c r="E1081" s="41" t="s">
        <v>2866</v>
      </c>
      <c r="F1081" s="40" t="s">
        <v>2939</v>
      </c>
      <c r="G1081" s="41">
        <v>3.0</v>
      </c>
      <c r="H1081" s="58" t="s">
        <v>7</v>
      </c>
      <c r="I1081" s="41" t="s">
        <v>2940</v>
      </c>
      <c r="J1081" s="56"/>
      <c r="K1081" s="44"/>
      <c r="L1081" s="45"/>
      <c r="M1081" s="46" t="s">
        <v>2941</v>
      </c>
      <c r="N1081" s="40" t="s">
        <v>2942</v>
      </c>
      <c r="O1081" s="47" t="s">
        <v>3217</v>
      </c>
      <c r="P1081" s="40" t="s">
        <v>3218</v>
      </c>
      <c r="R1081" s="59"/>
      <c r="S1081" s="49"/>
      <c r="T1081" s="50" t="str">
        <f>IFERROR(__xludf.DUMMYFUNCTION("if(isblank($A1081),"""",REGEXREPLACE($A1081,   "",?(\d),?"",  ""$1""&amp;""-""&amp;$H1081))"),"")</f>
        <v/>
      </c>
      <c r="U1081" s="51" t="str">
        <f>IFERROR(__xludf.DUMMYFUNCTION("iferror(split(A1081,"","",TRUE,TRUE),"""")"),"")</f>
        <v/>
      </c>
      <c r="V1081" s="51"/>
      <c r="W1081" s="51"/>
      <c r="X1081" s="51"/>
      <c r="Y1081" s="50" t="str">
        <f>IFERROR(__xludf.DUMMYFUNCTION("if(or(U1081="""",U1081=""f""),"""",U1081&amp;"": ""&amp;vlookup(to_text(U1081),'1.Learning-Goals'!$A$3:$B$100,2,FALSE))"),"")</f>
        <v/>
      </c>
      <c r="Z1081" s="50" t="str">
        <f>IFERROR(__xludf.DUMMYFUNCTION("if(or(V1081="""",V1081=""f""),"""",V1081&amp;"": ""&amp;vlookup(to_text(V1081),'1.Learning-Goals'!$A$3:$B$100,2,FALSE))"),"")</f>
        <v/>
      </c>
      <c r="AA1081" s="50" t="str">
        <f>IFERROR(__xludf.DUMMYFUNCTION("if(or(W1081="""",W1081=""f""),"""",W1081&amp;"": ""&amp;vlookup(to_text(W1081),'1.Learning-Goals'!$A$3:$B$100,2,FALSE))"),"")</f>
        <v/>
      </c>
      <c r="AB1081" s="50" t="str">
        <f>IFERROR(__xludf.DUMMYFUNCTION("if(or(X1081="""",X1081=""f""),"""",X1081&amp;"": ""&amp;vlookup(to_text(X1081),'1.Learning-Goals'!$A$3:$B$100,2,FALSE))"),"")</f>
        <v/>
      </c>
      <c r="AC1081" s="52"/>
      <c r="AD1081" s="52"/>
      <c r="AE1081" s="52"/>
      <c r="AF1081" s="52"/>
      <c r="AG1081" s="52"/>
      <c r="AH1081" s="52"/>
      <c r="AI1081" s="52"/>
      <c r="AJ1081" s="52"/>
    </row>
    <row r="1082" ht="15.75" customHeight="1">
      <c r="A1082" s="53"/>
      <c r="B1082" s="39" t="str">
        <f t="shared" si="1"/>
        <v/>
      </c>
      <c r="C1082" s="40" t="s">
        <v>3219</v>
      </c>
      <c r="D1082" s="41" t="s">
        <v>3220</v>
      </c>
      <c r="E1082" s="41" t="s">
        <v>2866</v>
      </c>
      <c r="F1082" s="40" t="s">
        <v>2939</v>
      </c>
      <c r="G1082" s="41">
        <v>3.0</v>
      </c>
      <c r="H1082" s="58" t="s">
        <v>7</v>
      </c>
      <c r="I1082" s="41" t="s">
        <v>2940</v>
      </c>
      <c r="J1082" s="56"/>
      <c r="K1082" s="44"/>
      <c r="L1082" s="45"/>
      <c r="M1082" s="46" t="s">
        <v>2941</v>
      </c>
      <c r="N1082" s="40" t="s">
        <v>2942</v>
      </c>
      <c r="O1082" s="47" t="s">
        <v>3221</v>
      </c>
      <c r="P1082" s="40" t="s">
        <v>3222</v>
      </c>
      <c r="R1082" s="59"/>
      <c r="S1082" s="49"/>
      <c r="T1082" s="50" t="str">
        <f>IFERROR(__xludf.DUMMYFUNCTION("if(isblank($A1082),"""",REGEXREPLACE($A1082,   "",?(\d),?"",  ""$1""&amp;""-""&amp;$H1082))"),"")</f>
        <v/>
      </c>
      <c r="U1082" s="51" t="str">
        <f>IFERROR(__xludf.DUMMYFUNCTION("iferror(split(A1082,"","",TRUE,TRUE),"""")"),"")</f>
        <v/>
      </c>
      <c r="V1082" s="51"/>
      <c r="W1082" s="51"/>
      <c r="X1082" s="51"/>
      <c r="Y1082" s="50" t="str">
        <f>IFERROR(__xludf.DUMMYFUNCTION("if(or(U1082="""",U1082=""f""),"""",U1082&amp;"": ""&amp;vlookup(to_text(U1082),'1.Learning-Goals'!$A$3:$B$100,2,FALSE))"),"")</f>
        <v/>
      </c>
      <c r="Z1082" s="50" t="str">
        <f>IFERROR(__xludf.DUMMYFUNCTION("if(or(V1082="""",V1082=""f""),"""",V1082&amp;"": ""&amp;vlookup(to_text(V1082),'1.Learning-Goals'!$A$3:$B$100,2,FALSE))"),"")</f>
        <v/>
      </c>
      <c r="AA1082" s="50" t="str">
        <f>IFERROR(__xludf.DUMMYFUNCTION("if(or(W1082="""",W1082=""f""),"""",W1082&amp;"": ""&amp;vlookup(to_text(W1082),'1.Learning-Goals'!$A$3:$B$100,2,FALSE))"),"")</f>
        <v/>
      </c>
      <c r="AB1082" s="50" t="str">
        <f>IFERROR(__xludf.DUMMYFUNCTION("if(or(X1082="""",X1082=""f""),"""",X1082&amp;"": ""&amp;vlookup(to_text(X1082),'1.Learning-Goals'!$A$3:$B$100,2,FALSE))"),"")</f>
        <v/>
      </c>
      <c r="AC1082" s="52"/>
      <c r="AD1082" s="52"/>
      <c r="AE1082" s="52"/>
      <c r="AF1082" s="52"/>
      <c r="AG1082" s="52"/>
      <c r="AH1082" s="52"/>
      <c r="AI1082" s="52"/>
      <c r="AJ1082" s="52"/>
    </row>
    <row r="1083" ht="15.75" customHeight="1">
      <c r="A1083" s="53"/>
      <c r="B1083" s="39" t="str">
        <f t="shared" si="1"/>
        <v/>
      </c>
      <c r="C1083" s="40" t="s">
        <v>3223</v>
      </c>
      <c r="D1083" s="41" t="s">
        <v>3224</v>
      </c>
      <c r="E1083" s="41" t="s">
        <v>2866</v>
      </c>
      <c r="F1083" s="40" t="s">
        <v>2939</v>
      </c>
      <c r="G1083" s="41">
        <v>3.0</v>
      </c>
      <c r="H1083" s="58" t="s">
        <v>7</v>
      </c>
      <c r="I1083" s="41" t="s">
        <v>2940</v>
      </c>
      <c r="J1083" s="56"/>
      <c r="K1083" s="44"/>
      <c r="L1083" s="45"/>
      <c r="M1083" s="46" t="s">
        <v>2941</v>
      </c>
      <c r="N1083" s="40" t="s">
        <v>2942</v>
      </c>
      <c r="O1083" s="47" t="s">
        <v>3225</v>
      </c>
      <c r="P1083" s="40" t="s">
        <v>3226</v>
      </c>
      <c r="R1083" s="59"/>
      <c r="S1083" s="49"/>
      <c r="T1083" s="50" t="str">
        <f>IFERROR(__xludf.DUMMYFUNCTION("if(isblank($A1083),"""",REGEXREPLACE($A1083,   "",?(\d),?"",  ""$1""&amp;""-""&amp;$H1083))"),"")</f>
        <v/>
      </c>
      <c r="U1083" s="51" t="str">
        <f>IFERROR(__xludf.DUMMYFUNCTION("iferror(split(A1083,"","",TRUE,TRUE),"""")"),"")</f>
        <v/>
      </c>
      <c r="V1083" s="51"/>
      <c r="W1083" s="51"/>
      <c r="X1083" s="51"/>
      <c r="Y1083" s="50" t="str">
        <f>IFERROR(__xludf.DUMMYFUNCTION("if(or(U1083="""",U1083=""f""),"""",U1083&amp;"": ""&amp;vlookup(to_text(U1083),'1.Learning-Goals'!$A$3:$B$100,2,FALSE))"),"")</f>
        <v/>
      </c>
      <c r="Z1083" s="50" t="str">
        <f>IFERROR(__xludf.DUMMYFUNCTION("if(or(V1083="""",V1083=""f""),"""",V1083&amp;"": ""&amp;vlookup(to_text(V1083),'1.Learning-Goals'!$A$3:$B$100,2,FALSE))"),"")</f>
        <v/>
      </c>
      <c r="AA1083" s="50" t="str">
        <f>IFERROR(__xludf.DUMMYFUNCTION("if(or(W1083="""",W1083=""f""),"""",W1083&amp;"": ""&amp;vlookup(to_text(W1083),'1.Learning-Goals'!$A$3:$B$100,2,FALSE))"),"")</f>
        <v/>
      </c>
      <c r="AB1083" s="50" t="str">
        <f>IFERROR(__xludf.DUMMYFUNCTION("if(or(X1083="""",X1083=""f""),"""",X1083&amp;"": ""&amp;vlookup(to_text(X1083),'1.Learning-Goals'!$A$3:$B$100,2,FALSE))"),"")</f>
        <v/>
      </c>
      <c r="AC1083" s="52"/>
      <c r="AD1083" s="52"/>
      <c r="AE1083" s="52"/>
      <c r="AF1083" s="52"/>
      <c r="AG1083" s="52"/>
      <c r="AH1083" s="52"/>
      <c r="AI1083" s="52"/>
      <c r="AJ1083" s="52"/>
    </row>
    <row r="1084" ht="15.75" customHeight="1">
      <c r="A1084" s="53"/>
      <c r="B1084" s="39" t="str">
        <f t="shared" si="1"/>
        <v/>
      </c>
      <c r="C1084" s="40" t="s">
        <v>3227</v>
      </c>
      <c r="D1084" s="41" t="s">
        <v>3228</v>
      </c>
      <c r="E1084" s="41" t="s">
        <v>2866</v>
      </c>
      <c r="F1084" s="40" t="s">
        <v>2939</v>
      </c>
      <c r="G1084" s="41">
        <v>3.0</v>
      </c>
      <c r="H1084" s="58" t="s">
        <v>7</v>
      </c>
      <c r="I1084" s="41" t="s">
        <v>2940</v>
      </c>
      <c r="J1084" s="56"/>
      <c r="K1084" s="44"/>
      <c r="L1084" s="45"/>
      <c r="M1084" s="46" t="s">
        <v>2941</v>
      </c>
      <c r="N1084" s="40" t="s">
        <v>2942</v>
      </c>
      <c r="O1084" s="47" t="s">
        <v>3229</v>
      </c>
      <c r="P1084" s="40" t="s">
        <v>3230</v>
      </c>
      <c r="Q1084" s="59"/>
      <c r="R1084" s="59"/>
      <c r="S1084" s="49"/>
      <c r="T1084" s="50" t="str">
        <f>IFERROR(__xludf.DUMMYFUNCTION("if(isblank($A1084),"""",REGEXREPLACE($A1084,   "",?(\d),?"",  ""$1""&amp;""-""&amp;$H1084))"),"")</f>
        <v/>
      </c>
      <c r="U1084" s="51" t="str">
        <f>IFERROR(__xludf.DUMMYFUNCTION("iferror(split(A1084,"","",TRUE,TRUE),"""")"),"")</f>
        <v/>
      </c>
      <c r="V1084" s="51"/>
      <c r="W1084" s="51"/>
      <c r="X1084" s="51"/>
      <c r="Y1084" s="50" t="str">
        <f>IFERROR(__xludf.DUMMYFUNCTION("if(or(U1084="""",U1084=""f""),"""",U1084&amp;"": ""&amp;vlookup(to_text(U1084),'1.Learning-Goals'!$A$3:$B$100,2,FALSE))"),"")</f>
        <v/>
      </c>
      <c r="Z1084" s="50" t="str">
        <f>IFERROR(__xludf.DUMMYFUNCTION("if(or(V1084="""",V1084=""f""),"""",V1084&amp;"": ""&amp;vlookup(to_text(V1084),'1.Learning-Goals'!$A$3:$B$100,2,FALSE))"),"")</f>
        <v/>
      </c>
      <c r="AA1084" s="50" t="str">
        <f>IFERROR(__xludf.DUMMYFUNCTION("if(or(W1084="""",W1084=""f""),"""",W1084&amp;"": ""&amp;vlookup(to_text(W1084),'1.Learning-Goals'!$A$3:$B$100,2,FALSE))"),"")</f>
        <v/>
      </c>
      <c r="AB1084" s="50" t="str">
        <f>IFERROR(__xludf.DUMMYFUNCTION("if(or(X1084="""",X1084=""f""),"""",X1084&amp;"": ""&amp;vlookup(to_text(X1084),'1.Learning-Goals'!$A$3:$B$100,2,FALSE))"),"")</f>
        <v/>
      </c>
      <c r="AC1084" s="52"/>
      <c r="AD1084" s="52"/>
      <c r="AE1084" s="52"/>
      <c r="AF1084" s="52"/>
      <c r="AG1084" s="52"/>
      <c r="AH1084" s="52"/>
      <c r="AI1084" s="52"/>
      <c r="AJ1084" s="52"/>
    </row>
    <row r="1085" ht="15.75" customHeight="1">
      <c r="A1085" s="53"/>
      <c r="B1085" s="39" t="str">
        <f t="shared" si="1"/>
        <v/>
      </c>
      <c r="C1085" s="40" t="s">
        <v>3231</v>
      </c>
      <c r="D1085" s="41" t="s">
        <v>3232</v>
      </c>
      <c r="E1085" s="41" t="s">
        <v>2866</v>
      </c>
      <c r="F1085" s="40" t="s">
        <v>2867</v>
      </c>
      <c r="G1085" s="41">
        <v>3.0</v>
      </c>
      <c r="H1085" s="58" t="s">
        <v>7</v>
      </c>
      <c r="I1085" s="41" t="s">
        <v>2868</v>
      </c>
      <c r="J1085" s="56"/>
      <c r="K1085" s="44"/>
      <c r="L1085" s="45"/>
      <c r="M1085" s="46" t="s">
        <v>2955</v>
      </c>
      <c r="N1085" s="40" t="s">
        <v>2956</v>
      </c>
      <c r="O1085" s="47" t="s">
        <v>3233</v>
      </c>
      <c r="P1085" s="40" t="s">
        <v>2958</v>
      </c>
      <c r="Q1085" s="59"/>
      <c r="R1085" s="59"/>
      <c r="S1085" s="49"/>
      <c r="T1085" s="50" t="str">
        <f>IFERROR(__xludf.DUMMYFUNCTION("if(isblank($A1085),"""",REGEXREPLACE($A1085,   "",?(\d),?"",  ""$1""&amp;""-""&amp;$H1085))"),"")</f>
        <v/>
      </c>
      <c r="U1085" s="51" t="str">
        <f>IFERROR(__xludf.DUMMYFUNCTION("iferror(split(A1085,"","",TRUE,TRUE),"""")"),"")</f>
        <v/>
      </c>
      <c r="V1085" s="51"/>
      <c r="W1085" s="51"/>
      <c r="X1085" s="51"/>
      <c r="Y1085" s="50" t="str">
        <f>IFERROR(__xludf.DUMMYFUNCTION("if(or(U1085="""",U1085=""f""),"""",U1085&amp;"": ""&amp;vlookup(to_text(U1085),'1.Learning-Goals'!$A$3:$B$100,2,FALSE))"),"")</f>
        <v/>
      </c>
      <c r="Z1085" s="50" t="str">
        <f>IFERROR(__xludf.DUMMYFUNCTION("if(or(V1085="""",V1085=""f""),"""",V1085&amp;"": ""&amp;vlookup(to_text(V1085),'1.Learning-Goals'!$A$3:$B$100,2,FALSE))"),"")</f>
        <v/>
      </c>
      <c r="AA1085" s="50" t="str">
        <f>IFERROR(__xludf.DUMMYFUNCTION("if(or(W1085="""",W1085=""f""),"""",W1085&amp;"": ""&amp;vlookup(to_text(W1085),'1.Learning-Goals'!$A$3:$B$100,2,FALSE))"),"")</f>
        <v/>
      </c>
      <c r="AB1085" s="50" t="str">
        <f>IFERROR(__xludf.DUMMYFUNCTION("if(or(X1085="""",X1085=""f""),"""",X1085&amp;"": ""&amp;vlookup(to_text(X1085),'1.Learning-Goals'!$A$3:$B$100,2,FALSE))"),"")</f>
        <v/>
      </c>
      <c r="AC1085" s="52"/>
      <c r="AD1085" s="52"/>
      <c r="AE1085" s="52"/>
      <c r="AF1085" s="52"/>
      <c r="AG1085" s="52"/>
      <c r="AH1085" s="52"/>
      <c r="AI1085" s="52"/>
      <c r="AJ1085" s="52"/>
    </row>
    <row r="1086" ht="15.75" customHeight="1">
      <c r="A1086" s="53"/>
      <c r="B1086" s="39" t="str">
        <f t="shared" si="1"/>
        <v/>
      </c>
      <c r="C1086" s="40" t="s">
        <v>3234</v>
      </c>
      <c r="D1086" s="41" t="s">
        <v>3235</v>
      </c>
      <c r="E1086" s="41" t="s">
        <v>2866</v>
      </c>
      <c r="F1086" s="40" t="s">
        <v>2867</v>
      </c>
      <c r="G1086" s="41">
        <v>3.0</v>
      </c>
      <c r="H1086" s="58" t="s">
        <v>7</v>
      </c>
      <c r="I1086" s="41" t="s">
        <v>2868</v>
      </c>
      <c r="J1086" s="56"/>
      <c r="K1086" s="44"/>
      <c r="L1086" s="45"/>
      <c r="M1086" s="46" t="s">
        <v>2955</v>
      </c>
      <c r="N1086" s="40" t="s">
        <v>2956</v>
      </c>
      <c r="O1086" s="47" t="s">
        <v>3236</v>
      </c>
      <c r="P1086" s="40" t="s">
        <v>3129</v>
      </c>
      <c r="Q1086" s="59"/>
      <c r="R1086" s="59"/>
      <c r="S1086" s="49"/>
      <c r="T1086" s="50" t="str">
        <f>IFERROR(__xludf.DUMMYFUNCTION("if(isblank($A1086),"""",REGEXREPLACE($A1086,   "",?(\d),?"",  ""$1""&amp;""-""&amp;$H1086))"),"")</f>
        <v/>
      </c>
      <c r="U1086" s="51" t="str">
        <f>IFERROR(__xludf.DUMMYFUNCTION("iferror(split(A1086,"","",TRUE,TRUE),"""")"),"")</f>
        <v/>
      </c>
      <c r="V1086" s="51"/>
      <c r="W1086" s="51"/>
      <c r="X1086" s="51"/>
      <c r="Y1086" s="50" t="str">
        <f>IFERROR(__xludf.DUMMYFUNCTION("if(or(U1086="""",U1086=""f""),"""",U1086&amp;"": ""&amp;vlookup(to_text(U1086),'1.Learning-Goals'!$A$3:$B$100,2,FALSE))"),"")</f>
        <v/>
      </c>
      <c r="Z1086" s="50" t="str">
        <f>IFERROR(__xludf.DUMMYFUNCTION("if(or(V1086="""",V1086=""f""),"""",V1086&amp;"": ""&amp;vlookup(to_text(V1086),'1.Learning-Goals'!$A$3:$B$100,2,FALSE))"),"")</f>
        <v/>
      </c>
      <c r="AA1086" s="50" t="str">
        <f>IFERROR(__xludf.DUMMYFUNCTION("if(or(W1086="""",W1086=""f""),"""",W1086&amp;"": ""&amp;vlookup(to_text(W1086),'1.Learning-Goals'!$A$3:$B$100,2,FALSE))"),"")</f>
        <v/>
      </c>
      <c r="AB1086" s="50" t="str">
        <f>IFERROR(__xludf.DUMMYFUNCTION("if(or(X1086="""",X1086=""f""),"""",X1086&amp;"": ""&amp;vlookup(to_text(X1086),'1.Learning-Goals'!$A$3:$B$100,2,FALSE))"),"")</f>
        <v/>
      </c>
      <c r="AC1086" s="52"/>
      <c r="AD1086" s="52"/>
      <c r="AE1086" s="52"/>
      <c r="AF1086" s="52"/>
      <c r="AG1086" s="52"/>
      <c r="AH1086" s="52"/>
      <c r="AI1086" s="52"/>
      <c r="AJ1086" s="52"/>
    </row>
    <row r="1087" ht="15.75" customHeight="1">
      <c r="A1087" s="53"/>
      <c r="B1087" s="39" t="str">
        <f t="shared" si="1"/>
        <v/>
      </c>
      <c r="C1087" s="40" t="s">
        <v>3237</v>
      </c>
      <c r="D1087" s="41" t="s">
        <v>3238</v>
      </c>
      <c r="E1087" s="41" t="s">
        <v>2866</v>
      </c>
      <c r="F1087" s="40" t="s">
        <v>2867</v>
      </c>
      <c r="G1087" s="41">
        <v>3.0</v>
      </c>
      <c r="H1087" s="58" t="s">
        <v>7</v>
      </c>
      <c r="I1087" s="41" t="s">
        <v>2868</v>
      </c>
      <c r="J1087" s="56"/>
      <c r="K1087" s="44"/>
      <c r="L1087" s="45"/>
      <c r="M1087" s="46" t="s">
        <v>2955</v>
      </c>
      <c r="N1087" s="40" t="s">
        <v>2956</v>
      </c>
      <c r="O1087" s="47" t="s">
        <v>3239</v>
      </c>
      <c r="P1087" s="40" t="s">
        <v>3133</v>
      </c>
      <c r="Q1087" s="59"/>
      <c r="R1087" s="59"/>
      <c r="S1087" s="49"/>
      <c r="T1087" s="50" t="str">
        <f>IFERROR(__xludf.DUMMYFUNCTION("if(isblank($A1087),"""",REGEXREPLACE($A1087,   "",?(\d),?"",  ""$1""&amp;""-""&amp;$H1087))"),"")</f>
        <v/>
      </c>
      <c r="U1087" s="51" t="str">
        <f>IFERROR(__xludf.DUMMYFUNCTION("iferror(split(A1087,"","",TRUE,TRUE),"""")"),"")</f>
        <v/>
      </c>
      <c r="V1087" s="51"/>
      <c r="W1087" s="51"/>
      <c r="X1087" s="51"/>
      <c r="Y1087" s="50" t="str">
        <f>IFERROR(__xludf.DUMMYFUNCTION("if(or(U1087="""",U1087=""f""),"""",U1087&amp;"": ""&amp;vlookup(to_text(U1087),'1.Learning-Goals'!$A$3:$B$100,2,FALSE))"),"")</f>
        <v/>
      </c>
      <c r="Z1087" s="50" t="str">
        <f>IFERROR(__xludf.DUMMYFUNCTION("if(or(V1087="""",V1087=""f""),"""",V1087&amp;"": ""&amp;vlookup(to_text(V1087),'1.Learning-Goals'!$A$3:$B$100,2,FALSE))"),"")</f>
        <v/>
      </c>
      <c r="AA1087" s="50" t="str">
        <f>IFERROR(__xludf.DUMMYFUNCTION("if(or(W1087="""",W1087=""f""),"""",W1087&amp;"": ""&amp;vlookup(to_text(W1087),'1.Learning-Goals'!$A$3:$B$100,2,FALSE))"),"")</f>
        <v/>
      </c>
      <c r="AB1087" s="50" t="str">
        <f>IFERROR(__xludf.DUMMYFUNCTION("if(or(X1087="""",X1087=""f""),"""",X1087&amp;"": ""&amp;vlookup(to_text(X1087),'1.Learning-Goals'!$A$3:$B$100,2,FALSE))"),"")</f>
        <v/>
      </c>
      <c r="AC1087" s="52"/>
      <c r="AD1087" s="52"/>
      <c r="AE1087" s="52"/>
      <c r="AF1087" s="52"/>
      <c r="AG1087" s="52"/>
      <c r="AH1087" s="52"/>
      <c r="AI1087" s="52"/>
      <c r="AJ1087" s="52"/>
    </row>
    <row r="1088" ht="15.75" customHeight="1">
      <c r="A1088" s="53"/>
      <c r="B1088" s="39" t="str">
        <f t="shared" si="1"/>
        <v/>
      </c>
      <c r="C1088" s="40" t="s">
        <v>3240</v>
      </c>
      <c r="D1088" s="41" t="s">
        <v>3241</v>
      </c>
      <c r="E1088" s="41" t="s">
        <v>2866</v>
      </c>
      <c r="F1088" s="40" t="s">
        <v>2867</v>
      </c>
      <c r="G1088" s="41">
        <v>3.0</v>
      </c>
      <c r="H1088" s="58" t="s">
        <v>7</v>
      </c>
      <c r="I1088" s="41" t="s">
        <v>2868</v>
      </c>
      <c r="J1088" s="56"/>
      <c r="K1088" s="44"/>
      <c r="L1088" s="45"/>
      <c r="M1088" s="46" t="s">
        <v>3242</v>
      </c>
      <c r="N1088" s="40" t="s">
        <v>3243</v>
      </c>
      <c r="O1088" s="47" t="s">
        <v>3244</v>
      </c>
      <c r="P1088" s="40" t="s">
        <v>3245</v>
      </c>
      <c r="Q1088" s="59"/>
      <c r="R1088" s="59"/>
      <c r="S1088" s="49"/>
      <c r="T1088" s="50" t="str">
        <f>IFERROR(__xludf.DUMMYFUNCTION("if(isblank($A1088),"""",REGEXREPLACE($A1088,   "",?(\d),?"",  ""$1""&amp;""-""&amp;$H1088))"),"")</f>
        <v/>
      </c>
      <c r="U1088" s="51" t="str">
        <f>IFERROR(__xludf.DUMMYFUNCTION("iferror(split(A1088,"","",TRUE,TRUE),"""")"),"")</f>
        <v/>
      </c>
      <c r="V1088" s="51"/>
      <c r="W1088" s="51"/>
      <c r="X1088" s="51"/>
      <c r="Y1088" s="50" t="str">
        <f>IFERROR(__xludf.DUMMYFUNCTION("if(or(U1088="""",U1088=""f""),"""",U1088&amp;"": ""&amp;vlookup(to_text(U1088),'1.Learning-Goals'!$A$3:$B$100,2,FALSE))"),"")</f>
        <v/>
      </c>
      <c r="Z1088" s="50" t="str">
        <f>IFERROR(__xludf.DUMMYFUNCTION("if(or(V1088="""",V1088=""f""),"""",V1088&amp;"": ""&amp;vlookup(to_text(V1088),'1.Learning-Goals'!$A$3:$B$100,2,FALSE))"),"")</f>
        <v/>
      </c>
      <c r="AA1088" s="50" t="str">
        <f>IFERROR(__xludf.DUMMYFUNCTION("if(or(W1088="""",W1088=""f""),"""",W1088&amp;"": ""&amp;vlookup(to_text(W1088),'1.Learning-Goals'!$A$3:$B$100,2,FALSE))"),"")</f>
        <v/>
      </c>
      <c r="AB1088" s="50" t="str">
        <f>IFERROR(__xludf.DUMMYFUNCTION("if(or(X1088="""",X1088=""f""),"""",X1088&amp;"": ""&amp;vlookup(to_text(X1088),'1.Learning-Goals'!$A$3:$B$100,2,FALSE))"),"")</f>
        <v/>
      </c>
      <c r="AC1088" s="52"/>
      <c r="AD1088" s="52"/>
      <c r="AE1088" s="52"/>
      <c r="AF1088" s="52"/>
      <c r="AG1088" s="52"/>
      <c r="AH1088" s="52"/>
      <c r="AI1088" s="52"/>
      <c r="AJ1088" s="52"/>
    </row>
    <row r="1089" ht="15.75" customHeight="1">
      <c r="A1089" s="53"/>
      <c r="B1089" s="39" t="str">
        <f t="shared" si="1"/>
        <v/>
      </c>
      <c r="C1089" s="40" t="s">
        <v>3246</v>
      </c>
      <c r="D1089" s="41" t="s">
        <v>3247</v>
      </c>
      <c r="E1089" s="41" t="s">
        <v>2866</v>
      </c>
      <c r="F1089" s="40" t="s">
        <v>2867</v>
      </c>
      <c r="G1089" s="41">
        <v>3.0</v>
      </c>
      <c r="H1089" s="58" t="s">
        <v>7</v>
      </c>
      <c r="I1089" s="41" t="s">
        <v>2868</v>
      </c>
      <c r="J1089" s="56"/>
      <c r="K1089" s="44"/>
      <c r="L1089" s="45"/>
      <c r="M1089" s="46" t="s">
        <v>3242</v>
      </c>
      <c r="N1089" s="40" t="s">
        <v>3243</v>
      </c>
      <c r="O1089" s="47" t="s">
        <v>3248</v>
      </c>
      <c r="P1089" s="40" t="s">
        <v>3249</v>
      </c>
      <c r="Q1089" s="59"/>
      <c r="R1089" s="59"/>
      <c r="S1089" s="49"/>
      <c r="T1089" s="50" t="str">
        <f>IFERROR(__xludf.DUMMYFUNCTION("if(isblank($A1089),"""",REGEXREPLACE($A1089,   "",?(\d),?"",  ""$1""&amp;""-""&amp;$H1089))"),"")</f>
        <v/>
      </c>
      <c r="U1089" s="51" t="str">
        <f>IFERROR(__xludf.DUMMYFUNCTION("iferror(split(A1089,"","",TRUE,TRUE),"""")"),"")</f>
        <v/>
      </c>
      <c r="V1089" s="51"/>
      <c r="W1089" s="51"/>
      <c r="X1089" s="51"/>
      <c r="Y1089" s="50" t="str">
        <f>IFERROR(__xludf.DUMMYFUNCTION("if(or(U1089="""",U1089=""f""),"""",U1089&amp;"": ""&amp;vlookup(to_text(U1089),'1.Learning-Goals'!$A$3:$B$100,2,FALSE))"),"")</f>
        <v/>
      </c>
      <c r="Z1089" s="50" t="str">
        <f>IFERROR(__xludf.DUMMYFUNCTION("if(or(V1089="""",V1089=""f""),"""",V1089&amp;"": ""&amp;vlookup(to_text(V1089),'1.Learning-Goals'!$A$3:$B$100,2,FALSE))"),"")</f>
        <v/>
      </c>
      <c r="AA1089" s="50" t="str">
        <f>IFERROR(__xludf.DUMMYFUNCTION("if(or(W1089="""",W1089=""f""),"""",W1089&amp;"": ""&amp;vlookup(to_text(W1089),'1.Learning-Goals'!$A$3:$B$100,2,FALSE))"),"")</f>
        <v/>
      </c>
      <c r="AB1089" s="50" t="str">
        <f>IFERROR(__xludf.DUMMYFUNCTION("if(or(X1089="""",X1089=""f""),"""",X1089&amp;"": ""&amp;vlookup(to_text(X1089),'1.Learning-Goals'!$A$3:$B$100,2,FALSE))"),"")</f>
        <v/>
      </c>
      <c r="AC1089" s="52"/>
      <c r="AD1089" s="52"/>
      <c r="AE1089" s="52"/>
      <c r="AF1089" s="52"/>
      <c r="AG1089" s="52"/>
      <c r="AH1089" s="52"/>
      <c r="AI1089" s="52"/>
      <c r="AJ1089" s="52"/>
    </row>
    <row r="1090" ht="15.75" customHeight="1">
      <c r="A1090" s="53"/>
      <c r="B1090" s="39" t="str">
        <f t="shared" si="1"/>
        <v/>
      </c>
      <c r="C1090" s="40" t="s">
        <v>3250</v>
      </c>
      <c r="D1090" s="41" t="s">
        <v>3251</v>
      </c>
      <c r="E1090" s="41" t="s">
        <v>2866</v>
      </c>
      <c r="F1090" s="40" t="s">
        <v>2867</v>
      </c>
      <c r="G1090" s="41">
        <v>3.0</v>
      </c>
      <c r="H1090" s="58" t="s">
        <v>7</v>
      </c>
      <c r="I1090" s="41" t="s">
        <v>2868</v>
      </c>
      <c r="J1090" s="56"/>
      <c r="K1090" s="44"/>
      <c r="L1090" s="45"/>
      <c r="M1090" s="46" t="s">
        <v>3242</v>
      </c>
      <c r="N1090" s="40" t="s">
        <v>3243</v>
      </c>
      <c r="O1090" s="47" t="s">
        <v>3252</v>
      </c>
      <c r="P1090" s="40" t="s">
        <v>3253</v>
      </c>
      <c r="Q1090" s="59"/>
      <c r="R1090" s="59"/>
      <c r="S1090" s="49"/>
      <c r="T1090" s="50" t="str">
        <f>IFERROR(__xludf.DUMMYFUNCTION("if(isblank($A1090),"""",REGEXREPLACE($A1090,   "",?(\d),?"",  ""$1""&amp;""-""&amp;$H1090))"),"")</f>
        <v/>
      </c>
      <c r="U1090" s="51" t="str">
        <f>IFERROR(__xludf.DUMMYFUNCTION("iferror(split(A1090,"","",TRUE,TRUE),"""")"),"")</f>
        <v/>
      </c>
      <c r="V1090" s="51"/>
      <c r="W1090" s="51"/>
      <c r="X1090" s="51"/>
      <c r="Y1090" s="50" t="str">
        <f>IFERROR(__xludf.DUMMYFUNCTION("if(or(U1090="""",U1090=""f""),"""",U1090&amp;"": ""&amp;vlookup(to_text(U1090),'1.Learning-Goals'!$A$3:$B$100,2,FALSE))"),"")</f>
        <v/>
      </c>
      <c r="Z1090" s="50" t="str">
        <f>IFERROR(__xludf.DUMMYFUNCTION("if(or(V1090="""",V1090=""f""),"""",V1090&amp;"": ""&amp;vlookup(to_text(V1090),'1.Learning-Goals'!$A$3:$B$100,2,FALSE))"),"")</f>
        <v/>
      </c>
      <c r="AA1090" s="50" t="str">
        <f>IFERROR(__xludf.DUMMYFUNCTION("if(or(W1090="""",W1090=""f""),"""",W1090&amp;"": ""&amp;vlookup(to_text(W1090),'1.Learning-Goals'!$A$3:$B$100,2,FALSE))"),"")</f>
        <v/>
      </c>
      <c r="AB1090" s="50" t="str">
        <f>IFERROR(__xludf.DUMMYFUNCTION("if(or(X1090="""",X1090=""f""),"""",X1090&amp;"": ""&amp;vlookup(to_text(X1090),'1.Learning-Goals'!$A$3:$B$100,2,FALSE))"),"")</f>
        <v/>
      </c>
      <c r="AC1090" s="52"/>
      <c r="AD1090" s="52"/>
      <c r="AE1090" s="52"/>
      <c r="AF1090" s="52"/>
      <c r="AG1090" s="52"/>
      <c r="AH1090" s="52"/>
      <c r="AI1090" s="52"/>
      <c r="AJ1090" s="52"/>
    </row>
    <row r="1091" ht="15.75" customHeight="1">
      <c r="A1091" s="53"/>
      <c r="B1091" s="39" t="str">
        <f t="shared" si="1"/>
        <v/>
      </c>
      <c r="C1091" s="40" t="s">
        <v>3254</v>
      </c>
      <c r="D1091" s="41" t="s">
        <v>3255</v>
      </c>
      <c r="E1091" s="41" t="s">
        <v>2866</v>
      </c>
      <c r="F1091" s="40" t="s">
        <v>2867</v>
      </c>
      <c r="G1091" s="41">
        <v>3.0</v>
      </c>
      <c r="H1091" s="58" t="s">
        <v>7</v>
      </c>
      <c r="I1091" s="41" t="s">
        <v>2868</v>
      </c>
      <c r="J1091" s="56"/>
      <c r="K1091" s="44"/>
      <c r="L1091" s="45"/>
      <c r="M1091" s="46" t="s">
        <v>3242</v>
      </c>
      <c r="N1091" s="40" t="s">
        <v>3243</v>
      </c>
      <c r="O1091" s="47" t="s">
        <v>3256</v>
      </c>
      <c r="P1091" s="40" t="s">
        <v>3257</v>
      </c>
      <c r="Q1091" s="59"/>
      <c r="R1091" s="59"/>
      <c r="S1091" s="49"/>
      <c r="T1091" s="50" t="str">
        <f>IFERROR(__xludf.DUMMYFUNCTION("if(isblank($A1091),"""",REGEXREPLACE($A1091,   "",?(\d),?"",  ""$1""&amp;""-""&amp;$H1091))"),"")</f>
        <v/>
      </c>
      <c r="U1091" s="51" t="str">
        <f>IFERROR(__xludf.DUMMYFUNCTION("iferror(split(A1091,"","",TRUE,TRUE),"""")"),"")</f>
        <v/>
      </c>
      <c r="V1091" s="51"/>
      <c r="W1091" s="51"/>
      <c r="X1091" s="51"/>
      <c r="Y1091" s="50" t="str">
        <f>IFERROR(__xludf.DUMMYFUNCTION("if(or(U1091="""",U1091=""f""),"""",U1091&amp;"": ""&amp;vlookup(to_text(U1091),'1.Learning-Goals'!$A$3:$B$100,2,FALSE))"),"")</f>
        <v/>
      </c>
      <c r="Z1091" s="50" t="str">
        <f>IFERROR(__xludf.DUMMYFUNCTION("if(or(V1091="""",V1091=""f""),"""",V1091&amp;"": ""&amp;vlookup(to_text(V1091),'1.Learning-Goals'!$A$3:$B$100,2,FALSE))"),"")</f>
        <v/>
      </c>
      <c r="AA1091" s="50" t="str">
        <f>IFERROR(__xludf.DUMMYFUNCTION("if(or(W1091="""",W1091=""f""),"""",W1091&amp;"": ""&amp;vlookup(to_text(W1091),'1.Learning-Goals'!$A$3:$B$100,2,FALSE))"),"")</f>
        <v/>
      </c>
      <c r="AB1091" s="50" t="str">
        <f>IFERROR(__xludf.DUMMYFUNCTION("if(or(X1091="""",X1091=""f""),"""",X1091&amp;"": ""&amp;vlookup(to_text(X1091),'1.Learning-Goals'!$A$3:$B$100,2,FALSE))"),"")</f>
        <v/>
      </c>
      <c r="AC1091" s="52"/>
      <c r="AD1091" s="52"/>
      <c r="AE1091" s="52"/>
      <c r="AF1091" s="52"/>
      <c r="AG1091" s="52"/>
      <c r="AH1091" s="52"/>
      <c r="AI1091" s="52"/>
      <c r="AJ1091" s="52"/>
    </row>
    <row r="1092" ht="15.75" customHeight="1">
      <c r="A1092" s="53"/>
      <c r="B1092" s="39" t="str">
        <f t="shared" si="1"/>
        <v/>
      </c>
      <c r="C1092" s="40" t="s">
        <v>3258</v>
      </c>
      <c r="D1092" s="41" t="s">
        <v>3259</v>
      </c>
      <c r="E1092" s="41" t="s">
        <v>2866</v>
      </c>
      <c r="F1092" s="40" t="s">
        <v>2867</v>
      </c>
      <c r="G1092" s="41">
        <v>3.0</v>
      </c>
      <c r="H1092" s="58" t="s">
        <v>7</v>
      </c>
      <c r="I1092" s="41" t="s">
        <v>2868</v>
      </c>
      <c r="J1092" s="56"/>
      <c r="K1092" s="44"/>
      <c r="L1092" s="45"/>
      <c r="M1092" s="46" t="s">
        <v>3242</v>
      </c>
      <c r="N1092" s="40" t="s">
        <v>3243</v>
      </c>
      <c r="O1092" s="47" t="s">
        <v>3260</v>
      </c>
      <c r="P1092" s="40" t="s">
        <v>3261</v>
      </c>
      <c r="Q1092" s="59"/>
      <c r="R1092" s="59"/>
      <c r="S1092" s="49"/>
      <c r="T1092" s="50" t="str">
        <f>IFERROR(__xludf.DUMMYFUNCTION("if(isblank($A1092),"""",REGEXREPLACE($A1092,   "",?(\d),?"",  ""$1""&amp;""-""&amp;$H1092))"),"")</f>
        <v/>
      </c>
      <c r="U1092" s="51" t="str">
        <f>IFERROR(__xludf.DUMMYFUNCTION("iferror(split(A1092,"","",TRUE,TRUE),"""")"),"")</f>
        <v/>
      </c>
      <c r="V1092" s="51"/>
      <c r="W1092" s="51"/>
      <c r="X1092" s="51"/>
      <c r="Y1092" s="50" t="str">
        <f>IFERROR(__xludf.DUMMYFUNCTION("if(or(U1092="""",U1092=""f""),"""",U1092&amp;"": ""&amp;vlookup(to_text(U1092),'1.Learning-Goals'!$A$3:$B$100,2,FALSE))"),"")</f>
        <v/>
      </c>
      <c r="Z1092" s="50" t="str">
        <f>IFERROR(__xludf.DUMMYFUNCTION("if(or(V1092="""",V1092=""f""),"""",V1092&amp;"": ""&amp;vlookup(to_text(V1092),'1.Learning-Goals'!$A$3:$B$100,2,FALSE))"),"")</f>
        <v/>
      </c>
      <c r="AA1092" s="50" t="str">
        <f>IFERROR(__xludf.DUMMYFUNCTION("if(or(W1092="""",W1092=""f""),"""",W1092&amp;"": ""&amp;vlookup(to_text(W1092),'1.Learning-Goals'!$A$3:$B$100,2,FALSE))"),"")</f>
        <v/>
      </c>
      <c r="AB1092" s="50" t="str">
        <f>IFERROR(__xludf.DUMMYFUNCTION("if(or(X1092="""",X1092=""f""),"""",X1092&amp;"": ""&amp;vlookup(to_text(X1092),'1.Learning-Goals'!$A$3:$B$100,2,FALSE))"),"")</f>
        <v/>
      </c>
      <c r="AC1092" s="52"/>
      <c r="AD1092" s="52"/>
      <c r="AE1092" s="52"/>
      <c r="AF1092" s="52"/>
      <c r="AG1092" s="52"/>
      <c r="AH1092" s="52"/>
      <c r="AI1092" s="52"/>
      <c r="AJ1092" s="52"/>
    </row>
    <row r="1093" ht="15.75" customHeight="1">
      <c r="A1093" s="53"/>
      <c r="B1093" s="39" t="str">
        <f t="shared" si="1"/>
        <v/>
      </c>
      <c r="C1093" s="40" t="s">
        <v>3262</v>
      </c>
      <c r="D1093" s="41" t="s">
        <v>3263</v>
      </c>
      <c r="E1093" s="41" t="s">
        <v>2866</v>
      </c>
      <c r="F1093" s="40" t="s">
        <v>2867</v>
      </c>
      <c r="G1093" s="41">
        <v>3.0</v>
      </c>
      <c r="H1093" s="58" t="s">
        <v>7</v>
      </c>
      <c r="I1093" s="41" t="s">
        <v>2868</v>
      </c>
      <c r="J1093" s="56"/>
      <c r="K1093" s="44"/>
      <c r="L1093" s="45"/>
      <c r="M1093" s="46" t="s">
        <v>3242</v>
      </c>
      <c r="N1093" s="40" t="s">
        <v>3243</v>
      </c>
      <c r="O1093" s="47" t="s">
        <v>3264</v>
      </c>
      <c r="P1093" s="40" t="s">
        <v>3265</v>
      </c>
      <c r="Q1093" s="59"/>
      <c r="R1093" s="59"/>
      <c r="S1093" s="49"/>
      <c r="T1093" s="50" t="str">
        <f>IFERROR(__xludf.DUMMYFUNCTION("if(isblank($A1093),"""",REGEXREPLACE($A1093,   "",?(\d),?"",  ""$1""&amp;""-""&amp;$H1093))"),"")</f>
        <v/>
      </c>
      <c r="U1093" s="51" t="str">
        <f>IFERROR(__xludf.DUMMYFUNCTION("iferror(split(A1093,"","",TRUE,TRUE),"""")"),"")</f>
        <v/>
      </c>
      <c r="V1093" s="51"/>
      <c r="W1093" s="51"/>
      <c r="X1093" s="51"/>
      <c r="Y1093" s="50" t="str">
        <f>IFERROR(__xludf.DUMMYFUNCTION("if(or(U1093="""",U1093=""f""),"""",U1093&amp;"": ""&amp;vlookup(to_text(U1093),'1.Learning-Goals'!$A$3:$B$100,2,FALSE))"),"")</f>
        <v/>
      </c>
      <c r="Z1093" s="50" t="str">
        <f>IFERROR(__xludf.DUMMYFUNCTION("if(or(V1093="""",V1093=""f""),"""",V1093&amp;"": ""&amp;vlookup(to_text(V1093),'1.Learning-Goals'!$A$3:$B$100,2,FALSE))"),"")</f>
        <v/>
      </c>
      <c r="AA1093" s="50" t="str">
        <f>IFERROR(__xludf.DUMMYFUNCTION("if(or(W1093="""",W1093=""f""),"""",W1093&amp;"": ""&amp;vlookup(to_text(W1093),'1.Learning-Goals'!$A$3:$B$100,2,FALSE))"),"")</f>
        <v/>
      </c>
      <c r="AB1093" s="50" t="str">
        <f>IFERROR(__xludf.DUMMYFUNCTION("if(or(X1093="""",X1093=""f""),"""",X1093&amp;"": ""&amp;vlookup(to_text(X1093),'1.Learning-Goals'!$A$3:$B$100,2,FALSE))"),"")</f>
        <v/>
      </c>
      <c r="AC1093" s="52"/>
      <c r="AD1093" s="52"/>
      <c r="AE1093" s="52"/>
      <c r="AF1093" s="52"/>
      <c r="AG1093" s="52"/>
      <c r="AH1093" s="52"/>
      <c r="AI1093" s="52"/>
      <c r="AJ1093" s="52"/>
    </row>
    <row r="1094" ht="15.75" customHeight="1">
      <c r="A1094" s="53"/>
      <c r="B1094" s="39" t="str">
        <f t="shared" si="1"/>
        <v/>
      </c>
      <c r="C1094" s="40" t="s">
        <v>3266</v>
      </c>
      <c r="D1094" s="41" t="s">
        <v>3267</v>
      </c>
      <c r="E1094" s="41" t="s">
        <v>2866</v>
      </c>
      <c r="F1094" s="40" t="s">
        <v>2867</v>
      </c>
      <c r="G1094" s="41">
        <v>3.0</v>
      </c>
      <c r="H1094" s="58" t="s">
        <v>7</v>
      </c>
      <c r="I1094" s="41" t="s">
        <v>2868</v>
      </c>
      <c r="J1094" s="56"/>
      <c r="K1094" s="44"/>
      <c r="L1094" s="45"/>
      <c r="M1094" s="46" t="s">
        <v>3242</v>
      </c>
      <c r="N1094" s="40" t="s">
        <v>3243</v>
      </c>
      <c r="O1094" s="47" t="s">
        <v>3268</v>
      </c>
      <c r="P1094" s="40" t="s">
        <v>3269</v>
      </c>
      <c r="Q1094" s="59"/>
      <c r="R1094" s="59"/>
      <c r="S1094" s="49"/>
      <c r="T1094" s="50" t="str">
        <f>IFERROR(__xludf.DUMMYFUNCTION("if(isblank($A1094),"""",REGEXREPLACE($A1094,   "",?(\d),?"",  ""$1""&amp;""-""&amp;$H1094))"),"")</f>
        <v/>
      </c>
      <c r="U1094" s="51" t="str">
        <f>IFERROR(__xludf.DUMMYFUNCTION("iferror(split(A1094,"","",TRUE,TRUE),"""")"),"")</f>
        <v/>
      </c>
      <c r="V1094" s="51"/>
      <c r="W1094" s="51"/>
      <c r="X1094" s="51"/>
      <c r="Y1094" s="50" t="str">
        <f>IFERROR(__xludf.DUMMYFUNCTION("if(or(U1094="""",U1094=""f""),"""",U1094&amp;"": ""&amp;vlookup(to_text(U1094),'1.Learning-Goals'!$A$3:$B$100,2,FALSE))"),"")</f>
        <v/>
      </c>
      <c r="Z1094" s="50" t="str">
        <f>IFERROR(__xludf.DUMMYFUNCTION("if(or(V1094="""",V1094=""f""),"""",V1094&amp;"": ""&amp;vlookup(to_text(V1094),'1.Learning-Goals'!$A$3:$B$100,2,FALSE))"),"")</f>
        <v/>
      </c>
      <c r="AA1094" s="50" t="str">
        <f>IFERROR(__xludf.DUMMYFUNCTION("if(or(W1094="""",W1094=""f""),"""",W1094&amp;"": ""&amp;vlookup(to_text(W1094),'1.Learning-Goals'!$A$3:$B$100,2,FALSE))"),"")</f>
        <v/>
      </c>
      <c r="AB1094" s="50" t="str">
        <f>IFERROR(__xludf.DUMMYFUNCTION("if(or(X1094="""",X1094=""f""),"""",X1094&amp;"": ""&amp;vlookup(to_text(X1094),'1.Learning-Goals'!$A$3:$B$100,2,FALSE))"),"")</f>
        <v/>
      </c>
      <c r="AC1094" s="52"/>
      <c r="AD1094" s="52"/>
      <c r="AE1094" s="52"/>
      <c r="AF1094" s="52"/>
      <c r="AG1094" s="52"/>
      <c r="AH1094" s="52"/>
      <c r="AI1094" s="52"/>
      <c r="AJ1094" s="52"/>
    </row>
    <row r="1095" ht="15.75" customHeight="1">
      <c r="A1095" s="53"/>
      <c r="B1095" s="39" t="str">
        <f t="shared" si="1"/>
        <v/>
      </c>
      <c r="C1095" s="40" t="s">
        <v>3270</v>
      </c>
      <c r="D1095" s="41" t="s">
        <v>3271</v>
      </c>
      <c r="E1095" s="41" t="s">
        <v>2866</v>
      </c>
      <c r="F1095" s="40" t="s">
        <v>2867</v>
      </c>
      <c r="G1095" s="41">
        <v>3.0</v>
      </c>
      <c r="H1095" s="58" t="s">
        <v>7</v>
      </c>
      <c r="I1095" s="41" t="s">
        <v>2868</v>
      </c>
      <c r="J1095" s="56"/>
      <c r="K1095" s="44"/>
      <c r="L1095" s="45"/>
      <c r="M1095" s="46" t="s">
        <v>3242</v>
      </c>
      <c r="N1095" s="40" t="s">
        <v>3243</v>
      </c>
      <c r="O1095" s="47" t="s">
        <v>3272</v>
      </c>
      <c r="P1095" s="40" t="s">
        <v>3273</v>
      </c>
      <c r="Q1095" s="59"/>
      <c r="R1095" s="59"/>
      <c r="S1095" s="49"/>
      <c r="T1095" s="50" t="str">
        <f>IFERROR(__xludf.DUMMYFUNCTION("if(isblank($A1095),"""",REGEXREPLACE($A1095,   "",?(\d),?"",  ""$1""&amp;""-""&amp;$H1095))"),"")</f>
        <v/>
      </c>
      <c r="U1095" s="51" t="str">
        <f>IFERROR(__xludf.DUMMYFUNCTION("iferror(split(A1095,"","",TRUE,TRUE),"""")"),"")</f>
        <v/>
      </c>
      <c r="V1095" s="51"/>
      <c r="W1095" s="51"/>
      <c r="X1095" s="51"/>
      <c r="Y1095" s="50" t="str">
        <f>IFERROR(__xludf.DUMMYFUNCTION("if(or(U1095="""",U1095=""f""),"""",U1095&amp;"": ""&amp;vlookup(to_text(U1095),'1.Learning-Goals'!$A$3:$B$100,2,FALSE))"),"")</f>
        <v/>
      </c>
      <c r="Z1095" s="50" t="str">
        <f>IFERROR(__xludf.DUMMYFUNCTION("if(or(V1095="""",V1095=""f""),"""",V1095&amp;"": ""&amp;vlookup(to_text(V1095),'1.Learning-Goals'!$A$3:$B$100,2,FALSE))"),"")</f>
        <v/>
      </c>
      <c r="AA1095" s="50" t="str">
        <f>IFERROR(__xludf.DUMMYFUNCTION("if(or(W1095="""",W1095=""f""),"""",W1095&amp;"": ""&amp;vlookup(to_text(W1095),'1.Learning-Goals'!$A$3:$B$100,2,FALSE))"),"")</f>
        <v/>
      </c>
      <c r="AB1095" s="50" t="str">
        <f>IFERROR(__xludf.DUMMYFUNCTION("if(or(X1095="""",X1095=""f""),"""",X1095&amp;"": ""&amp;vlookup(to_text(X1095),'1.Learning-Goals'!$A$3:$B$100,2,FALSE))"),"")</f>
        <v/>
      </c>
      <c r="AC1095" s="52"/>
      <c r="AD1095" s="52"/>
      <c r="AE1095" s="52"/>
      <c r="AF1095" s="52"/>
      <c r="AG1095" s="52"/>
      <c r="AH1095" s="52"/>
      <c r="AI1095" s="52"/>
      <c r="AJ1095" s="52"/>
    </row>
    <row r="1096" ht="15.75" customHeight="1">
      <c r="A1096" s="53"/>
      <c r="B1096" s="39" t="str">
        <f t="shared" si="1"/>
        <v/>
      </c>
      <c r="C1096" s="40" t="s">
        <v>3274</v>
      </c>
      <c r="D1096" s="41" t="s">
        <v>3275</v>
      </c>
      <c r="E1096" s="41" t="s">
        <v>2866</v>
      </c>
      <c r="F1096" s="40" t="s">
        <v>2867</v>
      </c>
      <c r="G1096" s="41">
        <v>3.0</v>
      </c>
      <c r="H1096" s="58" t="s">
        <v>7</v>
      </c>
      <c r="I1096" s="41" t="s">
        <v>2868</v>
      </c>
      <c r="J1096" s="56"/>
      <c r="K1096" s="44"/>
      <c r="L1096" s="45"/>
      <c r="M1096" s="46" t="s">
        <v>3242</v>
      </c>
      <c r="N1096" s="40" t="s">
        <v>3243</v>
      </c>
      <c r="O1096" s="47" t="s">
        <v>3276</v>
      </c>
      <c r="P1096" s="40" t="s">
        <v>3277</v>
      </c>
      <c r="Q1096" s="59"/>
      <c r="R1096" s="59"/>
      <c r="S1096" s="49"/>
      <c r="T1096" s="50" t="str">
        <f>IFERROR(__xludf.DUMMYFUNCTION("if(isblank($A1096),"""",REGEXREPLACE($A1096,   "",?(\d),?"",  ""$1""&amp;""-""&amp;$H1096))"),"")</f>
        <v/>
      </c>
      <c r="U1096" s="51" t="str">
        <f>IFERROR(__xludf.DUMMYFUNCTION("iferror(split(A1096,"","",TRUE,TRUE),"""")"),"")</f>
        <v/>
      </c>
      <c r="V1096" s="51"/>
      <c r="W1096" s="51"/>
      <c r="X1096" s="51"/>
      <c r="Y1096" s="50" t="str">
        <f>IFERROR(__xludf.DUMMYFUNCTION("if(or(U1096="""",U1096=""f""),"""",U1096&amp;"": ""&amp;vlookup(to_text(U1096),'1.Learning-Goals'!$A$3:$B$100,2,FALSE))"),"")</f>
        <v/>
      </c>
      <c r="Z1096" s="50" t="str">
        <f>IFERROR(__xludf.DUMMYFUNCTION("if(or(V1096="""",V1096=""f""),"""",V1096&amp;"": ""&amp;vlookup(to_text(V1096),'1.Learning-Goals'!$A$3:$B$100,2,FALSE))"),"")</f>
        <v/>
      </c>
      <c r="AA1096" s="50" t="str">
        <f>IFERROR(__xludf.DUMMYFUNCTION("if(or(W1096="""",W1096=""f""),"""",W1096&amp;"": ""&amp;vlookup(to_text(W1096),'1.Learning-Goals'!$A$3:$B$100,2,FALSE))"),"")</f>
        <v/>
      </c>
      <c r="AB1096" s="50" t="str">
        <f>IFERROR(__xludf.DUMMYFUNCTION("if(or(X1096="""",X1096=""f""),"""",X1096&amp;"": ""&amp;vlookup(to_text(X1096),'1.Learning-Goals'!$A$3:$B$100,2,FALSE))"),"")</f>
        <v/>
      </c>
      <c r="AC1096" s="52"/>
      <c r="AD1096" s="52"/>
      <c r="AE1096" s="52"/>
      <c r="AF1096" s="52"/>
      <c r="AG1096" s="52"/>
      <c r="AH1096" s="52"/>
      <c r="AI1096" s="52"/>
      <c r="AJ1096" s="52"/>
    </row>
    <row r="1097" ht="15.75" customHeight="1">
      <c r="A1097" s="53"/>
      <c r="B1097" s="39" t="str">
        <f t="shared" si="1"/>
        <v/>
      </c>
      <c r="C1097" s="40" t="s">
        <v>3278</v>
      </c>
      <c r="D1097" s="41" t="s">
        <v>3279</v>
      </c>
      <c r="E1097" s="41" t="s">
        <v>2866</v>
      </c>
      <c r="F1097" s="40" t="s">
        <v>2911</v>
      </c>
      <c r="G1097" s="41">
        <v>3.0</v>
      </c>
      <c r="H1097" s="58" t="s">
        <v>7</v>
      </c>
      <c r="I1097" s="41" t="s">
        <v>2912</v>
      </c>
      <c r="J1097" s="56"/>
      <c r="K1097" s="44"/>
      <c r="L1097" s="45"/>
      <c r="M1097" s="46" t="s">
        <v>2961</v>
      </c>
      <c r="N1097" s="40" t="s">
        <v>2962</v>
      </c>
      <c r="O1097" s="47" t="s">
        <v>3280</v>
      </c>
      <c r="P1097" s="40" t="s">
        <v>2964</v>
      </c>
      <c r="Q1097" s="59"/>
      <c r="R1097" s="59"/>
      <c r="S1097" s="49"/>
      <c r="T1097" s="50" t="str">
        <f>IFERROR(__xludf.DUMMYFUNCTION("if(isblank($A1097),"""",REGEXREPLACE($A1097,   "",?(\d),?"",  ""$1""&amp;""-""&amp;$H1097))"),"")</f>
        <v/>
      </c>
      <c r="U1097" s="51" t="str">
        <f>IFERROR(__xludf.DUMMYFUNCTION("iferror(split(A1097,"","",TRUE,TRUE),"""")"),"")</f>
        <v/>
      </c>
      <c r="V1097" s="51"/>
      <c r="W1097" s="51"/>
      <c r="X1097" s="51"/>
      <c r="Y1097" s="50" t="str">
        <f>IFERROR(__xludf.DUMMYFUNCTION("if(or(U1097="""",U1097=""f""),"""",U1097&amp;"": ""&amp;vlookup(to_text(U1097),'1.Learning-Goals'!$A$3:$B$100,2,FALSE))"),"")</f>
        <v/>
      </c>
      <c r="Z1097" s="50" t="str">
        <f>IFERROR(__xludf.DUMMYFUNCTION("if(or(V1097="""",V1097=""f""),"""",V1097&amp;"": ""&amp;vlookup(to_text(V1097),'1.Learning-Goals'!$A$3:$B$100,2,FALSE))"),"")</f>
        <v/>
      </c>
      <c r="AA1097" s="50" t="str">
        <f>IFERROR(__xludf.DUMMYFUNCTION("if(or(W1097="""",W1097=""f""),"""",W1097&amp;"": ""&amp;vlookup(to_text(W1097),'1.Learning-Goals'!$A$3:$B$100,2,FALSE))"),"")</f>
        <v/>
      </c>
      <c r="AB1097" s="50" t="str">
        <f>IFERROR(__xludf.DUMMYFUNCTION("if(or(X1097="""",X1097=""f""),"""",X1097&amp;"": ""&amp;vlookup(to_text(X1097),'1.Learning-Goals'!$A$3:$B$100,2,FALSE))"),"")</f>
        <v/>
      </c>
      <c r="AC1097" s="52"/>
      <c r="AD1097" s="52"/>
      <c r="AE1097" s="52"/>
      <c r="AF1097" s="52"/>
      <c r="AG1097" s="52"/>
      <c r="AH1097" s="52"/>
      <c r="AI1097" s="52"/>
      <c r="AJ1097" s="52"/>
    </row>
    <row r="1098" ht="15.75" customHeight="1">
      <c r="A1098" s="53"/>
      <c r="B1098" s="39" t="str">
        <f t="shared" si="1"/>
        <v/>
      </c>
      <c r="C1098" s="40" t="s">
        <v>3281</v>
      </c>
      <c r="D1098" s="41" t="s">
        <v>3282</v>
      </c>
      <c r="E1098" s="41" t="s">
        <v>2866</v>
      </c>
      <c r="F1098" s="40" t="s">
        <v>2911</v>
      </c>
      <c r="G1098" s="41">
        <v>3.0</v>
      </c>
      <c r="H1098" s="58" t="s">
        <v>7</v>
      </c>
      <c r="I1098" s="41" t="s">
        <v>2912</v>
      </c>
      <c r="J1098" s="56"/>
      <c r="K1098" s="44"/>
      <c r="L1098" s="45"/>
      <c r="M1098" s="46" t="s">
        <v>2961</v>
      </c>
      <c r="N1098" s="40" t="s">
        <v>2962</v>
      </c>
      <c r="O1098" s="47" t="s">
        <v>3283</v>
      </c>
      <c r="P1098" s="40" t="s">
        <v>2968</v>
      </c>
      <c r="Q1098" s="59"/>
      <c r="R1098" s="59"/>
      <c r="S1098" s="49"/>
      <c r="T1098" s="50" t="str">
        <f>IFERROR(__xludf.DUMMYFUNCTION("if(isblank($A1098),"""",REGEXREPLACE($A1098,   "",?(\d),?"",  ""$1""&amp;""-""&amp;$H1098))"),"")</f>
        <v/>
      </c>
      <c r="U1098" s="51" t="str">
        <f>IFERROR(__xludf.DUMMYFUNCTION("iferror(split(A1098,"","",TRUE,TRUE),"""")"),"")</f>
        <v/>
      </c>
      <c r="V1098" s="51"/>
      <c r="W1098" s="51"/>
      <c r="X1098" s="51"/>
      <c r="Y1098" s="50" t="str">
        <f>IFERROR(__xludf.DUMMYFUNCTION("if(or(U1098="""",U1098=""f""),"""",U1098&amp;"": ""&amp;vlookup(to_text(U1098),'1.Learning-Goals'!$A$3:$B$100,2,FALSE))"),"")</f>
        <v/>
      </c>
      <c r="Z1098" s="50" t="str">
        <f>IFERROR(__xludf.DUMMYFUNCTION("if(or(V1098="""",V1098=""f""),"""",V1098&amp;"": ""&amp;vlookup(to_text(V1098),'1.Learning-Goals'!$A$3:$B$100,2,FALSE))"),"")</f>
        <v/>
      </c>
      <c r="AA1098" s="50" t="str">
        <f>IFERROR(__xludf.DUMMYFUNCTION("if(or(W1098="""",W1098=""f""),"""",W1098&amp;"": ""&amp;vlookup(to_text(W1098),'1.Learning-Goals'!$A$3:$B$100,2,FALSE))"),"")</f>
        <v/>
      </c>
      <c r="AB1098" s="50" t="str">
        <f>IFERROR(__xludf.DUMMYFUNCTION("if(or(X1098="""",X1098=""f""),"""",X1098&amp;"": ""&amp;vlookup(to_text(X1098),'1.Learning-Goals'!$A$3:$B$100,2,FALSE))"),"")</f>
        <v/>
      </c>
      <c r="AC1098" s="52"/>
      <c r="AD1098" s="52"/>
      <c r="AE1098" s="52"/>
      <c r="AF1098" s="52"/>
      <c r="AG1098" s="52"/>
      <c r="AH1098" s="52"/>
      <c r="AI1098" s="52"/>
      <c r="AJ1098" s="52"/>
    </row>
    <row r="1099" ht="15.75" customHeight="1">
      <c r="A1099" s="53"/>
      <c r="B1099" s="39" t="str">
        <f t="shared" si="1"/>
        <v/>
      </c>
      <c r="C1099" s="40" t="s">
        <v>3284</v>
      </c>
      <c r="D1099" s="41" t="s">
        <v>3285</v>
      </c>
      <c r="E1099" s="41" t="s">
        <v>2866</v>
      </c>
      <c r="F1099" s="40" t="s">
        <v>2911</v>
      </c>
      <c r="G1099" s="41">
        <v>3.0</v>
      </c>
      <c r="H1099" s="58" t="s">
        <v>7</v>
      </c>
      <c r="I1099" s="41" t="s">
        <v>2912</v>
      </c>
      <c r="J1099" s="56"/>
      <c r="K1099" s="44"/>
      <c r="L1099" s="45"/>
      <c r="M1099" s="46" t="s">
        <v>2961</v>
      </c>
      <c r="N1099" s="40" t="s">
        <v>2962</v>
      </c>
      <c r="O1099" s="47" t="s">
        <v>3286</v>
      </c>
      <c r="P1099" s="40" t="s">
        <v>2972</v>
      </c>
      <c r="Q1099" s="59"/>
      <c r="R1099" s="59"/>
      <c r="S1099" s="49"/>
      <c r="T1099" s="50" t="str">
        <f>IFERROR(__xludf.DUMMYFUNCTION("if(isblank($A1099),"""",REGEXREPLACE($A1099,   "",?(\d),?"",  ""$1""&amp;""-""&amp;$H1099))"),"")</f>
        <v/>
      </c>
      <c r="U1099" s="51" t="str">
        <f>IFERROR(__xludf.DUMMYFUNCTION("iferror(split(A1099,"","",TRUE,TRUE),"""")"),"")</f>
        <v/>
      </c>
      <c r="V1099" s="51"/>
      <c r="W1099" s="51"/>
      <c r="X1099" s="51"/>
      <c r="Y1099" s="50" t="str">
        <f>IFERROR(__xludf.DUMMYFUNCTION("if(or(U1099="""",U1099=""f""),"""",U1099&amp;"": ""&amp;vlookup(to_text(U1099),'1.Learning-Goals'!$A$3:$B$100,2,FALSE))"),"")</f>
        <v/>
      </c>
      <c r="Z1099" s="50" t="str">
        <f>IFERROR(__xludf.DUMMYFUNCTION("if(or(V1099="""",V1099=""f""),"""",V1099&amp;"": ""&amp;vlookup(to_text(V1099),'1.Learning-Goals'!$A$3:$B$100,2,FALSE))"),"")</f>
        <v/>
      </c>
      <c r="AA1099" s="50" t="str">
        <f>IFERROR(__xludf.DUMMYFUNCTION("if(or(W1099="""",W1099=""f""),"""",W1099&amp;"": ""&amp;vlookup(to_text(W1099),'1.Learning-Goals'!$A$3:$B$100,2,FALSE))"),"")</f>
        <v/>
      </c>
      <c r="AB1099" s="50" t="str">
        <f>IFERROR(__xludf.DUMMYFUNCTION("if(or(X1099="""",X1099=""f""),"""",X1099&amp;"": ""&amp;vlookup(to_text(X1099),'1.Learning-Goals'!$A$3:$B$100,2,FALSE))"),"")</f>
        <v/>
      </c>
      <c r="AC1099" s="52"/>
      <c r="AD1099" s="52"/>
      <c r="AE1099" s="52"/>
      <c r="AF1099" s="52"/>
      <c r="AG1099" s="52"/>
      <c r="AH1099" s="52"/>
      <c r="AI1099" s="52"/>
      <c r="AJ1099" s="52"/>
    </row>
    <row r="1100" ht="15.75" customHeight="1">
      <c r="A1100" s="53"/>
      <c r="B1100" s="39" t="str">
        <f t="shared" si="1"/>
        <v/>
      </c>
      <c r="C1100" s="40" t="s">
        <v>3287</v>
      </c>
      <c r="D1100" s="41" t="s">
        <v>3288</v>
      </c>
      <c r="E1100" s="41" t="s">
        <v>2866</v>
      </c>
      <c r="F1100" s="40" t="s">
        <v>2911</v>
      </c>
      <c r="G1100" s="41">
        <v>3.0</v>
      </c>
      <c r="H1100" s="58" t="s">
        <v>7</v>
      </c>
      <c r="I1100" s="41" t="s">
        <v>2912</v>
      </c>
      <c r="J1100" s="56"/>
      <c r="K1100" s="44"/>
      <c r="L1100" s="45"/>
      <c r="M1100" s="46" t="s">
        <v>2961</v>
      </c>
      <c r="N1100" s="40" t="s">
        <v>2962</v>
      </c>
      <c r="O1100" s="47" t="s">
        <v>3289</v>
      </c>
      <c r="P1100" s="40" t="s">
        <v>2976</v>
      </c>
      <c r="Q1100" s="59"/>
      <c r="R1100" s="59"/>
      <c r="S1100" s="49"/>
      <c r="T1100" s="50" t="str">
        <f>IFERROR(__xludf.DUMMYFUNCTION("if(isblank($A1100),"""",REGEXREPLACE($A1100,   "",?(\d),?"",  ""$1""&amp;""-""&amp;$H1100))"),"")</f>
        <v/>
      </c>
      <c r="U1100" s="51" t="str">
        <f>IFERROR(__xludf.DUMMYFUNCTION("iferror(split(A1100,"","",TRUE,TRUE),"""")"),"")</f>
        <v/>
      </c>
      <c r="V1100" s="51"/>
      <c r="W1100" s="51"/>
      <c r="X1100" s="51"/>
      <c r="Y1100" s="50" t="str">
        <f>IFERROR(__xludf.DUMMYFUNCTION("if(or(U1100="""",U1100=""f""),"""",U1100&amp;"": ""&amp;vlookup(to_text(U1100),'1.Learning-Goals'!$A$3:$B$100,2,FALSE))"),"")</f>
        <v/>
      </c>
      <c r="Z1100" s="50" t="str">
        <f>IFERROR(__xludf.DUMMYFUNCTION("if(or(V1100="""",V1100=""f""),"""",V1100&amp;"": ""&amp;vlookup(to_text(V1100),'1.Learning-Goals'!$A$3:$B$100,2,FALSE))"),"")</f>
        <v/>
      </c>
      <c r="AA1100" s="50" t="str">
        <f>IFERROR(__xludf.DUMMYFUNCTION("if(or(W1100="""",W1100=""f""),"""",W1100&amp;"": ""&amp;vlookup(to_text(W1100),'1.Learning-Goals'!$A$3:$B$100,2,FALSE))"),"")</f>
        <v/>
      </c>
      <c r="AB1100" s="50" t="str">
        <f>IFERROR(__xludf.DUMMYFUNCTION("if(or(X1100="""",X1100=""f""),"""",X1100&amp;"": ""&amp;vlookup(to_text(X1100),'1.Learning-Goals'!$A$3:$B$100,2,FALSE))"),"")</f>
        <v/>
      </c>
      <c r="AC1100" s="52"/>
      <c r="AD1100" s="52"/>
      <c r="AE1100" s="52"/>
      <c r="AF1100" s="52"/>
      <c r="AG1100" s="52"/>
      <c r="AH1100" s="52"/>
      <c r="AI1100" s="52"/>
      <c r="AJ1100" s="52"/>
    </row>
    <row r="1101" ht="15.75" customHeight="1">
      <c r="A1101" s="53"/>
      <c r="B1101" s="39" t="str">
        <f t="shared" si="1"/>
        <v/>
      </c>
      <c r="C1101" s="40" t="s">
        <v>3290</v>
      </c>
      <c r="D1101" s="41" t="s">
        <v>3291</v>
      </c>
      <c r="E1101" s="41" t="s">
        <v>2866</v>
      </c>
      <c r="F1101" s="40" t="s">
        <v>2911</v>
      </c>
      <c r="G1101" s="41">
        <v>3.0</v>
      </c>
      <c r="H1101" s="58" t="s">
        <v>7</v>
      </c>
      <c r="I1101" s="41" t="s">
        <v>2912</v>
      </c>
      <c r="J1101" s="56"/>
      <c r="K1101" s="44"/>
      <c r="L1101" s="45"/>
      <c r="M1101" s="46" t="s">
        <v>2961</v>
      </c>
      <c r="N1101" s="40" t="s">
        <v>2962</v>
      </c>
      <c r="O1101" s="47" t="s">
        <v>3292</v>
      </c>
      <c r="P1101" s="40" t="s">
        <v>3293</v>
      </c>
      <c r="Q1101" s="59"/>
      <c r="R1101" s="59"/>
      <c r="S1101" s="49"/>
      <c r="T1101" s="50" t="str">
        <f>IFERROR(__xludf.DUMMYFUNCTION("if(isblank($A1101),"""",REGEXREPLACE($A1101,   "",?(\d),?"",  ""$1""&amp;""-""&amp;$H1101))"),"")</f>
        <v/>
      </c>
      <c r="U1101" s="51" t="str">
        <f>IFERROR(__xludf.DUMMYFUNCTION("iferror(split(A1101,"","",TRUE,TRUE),"""")"),"")</f>
        <v/>
      </c>
      <c r="V1101" s="51"/>
      <c r="W1101" s="51"/>
      <c r="X1101" s="51"/>
      <c r="Y1101" s="50" t="str">
        <f>IFERROR(__xludf.DUMMYFUNCTION("if(or(U1101="""",U1101=""f""),"""",U1101&amp;"": ""&amp;vlookup(to_text(U1101),'1.Learning-Goals'!$A$3:$B$100,2,FALSE))"),"")</f>
        <v/>
      </c>
      <c r="Z1101" s="50" t="str">
        <f>IFERROR(__xludf.DUMMYFUNCTION("if(or(V1101="""",V1101=""f""),"""",V1101&amp;"": ""&amp;vlookup(to_text(V1101),'1.Learning-Goals'!$A$3:$B$100,2,FALSE))"),"")</f>
        <v/>
      </c>
      <c r="AA1101" s="50" t="str">
        <f>IFERROR(__xludf.DUMMYFUNCTION("if(or(W1101="""",W1101=""f""),"""",W1101&amp;"": ""&amp;vlookup(to_text(W1101),'1.Learning-Goals'!$A$3:$B$100,2,FALSE))"),"")</f>
        <v/>
      </c>
      <c r="AB1101" s="50" t="str">
        <f>IFERROR(__xludf.DUMMYFUNCTION("if(or(X1101="""",X1101=""f""),"""",X1101&amp;"": ""&amp;vlookup(to_text(X1101),'1.Learning-Goals'!$A$3:$B$100,2,FALSE))"),"")</f>
        <v/>
      </c>
      <c r="AC1101" s="52"/>
      <c r="AD1101" s="52"/>
      <c r="AE1101" s="52"/>
      <c r="AF1101" s="52"/>
      <c r="AG1101" s="52"/>
      <c r="AH1101" s="52"/>
      <c r="AI1101" s="52"/>
      <c r="AJ1101" s="52"/>
    </row>
    <row r="1102" ht="15.75" customHeight="1">
      <c r="A1102" s="53"/>
      <c r="B1102" s="39" t="str">
        <f t="shared" si="1"/>
        <v/>
      </c>
      <c r="C1102" s="40" t="s">
        <v>3294</v>
      </c>
      <c r="D1102" s="41" t="s">
        <v>3295</v>
      </c>
      <c r="E1102" s="41" t="s">
        <v>2866</v>
      </c>
      <c r="F1102" s="40" t="s">
        <v>2911</v>
      </c>
      <c r="G1102" s="41">
        <v>3.0</v>
      </c>
      <c r="H1102" s="58" t="s">
        <v>7</v>
      </c>
      <c r="I1102" s="41" t="s">
        <v>2912</v>
      </c>
      <c r="J1102" s="56"/>
      <c r="K1102" s="44"/>
      <c r="L1102" s="45"/>
      <c r="M1102" s="46" t="s">
        <v>2961</v>
      </c>
      <c r="N1102" s="40" t="s">
        <v>2962</v>
      </c>
      <c r="O1102" s="47" t="s">
        <v>3296</v>
      </c>
      <c r="P1102" s="40" t="s">
        <v>3297</v>
      </c>
      <c r="Q1102" s="59"/>
      <c r="R1102" s="59"/>
      <c r="S1102" s="49"/>
      <c r="T1102" s="50" t="str">
        <f>IFERROR(__xludf.DUMMYFUNCTION("if(isblank($A1102),"""",REGEXREPLACE($A1102,   "",?(\d),?"",  ""$1""&amp;""-""&amp;$H1102))"),"")</f>
        <v/>
      </c>
      <c r="U1102" s="51" t="str">
        <f>IFERROR(__xludf.DUMMYFUNCTION("iferror(split(A1102,"","",TRUE,TRUE),"""")"),"")</f>
        <v/>
      </c>
      <c r="V1102" s="51"/>
      <c r="W1102" s="51"/>
      <c r="X1102" s="51"/>
      <c r="Y1102" s="50" t="str">
        <f>IFERROR(__xludf.DUMMYFUNCTION("if(or(U1102="""",U1102=""f""),"""",U1102&amp;"": ""&amp;vlookup(to_text(U1102),'1.Learning-Goals'!$A$3:$B$100,2,FALSE))"),"")</f>
        <v/>
      </c>
      <c r="Z1102" s="50" t="str">
        <f>IFERROR(__xludf.DUMMYFUNCTION("if(or(V1102="""",V1102=""f""),"""",V1102&amp;"": ""&amp;vlookup(to_text(V1102),'1.Learning-Goals'!$A$3:$B$100,2,FALSE))"),"")</f>
        <v/>
      </c>
      <c r="AA1102" s="50" t="str">
        <f>IFERROR(__xludf.DUMMYFUNCTION("if(or(W1102="""",W1102=""f""),"""",W1102&amp;"": ""&amp;vlookup(to_text(W1102),'1.Learning-Goals'!$A$3:$B$100,2,FALSE))"),"")</f>
        <v/>
      </c>
      <c r="AB1102" s="50" t="str">
        <f>IFERROR(__xludf.DUMMYFUNCTION("if(or(X1102="""",X1102=""f""),"""",X1102&amp;"": ""&amp;vlookup(to_text(X1102),'1.Learning-Goals'!$A$3:$B$100,2,FALSE))"),"")</f>
        <v/>
      </c>
      <c r="AC1102" s="52"/>
      <c r="AD1102" s="52"/>
      <c r="AE1102" s="52"/>
      <c r="AF1102" s="52"/>
      <c r="AG1102" s="52"/>
      <c r="AH1102" s="52"/>
      <c r="AI1102" s="52"/>
      <c r="AJ1102" s="52"/>
    </row>
    <row r="1103" ht="15.75" customHeight="1">
      <c r="A1103" s="53"/>
      <c r="B1103" s="39" t="str">
        <f t="shared" si="1"/>
        <v/>
      </c>
      <c r="C1103" s="40" t="s">
        <v>3298</v>
      </c>
      <c r="D1103" s="41" t="s">
        <v>3299</v>
      </c>
      <c r="E1103" s="41" t="s">
        <v>2866</v>
      </c>
      <c r="F1103" s="40" t="s">
        <v>2911</v>
      </c>
      <c r="G1103" s="41">
        <v>3.0</v>
      </c>
      <c r="H1103" s="58" t="s">
        <v>7</v>
      </c>
      <c r="I1103" s="41" t="s">
        <v>2912</v>
      </c>
      <c r="J1103" s="56"/>
      <c r="K1103" s="44"/>
      <c r="L1103" s="45"/>
      <c r="M1103" s="46" t="s">
        <v>2961</v>
      </c>
      <c r="N1103" s="40" t="s">
        <v>2962</v>
      </c>
      <c r="O1103" s="47" t="s">
        <v>3300</v>
      </c>
      <c r="P1103" s="40" t="s">
        <v>3301</v>
      </c>
      <c r="Q1103" s="59"/>
      <c r="R1103" s="59"/>
      <c r="S1103" s="49"/>
      <c r="T1103" s="50" t="str">
        <f>IFERROR(__xludf.DUMMYFUNCTION("if(isblank($A1103),"""",REGEXREPLACE($A1103,   "",?(\d),?"",  ""$1""&amp;""-""&amp;$H1103))"),"")</f>
        <v/>
      </c>
      <c r="U1103" s="51" t="str">
        <f>IFERROR(__xludf.DUMMYFUNCTION("iferror(split(A1103,"","",TRUE,TRUE),"""")"),"")</f>
        <v/>
      </c>
      <c r="V1103" s="51"/>
      <c r="W1103" s="51"/>
      <c r="X1103" s="51"/>
      <c r="Y1103" s="50" t="str">
        <f>IFERROR(__xludf.DUMMYFUNCTION("if(or(U1103="""",U1103=""f""),"""",U1103&amp;"": ""&amp;vlookup(to_text(U1103),'1.Learning-Goals'!$A$3:$B$100,2,FALSE))"),"")</f>
        <v/>
      </c>
      <c r="Z1103" s="50" t="str">
        <f>IFERROR(__xludf.DUMMYFUNCTION("if(or(V1103="""",V1103=""f""),"""",V1103&amp;"": ""&amp;vlookup(to_text(V1103),'1.Learning-Goals'!$A$3:$B$100,2,FALSE))"),"")</f>
        <v/>
      </c>
      <c r="AA1103" s="50" t="str">
        <f>IFERROR(__xludf.DUMMYFUNCTION("if(or(W1103="""",W1103=""f""),"""",W1103&amp;"": ""&amp;vlookup(to_text(W1103),'1.Learning-Goals'!$A$3:$B$100,2,FALSE))"),"")</f>
        <v/>
      </c>
      <c r="AB1103" s="50" t="str">
        <f>IFERROR(__xludf.DUMMYFUNCTION("if(or(X1103="""",X1103=""f""),"""",X1103&amp;"": ""&amp;vlookup(to_text(X1103),'1.Learning-Goals'!$A$3:$B$100,2,FALSE))"),"")</f>
        <v/>
      </c>
      <c r="AC1103" s="52"/>
      <c r="AD1103" s="52"/>
      <c r="AE1103" s="52"/>
      <c r="AF1103" s="52"/>
      <c r="AG1103" s="52"/>
      <c r="AH1103" s="52"/>
      <c r="AI1103" s="52"/>
      <c r="AJ1103" s="52"/>
    </row>
    <row r="1104" ht="15.75" customHeight="1">
      <c r="A1104" s="53"/>
      <c r="B1104" s="39" t="str">
        <f t="shared" si="1"/>
        <v/>
      </c>
      <c r="C1104" s="40" t="s">
        <v>3302</v>
      </c>
      <c r="D1104" s="41" t="s">
        <v>3303</v>
      </c>
      <c r="E1104" s="41" t="s">
        <v>2866</v>
      </c>
      <c r="F1104" s="40" t="s">
        <v>2911</v>
      </c>
      <c r="G1104" s="41">
        <v>3.0</v>
      </c>
      <c r="H1104" s="58" t="s">
        <v>7</v>
      </c>
      <c r="I1104" s="41" t="s">
        <v>2912</v>
      </c>
      <c r="J1104" s="56"/>
      <c r="K1104" s="44"/>
      <c r="L1104" s="45"/>
      <c r="M1104" s="46" t="s">
        <v>2961</v>
      </c>
      <c r="N1104" s="40" t="s">
        <v>2962</v>
      </c>
      <c r="O1104" s="47" t="s">
        <v>3304</v>
      </c>
      <c r="P1104" s="40" t="s">
        <v>3067</v>
      </c>
      <c r="Q1104" s="59"/>
      <c r="R1104" s="59"/>
      <c r="S1104" s="49"/>
      <c r="T1104" s="50" t="str">
        <f>IFERROR(__xludf.DUMMYFUNCTION("if(isblank($A1104),"""",REGEXREPLACE($A1104,   "",?(\d),?"",  ""$1""&amp;""-""&amp;$H1104))"),"")</f>
        <v/>
      </c>
      <c r="U1104" s="51" t="str">
        <f>IFERROR(__xludf.DUMMYFUNCTION("iferror(split(A1104,"","",TRUE,TRUE),"""")"),"")</f>
        <v/>
      </c>
      <c r="V1104" s="51"/>
      <c r="W1104" s="51"/>
      <c r="X1104" s="51"/>
      <c r="Y1104" s="50" t="str">
        <f>IFERROR(__xludf.DUMMYFUNCTION("if(or(U1104="""",U1104=""f""),"""",U1104&amp;"": ""&amp;vlookup(to_text(U1104),'1.Learning-Goals'!$A$3:$B$100,2,FALSE))"),"")</f>
        <v/>
      </c>
      <c r="Z1104" s="50" t="str">
        <f>IFERROR(__xludf.DUMMYFUNCTION("if(or(V1104="""",V1104=""f""),"""",V1104&amp;"": ""&amp;vlookup(to_text(V1104),'1.Learning-Goals'!$A$3:$B$100,2,FALSE))"),"")</f>
        <v/>
      </c>
      <c r="AA1104" s="50" t="str">
        <f>IFERROR(__xludf.DUMMYFUNCTION("if(or(W1104="""",W1104=""f""),"""",W1104&amp;"": ""&amp;vlookup(to_text(W1104),'1.Learning-Goals'!$A$3:$B$100,2,FALSE))"),"")</f>
        <v/>
      </c>
      <c r="AB1104" s="50" t="str">
        <f>IFERROR(__xludf.DUMMYFUNCTION("if(or(X1104="""",X1104=""f""),"""",X1104&amp;"": ""&amp;vlookup(to_text(X1104),'1.Learning-Goals'!$A$3:$B$100,2,FALSE))"),"")</f>
        <v/>
      </c>
      <c r="AC1104" s="52"/>
      <c r="AD1104" s="52"/>
      <c r="AE1104" s="52"/>
      <c r="AF1104" s="52"/>
      <c r="AG1104" s="52"/>
      <c r="AH1104" s="52"/>
      <c r="AI1104" s="52"/>
      <c r="AJ1104" s="52"/>
    </row>
    <row r="1105" ht="15.75" customHeight="1">
      <c r="A1105" s="53"/>
      <c r="B1105" s="39" t="str">
        <f t="shared" si="1"/>
        <v/>
      </c>
      <c r="C1105" s="40" t="s">
        <v>3305</v>
      </c>
      <c r="D1105" s="41" t="s">
        <v>3306</v>
      </c>
      <c r="E1105" s="41" t="s">
        <v>2866</v>
      </c>
      <c r="F1105" s="40" t="s">
        <v>2911</v>
      </c>
      <c r="G1105" s="41">
        <v>3.0</v>
      </c>
      <c r="H1105" s="58" t="s">
        <v>7</v>
      </c>
      <c r="I1105" s="41" t="s">
        <v>2912</v>
      </c>
      <c r="J1105" s="56"/>
      <c r="K1105" s="44"/>
      <c r="L1105" s="45"/>
      <c r="M1105" s="46" t="s">
        <v>2961</v>
      </c>
      <c r="N1105" s="40" t="s">
        <v>2962</v>
      </c>
      <c r="O1105" s="47" t="s">
        <v>3307</v>
      </c>
      <c r="P1105" s="40" t="s">
        <v>3308</v>
      </c>
      <c r="Q1105" s="59"/>
      <c r="R1105" s="59"/>
      <c r="S1105" s="49"/>
      <c r="T1105" s="50" t="str">
        <f>IFERROR(__xludf.DUMMYFUNCTION("if(isblank($A1105),"""",REGEXREPLACE($A1105,   "",?(\d),?"",  ""$1""&amp;""-""&amp;$H1105))"),"")</f>
        <v/>
      </c>
      <c r="U1105" s="51" t="str">
        <f>IFERROR(__xludf.DUMMYFUNCTION("iferror(split(A1105,"","",TRUE,TRUE),"""")"),"")</f>
        <v/>
      </c>
      <c r="V1105" s="51"/>
      <c r="W1105" s="51"/>
      <c r="X1105" s="51"/>
      <c r="Y1105" s="50" t="str">
        <f>IFERROR(__xludf.DUMMYFUNCTION("if(or(U1105="""",U1105=""f""),"""",U1105&amp;"": ""&amp;vlookup(to_text(U1105),'1.Learning-Goals'!$A$3:$B$100,2,FALSE))"),"")</f>
        <v/>
      </c>
      <c r="Z1105" s="50" t="str">
        <f>IFERROR(__xludf.DUMMYFUNCTION("if(or(V1105="""",V1105=""f""),"""",V1105&amp;"": ""&amp;vlookup(to_text(V1105),'1.Learning-Goals'!$A$3:$B$100,2,FALSE))"),"")</f>
        <v/>
      </c>
      <c r="AA1105" s="50" t="str">
        <f>IFERROR(__xludf.DUMMYFUNCTION("if(or(W1105="""",W1105=""f""),"""",W1105&amp;"": ""&amp;vlookup(to_text(W1105),'1.Learning-Goals'!$A$3:$B$100,2,FALSE))"),"")</f>
        <v/>
      </c>
      <c r="AB1105" s="50" t="str">
        <f>IFERROR(__xludf.DUMMYFUNCTION("if(or(X1105="""",X1105=""f""),"""",X1105&amp;"": ""&amp;vlookup(to_text(X1105),'1.Learning-Goals'!$A$3:$B$100,2,FALSE))"),"")</f>
        <v/>
      </c>
      <c r="AC1105" s="52"/>
      <c r="AD1105" s="52"/>
      <c r="AE1105" s="52"/>
      <c r="AF1105" s="52"/>
      <c r="AG1105" s="52"/>
      <c r="AH1105" s="52"/>
      <c r="AI1105" s="52"/>
      <c r="AJ1105" s="52"/>
    </row>
    <row r="1106" ht="15.75" customHeight="1">
      <c r="A1106" s="53"/>
      <c r="B1106" s="39" t="str">
        <f t="shared" si="1"/>
        <v/>
      </c>
      <c r="C1106" s="40" t="s">
        <v>3309</v>
      </c>
      <c r="D1106" s="41" t="s">
        <v>3310</v>
      </c>
      <c r="E1106" s="41" t="s">
        <v>2866</v>
      </c>
      <c r="F1106" s="40" t="s">
        <v>2911</v>
      </c>
      <c r="G1106" s="41">
        <v>4.0</v>
      </c>
      <c r="H1106" s="58" t="s">
        <v>7</v>
      </c>
      <c r="I1106" s="41" t="s">
        <v>2912</v>
      </c>
      <c r="J1106" s="56"/>
      <c r="K1106" s="44"/>
      <c r="L1106" s="45"/>
      <c r="M1106" s="46" t="s">
        <v>2913</v>
      </c>
      <c r="N1106" s="40" t="s">
        <v>2914</v>
      </c>
      <c r="O1106" s="47" t="s">
        <v>3311</v>
      </c>
      <c r="P1106" s="40" t="s">
        <v>2916</v>
      </c>
      <c r="Q1106" s="59"/>
      <c r="R1106" s="59"/>
      <c r="S1106" s="49"/>
      <c r="T1106" s="50" t="str">
        <f>IFERROR(__xludf.DUMMYFUNCTION("if(isblank($A1106),"""",REGEXREPLACE($A1106,   "",?(\d),?"",  ""$1""&amp;""-""&amp;$H1106))"),"")</f>
        <v/>
      </c>
      <c r="U1106" s="51" t="str">
        <f>IFERROR(__xludf.DUMMYFUNCTION("iferror(split(A1106,"","",TRUE,TRUE),"""")"),"")</f>
        <v/>
      </c>
      <c r="V1106" s="51"/>
      <c r="W1106" s="51"/>
      <c r="X1106" s="51"/>
      <c r="Y1106" s="50" t="str">
        <f>IFERROR(__xludf.DUMMYFUNCTION("if(or(U1106="""",U1106=""f""),"""",U1106&amp;"": ""&amp;vlookup(to_text(U1106),'1.Learning-Goals'!$A$3:$B$100,2,FALSE))"),"")</f>
        <v/>
      </c>
      <c r="Z1106" s="50" t="str">
        <f>IFERROR(__xludf.DUMMYFUNCTION("if(or(V1106="""",V1106=""f""),"""",V1106&amp;"": ""&amp;vlookup(to_text(V1106),'1.Learning-Goals'!$A$3:$B$100,2,FALSE))"),"")</f>
        <v/>
      </c>
      <c r="AA1106" s="50" t="str">
        <f>IFERROR(__xludf.DUMMYFUNCTION("if(or(W1106="""",W1106=""f""),"""",W1106&amp;"": ""&amp;vlookup(to_text(W1106),'1.Learning-Goals'!$A$3:$B$100,2,FALSE))"),"")</f>
        <v/>
      </c>
      <c r="AB1106" s="50" t="str">
        <f>IFERROR(__xludf.DUMMYFUNCTION("if(or(X1106="""",X1106=""f""),"""",X1106&amp;"": ""&amp;vlookup(to_text(X1106),'1.Learning-Goals'!$A$3:$B$100,2,FALSE))"),"")</f>
        <v/>
      </c>
      <c r="AC1106" s="52"/>
      <c r="AD1106" s="52"/>
      <c r="AE1106" s="52"/>
      <c r="AF1106" s="52"/>
      <c r="AG1106" s="52"/>
      <c r="AH1106" s="52"/>
      <c r="AI1106" s="52"/>
      <c r="AJ1106" s="52"/>
    </row>
    <row r="1107" ht="15.75" customHeight="1">
      <c r="A1107" s="53"/>
      <c r="B1107" s="39" t="str">
        <f t="shared" si="1"/>
        <v/>
      </c>
      <c r="C1107" s="40" t="s">
        <v>3312</v>
      </c>
      <c r="D1107" s="41" t="s">
        <v>3313</v>
      </c>
      <c r="E1107" s="41" t="s">
        <v>2866</v>
      </c>
      <c r="F1107" s="40" t="s">
        <v>2911</v>
      </c>
      <c r="G1107" s="41">
        <v>4.0</v>
      </c>
      <c r="H1107" s="58" t="s">
        <v>7</v>
      </c>
      <c r="I1107" s="41" t="s">
        <v>2912</v>
      </c>
      <c r="J1107" s="56"/>
      <c r="K1107" s="44"/>
      <c r="L1107" s="45"/>
      <c r="M1107" s="46" t="s">
        <v>2913</v>
      </c>
      <c r="N1107" s="40" t="s">
        <v>2914</v>
      </c>
      <c r="O1107" s="47" t="s">
        <v>3314</v>
      </c>
      <c r="P1107" s="40" t="s">
        <v>2920</v>
      </c>
      <c r="Q1107" s="59"/>
      <c r="R1107" s="59"/>
      <c r="S1107" s="49"/>
      <c r="T1107" s="50" t="str">
        <f>IFERROR(__xludf.DUMMYFUNCTION("if(isblank($A1107),"""",REGEXREPLACE($A1107,   "",?(\d),?"",  ""$1""&amp;""-""&amp;$H1107))"),"")</f>
        <v/>
      </c>
      <c r="U1107" s="51" t="str">
        <f>IFERROR(__xludf.DUMMYFUNCTION("iferror(split(A1107,"","",TRUE,TRUE),"""")"),"")</f>
        <v/>
      </c>
      <c r="V1107" s="51"/>
      <c r="W1107" s="51"/>
      <c r="X1107" s="51"/>
      <c r="Y1107" s="50" t="str">
        <f>IFERROR(__xludf.DUMMYFUNCTION("if(or(U1107="""",U1107=""f""),"""",U1107&amp;"": ""&amp;vlookup(to_text(U1107),'1.Learning-Goals'!$A$3:$B$100,2,FALSE))"),"")</f>
        <v/>
      </c>
      <c r="Z1107" s="50" t="str">
        <f>IFERROR(__xludf.DUMMYFUNCTION("if(or(V1107="""",V1107=""f""),"""",V1107&amp;"": ""&amp;vlookup(to_text(V1107),'1.Learning-Goals'!$A$3:$B$100,2,FALSE))"),"")</f>
        <v/>
      </c>
      <c r="AA1107" s="50" t="str">
        <f>IFERROR(__xludf.DUMMYFUNCTION("if(or(W1107="""",W1107=""f""),"""",W1107&amp;"": ""&amp;vlookup(to_text(W1107),'1.Learning-Goals'!$A$3:$B$100,2,FALSE))"),"")</f>
        <v/>
      </c>
      <c r="AB1107" s="50" t="str">
        <f>IFERROR(__xludf.DUMMYFUNCTION("if(or(X1107="""",X1107=""f""),"""",X1107&amp;"": ""&amp;vlookup(to_text(X1107),'1.Learning-Goals'!$A$3:$B$100,2,FALSE))"),"")</f>
        <v/>
      </c>
      <c r="AC1107" s="52"/>
      <c r="AD1107" s="52"/>
      <c r="AE1107" s="52"/>
      <c r="AF1107" s="52"/>
      <c r="AG1107" s="52"/>
      <c r="AH1107" s="52"/>
      <c r="AI1107" s="52"/>
      <c r="AJ1107" s="52"/>
    </row>
    <row r="1108" ht="15.75" customHeight="1">
      <c r="A1108" s="53"/>
      <c r="B1108" s="39" t="str">
        <f t="shared" si="1"/>
        <v/>
      </c>
      <c r="C1108" s="40" t="s">
        <v>3315</v>
      </c>
      <c r="D1108" s="41" t="s">
        <v>3316</v>
      </c>
      <c r="E1108" s="41" t="s">
        <v>2866</v>
      </c>
      <c r="F1108" s="40" t="s">
        <v>2911</v>
      </c>
      <c r="G1108" s="41">
        <v>4.0</v>
      </c>
      <c r="H1108" s="58" t="s">
        <v>7</v>
      </c>
      <c r="I1108" s="41" t="s">
        <v>2912</v>
      </c>
      <c r="J1108" s="56"/>
      <c r="K1108" s="44"/>
      <c r="L1108" s="45"/>
      <c r="M1108" s="46" t="s">
        <v>2913</v>
      </c>
      <c r="N1108" s="40" t="s">
        <v>2914</v>
      </c>
      <c r="O1108" s="47" t="s">
        <v>3317</v>
      </c>
      <c r="P1108" s="40" t="s">
        <v>2924</v>
      </c>
      <c r="Q1108" s="59"/>
      <c r="R1108" s="59"/>
      <c r="S1108" s="49"/>
      <c r="T1108" s="50" t="str">
        <f>IFERROR(__xludf.DUMMYFUNCTION("if(isblank($A1108),"""",REGEXREPLACE($A1108,   "",?(\d),?"",  ""$1""&amp;""-""&amp;$H1108))"),"")</f>
        <v/>
      </c>
      <c r="U1108" s="51" t="str">
        <f>IFERROR(__xludf.DUMMYFUNCTION("iferror(split(A1108,"","",TRUE,TRUE),"""")"),"")</f>
        <v/>
      </c>
      <c r="V1108" s="51"/>
      <c r="W1108" s="51"/>
      <c r="X1108" s="51"/>
      <c r="Y1108" s="50" t="str">
        <f>IFERROR(__xludf.DUMMYFUNCTION("if(or(U1108="""",U1108=""f""),"""",U1108&amp;"": ""&amp;vlookup(to_text(U1108),'1.Learning-Goals'!$A$3:$B$100,2,FALSE))"),"")</f>
        <v/>
      </c>
      <c r="Z1108" s="50" t="str">
        <f>IFERROR(__xludf.DUMMYFUNCTION("if(or(V1108="""",V1108=""f""),"""",V1108&amp;"": ""&amp;vlookup(to_text(V1108),'1.Learning-Goals'!$A$3:$B$100,2,FALSE))"),"")</f>
        <v/>
      </c>
      <c r="AA1108" s="50" t="str">
        <f>IFERROR(__xludf.DUMMYFUNCTION("if(or(W1108="""",W1108=""f""),"""",W1108&amp;"": ""&amp;vlookup(to_text(W1108),'1.Learning-Goals'!$A$3:$B$100,2,FALSE))"),"")</f>
        <v/>
      </c>
      <c r="AB1108" s="50" t="str">
        <f>IFERROR(__xludf.DUMMYFUNCTION("if(or(X1108="""",X1108=""f""),"""",X1108&amp;"": ""&amp;vlookup(to_text(X1108),'1.Learning-Goals'!$A$3:$B$100,2,FALSE))"),"")</f>
        <v/>
      </c>
      <c r="AC1108" s="52"/>
      <c r="AD1108" s="52"/>
      <c r="AE1108" s="52"/>
      <c r="AF1108" s="52"/>
      <c r="AG1108" s="52"/>
      <c r="AH1108" s="52"/>
      <c r="AI1108" s="52"/>
      <c r="AJ1108" s="52"/>
    </row>
    <row r="1109" ht="15.75" customHeight="1">
      <c r="A1109" s="53"/>
      <c r="B1109" s="39" t="str">
        <f t="shared" si="1"/>
        <v/>
      </c>
      <c r="C1109" s="40" t="s">
        <v>3318</v>
      </c>
      <c r="D1109" s="41" t="s">
        <v>3319</v>
      </c>
      <c r="E1109" s="41" t="s">
        <v>2866</v>
      </c>
      <c r="F1109" s="40" t="s">
        <v>2939</v>
      </c>
      <c r="G1109" s="41">
        <v>4.0</v>
      </c>
      <c r="H1109" s="58" t="s">
        <v>7</v>
      </c>
      <c r="I1109" s="41" t="s">
        <v>2940</v>
      </c>
      <c r="J1109" s="56"/>
      <c r="K1109" s="44"/>
      <c r="L1109" s="45"/>
      <c r="M1109" s="46" t="s">
        <v>2941</v>
      </c>
      <c r="N1109" s="40" t="s">
        <v>2942</v>
      </c>
      <c r="O1109" s="47" t="s">
        <v>3320</v>
      </c>
      <c r="P1109" s="40" t="s">
        <v>2944</v>
      </c>
      <c r="Q1109" s="59"/>
      <c r="R1109" s="59"/>
      <c r="S1109" s="49"/>
      <c r="T1109" s="50" t="str">
        <f>IFERROR(__xludf.DUMMYFUNCTION("if(isblank($A1109),"""",REGEXREPLACE($A1109,   "",?(\d),?"",  ""$1""&amp;""-""&amp;$H1109))"),"")</f>
        <v/>
      </c>
      <c r="U1109" s="51" t="str">
        <f>IFERROR(__xludf.DUMMYFUNCTION("iferror(split(A1109,"","",TRUE,TRUE),"""")"),"")</f>
        <v/>
      </c>
      <c r="V1109" s="51"/>
      <c r="W1109" s="51"/>
      <c r="X1109" s="51"/>
      <c r="Y1109" s="50" t="str">
        <f>IFERROR(__xludf.DUMMYFUNCTION("if(or(U1109="""",U1109=""f""),"""",U1109&amp;"": ""&amp;vlookup(to_text(U1109),'1.Learning-Goals'!$A$3:$B$100,2,FALSE))"),"")</f>
        <v/>
      </c>
      <c r="Z1109" s="50" t="str">
        <f>IFERROR(__xludf.DUMMYFUNCTION("if(or(V1109="""",V1109=""f""),"""",V1109&amp;"": ""&amp;vlookup(to_text(V1109),'1.Learning-Goals'!$A$3:$B$100,2,FALSE))"),"")</f>
        <v/>
      </c>
      <c r="AA1109" s="50" t="str">
        <f>IFERROR(__xludf.DUMMYFUNCTION("if(or(W1109="""",W1109=""f""),"""",W1109&amp;"": ""&amp;vlookup(to_text(W1109),'1.Learning-Goals'!$A$3:$B$100,2,FALSE))"),"")</f>
        <v/>
      </c>
      <c r="AB1109" s="50" t="str">
        <f>IFERROR(__xludf.DUMMYFUNCTION("if(or(X1109="""",X1109=""f""),"""",X1109&amp;"": ""&amp;vlookup(to_text(X1109),'1.Learning-Goals'!$A$3:$B$100,2,FALSE))"),"")</f>
        <v/>
      </c>
      <c r="AC1109" s="52"/>
      <c r="AD1109" s="52"/>
      <c r="AE1109" s="52"/>
      <c r="AF1109" s="52"/>
      <c r="AG1109" s="52"/>
      <c r="AH1109" s="52"/>
      <c r="AI1109" s="52"/>
      <c r="AJ1109" s="52"/>
    </row>
    <row r="1110" ht="15.75" customHeight="1">
      <c r="A1110" s="53"/>
      <c r="B1110" s="39" t="str">
        <f t="shared" si="1"/>
        <v/>
      </c>
      <c r="C1110" s="40" t="s">
        <v>3321</v>
      </c>
      <c r="D1110" s="41" t="s">
        <v>3322</v>
      </c>
      <c r="E1110" s="41" t="s">
        <v>2866</v>
      </c>
      <c r="F1110" s="40" t="s">
        <v>2939</v>
      </c>
      <c r="G1110" s="41">
        <v>4.0</v>
      </c>
      <c r="H1110" s="58" t="s">
        <v>7</v>
      </c>
      <c r="I1110" s="41" t="s">
        <v>2940</v>
      </c>
      <c r="J1110" s="56"/>
      <c r="K1110" s="44"/>
      <c r="L1110" s="45"/>
      <c r="M1110" s="46" t="s">
        <v>2941</v>
      </c>
      <c r="N1110" s="40" t="s">
        <v>2942</v>
      </c>
      <c r="O1110" s="47" t="s">
        <v>3323</v>
      </c>
      <c r="P1110" s="40" t="s">
        <v>2948</v>
      </c>
      <c r="Q1110" s="59"/>
      <c r="R1110" s="59"/>
      <c r="S1110" s="49"/>
      <c r="T1110" s="50" t="str">
        <f>IFERROR(__xludf.DUMMYFUNCTION("if(isblank($A1110),"""",REGEXREPLACE($A1110,   "",?(\d),?"",  ""$1""&amp;""-""&amp;$H1110))"),"")</f>
        <v/>
      </c>
      <c r="U1110" s="51" t="str">
        <f>IFERROR(__xludf.DUMMYFUNCTION("iferror(split(A1110,"","",TRUE,TRUE),"""")"),"")</f>
        <v/>
      </c>
      <c r="V1110" s="51"/>
      <c r="W1110" s="51"/>
      <c r="X1110" s="51"/>
      <c r="Y1110" s="50" t="str">
        <f>IFERROR(__xludf.DUMMYFUNCTION("if(or(U1110="""",U1110=""f""),"""",U1110&amp;"": ""&amp;vlookup(to_text(U1110),'1.Learning-Goals'!$A$3:$B$100,2,FALSE))"),"")</f>
        <v/>
      </c>
      <c r="Z1110" s="50" t="str">
        <f>IFERROR(__xludf.DUMMYFUNCTION("if(or(V1110="""",V1110=""f""),"""",V1110&amp;"": ""&amp;vlookup(to_text(V1110),'1.Learning-Goals'!$A$3:$B$100,2,FALSE))"),"")</f>
        <v/>
      </c>
      <c r="AA1110" s="50" t="str">
        <f>IFERROR(__xludf.DUMMYFUNCTION("if(or(W1110="""",W1110=""f""),"""",W1110&amp;"": ""&amp;vlookup(to_text(W1110),'1.Learning-Goals'!$A$3:$B$100,2,FALSE))"),"")</f>
        <v/>
      </c>
      <c r="AB1110" s="50" t="str">
        <f>IFERROR(__xludf.DUMMYFUNCTION("if(or(X1110="""",X1110=""f""),"""",X1110&amp;"": ""&amp;vlookup(to_text(X1110),'1.Learning-Goals'!$A$3:$B$100,2,FALSE))"),"")</f>
        <v/>
      </c>
      <c r="AC1110" s="52"/>
      <c r="AD1110" s="52"/>
      <c r="AE1110" s="52"/>
      <c r="AF1110" s="52"/>
      <c r="AG1110" s="52"/>
      <c r="AH1110" s="52"/>
      <c r="AI1110" s="52"/>
      <c r="AJ1110" s="52"/>
    </row>
    <row r="1111" ht="15.75" customHeight="1">
      <c r="A1111" s="53"/>
      <c r="B1111" s="39" t="str">
        <f t="shared" si="1"/>
        <v/>
      </c>
      <c r="C1111" s="40" t="s">
        <v>3324</v>
      </c>
      <c r="D1111" s="41" t="s">
        <v>3325</v>
      </c>
      <c r="E1111" s="41" t="s">
        <v>2866</v>
      </c>
      <c r="F1111" s="40" t="s">
        <v>2939</v>
      </c>
      <c r="G1111" s="41">
        <v>4.0</v>
      </c>
      <c r="H1111" s="58" t="s">
        <v>7</v>
      </c>
      <c r="I1111" s="41" t="s">
        <v>2940</v>
      </c>
      <c r="J1111" s="56"/>
      <c r="K1111" s="44"/>
      <c r="L1111" s="45"/>
      <c r="M1111" s="46" t="s">
        <v>2941</v>
      </c>
      <c r="N1111" s="40" t="s">
        <v>2942</v>
      </c>
      <c r="O1111" s="47" t="s">
        <v>3326</v>
      </c>
      <c r="P1111" s="40" t="s">
        <v>3086</v>
      </c>
      <c r="Q1111" s="59"/>
      <c r="R1111" s="59"/>
      <c r="S1111" s="49"/>
      <c r="T1111" s="50" t="str">
        <f>IFERROR(__xludf.DUMMYFUNCTION("if(isblank($A1111),"""",REGEXREPLACE($A1111,   "",?(\d),?"",  ""$1""&amp;""-""&amp;$H1111))"),"")</f>
        <v/>
      </c>
      <c r="U1111" s="51" t="str">
        <f>IFERROR(__xludf.DUMMYFUNCTION("iferror(split(A1111,"","",TRUE,TRUE),"""")"),"")</f>
        <v/>
      </c>
      <c r="V1111" s="51"/>
      <c r="W1111" s="51"/>
      <c r="X1111" s="51"/>
      <c r="Y1111" s="50" t="str">
        <f>IFERROR(__xludf.DUMMYFUNCTION("if(or(U1111="""",U1111=""f""),"""",U1111&amp;"": ""&amp;vlookup(to_text(U1111),'1.Learning-Goals'!$A$3:$B$100,2,FALSE))"),"")</f>
        <v/>
      </c>
      <c r="Z1111" s="50" t="str">
        <f>IFERROR(__xludf.DUMMYFUNCTION("if(or(V1111="""",V1111=""f""),"""",V1111&amp;"": ""&amp;vlookup(to_text(V1111),'1.Learning-Goals'!$A$3:$B$100,2,FALSE))"),"")</f>
        <v/>
      </c>
      <c r="AA1111" s="50" t="str">
        <f>IFERROR(__xludf.DUMMYFUNCTION("if(or(W1111="""",W1111=""f""),"""",W1111&amp;"": ""&amp;vlookup(to_text(W1111),'1.Learning-Goals'!$A$3:$B$100,2,FALSE))"),"")</f>
        <v/>
      </c>
      <c r="AB1111" s="50" t="str">
        <f>IFERROR(__xludf.DUMMYFUNCTION("if(or(X1111="""",X1111=""f""),"""",X1111&amp;"": ""&amp;vlookup(to_text(X1111),'1.Learning-Goals'!$A$3:$B$100,2,FALSE))"),"")</f>
        <v/>
      </c>
      <c r="AC1111" s="52"/>
      <c r="AD1111" s="52"/>
      <c r="AE1111" s="52"/>
      <c r="AF1111" s="52"/>
      <c r="AG1111" s="52"/>
      <c r="AH1111" s="52"/>
      <c r="AI1111" s="52"/>
      <c r="AJ1111" s="52"/>
    </row>
    <row r="1112" ht="15.75" customHeight="1">
      <c r="A1112" s="53"/>
      <c r="B1112" s="39" t="str">
        <f t="shared" si="1"/>
        <v/>
      </c>
      <c r="C1112" s="40" t="s">
        <v>3327</v>
      </c>
      <c r="D1112" s="41" t="s">
        <v>3328</v>
      </c>
      <c r="E1112" s="41" t="s">
        <v>2866</v>
      </c>
      <c r="F1112" s="40" t="s">
        <v>2939</v>
      </c>
      <c r="G1112" s="41">
        <v>4.0</v>
      </c>
      <c r="H1112" s="58" t="s">
        <v>7</v>
      </c>
      <c r="I1112" s="41" t="s">
        <v>2940</v>
      </c>
      <c r="J1112" s="56"/>
      <c r="K1112" s="44"/>
      <c r="L1112" s="45"/>
      <c r="M1112" s="46" t="s">
        <v>2941</v>
      </c>
      <c r="N1112" s="40" t="s">
        <v>2942</v>
      </c>
      <c r="O1112" s="47" t="s">
        <v>3329</v>
      </c>
      <c r="P1112" s="40" t="s">
        <v>3191</v>
      </c>
      <c r="Q1112" s="59"/>
      <c r="R1112" s="59"/>
      <c r="S1112" s="49"/>
      <c r="T1112" s="50" t="str">
        <f>IFERROR(__xludf.DUMMYFUNCTION("if(isblank($A1112),"""",REGEXREPLACE($A1112,   "",?(\d),?"",  ""$1""&amp;""-""&amp;$H1112))"),"")</f>
        <v/>
      </c>
      <c r="U1112" s="51" t="str">
        <f>IFERROR(__xludf.DUMMYFUNCTION("iferror(split(A1112,"","",TRUE,TRUE),"""")"),"")</f>
        <v/>
      </c>
      <c r="V1112" s="51"/>
      <c r="W1112" s="51"/>
      <c r="X1112" s="51"/>
      <c r="Y1112" s="50" t="str">
        <f>IFERROR(__xludf.DUMMYFUNCTION("if(or(U1112="""",U1112=""f""),"""",U1112&amp;"": ""&amp;vlookup(to_text(U1112),'1.Learning-Goals'!$A$3:$B$100,2,FALSE))"),"")</f>
        <v/>
      </c>
      <c r="Z1112" s="50" t="str">
        <f>IFERROR(__xludf.DUMMYFUNCTION("if(or(V1112="""",V1112=""f""),"""",V1112&amp;"": ""&amp;vlookup(to_text(V1112),'1.Learning-Goals'!$A$3:$B$100,2,FALSE))"),"")</f>
        <v/>
      </c>
      <c r="AA1112" s="50" t="str">
        <f>IFERROR(__xludf.DUMMYFUNCTION("if(or(W1112="""",W1112=""f""),"""",W1112&amp;"": ""&amp;vlookup(to_text(W1112),'1.Learning-Goals'!$A$3:$B$100,2,FALSE))"),"")</f>
        <v/>
      </c>
      <c r="AB1112" s="50" t="str">
        <f>IFERROR(__xludf.DUMMYFUNCTION("if(or(X1112="""",X1112=""f""),"""",X1112&amp;"": ""&amp;vlookup(to_text(X1112),'1.Learning-Goals'!$A$3:$B$100,2,FALSE))"),"")</f>
        <v/>
      </c>
      <c r="AC1112" s="52"/>
      <c r="AD1112" s="52"/>
      <c r="AE1112" s="52"/>
      <c r="AF1112" s="52"/>
      <c r="AG1112" s="52"/>
      <c r="AH1112" s="52"/>
      <c r="AI1112" s="52"/>
      <c r="AJ1112" s="52"/>
    </row>
    <row r="1113" ht="15.75" customHeight="1">
      <c r="A1113" s="53"/>
      <c r="B1113" s="39" t="str">
        <f t="shared" si="1"/>
        <v/>
      </c>
      <c r="C1113" s="40" t="s">
        <v>3330</v>
      </c>
      <c r="D1113" s="41" t="s">
        <v>3331</v>
      </c>
      <c r="E1113" s="41" t="s">
        <v>2866</v>
      </c>
      <c r="F1113" s="40" t="s">
        <v>2939</v>
      </c>
      <c r="G1113" s="41">
        <v>4.0</v>
      </c>
      <c r="H1113" s="58" t="s">
        <v>7</v>
      </c>
      <c r="I1113" s="41" t="s">
        <v>2940</v>
      </c>
      <c r="J1113" s="56"/>
      <c r="K1113" s="44"/>
      <c r="L1113" s="45"/>
      <c r="M1113" s="46" t="s">
        <v>2941</v>
      </c>
      <c r="N1113" s="40" t="s">
        <v>2942</v>
      </c>
      <c r="O1113" s="47" t="s">
        <v>3332</v>
      </c>
      <c r="P1113" s="40" t="s">
        <v>3195</v>
      </c>
      <c r="Q1113" s="59"/>
      <c r="R1113" s="59"/>
      <c r="S1113" s="49"/>
      <c r="T1113" s="50" t="str">
        <f>IFERROR(__xludf.DUMMYFUNCTION("if(isblank($A1113),"""",REGEXREPLACE($A1113,   "",?(\d),?"",  ""$1""&amp;""-""&amp;$H1113))"),"")</f>
        <v/>
      </c>
      <c r="U1113" s="51" t="str">
        <f>IFERROR(__xludf.DUMMYFUNCTION("iferror(split(A1113,"","",TRUE,TRUE),"""")"),"")</f>
        <v/>
      </c>
      <c r="V1113" s="51"/>
      <c r="W1113" s="51"/>
      <c r="X1113" s="51"/>
      <c r="Y1113" s="50" t="str">
        <f>IFERROR(__xludf.DUMMYFUNCTION("if(or(U1113="""",U1113=""f""),"""",U1113&amp;"": ""&amp;vlookup(to_text(U1113),'1.Learning-Goals'!$A$3:$B$100,2,FALSE))"),"")</f>
        <v/>
      </c>
      <c r="Z1113" s="50" t="str">
        <f>IFERROR(__xludf.DUMMYFUNCTION("if(or(V1113="""",V1113=""f""),"""",V1113&amp;"": ""&amp;vlookup(to_text(V1113),'1.Learning-Goals'!$A$3:$B$100,2,FALSE))"),"")</f>
        <v/>
      </c>
      <c r="AA1113" s="50" t="str">
        <f>IFERROR(__xludf.DUMMYFUNCTION("if(or(W1113="""",W1113=""f""),"""",W1113&amp;"": ""&amp;vlookup(to_text(W1113),'1.Learning-Goals'!$A$3:$B$100,2,FALSE))"),"")</f>
        <v/>
      </c>
      <c r="AB1113" s="50" t="str">
        <f>IFERROR(__xludf.DUMMYFUNCTION("if(or(X1113="""",X1113=""f""),"""",X1113&amp;"": ""&amp;vlookup(to_text(X1113),'1.Learning-Goals'!$A$3:$B$100,2,FALSE))"),"")</f>
        <v/>
      </c>
      <c r="AC1113" s="52"/>
      <c r="AD1113" s="52"/>
      <c r="AE1113" s="52"/>
      <c r="AF1113" s="52"/>
      <c r="AG1113" s="52"/>
      <c r="AH1113" s="52"/>
      <c r="AI1113" s="52"/>
      <c r="AJ1113" s="52"/>
    </row>
    <row r="1114" ht="15.75" customHeight="1">
      <c r="A1114" s="53"/>
      <c r="B1114" s="39" t="str">
        <f t="shared" si="1"/>
        <v/>
      </c>
      <c r="C1114" s="40" t="s">
        <v>3333</v>
      </c>
      <c r="D1114" s="41" t="s">
        <v>3334</v>
      </c>
      <c r="E1114" s="41" t="s">
        <v>2866</v>
      </c>
      <c r="F1114" s="40" t="s">
        <v>2939</v>
      </c>
      <c r="G1114" s="41">
        <v>4.0</v>
      </c>
      <c r="H1114" s="58" t="s">
        <v>7</v>
      </c>
      <c r="I1114" s="41" t="s">
        <v>2940</v>
      </c>
      <c r="J1114" s="56"/>
      <c r="K1114" s="44"/>
      <c r="L1114" s="45"/>
      <c r="M1114" s="46" t="s">
        <v>2941</v>
      </c>
      <c r="N1114" s="40" t="s">
        <v>2942</v>
      </c>
      <c r="O1114" s="47" t="s">
        <v>3335</v>
      </c>
      <c r="P1114" s="40" t="s">
        <v>3199</v>
      </c>
      <c r="R1114" s="59"/>
      <c r="S1114" s="49"/>
      <c r="T1114" s="50" t="str">
        <f>IFERROR(__xludf.DUMMYFUNCTION("if(isblank($A1114),"""",REGEXREPLACE($A1114,   "",?(\d),?"",  ""$1""&amp;""-""&amp;$H1114))"),"")</f>
        <v/>
      </c>
      <c r="U1114" s="51" t="str">
        <f>IFERROR(__xludf.DUMMYFUNCTION("iferror(split(A1114,"","",TRUE,TRUE),"""")"),"")</f>
        <v/>
      </c>
      <c r="V1114" s="51"/>
      <c r="W1114" s="51"/>
      <c r="X1114" s="51"/>
      <c r="Y1114" s="50" t="str">
        <f>IFERROR(__xludf.DUMMYFUNCTION("if(or(U1114="""",U1114=""f""),"""",U1114&amp;"": ""&amp;vlookup(to_text(U1114),'1.Learning-Goals'!$A$3:$B$100,2,FALSE))"),"")</f>
        <v/>
      </c>
      <c r="Z1114" s="50" t="str">
        <f>IFERROR(__xludf.DUMMYFUNCTION("if(or(V1114="""",V1114=""f""),"""",V1114&amp;"": ""&amp;vlookup(to_text(V1114),'1.Learning-Goals'!$A$3:$B$100,2,FALSE))"),"")</f>
        <v/>
      </c>
      <c r="AA1114" s="50" t="str">
        <f>IFERROR(__xludf.DUMMYFUNCTION("if(or(W1114="""",W1114=""f""),"""",W1114&amp;"": ""&amp;vlookup(to_text(W1114),'1.Learning-Goals'!$A$3:$B$100,2,FALSE))"),"")</f>
        <v/>
      </c>
      <c r="AB1114" s="50" t="str">
        <f>IFERROR(__xludf.DUMMYFUNCTION("if(or(X1114="""",X1114=""f""),"""",X1114&amp;"": ""&amp;vlookup(to_text(X1114),'1.Learning-Goals'!$A$3:$B$100,2,FALSE))"),"")</f>
        <v/>
      </c>
      <c r="AC1114" s="52"/>
      <c r="AD1114" s="52"/>
      <c r="AE1114" s="52"/>
      <c r="AF1114" s="52"/>
      <c r="AG1114" s="52"/>
      <c r="AH1114" s="52"/>
      <c r="AI1114" s="52"/>
      <c r="AJ1114" s="52"/>
    </row>
    <row r="1115" ht="15.75" customHeight="1">
      <c r="A1115" s="53"/>
      <c r="B1115" s="39" t="str">
        <f t="shared" si="1"/>
        <v/>
      </c>
      <c r="C1115" s="40" t="s">
        <v>3336</v>
      </c>
      <c r="D1115" s="41" t="s">
        <v>3337</v>
      </c>
      <c r="E1115" s="41" t="s">
        <v>2866</v>
      </c>
      <c r="F1115" s="40" t="s">
        <v>2939</v>
      </c>
      <c r="G1115" s="41">
        <v>4.0</v>
      </c>
      <c r="H1115" s="58" t="s">
        <v>7</v>
      </c>
      <c r="I1115" s="41" t="s">
        <v>2940</v>
      </c>
      <c r="J1115" s="56"/>
      <c r="K1115" s="44"/>
      <c r="L1115" s="45"/>
      <c r="M1115" s="46" t="s">
        <v>2941</v>
      </c>
      <c r="N1115" s="40" t="s">
        <v>2942</v>
      </c>
      <c r="O1115" s="47" t="s">
        <v>3338</v>
      </c>
      <c r="P1115" s="40" t="s">
        <v>3203</v>
      </c>
      <c r="R1115" s="59"/>
      <c r="S1115" s="49"/>
      <c r="T1115" s="50" t="str">
        <f>IFERROR(__xludf.DUMMYFUNCTION("if(isblank($A1115),"""",REGEXREPLACE($A1115,   "",?(\d),?"",  ""$1""&amp;""-""&amp;$H1115))"),"")</f>
        <v/>
      </c>
      <c r="U1115" s="51" t="str">
        <f>IFERROR(__xludf.DUMMYFUNCTION("iferror(split(A1115,"","",TRUE,TRUE),"""")"),"")</f>
        <v/>
      </c>
      <c r="V1115" s="51"/>
      <c r="W1115" s="51"/>
      <c r="X1115" s="51"/>
      <c r="Y1115" s="50" t="str">
        <f>IFERROR(__xludf.DUMMYFUNCTION("if(or(U1115="""",U1115=""f""),"""",U1115&amp;"": ""&amp;vlookup(to_text(U1115),'1.Learning-Goals'!$A$3:$B$100,2,FALSE))"),"")</f>
        <v/>
      </c>
      <c r="Z1115" s="50" t="str">
        <f>IFERROR(__xludf.DUMMYFUNCTION("if(or(V1115="""",V1115=""f""),"""",V1115&amp;"": ""&amp;vlookup(to_text(V1115),'1.Learning-Goals'!$A$3:$B$100,2,FALSE))"),"")</f>
        <v/>
      </c>
      <c r="AA1115" s="50" t="str">
        <f>IFERROR(__xludf.DUMMYFUNCTION("if(or(W1115="""",W1115=""f""),"""",W1115&amp;"": ""&amp;vlookup(to_text(W1115),'1.Learning-Goals'!$A$3:$B$100,2,FALSE))"),"")</f>
        <v/>
      </c>
      <c r="AB1115" s="50" t="str">
        <f>IFERROR(__xludf.DUMMYFUNCTION("if(or(X1115="""",X1115=""f""),"""",X1115&amp;"": ""&amp;vlookup(to_text(X1115),'1.Learning-Goals'!$A$3:$B$100,2,FALSE))"),"")</f>
        <v/>
      </c>
      <c r="AC1115" s="52"/>
      <c r="AD1115" s="52"/>
      <c r="AE1115" s="52"/>
      <c r="AF1115" s="52"/>
      <c r="AG1115" s="52"/>
      <c r="AH1115" s="52"/>
      <c r="AI1115" s="52"/>
      <c r="AJ1115" s="52"/>
    </row>
    <row r="1116" ht="15.75" customHeight="1">
      <c r="A1116" s="53"/>
      <c r="B1116" s="39" t="str">
        <f t="shared" si="1"/>
        <v/>
      </c>
      <c r="C1116" s="40" t="s">
        <v>3339</v>
      </c>
      <c r="D1116" s="41" t="s">
        <v>3340</v>
      </c>
      <c r="E1116" s="41" t="s">
        <v>2866</v>
      </c>
      <c r="F1116" s="40" t="s">
        <v>2939</v>
      </c>
      <c r="G1116" s="41">
        <v>4.0</v>
      </c>
      <c r="H1116" s="58" t="s">
        <v>7</v>
      </c>
      <c r="I1116" s="41" t="s">
        <v>2940</v>
      </c>
      <c r="J1116" s="56"/>
      <c r="K1116" s="44"/>
      <c r="L1116" s="45"/>
      <c r="M1116" s="46" t="s">
        <v>2941</v>
      </c>
      <c r="N1116" s="40" t="s">
        <v>2942</v>
      </c>
      <c r="O1116" s="47" t="s">
        <v>3341</v>
      </c>
      <c r="P1116" s="40" t="s">
        <v>3207</v>
      </c>
      <c r="Q1116" s="59"/>
      <c r="R1116" s="59"/>
      <c r="S1116" s="49"/>
      <c r="T1116" s="50" t="str">
        <f>IFERROR(__xludf.DUMMYFUNCTION("if(isblank($A1116),"""",REGEXREPLACE($A1116,   "",?(\d),?"",  ""$1""&amp;""-""&amp;$H1116))"),"")</f>
        <v/>
      </c>
      <c r="U1116" s="51" t="str">
        <f>IFERROR(__xludf.DUMMYFUNCTION("iferror(split(A1116,"","",TRUE,TRUE),"""")"),"")</f>
        <v/>
      </c>
      <c r="V1116" s="51"/>
      <c r="W1116" s="51"/>
      <c r="X1116" s="51"/>
      <c r="Y1116" s="50" t="str">
        <f>IFERROR(__xludf.DUMMYFUNCTION("if(or(U1116="""",U1116=""f""),"""",U1116&amp;"": ""&amp;vlookup(to_text(U1116),'1.Learning-Goals'!$A$3:$B$100,2,FALSE))"),"")</f>
        <v/>
      </c>
      <c r="Z1116" s="50" t="str">
        <f>IFERROR(__xludf.DUMMYFUNCTION("if(or(V1116="""",V1116=""f""),"""",V1116&amp;"": ""&amp;vlookup(to_text(V1116),'1.Learning-Goals'!$A$3:$B$100,2,FALSE))"),"")</f>
        <v/>
      </c>
      <c r="AA1116" s="50" t="str">
        <f>IFERROR(__xludf.DUMMYFUNCTION("if(or(W1116="""",W1116=""f""),"""",W1116&amp;"": ""&amp;vlookup(to_text(W1116),'1.Learning-Goals'!$A$3:$B$100,2,FALSE))"),"")</f>
        <v/>
      </c>
      <c r="AB1116" s="50" t="str">
        <f>IFERROR(__xludf.DUMMYFUNCTION("if(or(X1116="""",X1116=""f""),"""",X1116&amp;"": ""&amp;vlookup(to_text(X1116),'1.Learning-Goals'!$A$3:$B$100,2,FALSE))"),"")</f>
        <v/>
      </c>
      <c r="AC1116" s="52"/>
      <c r="AD1116" s="52"/>
      <c r="AE1116" s="52"/>
      <c r="AF1116" s="52"/>
      <c r="AG1116" s="52"/>
      <c r="AH1116" s="52"/>
      <c r="AI1116" s="52"/>
      <c r="AJ1116" s="52"/>
    </row>
    <row r="1117" ht="15.75" customHeight="1">
      <c r="A1117" s="53"/>
      <c r="B1117" s="39" t="str">
        <f t="shared" si="1"/>
        <v/>
      </c>
      <c r="C1117" s="40" t="s">
        <v>3342</v>
      </c>
      <c r="D1117" s="41" t="s">
        <v>3343</v>
      </c>
      <c r="E1117" s="41" t="s">
        <v>2866</v>
      </c>
      <c r="F1117" s="40" t="s">
        <v>2939</v>
      </c>
      <c r="G1117" s="41">
        <v>4.0</v>
      </c>
      <c r="H1117" s="58" t="s">
        <v>7</v>
      </c>
      <c r="I1117" s="41" t="s">
        <v>2940</v>
      </c>
      <c r="J1117" s="56"/>
      <c r="K1117" s="44"/>
      <c r="L1117" s="45"/>
      <c r="M1117" s="46" t="s">
        <v>2941</v>
      </c>
      <c r="N1117" s="40" t="s">
        <v>2942</v>
      </c>
      <c r="O1117" s="47" t="s">
        <v>3344</v>
      </c>
      <c r="P1117" s="40" t="s">
        <v>3102</v>
      </c>
      <c r="Q1117" s="59"/>
      <c r="R1117" s="59"/>
      <c r="S1117" s="49"/>
      <c r="T1117" s="50" t="str">
        <f>IFERROR(__xludf.DUMMYFUNCTION("if(isblank($A1117),"""",REGEXREPLACE($A1117,   "",?(\d),?"",  ""$1""&amp;""-""&amp;$H1117))"),"")</f>
        <v/>
      </c>
      <c r="U1117" s="51" t="str">
        <f>IFERROR(__xludf.DUMMYFUNCTION("iferror(split(A1117,"","",TRUE,TRUE),"""")"),"")</f>
        <v/>
      </c>
      <c r="V1117" s="51"/>
      <c r="W1117" s="51"/>
      <c r="X1117" s="51"/>
      <c r="Y1117" s="50" t="str">
        <f>IFERROR(__xludf.DUMMYFUNCTION("if(or(U1117="""",U1117=""f""),"""",U1117&amp;"": ""&amp;vlookup(to_text(U1117),'1.Learning-Goals'!$A$3:$B$100,2,FALSE))"),"")</f>
        <v/>
      </c>
      <c r="Z1117" s="50" t="str">
        <f>IFERROR(__xludf.DUMMYFUNCTION("if(or(V1117="""",V1117=""f""),"""",V1117&amp;"": ""&amp;vlookup(to_text(V1117),'1.Learning-Goals'!$A$3:$B$100,2,FALSE))"),"")</f>
        <v/>
      </c>
      <c r="AA1117" s="50" t="str">
        <f>IFERROR(__xludf.DUMMYFUNCTION("if(or(W1117="""",W1117=""f""),"""",W1117&amp;"": ""&amp;vlookup(to_text(W1117),'1.Learning-Goals'!$A$3:$B$100,2,FALSE))"),"")</f>
        <v/>
      </c>
      <c r="AB1117" s="50" t="str">
        <f>IFERROR(__xludf.DUMMYFUNCTION("if(or(X1117="""",X1117=""f""),"""",X1117&amp;"": ""&amp;vlookup(to_text(X1117),'1.Learning-Goals'!$A$3:$B$100,2,FALSE))"),"")</f>
        <v/>
      </c>
      <c r="AC1117" s="52"/>
      <c r="AD1117" s="52"/>
      <c r="AE1117" s="52"/>
      <c r="AF1117" s="52"/>
      <c r="AG1117" s="52"/>
      <c r="AH1117" s="52"/>
      <c r="AI1117" s="52"/>
      <c r="AJ1117" s="52"/>
    </row>
    <row r="1118" ht="15.75" customHeight="1">
      <c r="A1118" s="53"/>
      <c r="B1118" s="39" t="str">
        <f t="shared" si="1"/>
        <v/>
      </c>
      <c r="C1118" s="40" t="s">
        <v>3345</v>
      </c>
      <c r="D1118" s="41" t="s">
        <v>3346</v>
      </c>
      <c r="E1118" s="41" t="s">
        <v>2866</v>
      </c>
      <c r="F1118" s="40" t="s">
        <v>2867</v>
      </c>
      <c r="G1118" s="41">
        <v>4.0</v>
      </c>
      <c r="H1118" s="58" t="s">
        <v>7</v>
      </c>
      <c r="I1118" s="41" t="s">
        <v>2868</v>
      </c>
      <c r="J1118" s="56"/>
      <c r="K1118" s="44"/>
      <c r="L1118" s="45"/>
      <c r="M1118" s="46" t="s">
        <v>2955</v>
      </c>
      <c r="N1118" s="40" t="s">
        <v>2956</v>
      </c>
      <c r="O1118" s="47" t="s">
        <v>3347</v>
      </c>
      <c r="P1118" s="40" t="s">
        <v>2958</v>
      </c>
      <c r="Q1118" s="59"/>
      <c r="R1118" s="59"/>
      <c r="S1118" s="49"/>
      <c r="T1118" s="50" t="str">
        <f>IFERROR(__xludf.DUMMYFUNCTION("if(isblank($A1118),"""",REGEXREPLACE($A1118,   "",?(\d),?"",  ""$1""&amp;""-""&amp;$H1118))"),"")</f>
        <v/>
      </c>
      <c r="U1118" s="51" t="str">
        <f>IFERROR(__xludf.DUMMYFUNCTION("iferror(split(A1118,"","",TRUE,TRUE),"""")"),"")</f>
        <v/>
      </c>
      <c r="V1118" s="51"/>
      <c r="W1118" s="51"/>
      <c r="X1118" s="51"/>
      <c r="Y1118" s="50" t="str">
        <f>IFERROR(__xludf.DUMMYFUNCTION("if(or(U1118="""",U1118=""f""),"""",U1118&amp;"": ""&amp;vlookup(to_text(U1118),'1.Learning-Goals'!$A$3:$B$100,2,FALSE))"),"")</f>
        <v/>
      </c>
      <c r="Z1118" s="50" t="str">
        <f>IFERROR(__xludf.DUMMYFUNCTION("if(or(V1118="""",V1118=""f""),"""",V1118&amp;"": ""&amp;vlookup(to_text(V1118),'1.Learning-Goals'!$A$3:$B$100,2,FALSE))"),"")</f>
        <v/>
      </c>
      <c r="AA1118" s="50" t="str">
        <f>IFERROR(__xludf.DUMMYFUNCTION("if(or(W1118="""",W1118=""f""),"""",W1118&amp;"": ""&amp;vlookup(to_text(W1118),'1.Learning-Goals'!$A$3:$B$100,2,FALSE))"),"")</f>
        <v/>
      </c>
      <c r="AB1118" s="50" t="str">
        <f>IFERROR(__xludf.DUMMYFUNCTION("if(or(X1118="""",X1118=""f""),"""",X1118&amp;"": ""&amp;vlookup(to_text(X1118),'1.Learning-Goals'!$A$3:$B$100,2,FALSE))"),"")</f>
        <v/>
      </c>
      <c r="AC1118" s="52"/>
      <c r="AD1118" s="52"/>
      <c r="AE1118" s="52"/>
      <c r="AF1118" s="52"/>
      <c r="AG1118" s="52"/>
      <c r="AH1118" s="52"/>
      <c r="AI1118" s="52"/>
      <c r="AJ1118" s="52"/>
    </row>
    <row r="1119" ht="15.75" customHeight="1">
      <c r="A1119" s="53"/>
      <c r="B1119" s="39" t="str">
        <f t="shared" si="1"/>
        <v/>
      </c>
      <c r="C1119" s="40" t="s">
        <v>3348</v>
      </c>
      <c r="D1119" s="41" t="s">
        <v>3349</v>
      </c>
      <c r="E1119" s="41" t="s">
        <v>2866</v>
      </c>
      <c r="F1119" s="40" t="s">
        <v>2867</v>
      </c>
      <c r="G1119" s="41">
        <v>4.0</v>
      </c>
      <c r="H1119" s="58" t="s">
        <v>7</v>
      </c>
      <c r="I1119" s="41" t="s">
        <v>2868</v>
      </c>
      <c r="J1119" s="56"/>
      <c r="K1119" s="44"/>
      <c r="L1119" s="45"/>
      <c r="M1119" s="46" t="s">
        <v>2955</v>
      </c>
      <c r="N1119" s="40" t="s">
        <v>2956</v>
      </c>
      <c r="O1119" s="47" t="s">
        <v>3350</v>
      </c>
      <c r="P1119" s="40" t="s">
        <v>3129</v>
      </c>
      <c r="Q1119" s="59"/>
      <c r="R1119" s="59"/>
      <c r="S1119" s="49"/>
      <c r="T1119" s="50" t="str">
        <f>IFERROR(__xludf.DUMMYFUNCTION("if(isblank($A1119),"""",REGEXREPLACE($A1119,   "",?(\d),?"",  ""$1""&amp;""-""&amp;$H1119))"),"")</f>
        <v/>
      </c>
      <c r="U1119" s="51" t="str">
        <f>IFERROR(__xludf.DUMMYFUNCTION("iferror(split(A1119,"","",TRUE,TRUE),"""")"),"")</f>
        <v/>
      </c>
      <c r="V1119" s="51"/>
      <c r="W1119" s="51"/>
      <c r="X1119" s="51"/>
      <c r="Y1119" s="50" t="str">
        <f>IFERROR(__xludf.DUMMYFUNCTION("if(or(U1119="""",U1119=""f""),"""",U1119&amp;"": ""&amp;vlookup(to_text(U1119),'1.Learning-Goals'!$A$3:$B$100,2,FALSE))"),"")</f>
        <v/>
      </c>
      <c r="Z1119" s="50" t="str">
        <f>IFERROR(__xludf.DUMMYFUNCTION("if(or(V1119="""",V1119=""f""),"""",V1119&amp;"": ""&amp;vlookup(to_text(V1119),'1.Learning-Goals'!$A$3:$B$100,2,FALSE))"),"")</f>
        <v/>
      </c>
      <c r="AA1119" s="50" t="str">
        <f>IFERROR(__xludf.DUMMYFUNCTION("if(or(W1119="""",W1119=""f""),"""",W1119&amp;"": ""&amp;vlookup(to_text(W1119),'1.Learning-Goals'!$A$3:$B$100,2,FALSE))"),"")</f>
        <v/>
      </c>
      <c r="AB1119" s="50" t="str">
        <f>IFERROR(__xludf.DUMMYFUNCTION("if(or(X1119="""",X1119=""f""),"""",X1119&amp;"": ""&amp;vlookup(to_text(X1119),'1.Learning-Goals'!$A$3:$B$100,2,FALSE))"),"")</f>
        <v/>
      </c>
      <c r="AC1119" s="52"/>
      <c r="AD1119" s="52"/>
      <c r="AE1119" s="52"/>
      <c r="AF1119" s="52"/>
      <c r="AG1119" s="52"/>
      <c r="AH1119" s="52"/>
      <c r="AI1119" s="52"/>
      <c r="AJ1119" s="52"/>
    </row>
    <row r="1120" ht="15.75" customHeight="1">
      <c r="A1120" s="53"/>
      <c r="B1120" s="39" t="str">
        <f t="shared" si="1"/>
        <v/>
      </c>
      <c r="C1120" s="40" t="s">
        <v>3351</v>
      </c>
      <c r="D1120" s="41" t="s">
        <v>3352</v>
      </c>
      <c r="E1120" s="41" t="s">
        <v>2866</v>
      </c>
      <c r="F1120" s="40" t="s">
        <v>2867</v>
      </c>
      <c r="G1120" s="41">
        <v>4.0</v>
      </c>
      <c r="H1120" s="58" t="s">
        <v>7</v>
      </c>
      <c r="I1120" s="41" t="s">
        <v>2868</v>
      </c>
      <c r="J1120" s="56"/>
      <c r="K1120" s="44"/>
      <c r="L1120" s="45"/>
      <c r="M1120" s="46" t="s">
        <v>2955</v>
      </c>
      <c r="N1120" s="40" t="s">
        <v>2956</v>
      </c>
      <c r="O1120" s="47" t="s">
        <v>3353</v>
      </c>
      <c r="P1120" s="40" t="s">
        <v>3133</v>
      </c>
      <c r="Q1120" s="59"/>
      <c r="R1120" s="59"/>
      <c r="S1120" s="49"/>
      <c r="T1120" s="50" t="str">
        <f>IFERROR(__xludf.DUMMYFUNCTION("if(isblank($A1120),"""",REGEXREPLACE($A1120,   "",?(\d),?"",  ""$1""&amp;""-""&amp;$H1120))"),"")</f>
        <v/>
      </c>
      <c r="U1120" s="51" t="str">
        <f>IFERROR(__xludf.DUMMYFUNCTION("iferror(split(A1120,"","",TRUE,TRUE),"""")"),"")</f>
        <v/>
      </c>
      <c r="V1120" s="51"/>
      <c r="W1120" s="51"/>
      <c r="X1120" s="51"/>
      <c r="Y1120" s="50" t="str">
        <f>IFERROR(__xludf.DUMMYFUNCTION("if(or(U1120="""",U1120=""f""),"""",U1120&amp;"": ""&amp;vlookup(to_text(U1120),'1.Learning-Goals'!$A$3:$B$100,2,FALSE))"),"")</f>
        <v/>
      </c>
      <c r="Z1120" s="50" t="str">
        <f>IFERROR(__xludf.DUMMYFUNCTION("if(or(V1120="""",V1120=""f""),"""",V1120&amp;"": ""&amp;vlookup(to_text(V1120),'1.Learning-Goals'!$A$3:$B$100,2,FALSE))"),"")</f>
        <v/>
      </c>
      <c r="AA1120" s="50" t="str">
        <f>IFERROR(__xludf.DUMMYFUNCTION("if(or(W1120="""",W1120=""f""),"""",W1120&amp;"": ""&amp;vlookup(to_text(W1120),'1.Learning-Goals'!$A$3:$B$100,2,FALSE))"),"")</f>
        <v/>
      </c>
      <c r="AB1120" s="50" t="str">
        <f>IFERROR(__xludf.DUMMYFUNCTION("if(or(X1120="""",X1120=""f""),"""",X1120&amp;"": ""&amp;vlookup(to_text(X1120),'1.Learning-Goals'!$A$3:$B$100,2,FALSE))"),"")</f>
        <v/>
      </c>
      <c r="AC1120" s="52"/>
      <c r="AD1120" s="52"/>
      <c r="AE1120" s="52"/>
      <c r="AF1120" s="52"/>
      <c r="AG1120" s="52"/>
      <c r="AH1120" s="52"/>
      <c r="AI1120" s="52"/>
      <c r="AJ1120" s="52"/>
    </row>
    <row r="1121" ht="15.75" customHeight="1">
      <c r="A1121" s="53"/>
      <c r="B1121" s="39" t="str">
        <f t="shared" si="1"/>
        <v/>
      </c>
      <c r="C1121" s="40" t="s">
        <v>3354</v>
      </c>
      <c r="D1121" s="41" t="s">
        <v>3355</v>
      </c>
      <c r="E1121" s="41" t="s">
        <v>2866</v>
      </c>
      <c r="F1121" s="40" t="s">
        <v>2867</v>
      </c>
      <c r="G1121" s="41">
        <v>4.0</v>
      </c>
      <c r="H1121" s="58" t="s">
        <v>7</v>
      </c>
      <c r="I1121" s="41" t="s">
        <v>2868</v>
      </c>
      <c r="J1121" s="56"/>
      <c r="K1121" s="44"/>
      <c r="L1121" s="45"/>
      <c r="M1121" s="46" t="s">
        <v>2955</v>
      </c>
      <c r="N1121" s="40" t="s">
        <v>2956</v>
      </c>
      <c r="O1121" s="47" t="s">
        <v>3356</v>
      </c>
      <c r="P1121" s="40" t="s">
        <v>3357</v>
      </c>
      <c r="Q1121" s="59"/>
      <c r="R1121" s="59"/>
      <c r="S1121" s="49"/>
      <c r="T1121" s="50" t="str">
        <f>IFERROR(__xludf.DUMMYFUNCTION("if(isblank($A1121),"""",REGEXREPLACE($A1121,   "",?(\d),?"",  ""$1""&amp;""-""&amp;$H1121))"),"")</f>
        <v/>
      </c>
      <c r="U1121" s="51" t="str">
        <f>IFERROR(__xludf.DUMMYFUNCTION("iferror(split(A1121,"","",TRUE,TRUE),"""")"),"")</f>
        <v/>
      </c>
      <c r="V1121" s="51"/>
      <c r="W1121" s="51"/>
      <c r="X1121" s="51"/>
      <c r="Y1121" s="50" t="str">
        <f>IFERROR(__xludf.DUMMYFUNCTION("if(or(U1121="""",U1121=""f""),"""",U1121&amp;"": ""&amp;vlookup(to_text(U1121),'1.Learning-Goals'!$A$3:$B$100,2,FALSE))"),"")</f>
        <v/>
      </c>
      <c r="Z1121" s="50" t="str">
        <f>IFERROR(__xludf.DUMMYFUNCTION("if(or(V1121="""",V1121=""f""),"""",V1121&amp;"": ""&amp;vlookup(to_text(V1121),'1.Learning-Goals'!$A$3:$B$100,2,FALSE))"),"")</f>
        <v/>
      </c>
      <c r="AA1121" s="50" t="str">
        <f>IFERROR(__xludf.DUMMYFUNCTION("if(or(W1121="""",W1121=""f""),"""",W1121&amp;"": ""&amp;vlookup(to_text(W1121),'1.Learning-Goals'!$A$3:$B$100,2,FALSE))"),"")</f>
        <v/>
      </c>
      <c r="AB1121" s="50" t="str">
        <f>IFERROR(__xludf.DUMMYFUNCTION("if(or(X1121="""",X1121=""f""),"""",X1121&amp;"": ""&amp;vlookup(to_text(X1121),'1.Learning-Goals'!$A$3:$B$100,2,FALSE))"),"")</f>
        <v/>
      </c>
      <c r="AC1121" s="52"/>
      <c r="AD1121" s="52"/>
      <c r="AE1121" s="52"/>
      <c r="AF1121" s="52"/>
      <c r="AG1121" s="52"/>
      <c r="AH1121" s="52"/>
      <c r="AI1121" s="52"/>
      <c r="AJ1121" s="52"/>
    </row>
    <row r="1122" ht="15.75" customHeight="1">
      <c r="A1122" s="53"/>
      <c r="B1122" s="39" t="str">
        <f t="shared" si="1"/>
        <v/>
      </c>
      <c r="C1122" s="40" t="s">
        <v>3358</v>
      </c>
      <c r="D1122" s="41" t="s">
        <v>3359</v>
      </c>
      <c r="E1122" s="41" t="s">
        <v>2866</v>
      </c>
      <c r="F1122" s="40" t="s">
        <v>2867</v>
      </c>
      <c r="G1122" s="41">
        <v>4.0</v>
      </c>
      <c r="H1122" s="58" t="s">
        <v>7</v>
      </c>
      <c r="I1122" s="41" t="s">
        <v>2868</v>
      </c>
      <c r="J1122" s="56"/>
      <c r="K1122" s="44"/>
      <c r="L1122" s="45"/>
      <c r="M1122" s="46" t="s">
        <v>2955</v>
      </c>
      <c r="N1122" s="40" t="s">
        <v>2956</v>
      </c>
      <c r="O1122" s="47" t="s">
        <v>3360</v>
      </c>
      <c r="P1122" s="40" t="s">
        <v>3141</v>
      </c>
      <c r="Q1122" s="59"/>
      <c r="R1122" s="59"/>
      <c r="S1122" s="49"/>
      <c r="T1122" s="50" t="str">
        <f>IFERROR(__xludf.DUMMYFUNCTION("if(isblank($A1122),"""",REGEXREPLACE($A1122,   "",?(\d),?"",  ""$1""&amp;""-""&amp;$H1122))"),"")</f>
        <v/>
      </c>
      <c r="U1122" s="51" t="str">
        <f>IFERROR(__xludf.DUMMYFUNCTION("iferror(split(A1122,"","",TRUE,TRUE),"""")"),"")</f>
        <v/>
      </c>
      <c r="V1122" s="51"/>
      <c r="W1122" s="51"/>
      <c r="X1122" s="51"/>
      <c r="Y1122" s="50" t="str">
        <f>IFERROR(__xludf.DUMMYFUNCTION("if(or(U1122="""",U1122=""f""),"""",U1122&amp;"": ""&amp;vlookup(to_text(U1122),'1.Learning-Goals'!$A$3:$B$100,2,FALSE))"),"")</f>
        <v/>
      </c>
      <c r="Z1122" s="50" t="str">
        <f>IFERROR(__xludf.DUMMYFUNCTION("if(or(V1122="""",V1122=""f""),"""",V1122&amp;"": ""&amp;vlookup(to_text(V1122),'1.Learning-Goals'!$A$3:$B$100,2,FALSE))"),"")</f>
        <v/>
      </c>
      <c r="AA1122" s="50" t="str">
        <f>IFERROR(__xludf.DUMMYFUNCTION("if(or(W1122="""",W1122=""f""),"""",W1122&amp;"": ""&amp;vlookup(to_text(W1122),'1.Learning-Goals'!$A$3:$B$100,2,FALSE))"),"")</f>
        <v/>
      </c>
      <c r="AB1122" s="50" t="str">
        <f>IFERROR(__xludf.DUMMYFUNCTION("if(or(X1122="""",X1122=""f""),"""",X1122&amp;"": ""&amp;vlookup(to_text(X1122),'1.Learning-Goals'!$A$3:$B$100,2,FALSE))"),"")</f>
        <v/>
      </c>
      <c r="AC1122" s="52"/>
      <c r="AD1122" s="52"/>
      <c r="AE1122" s="52"/>
      <c r="AF1122" s="52"/>
      <c r="AG1122" s="52"/>
      <c r="AH1122" s="52"/>
      <c r="AI1122" s="52"/>
      <c r="AJ1122" s="52"/>
    </row>
    <row r="1123" ht="15.75" customHeight="1">
      <c r="A1123" s="53"/>
      <c r="B1123" s="39" t="str">
        <f t="shared" si="1"/>
        <v/>
      </c>
      <c r="C1123" s="40" t="s">
        <v>3361</v>
      </c>
      <c r="D1123" s="41" t="s">
        <v>3362</v>
      </c>
      <c r="E1123" s="41" t="s">
        <v>2866</v>
      </c>
      <c r="F1123" s="40" t="s">
        <v>2867</v>
      </c>
      <c r="G1123" s="41">
        <v>4.0</v>
      </c>
      <c r="H1123" s="58" t="s">
        <v>7</v>
      </c>
      <c r="I1123" s="41" t="s">
        <v>2868</v>
      </c>
      <c r="J1123" s="56"/>
      <c r="K1123" s="44"/>
      <c r="L1123" s="45"/>
      <c r="M1123" s="46" t="s">
        <v>2955</v>
      </c>
      <c r="N1123" s="40" t="s">
        <v>2956</v>
      </c>
      <c r="O1123" s="47" t="s">
        <v>3363</v>
      </c>
      <c r="P1123" s="40" t="s">
        <v>3145</v>
      </c>
      <c r="Q1123" s="59"/>
      <c r="R1123" s="59"/>
      <c r="S1123" s="49"/>
      <c r="T1123" s="50" t="str">
        <f>IFERROR(__xludf.DUMMYFUNCTION("if(isblank($A1123),"""",REGEXREPLACE($A1123,   "",?(\d),?"",  ""$1""&amp;""-""&amp;$H1123))"),"")</f>
        <v/>
      </c>
      <c r="U1123" s="51" t="str">
        <f>IFERROR(__xludf.DUMMYFUNCTION("iferror(split(A1123,"","",TRUE,TRUE),"""")"),"")</f>
        <v/>
      </c>
      <c r="V1123" s="51"/>
      <c r="W1123" s="51"/>
      <c r="X1123" s="51"/>
      <c r="Y1123" s="50" t="str">
        <f>IFERROR(__xludf.DUMMYFUNCTION("if(or(U1123="""",U1123=""f""),"""",U1123&amp;"": ""&amp;vlookup(to_text(U1123),'1.Learning-Goals'!$A$3:$B$100,2,FALSE))"),"")</f>
        <v/>
      </c>
      <c r="Z1123" s="50" t="str">
        <f>IFERROR(__xludf.DUMMYFUNCTION("if(or(V1123="""",V1123=""f""),"""",V1123&amp;"": ""&amp;vlookup(to_text(V1123),'1.Learning-Goals'!$A$3:$B$100,2,FALSE))"),"")</f>
        <v/>
      </c>
      <c r="AA1123" s="50" t="str">
        <f>IFERROR(__xludf.DUMMYFUNCTION("if(or(W1123="""",W1123=""f""),"""",W1123&amp;"": ""&amp;vlookup(to_text(W1123),'1.Learning-Goals'!$A$3:$B$100,2,FALSE))"),"")</f>
        <v/>
      </c>
      <c r="AB1123" s="50" t="str">
        <f>IFERROR(__xludf.DUMMYFUNCTION("if(or(X1123="""",X1123=""f""),"""",X1123&amp;"": ""&amp;vlookup(to_text(X1123),'1.Learning-Goals'!$A$3:$B$100,2,FALSE))"),"")</f>
        <v/>
      </c>
      <c r="AC1123" s="52"/>
      <c r="AD1123" s="52"/>
      <c r="AE1123" s="52"/>
      <c r="AF1123" s="52"/>
      <c r="AG1123" s="52"/>
      <c r="AH1123" s="52"/>
      <c r="AI1123" s="52"/>
      <c r="AJ1123" s="52"/>
    </row>
    <row r="1124" ht="15.75" customHeight="1">
      <c r="A1124" s="53"/>
      <c r="B1124" s="39" t="str">
        <f t="shared" si="1"/>
        <v/>
      </c>
      <c r="C1124" s="40" t="s">
        <v>3364</v>
      </c>
      <c r="D1124" s="41" t="s">
        <v>3365</v>
      </c>
      <c r="E1124" s="41" t="s">
        <v>2866</v>
      </c>
      <c r="F1124" s="40" t="s">
        <v>2867</v>
      </c>
      <c r="G1124" s="41">
        <v>4.0</v>
      </c>
      <c r="H1124" s="58" t="s">
        <v>7</v>
      </c>
      <c r="I1124" s="41" t="s">
        <v>2868</v>
      </c>
      <c r="J1124" s="56"/>
      <c r="K1124" s="44"/>
      <c r="L1124" s="45"/>
      <c r="M1124" s="46" t="s">
        <v>3242</v>
      </c>
      <c r="N1124" s="40" t="s">
        <v>3243</v>
      </c>
      <c r="O1124" s="47" t="s">
        <v>3366</v>
      </c>
      <c r="P1124" s="40" t="s">
        <v>3245</v>
      </c>
      <c r="Q1124" s="59"/>
      <c r="R1124" s="59"/>
      <c r="S1124" s="49"/>
      <c r="T1124" s="50" t="str">
        <f>IFERROR(__xludf.DUMMYFUNCTION("if(isblank($A1124),"""",REGEXREPLACE($A1124,   "",?(\d),?"",  ""$1""&amp;""-""&amp;$H1124))"),"")</f>
        <v/>
      </c>
      <c r="U1124" s="51" t="str">
        <f>IFERROR(__xludf.DUMMYFUNCTION("iferror(split(A1124,"","",TRUE,TRUE),"""")"),"")</f>
        <v/>
      </c>
      <c r="V1124" s="51"/>
      <c r="W1124" s="51"/>
      <c r="X1124" s="51"/>
      <c r="Y1124" s="50" t="str">
        <f>IFERROR(__xludf.DUMMYFUNCTION("if(or(U1124="""",U1124=""f""),"""",U1124&amp;"": ""&amp;vlookup(to_text(U1124),'1.Learning-Goals'!$A$3:$B$100,2,FALSE))"),"")</f>
        <v/>
      </c>
      <c r="Z1124" s="50" t="str">
        <f>IFERROR(__xludf.DUMMYFUNCTION("if(or(V1124="""",V1124=""f""),"""",V1124&amp;"": ""&amp;vlookup(to_text(V1124),'1.Learning-Goals'!$A$3:$B$100,2,FALSE))"),"")</f>
        <v/>
      </c>
      <c r="AA1124" s="50" t="str">
        <f>IFERROR(__xludf.DUMMYFUNCTION("if(or(W1124="""",W1124=""f""),"""",W1124&amp;"": ""&amp;vlookup(to_text(W1124),'1.Learning-Goals'!$A$3:$B$100,2,FALSE))"),"")</f>
        <v/>
      </c>
      <c r="AB1124" s="50" t="str">
        <f>IFERROR(__xludf.DUMMYFUNCTION("if(or(X1124="""",X1124=""f""),"""",X1124&amp;"": ""&amp;vlookup(to_text(X1124),'1.Learning-Goals'!$A$3:$B$100,2,FALSE))"),"")</f>
        <v/>
      </c>
      <c r="AC1124" s="52"/>
      <c r="AD1124" s="52"/>
      <c r="AE1124" s="52"/>
      <c r="AF1124" s="52"/>
      <c r="AG1124" s="52"/>
      <c r="AH1124" s="52"/>
      <c r="AI1124" s="52"/>
      <c r="AJ1124" s="52"/>
    </row>
    <row r="1125" ht="15.75" customHeight="1">
      <c r="A1125" s="53"/>
      <c r="B1125" s="39" t="str">
        <f t="shared" si="1"/>
        <v/>
      </c>
      <c r="C1125" s="40" t="s">
        <v>3367</v>
      </c>
      <c r="D1125" s="41" t="s">
        <v>3368</v>
      </c>
      <c r="E1125" s="41" t="s">
        <v>2866</v>
      </c>
      <c r="F1125" s="40" t="s">
        <v>2867</v>
      </c>
      <c r="G1125" s="41">
        <v>4.0</v>
      </c>
      <c r="H1125" s="58" t="s">
        <v>7</v>
      </c>
      <c r="I1125" s="41" t="s">
        <v>2868</v>
      </c>
      <c r="J1125" s="56"/>
      <c r="K1125" s="44"/>
      <c r="L1125" s="45"/>
      <c r="M1125" s="46" t="s">
        <v>3242</v>
      </c>
      <c r="N1125" s="40" t="s">
        <v>3243</v>
      </c>
      <c r="O1125" s="47" t="s">
        <v>3369</v>
      </c>
      <c r="P1125" s="40" t="s">
        <v>3249</v>
      </c>
      <c r="Q1125" s="59"/>
      <c r="R1125" s="59"/>
      <c r="S1125" s="49"/>
      <c r="T1125" s="50" t="str">
        <f>IFERROR(__xludf.DUMMYFUNCTION("if(isblank($A1125),"""",REGEXREPLACE($A1125,   "",?(\d),?"",  ""$1""&amp;""-""&amp;$H1125))"),"")</f>
        <v/>
      </c>
      <c r="U1125" s="51" t="str">
        <f>IFERROR(__xludf.DUMMYFUNCTION("iferror(split(A1125,"","",TRUE,TRUE),"""")"),"")</f>
        <v/>
      </c>
      <c r="V1125" s="51"/>
      <c r="W1125" s="51"/>
      <c r="X1125" s="51"/>
      <c r="Y1125" s="50" t="str">
        <f>IFERROR(__xludf.DUMMYFUNCTION("if(or(U1125="""",U1125=""f""),"""",U1125&amp;"": ""&amp;vlookup(to_text(U1125),'1.Learning-Goals'!$A$3:$B$100,2,FALSE))"),"")</f>
        <v/>
      </c>
      <c r="Z1125" s="50" t="str">
        <f>IFERROR(__xludf.DUMMYFUNCTION("if(or(V1125="""",V1125=""f""),"""",V1125&amp;"": ""&amp;vlookup(to_text(V1125),'1.Learning-Goals'!$A$3:$B$100,2,FALSE))"),"")</f>
        <v/>
      </c>
      <c r="AA1125" s="50" t="str">
        <f>IFERROR(__xludf.DUMMYFUNCTION("if(or(W1125="""",W1125=""f""),"""",W1125&amp;"": ""&amp;vlookup(to_text(W1125),'1.Learning-Goals'!$A$3:$B$100,2,FALSE))"),"")</f>
        <v/>
      </c>
      <c r="AB1125" s="50" t="str">
        <f>IFERROR(__xludf.DUMMYFUNCTION("if(or(X1125="""",X1125=""f""),"""",X1125&amp;"": ""&amp;vlookup(to_text(X1125),'1.Learning-Goals'!$A$3:$B$100,2,FALSE))"),"")</f>
        <v/>
      </c>
      <c r="AC1125" s="52"/>
      <c r="AD1125" s="52"/>
      <c r="AE1125" s="52"/>
      <c r="AF1125" s="52"/>
      <c r="AG1125" s="52"/>
      <c r="AH1125" s="52"/>
      <c r="AI1125" s="52"/>
      <c r="AJ1125" s="52"/>
    </row>
    <row r="1126" ht="15.75" customHeight="1">
      <c r="A1126" s="53"/>
      <c r="B1126" s="39" t="str">
        <f t="shared" si="1"/>
        <v/>
      </c>
      <c r="C1126" s="40" t="s">
        <v>3370</v>
      </c>
      <c r="D1126" s="41" t="s">
        <v>3371</v>
      </c>
      <c r="E1126" s="41" t="s">
        <v>2866</v>
      </c>
      <c r="F1126" s="40" t="s">
        <v>2867</v>
      </c>
      <c r="G1126" s="41">
        <v>4.0</v>
      </c>
      <c r="H1126" s="58" t="s">
        <v>7</v>
      </c>
      <c r="I1126" s="41" t="s">
        <v>2868</v>
      </c>
      <c r="J1126" s="56"/>
      <c r="K1126" s="44"/>
      <c r="L1126" s="45"/>
      <c r="M1126" s="46" t="s">
        <v>3242</v>
      </c>
      <c r="N1126" s="40" t="s">
        <v>3243</v>
      </c>
      <c r="O1126" s="47" t="s">
        <v>3372</v>
      </c>
      <c r="P1126" s="40" t="s">
        <v>3373</v>
      </c>
      <c r="Q1126" s="59"/>
      <c r="R1126" s="59"/>
      <c r="S1126" s="49"/>
      <c r="T1126" s="50" t="str">
        <f>IFERROR(__xludf.DUMMYFUNCTION("if(isblank($A1126),"""",REGEXREPLACE($A1126,   "",?(\d),?"",  ""$1""&amp;""-""&amp;$H1126))"),"")</f>
        <v/>
      </c>
      <c r="U1126" s="51" t="str">
        <f>IFERROR(__xludf.DUMMYFUNCTION("iferror(split(A1126,"","",TRUE,TRUE),"""")"),"")</f>
        <v/>
      </c>
      <c r="V1126" s="51"/>
      <c r="W1126" s="51"/>
      <c r="X1126" s="51"/>
      <c r="Y1126" s="50" t="str">
        <f>IFERROR(__xludf.DUMMYFUNCTION("if(or(U1126="""",U1126=""f""),"""",U1126&amp;"": ""&amp;vlookup(to_text(U1126),'1.Learning-Goals'!$A$3:$B$100,2,FALSE))"),"")</f>
        <v/>
      </c>
      <c r="Z1126" s="50" t="str">
        <f>IFERROR(__xludf.DUMMYFUNCTION("if(or(V1126="""",V1126=""f""),"""",V1126&amp;"": ""&amp;vlookup(to_text(V1126),'1.Learning-Goals'!$A$3:$B$100,2,FALSE))"),"")</f>
        <v/>
      </c>
      <c r="AA1126" s="50" t="str">
        <f>IFERROR(__xludf.DUMMYFUNCTION("if(or(W1126="""",W1126=""f""),"""",W1126&amp;"": ""&amp;vlookup(to_text(W1126),'1.Learning-Goals'!$A$3:$B$100,2,FALSE))"),"")</f>
        <v/>
      </c>
      <c r="AB1126" s="50" t="str">
        <f>IFERROR(__xludf.DUMMYFUNCTION("if(or(X1126="""",X1126=""f""),"""",X1126&amp;"": ""&amp;vlookup(to_text(X1126),'1.Learning-Goals'!$A$3:$B$100,2,FALSE))"),"")</f>
        <v/>
      </c>
      <c r="AC1126" s="52"/>
      <c r="AD1126" s="52"/>
      <c r="AE1126" s="52"/>
      <c r="AF1126" s="52"/>
      <c r="AG1126" s="52"/>
      <c r="AH1126" s="52"/>
      <c r="AI1126" s="52"/>
      <c r="AJ1126" s="52"/>
    </row>
    <row r="1127" ht="15.75" customHeight="1">
      <c r="A1127" s="53"/>
      <c r="B1127" s="39" t="str">
        <f t="shared" si="1"/>
        <v/>
      </c>
      <c r="C1127" s="40" t="s">
        <v>3374</v>
      </c>
      <c r="D1127" s="41" t="s">
        <v>3375</v>
      </c>
      <c r="E1127" s="41" t="s">
        <v>2866</v>
      </c>
      <c r="F1127" s="40" t="s">
        <v>2867</v>
      </c>
      <c r="G1127" s="41">
        <v>4.0</v>
      </c>
      <c r="H1127" s="58" t="s">
        <v>7</v>
      </c>
      <c r="I1127" s="41" t="s">
        <v>2868</v>
      </c>
      <c r="J1127" s="56"/>
      <c r="K1127" s="44"/>
      <c r="L1127" s="45"/>
      <c r="M1127" s="46" t="s">
        <v>3242</v>
      </c>
      <c r="N1127" s="40" t="s">
        <v>3243</v>
      </c>
      <c r="O1127" s="47" t="s">
        <v>3376</v>
      </c>
      <c r="P1127" s="40" t="s">
        <v>3377</v>
      </c>
      <c r="Q1127" s="59"/>
      <c r="R1127" s="59"/>
      <c r="S1127" s="49"/>
      <c r="T1127" s="50" t="str">
        <f>IFERROR(__xludf.DUMMYFUNCTION("if(isblank($A1127),"""",REGEXREPLACE($A1127,   "",?(\d),?"",  ""$1""&amp;""-""&amp;$H1127))"),"")</f>
        <v/>
      </c>
      <c r="U1127" s="51" t="str">
        <f>IFERROR(__xludf.DUMMYFUNCTION("iferror(split(A1127,"","",TRUE,TRUE),"""")"),"")</f>
        <v/>
      </c>
      <c r="V1127" s="51"/>
      <c r="W1127" s="51"/>
      <c r="X1127" s="51"/>
      <c r="Y1127" s="50" t="str">
        <f>IFERROR(__xludf.DUMMYFUNCTION("if(or(U1127="""",U1127=""f""),"""",U1127&amp;"": ""&amp;vlookup(to_text(U1127),'1.Learning-Goals'!$A$3:$B$100,2,FALSE))"),"")</f>
        <v/>
      </c>
      <c r="Z1127" s="50" t="str">
        <f>IFERROR(__xludf.DUMMYFUNCTION("if(or(V1127="""",V1127=""f""),"""",V1127&amp;"": ""&amp;vlookup(to_text(V1127),'1.Learning-Goals'!$A$3:$B$100,2,FALSE))"),"")</f>
        <v/>
      </c>
      <c r="AA1127" s="50" t="str">
        <f>IFERROR(__xludf.DUMMYFUNCTION("if(or(W1127="""",W1127=""f""),"""",W1127&amp;"": ""&amp;vlookup(to_text(W1127),'1.Learning-Goals'!$A$3:$B$100,2,FALSE))"),"")</f>
        <v/>
      </c>
      <c r="AB1127" s="50" t="str">
        <f>IFERROR(__xludf.DUMMYFUNCTION("if(or(X1127="""",X1127=""f""),"""",X1127&amp;"": ""&amp;vlookup(to_text(X1127),'1.Learning-Goals'!$A$3:$B$100,2,FALSE))"),"")</f>
        <v/>
      </c>
      <c r="AC1127" s="52"/>
      <c r="AD1127" s="52"/>
      <c r="AE1127" s="52"/>
      <c r="AF1127" s="52"/>
      <c r="AG1127" s="52"/>
      <c r="AH1127" s="52"/>
      <c r="AI1127" s="52"/>
      <c r="AJ1127" s="52"/>
    </row>
    <row r="1128" ht="15.75" customHeight="1">
      <c r="A1128" s="53"/>
      <c r="B1128" s="39" t="str">
        <f t="shared" si="1"/>
        <v/>
      </c>
      <c r="C1128" s="40" t="s">
        <v>3378</v>
      </c>
      <c r="D1128" s="41" t="s">
        <v>3379</v>
      </c>
      <c r="E1128" s="41" t="s">
        <v>2866</v>
      </c>
      <c r="F1128" s="40" t="s">
        <v>2867</v>
      </c>
      <c r="G1128" s="41">
        <v>4.0</v>
      </c>
      <c r="H1128" s="58" t="s">
        <v>7</v>
      </c>
      <c r="I1128" s="41" t="s">
        <v>2868</v>
      </c>
      <c r="J1128" s="56"/>
      <c r="K1128" s="44"/>
      <c r="L1128" s="45"/>
      <c r="M1128" s="46" t="s">
        <v>3242</v>
      </c>
      <c r="N1128" s="40" t="s">
        <v>3243</v>
      </c>
      <c r="O1128" s="47" t="s">
        <v>3380</v>
      </c>
      <c r="P1128" s="40" t="s">
        <v>3381</v>
      </c>
      <c r="Q1128" s="59"/>
      <c r="R1128" s="59"/>
      <c r="S1128" s="49"/>
      <c r="T1128" s="50" t="str">
        <f>IFERROR(__xludf.DUMMYFUNCTION("if(isblank($A1128),"""",REGEXREPLACE($A1128,   "",?(\d),?"",  ""$1""&amp;""-""&amp;$H1128))"),"")</f>
        <v/>
      </c>
      <c r="U1128" s="51" t="str">
        <f>IFERROR(__xludf.DUMMYFUNCTION("iferror(split(A1128,"","",TRUE,TRUE),"""")"),"")</f>
        <v/>
      </c>
      <c r="V1128" s="51"/>
      <c r="W1128" s="51"/>
      <c r="X1128" s="51"/>
      <c r="Y1128" s="50" t="str">
        <f>IFERROR(__xludf.DUMMYFUNCTION("if(or(U1128="""",U1128=""f""),"""",U1128&amp;"": ""&amp;vlookup(to_text(U1128),'1.Learning-Goals'!$A$3:$B$100,2,FALSE))"),"")</f>
        <v/>
      </c>
      <c r="Z1128" s="50" t="str">
        <f>IFERROR(__xludf.DUMMYFUNCTION("if(or(V1128="""",V1128=""f""),"""",V1128&amp;"": ""&amp;vlookup(to_text(V1128),'1.Learning-Goals'!$A$3:$B$100,2,FALSE))"),"")</f>
        <v/>
      </c>
      <c r="AA1128" s="50" t="str">
        <f>IFERROR(__xludf.DUMMYFUNCTION("if(or(W1128="""",W1128=""f""),"""",W1128&amp;"": ""&amp;vlookup(to_text(W1128),'1.Learning-Goals'!$A$3:$B$100,2,FALSE))"),"")</f>
        <v/>
      </c>
      <c r="AB1128" s="50" t="str">
        <f>IFERROR(__xludf.DUMMYFUNCTION("if(or(X1128="""",X1128=""f""),"""",X1128&amp;"": ""&amp;vlookup(to_text(X1128),'1.Learning-Goals'!$A$3:$B$100,2,FALSE))"),"")</f>
        <v/>
      </c>
      <c r="AC1128" s="52"/>
      <c r="AD1128" s="52"/>
      <c r="AE1128" s="52"/>
      <c r="AF1128" s="52"/>
      <c r="AG1128" s="52"/>
      <c r="AH1128" s="52"/>
      <c r="AI1128" s="52"/>
      <c r="AJ1128" s="52"/>
    </row>
    <row r="1129" ht="15.75" customHeight="1">
      <c r="A1129" s="53"/>
      <c r="B1129" s="39" t="str">
        <f t="shared" si="1"/>
        <v/>
      </c>
      <c r="C1129" s="40" t="s">
        <v>3382</v>
      </c>
      <c r="D1129" s="41" t="s">
        <v>3383</v>
      </c>
      <c r="E1129" s="41" t="s">
        <v>2866</v>
      </c>
      <c r="F1129" s="40" t="s">
        <v>2867</v>
      </c>
      <c r="G1129" s="41">
        <v>4.0</v>
      </c>
      <c r="H1129" s="58" t="s">
        <v>7</v>
      </c>
      <c r="I1129" s="41" t="s">
        <v>2868</v>
      </c>
      <c r="J1129" s="56"/>
      <c r="K1129" s="44"/>
      <c r="L1129" s="45"/>
      <c r="M1129" s="46" t="s">
        <v>3242</v>
      </c>
      <c r="N1129" s="40" t="s">
        <v>3243</v>
      </c>
      <c r="O1129" s="47" t="s">
        <v>3384</v>
      </c>
      <c r="P1129" s="40" t="s">
        <v>3385</v>
      </c>
      <c r="Q1129" s="59"/>
      <c r="R1129" s="59"/>
      <c r="S1129" s="49"/>
      <c r="T1129" s="50" t="str">
        <f>IFERROR(__xludf.DUMMYFUNCTION("if(isblank($A1129),"""",REGEXREPLACE($A1129,   "",?(\d),?"",  ""$1""&amp;""-""&amp;$H1129))"),"")</f>
        <v/>
      </c>
      <c r="U1129" s="51" t="str">
        <f>IFERROR(__xludf.DUMMYFUNCTION("iferror(split(A1129,"","",TRUE,TRUE),"""")"),"")</f>
        <v/>
      </c>
      <c r="V1129" s="51"/>
      <c r="W1129" s="51"/>
      <c r="X1129" s="51"/>
      <c r="Y1129" s="50" t="str">
        <f>IFERROR(__xludf.DUMMYFUNCTION("if(or(U1129="""",U1129=""f""),"""",U1129&amp;"": ""&amp;vlookup(to_text(U1129),'1.Learning-Goals'!$A$3:$B$100,2,FALSE))"),"")</f>
        <v/>
      </c>
      <c r="Z1129" s="50" t="str">
        <f>IFERROR(__xludf.DUMMYFUNCTION("if(or(V1129="""",V1129=""f""),"""",V1129&amp;"": ""&amp;vlookup(to_text(V1129),'1.Learning-Goals'!$A$3:$B$100,2,FALSE))"),"")</f>
        <v/>
      </c>
      <c r="AA1129" s="50" t="str">
        <f>IFERROR(__xludf.DUMMYFUNCTION("if(or(W1129="""",W1129=""f""),"""",W1129&amp;"": ""&amp;vlookup(to_text(W1129),'1.Learning-Goals'!$A$3:$B$100,2,FALSE))"),"")</f>
        <v/>
      </c>
      <c r="AB1129" s="50" t="str">
        <f>IFERROR(__xludf.DUMMYFUNCTION("if(or(X1129="""",X1129=""f""),"""",X1129&amp;"": ""&amp;vlookup(to_text(X1129),'1.Learning-Goals'!$A$3:$B$100,2,FALSE))"),"")</f>
        <v/>
      </c>
      <c r="AC1129" s="52"/>
      <c r="AD1129" s="52"/>
      <c r="AE1129" s="52"/>
      <c r="AF1129" s="52"/>
      <c r="AG1129" s="52"/>
      <c r="AH1129" s="52"/>
      <c r="AI1129" s="52"/>
      <c r="AJ1129" s="52"/>
    </row>
    <row r="1130" ht="15.75" customHeight="1">
      <c r="A1130" s="53"/>
      <c r="B1130" s="39" t="str">
        <f t="shared" si="1"/>
        <v/>
      </c>
      <c r="C1130" s="40" t="s">
        <v>3386</v>
      </c>
      <c r="D1130" s="41" t="s">
        <v>3387</v>
      </c>
      <c r="E1130" s="41" t="s">
        <v>2866</v>
      </c>
      <c r="F1130" s="40" t="s">
        <v>2867</v>
      </c>
      <c r="G1130" s="41">
        <v>4.0</v>
      </c>
      <c r="H1130" s="58" t="s">
        <v>7</v>
      </c>
      <c r="I1130" s="41" t="s">
        <v>2868</v>
      </c>
      <c r="J1130" s="56"/>
      <c r="K1130" s="44"/>
      <c r="L1130" s="45"/>
      <c r="M1130" s="46" t="s">
        <v>3242</v>
      </c>
      <c r="N1130" s="40" t="s">
        <v>3243</v>
      </c>
      <c r="O1130" s="47" t="s">
        <v>3388</v>
      </c>
      <c r="P1130" s="40" t="s">
        <v>3389</v>
      </c>
      <c r="Q1130" s="59"/>
      <c r="R1130" s="59"/>
      <c r="S1130" s="49"/>
      <c r="T1130" s="50" t="str">
        <f>IFERROR(__xludf.DUMMYFUNCTION("if(isblank($A1130),"""",REGEXREPLACE($A1130,   "",?(\d),?"",  ""$1""&amp;""-""&amp;$H1130))"),"")</f>
        <v/>
      </c>
      <c r="U1130" s="51" t="str">
        <f>IFERROR(__xludf.DUMMYFUNCTION("iferror(split(A1130,"","",TRUE,TRUE),"""")"),"")</f>
        <v/>
      </c>
      <c r="V1130" s="51"/>
      <c r="W1130" s="51"/>
      <c r="X1130" s="51"/>
      <c r="Y1130" s="50" t="str">
        <f>IFERROR(__xludf.DUMMYFUNCTION("if(or(U1130="""",U1130=""f""),"""",U1130&amp;"": ""&amp;vlookup(to_text(U1130),'1.Learning-Goals'!$A$3:$B$100,2,FALSE))"),"")</f>
        <v/>
      </c>
      <c r="Z1130" s="50" t="str">
        <f>IFERROR(__xludf.DUMMYFUNCTION("if(or(V1130="""",V1130=""f""),"""",V1130&amp;"": ""&amp;vlookup(to_text(V1130),'1.Learning-Goals'!$A$3:$B$100,2,FALSE))"),"")</f>
        <v/>
      </c>
      <c r="AA1130" s="50" t="str">
        <f>IFERROR(__xludf.DUMMYFUNCTION("if(or(W1130="""",W1130=""f""),"""",W1130&amp;"": ""&amp;vlookup(to_text(W1130),'1.Learning-Goals'!$A$3:$B$100,2,FALSE))"),"")</f>
        <v/>
      </c>
      <c r="AB1130" s="50" t="str">
        <f>IFERROR(__xludf.DUMMYFUNCTION("if(or(X1130="""",X1130=""f""),"""",X1130&amp;"": ""&amp;vlookup(to_text(X1130),'1.Learning-Goals'!$A$3:$B$100,2,FALSE))"),"")</f>
        <v/>
      </c>
      <c r="AC1130" s="52"/>
      <c r="AD1130" s="52"/>
      <c r="AE1130" s="52"/>
      <c r="AF1130" s="52"/>
      <c r="AG1130" s="52"/>
      <c r="AH1130" s="52"/>
      <c r="AI1130" s="52"/>
      <c r="AJ1130" s="52"/>
    </row>
    <row r="1131" ht="15.75" customHeight="1">
      <c r="A1131" s="53"/>
      <c r="B1131" s="39" t="str">
        <f t="shared" si="1"/>
        <v/>
      </c>
      <c r="C1131" s="40" t="s">
        <v>3390</v>
      </c>
      <c r="D1131" s="41" t="s">
        <v>3391</v>
      </c>
      <c r="E1131" s="41" t="s">
        <v>2866</v>
      </c>
      <c r="F1131" s="40" t="s">
        <v>2867</v>
      </c>
      <c r="G1131" s="41">
        <v>4.0</v>
      </c>
      <c r="H1131" s="58" t="s">
        <v>7</v>
      </c>
      <c r="I1131" s="41" t="s">
        <v>2868</v>
      </c>
      <c r="J1131" s="56"/>
      <c r="K1131" s="44"/>
      <c r="L1131" s="45"/>
      <c r="M1131" s="46" t="s">
        <v>3242</v>
      </c>
      <c r="N1131" s="40" t="s">
        <v>3243</v>
      </c>
      <c r="O1131" s="47" t="s">
        <v>3392</v>
      </c>
      <c r="P1131" s="40" t="s">
        <v>3393</v>
      </c>
      <c r="Q1131" s="59"/>
      <c r="R1131" s="59"/>
      <c r="S1131" s="49"/>
      <c r="T1131" s="50" t="str">
        <f>IFERROR(__xludf.DUMMYFUNCTION("if(isblank($A1131),"""",REGEXREPLACE($A1131,   "",?(\d),?"",  ""$1""&amp;""-""&amp;$H1131))"),"")</f>
        <v/>
      </c>
      <c r="U1131" s="51" t="str">
        <f>IFERROR(__xludf.DUMMYFUNCTION("iferror(split(A1131,"","",TRUE,TRUE),"""")"),"")</f>
        <v/>
      </c>
      <c r="V1131" s="51"/>
      <c r="W1131" s="51"/>
      <c r="X1131" s="51"/>
      <c r="Y1131" s="50" t="str">
        <f>IFERROR(__xludf.DUMMYFUNCTION("if(or(U1131="""",U1131=""f""),"""",U1131&amp;"": ""&amp;vlookup(to_text(U1131),'1.Learning-Goals'!$A$3:$B$100,2,FALSE))"),"")</f>
        <v/>
      </c>
      <c r="Z1131" s="50" t="str">
        <f>IFERROR(__xludf.DUMMYFUNCTION("if(or(V1131="""",V1131=""f""),"""",V1131&amp;"": ""&amp;vlookup(to_text(V1131),'1.Learning-Goals'!$A$3:$B$100,2,FALSE))"),"")</f>
        <v/>
      </c>
      <c r="AA1131" s="50" t="str">
        <f>IFERROR(__xludf.DUMMYFUNCTION("if(or(W1131="""",W1131=""f""),"""",W1131&amp;"": ""&amp;vlookup(to_text(W1131),'1.Learning-Goals'!$A$3:$B$100,2,FALSE))"),"")</f>
        <v/>
      </c>
      <c r="AB1131" s="50" t="str">
        <f>IFERROR(__xludf.DUMMYFUNCTION("if(or(X1131="""",X1131=""f""),"""",X1131&amp;"": ""&amp;vlookup(to_text(X1131),'1.Learning-Goals'!$A$3:$B$100,2,FALSE))"),"")</f>
        <v/>
      </c>
      <c r="AC1131" s="52"/>
      <c r="AD1131" s="52"/>
      <c r="AE1131" s="52"/>
      <c r="AF1131" s="52"/>
      <c r="AG1131" s="52"/>
      <c r="AH1131" s="52"/>
      <c r="AI1131" s="52"/>
      <c r="AJ1131" s="52"/>
    </row>
    <row r="1132" ht="15.75" customHeight="1">
      <c r="A1132" s="53"/>
      <c r="B1132" s="39" t="str">
        <f t="shared" si="1"/>
        <v/>
      </c>
      <c r="C1132" s="40" t="s">
        <v>3394</v>
      </c>
      <c r="D1132" s="41" t="s">
        <v>3395</v>
      </c>
      <c r="E1132" s="41" t="s">
        <v>2866</v>
      </c>
      <c r="F1132" s="40" t="s">
        <v>2867</v>
      </c>
      <c r="G1132" s="41">
        <v>4.0</v>
      </c>
      <c r="H1132" s="58" t="s">
        <v>7</v>
      </c>
      <c r="I1132" s="41" t="s">
        <v>2868</v>
      </c>
      <c r="J1132" s="56"/>
      <c r="K1132" s="44"/>
      <c r="L1132" s="45"/>
      <c r="M1132" s="46" t="s">
        <v>3242</v>
      </c>
      <c r="N1132" s="40" t="s">
        <v>3243</v>
      </c>
      <c r="O1132" s="47" t="s">
        <v>3396</v>
      </c>
      <c r="P1132" s="40" t="s">
        <v>3397</v>
      </c>
      <c r="Q1132" s="59"/>
      <c r="R1132" s="59"/>
      <c r="S1132" s="49"/>
      <c r="T1132" s="50" t="str">
        <f>IFERROR(__xludf.DUMMYFUNCTION("if(isblank($A1132),"""",REGEXREPLACE($A1132,   "",?(\d),?"",  ""$1""&amp;""-""&amp;$H1132))"),"")</f>
        <v/>
      </c>
      <c r="U1132" s="51" t="str">
        <f>IFERROR(__xludf.DUMMYFUNCTION("iferror(split(A1132,"","",TRUE,TRUE),"""")"),"")</f>
        <v/>
      </c>
      <c r="V1132" s="51"/>
      <c r="W1132" s="51"/>
      <c r="X1132" s="51"/>
      <c r="Y1132" s="50" t="str">
        <f>IFERROR(__xludf.DUMMYFUNCTION("if(or(U1132="""",U1132=""f""),"""",U1132&amp;"": ""&amp;vlookup(to_text(U1132),'1.Learning-Goals'!$A$3:$B$100,2,FALSE))"),"")</f>
        <v/>
      </c>
      <c r="Z1132" s="50" t="str">
        <f>IFERROR(__xludf.DUMMYFUNCTION("if(or(V1132="""",V1132=""f""),"""",V1132&amp;"": ""&amp;vlookup(to_text(V1132),'1.Learning-Goals'!$A$3:$B$100,2,FALSE))"),"")</f>
        <v/>
      </c>
      <c r="AA1132" s="50" t="str">
        <f>IFERROR(__xludf.DUMMYFUNCTION("if(or(W1132="""",W1132=""f""),"""",W1132&amp;"": ""&amp;vlookup(to_text(W1132),'1.Learning-Goals'!$A$3:$B$100,2,FALSE))"),"")</f>
        <v/>
      </c>
      <c r="AB1132" s="50" t="str">
        <f>IFERROR(__xludf.DUMMYFUNCTION("if(or(X1132="""",X1132=""f""),"""",X1132&amp;"": ""&amp;vlookup(to_text(X1132),'1.Learning-Goals'!$A$3:$B$100,2,FALSE))"),"")</f>
        <v/>
      </c>
      <c r="AC1132" s="52"/>
      <c r="AD1132" s="52"/>
      <c r="AE1132" s="52"/>
      <c r="AF1132" s="52"/>
      <c r="AG1132" s="52"/>
      <c r="AH1132" s="52"/>
      <c r="AI1132" s="52"/>
      <c r="AJ1132" s="52"/>
    </row>
    <row r="1133" ht="15.75" customHeight="1">
      <c r="A1133" s="53"/>
      <c r="B1133" s="39" t="str">
        <f t="shared" si="1"/>
        <v/>
      </c>
      <c r="C1133" s="40" t="s">
        <v>3398</v>
      </c>
      <c r="D1133" s="41" t="s">
        <v>3399</v>
      </c>
      <c r="E1133" s="41" t="s">
        <v>2866</v>
      </c>
      <c r="F1133" s="40" t="s">
        <v>2867</v>
      </c>
      <c r="G1133" s="41">
        <v>4.0</v>
      </c>
      <c r="H1133" s="58" t="s">
        <v>7</v>
      </c>
      <c r="I1133" s="41" t="s">
        <v>2868</v>
      </c>
      <c r="J1133" s="56"/>
      <c r="K1133" s="44"/>
      <c r="L1133" s="45"/>
      <c r="M1133" s="46" t="s">
        <v>3242</v>
      </c>
      <c r="N1133" s="40" t="s">
        <v>3243</v>
      </c>
      <c r="O1133" s="47" t="s">
        <v>3400</v>
      </c>
      <c r="P1133" s="40" t="s">
        <v>3401</v>
      </c>
      <c r="Q1133" s="59"/>
      <c r="R1133" s="59"/>
      <c r="S1133" s="49"/>
      <c r="T1133" s="50" t="str">
        <f>IFERROR(__xludf.DUMMYFUNCTION("if(isblank($A1133),"""",REGEXREPLACE($A1133,   "",?(\d),?"",  ""$1""&amp;""-""&amp;$H1133))"),"")</f>
        <v/>
      </c>
      <c r="U1133" s="51" t="str">
        <f>IFERROR(__xludf.DUMMYFUNCTION("iferror(split(A1133,"","",TRUE,TRUE),"""")"),"")</f>
        <v/>
      </c>
      <c r="V1133" s="51"/>
      <c r="W1133" s="51"/>
      <c r="X1133" s="51"/>
      <c r="Y1133" s="50" t="str">
        <f>IFERROR(__xludf.DUMMYFUNCTION("if(or(U1133="""",U1133=""f""),"""",U1133&amp;"": ""&amp;vlookup(to_text(U1133),'1.Learning-Goals'!$A$3:$B$100,2,FALSE))"),"")</f>
        <v/>
      </c>
      <c r="Z1133" s="50" t="str">
        <f>IFERROR(__xludf.DUMMYFUNCTION("if(or(V1133="""",V1133=""f""),"""",V1133&amp;"": ""&amp;vlookup(to_text(V1133),'1.Learning-Goals'!$A$3:$B$100,2,FALSE))"),"")</f>
        <v/>
      </c>
      <c r="AA1133" s="50" t="str">
        <f>IFERROR(__xludf.DUMMYFUNCTION("if(or(W1133="""",W1133=""f""),"""",W1133&amp;"": ""&amp;vlookup(to_text(W1133),'1.Learning-Goals'!$A$3:$B$100,2,FALSE))"),"")</f>
        <v/>
      </c>
      <c r="AB1133" s="50" t="str">
        <f>IFERROR(__xludf.DUMMYFUNCTION("if(or(X1133="""",X1133=""f""),"""",X1133&amp;"": ""&amp;vlookup(to_text(X1133),'1.Learning-Goals'!$A$3:$B$100,2,FALSE))"),"")</f>
        <v/>
      </c>
      <c r="AC1133" s="52"/>
      <c r="AD1133" s="52"/>
      <c r="AE1133" s="52"/>
      <c r="AF1133" s="52"/>
      <c r="AG1133" s="52"/>
      <c r="AH1133" s="52"/>
      <c r="AI1133" s="52"/>
      <c r="AJ1133" s="52"/>
    </row>
    <row r="1134" ht="15.75" customHeight="1">
      <c r="A1134" s="53"/>
      <c r="B1134" s="39" t="str">
        <f t="shared" si="1"/>
        <v/>
      </c>
      <c r="C1134" s="40" t="s">
        <v>3402</v>
      </c>
      <c r="D1134" s="41" t="s">
        <v>3403</v>
      </c>
      <c r="E1134" s="41" t="s">
        <v>2866</v>
      </c>
      <c r="F1134" s="40" t="s">
        <v>2867</v>
      </c>
      <c r="G1134" s="41">
        <v>4.0</v>
      </c>
      <c r="H1134" s="58" t="s">
        <v>7</v>
      </c>
      <c r="I1134" s="41" t="s">
        <v>2868</v>
      </c>
      <c r="J1134" s="56"/>
      <c r="K1134" s="44"/>
      <c r="L1134" s="45"/>
      <c r="M1134" s="46" t="s">
        <v>3242</v>
      </c>
      <c r="N1134" s="40" t="s">
        <v>3243</v>
      </c>
      <c r="O1134" s="47" t="s">
        <v>3404</v>
      </c>
      <c r="P1134" s="40" t="s">
        <v>3405</v>
      </c>
      <c r="Q1134" s="59"/>
      <c r="R1134" s="59"/>
      <c r="S1134" s="49"/>
      <c r="T1134" s="50" t="str">
        <f>IFERROR(__xludf.DUMMYFUNCTION("if(isblank($A1134),"""",REGEXREPLACE($A1134,   "",?(\d),?"",  ""$1""&amp;""-""&amp;$H1134))"),"")</f>
        <v/>
      </c>
      <c r="U1134" s="51" t="str">
        <f>IFERROR(__xludf.DUMMYFUNCTION("iferror(split(A1134,"","",TRUE,TRUE),"""")"),"")</f>
        <v/>
      </c>
      <c r="V1134" s="51"/>
      <c r="W1134" s="51"/>
      <c r="X1134" s="51"/>
      <c r="Y1134" s="50" t="str">
        <f>IFERROR(__xludf.DUMMYFUNCTION("if(or(U1134="""",U1134=""f""),"""",U1134&amp;"": ""&amp;vlookup(to_text(U1134),'1.Learning-Goals'!$A$3:$B$100,2,FALSE))"),"")</f>
        <v/>
      </c>
      <c r="Z1134" s="50" t="str">
        <f>IFERROR(__xludf.DUMMYFUNCTION("if(or(V1134="""",V1134=""f""),"""",V1134&amp;"": ""&amp;vlookup(to_text(V1134),'1.Learning-Goals'!$A$3:$B$100,2,FALSE))"),"")</f>
        <v/>
      </c>
      <c r="AA1134" s="50" t="str">
        <f>IFERROR(__xludf.DUMMYFUNCTION("if(or(W1134="""",W1134=""f""),"""",W1134&amp;"": ""&amp;vlookup(to_text(W1134),'1.Learning-Goals'!$A$3:$B$100,2,FALSE))"),"")</f>
        <v/>
      </c>
      <c r="AB1134" s="50" t="str">
        <f>IFERROR(__xludf.DUMMYFUNCTION("if(or(X1134="""",X1134=""f""),"""",X1134&amp;"": ""&amp;vlookup(to_text(X1134),'1.Learning-Goals'!$A$3:$B$100,2,FALSE))"),"")</f>
        <v/>
      </c>
      <c r="AC1134" s="52"/>
      <c r="AD1134" s="52"/>
      <c r="AE1134" s="52"/>
      <c r="AF1134" s="52"/>
      <c r="AG1134" s="52"/>
      <c r="AH1134" s="52"/>
      <c r="AI1134" s="52"/>
      <c r="AJ1134" s="52"/>
    </row>
    <row r="1135" ht="15.75" customHeight="1">
      <c r="A1135" s="53"/>
      <c r="B1135" s="39" t="str">
        <f t="shared" si="1"/>
        <v/>
      </c>
      <c r="C1135" s="40" t="s">
        <v>3406</v>
      </c>
      <c r="D1135" s="41" t="s">
        <v>3407</v>
      </c>
      <c r="E1135" s="41" t="s">
        <v>2866</v>
      </c>
      <c r="F1135" s="40" t="s">
        <v>2867</v>
      </c>
      <c r="G1135" s="41">
        <v>4.0</v>
      </c>
      <c r="H1135" s="58" t="s">
        <v>7</v>
      </c>
      <c r="I1135" s="41" t="s">
        <v>2868</v>
      </c>
      <c r="J1135" s="56"/>
      <c r="K1135" s="44"/>
      <c r="L1135" s="45"/>
      <c r="M1135" s="46" t="s">
        <v>3242</v>
      </c>
      <c r="N1135" s="40" t="s">
        <v>3243</v>
      </c>
      <c r="O1135" s="47" t="s">
        <v>3408</v>
      </c>
      <c r="P1135" s="40" t="s">
        <v>3409</v>
      </c>
      <c r="Q1135" s="59"/>
      <c r="R1135" s="59"/>
      <c r="S1135" s="49"/>
      <c r="T1135" s="50" t="str">
        <f>IFERROR(__xludf.DUMMYFUNCTION("if(isblank($A1135),"""",REGEXREPLACE($A1135,   "",?(\d),?"",  ""$1""&amp;""-""&amp;$H1135))"),"")</f>
        <v/>
      </c>
      <c r="U1135" s="51" t="str">
        <f>IFERROR(__xludf.DUMMYFUNCTION("iferror(split(A1135,"","",TRUE,TRUE),"""")"),"")</f>
        <v/>
      </c>
      <c r="V1135" s="51"/>
      <c r="W1135" s="51"/>
      <c r="X1135" s="51"/>
      <c r="Y1135" s="50" t="str">
        <f>IFERROR(__xludf.DUMMYFUNCTION("if(or(U1135="""",U1135=""f""),"""",U1135&amp;"": ""&amp;vlookup(to_text(U1135),'1.Learning-Goals'!$A$3:$B$100,2,FALSE))"),"")</f>
        <v/>
      </c>
      <c r="Z1135" s="50" t="str">
        <f>IFERROR(__xludf.DUMMYFUNCTION("if(or(V1135="""",V1135=""f""),"""",V1135&amp;"": ""&amp;vlookup(to_text(V1135),'1.Learning-Goals'!$A$3:$B$100,2,FALSE))"),"")</f>
        <v/>
      </c>
      <c r="AA1135" s="50" t="str">
        <f>IFERROR(__xludf.DUMMYFUNCTION("if(or(W1135="""",W1135=""f""),"""",W1135&amp;"": ""&amp;vlookup(to_text(W1135),'1.Learning-Goals'!$A$3:$B$100,2,FALSE))"),"")</f>
        <v/>
      </c>
      <c r="AB1135" s="50" t="str">
        <f>IFERROR(__xludf.DUMMYFUNCTION("if(or(X1135="""",X1135=""f""),"""",X1135&amp;"": ""&amp;vlookup(to_text(X1135),'1.Learning-Goals'!$A$3:$B$100,2,FALSE))"),"")</f>
        <v/>
      </c>
      <c r="AC1135" s="52"/>
      <c r="AD1135" s="52"/>
      <c r="AE1135" s="52"/>
      <c r="AF1135" s="52"/>
      <c r="AG1135" s="52"/>
      <c r="AH1135" s="52"/>
      <c r="AI1135" s="52"/>
      <c r="AJ1135" s="52"/>
    </row>
    <row r="1136" ht="15.75" customHeight="1">
      <c r="A1136" s="53"/>
      <c r="B1136" s="39" t="str">
        <f t="shared" si="1"/>
        <v/>
      </c>
      <c r="C1136" s="40" t="s">
        <v>3410</v>
      </c>
      <c r="D1136" s="41" t="s">
        <v>3411</v>
      </c>
      <c r="E1136" s="41" t="s">
        <v>2866</v>
      </c>
      <c r="F1136" s="40" t="s">
        <v>2867</v>
      </c>
      <c r="G1136" s="41">
        <v>4.0</v>
      </c>
      <c r="H1136" s="58" t="s">
        <v>7</v>
      </c>
      <c r="I1136" s="41" t="s">
        <v>2868</v>
      </c>
      <c r="J1136" s="56"/>
      <c r="K1136" s="44"/>
      <c r="L1136" s="45"/>
      <c r="M1136" s="46" t="s">
        <v>3242</v>
      </c>
      <c r="N1136" s="40" t="s">
        <v>3243</v>
      </c>
      <c r="O1136" s="47" t="s">
        <v>3412</v>
      </c>
      <c r="P1136" s="40" t="s">
        <v>3413</v>
      </c>
      <c r="Q1136" s="59"/>
      <c r="R1136" s="59"/>
      <c r="S1136" s="49"/>
      <c r="T1136" s="50" t="str">
        <f>IFERROR(__xludf.DUMMYFUNCTION("if(isblank($A1136),"""",REGEXREPLACE($A1136,   "",?(\d),?"",  ""$1""&amp;""-""&amp;$H1136))"),"")</f>
        <v/>
      </c>
      <c r="U1136" s="51" t="str">
        <f>IFERROR(__xludf.DUMMYFUNCTION("iferror(split(A1136,"","",TRUE,TRUE),"""")"),"")</f>
        <v/>
      </c>
      <c r="V1136" s="51"/>
      <c r="W1136" s="51"/>
      <c r="X1136" s="51"/>
      <c r="Y1136" s="50" t="str">
        <f>IFERROR(__xludf.DUMMYFUNCTION("if(or(U1136="""",U1136=""f""),"""",U1136&amp;"": ""&amp;vlookup(to_text(U1136),'1.Learning-Goals'!$A$3:$B$100,2,FALSE))"),"")</f>
        <v/>
      </c>
      <c r="Z1136" s="50" t="str">
        <f>IFERROR(__xludf.DUMMYFUNCTION("if(or(V1136="""",V1136=""f""),"""",V1136&amp;"": ""&amp;vlookup(to_text(V1136),'1.Learning-Goals'!$A$3:$B$100,2,FALSE))"),"")</f>
        <v/>
      </c>
      <c r="AA1136" s="50" t="str">
        <f>IFERROR(__xludf.DUMMYFUNCTION("if(or(W1136="""",W1136=""f""),"""",W1136&amp;"": ""&amp;vlookup(to_text(W1136),'1.Learning-Goals'!$A$3:$B$100,2,FALSE))"),"")</f>
        <v/>
      </c>
      <c r="AB1136" s="50" t="str">
        <f>IFERROR(__xludf.DUMMYFUNCTION("if(or(X1136="""",X1136=""f""),"""",X1136&amp;"": ""&amp;vlookup(to_text(X1136),'1.Learning-Goals'!$A$3:$B$100,2,FALSE))"),"")</f>
        <v/>
      </c>
      <c r="AC1136" s="52"/>
      <c r="AD1136" s="52"/>
      <c r="AE1136" s="52"/>
      <c r="AF1136" s="52"/>
      <c r="AG1136" s="52"/>
      <c r="AH1136" s="52"/>
      <c r="AI1136" s="52"/>
      <c r="AJ1136" s="52"/>
    </row>
    <row r="1137" ht="15.75" customHeight="1">
      <c r="A1137" s="53"/>
      <c r="B1137" s="39" t="str">
        <f t="shared" si="1"/>
        <v/>
      </c>
      <c r="C1137" s="40" t="s">
        <v>3414</v>
      </c>
      <c r="D1137" s="41" t="s">
        <v>3415</v>
      </c>
      <c r="E1137" s="41" t="s">
        <v>2866</v>
      </c>
      <c r="F1137" s="40" t="s">
        <v>2867</v>
      </c>
      <c r="G1137" s="41">
        <v>4.0</v>
      </c>
      <c r="H1137" s="58" t="s">
        <v>7</v>
      </c>
      <c r="I1137" s="41" t="s">
        <v>2868</v>
      </c>
      <c r="J1137" s="56"/>
      <c r="K1137" s="44"/>
      <c r="L1137" s="45"/>
      <c r="M1137" s="46" t="s">
        <v>3242</v>
      </c>
      <c r="N1137" s="40" t="s">
        <v>3243</v>
      </c>
      <c r="O1137" s="47" t="s">
        <v>3416</v>
      </c>
      <c r="P1137" s="40" t="s">
        <v>3417</v>
      </c>
      <c r="Q1137" s="59"/>
      <c r="R1137" s="59"/>
      <c r="S1137" s="49"/>
      <c r="T1137" s="50" t="str">
        <f>IFERROR(__xludf.DUMMYFUNCTION("if(isblank($A1137),"""",REGEXREPLACE($A1137,   "",?(\d),?"",  ""$1""&amp;""-""&amp;$H1137))"),"")</f>
        <v/>
      </c>
      <c r="U1137" s="51" t="str">
        <f>IFERROR(__xludf.DUMMYFUNCTION("iferror(split(A1137,"","",TRUE,TRUE),"""")"),"")</f>
        <v/>
      </c>
      <c r="V1137" s="51"/>
      <c r="W1137" s="51"/>
      <c r="X1137" s="51"/>
      <c r="Y1137" s="50" t="str">
        <f>IFERROR(__xludf.DUMMYFUNCTION("if(or(U1137="""",U1137=""f""),"""",U1137&amp;"": ""&amp;vlookup(to_text(U1137),'1.Learning-Goals'!$A$3:$B$100,2,FALSE))"),"")</f>
        <v/>
      </c>
      <c r="Z1137" s="50" t="str">
        <f>IFERROR(__xludf.DUMMYFUNCTION("if(or(V1137="""",V1137=""f""),"""",V1137&amp;"": ""&amp;vlookup(to_text(V1137),'1.Learning-Goals'!$A$3:$B$100,2,FALSE))"),"")</f>
        <v/>
      </c>
      <c r="AA1137" s="50" t="str">
        <f>IFERROR(__xludf.DUMMYFUNCTION("if(or(W1137="""",W1137=""f""),"""",W1137&amp;"": ""&amp;vlookup(to_text(W1137),'1.Learning-Goals'!$A$3:$B$100,2,FALSE))"),"")</f>
        <v/>
      </c>
      <c r="AB1137" s="50" t="str">
        <f>IFERROR(__xludf.DUMMYFUNCTION("if(or(X1137="""",X1137=""f""),"""",X1137&amp;"": ""&amp;vlookup(to_text(X1137),'1.Learning-Goals'!$A$3:$B$100,2,FALSE))"),"")</f>
        <v/>
      </c>
      <c r="AC1137" s="52"/>
      <c r="AD1137" s="52"/>
      <c r="AE1137" s="52"/>
      <c r="AF1137" s="52"/>
      <c r="AG1137" s="52"/>
      <c r="AH1137" s="52"/>
      <c r="AI1137" s="52"/>
      <c r="AJ1137" s="52"/>
    </row>
    <row r="1138" ht="15.75" customHeight="1">
      <c r="A1138" s="53"/>
      <c r="B1138" s="39" t="str">
        <f t="shared" si="1"/>
        <v/>
      </c>
      <c r="C1138" s="40" t="s">
        <v>3418</v>
      </c>
      <c r="D1138" s="41" t="s">
        <v>3419</v>
      </c>
      <c r="E1138" s="41" t="s">
        <v>2866</v>
      </c>
      <c r="F1138" s="40" t="s">
        <v>2911</v>
      </c>
      <c r="G1138" s="41">
        <v>4.0</v>
      </c>
      <c r="H1138" s="58" t="s">
        <v>7</v>
      </c>
      <c r="I1138" s="41" t="s">
        <v>2912</v>
      </c>
      <c r="J1138" s="56"/>
      <c r="K1138" s="44"/>
      <c r="L1138" s="45"/>
      <c r="M1138" s="46" t="s">
        <v>2961</v>
      </c>
      <c r="N1138" s="40" t="s">
        <v>2962</v>
      </c>
      <c r="O1138" s="47" t="s">
        <v>3420</v>
      </c>
      <c r="P1138" s="40" t="s">
        <v>2964</v>
      </c>
      <c r="Q1138" s="59"/>
      <c r="R1138" s="59"/>
      <c r="S1138" s="49"/>
      <c r="T1138" s="50" t="str">
        <f>IFERROR(__xludf.DUMMYFUNCTION("if(isblank($A1138),"""",REGEXREPLACE($A1138,   "",?(\d),?"",  ""$1""&amp;""-""&amp;$H1138))"),"")</f>
        <v/>
      </c>
      <c r="U1138" s="51" t="str">
        <f>IFERROR(__xludf.DUMMYFUNCTION("iferror(split(A1138,"","",TRUE,TRUE),"""")"),"")</f>
        <v/>
      </c>
      <c r="V1138" s="51"/>
      <c r="W1138" s="51"/>
      <c r="X1138" s="51"/>
      <c r="Y1138" s="50" t="str">
        <f>IFERROR(__xludf.DUMMYFUNCTION("if(or(U1138="""",U1138=""f""),"""",U1138&amp;"": ""&amp;vlookup(to_text(U1138),'1.Learning-Goals'!$A$3:$B$100,2,FALSE))"),"")</f>
        <v/>
      </c>
      <c r="Z1138" s="50" t="str">
        <f>IFERROR(__xludf.DUMMYFUNCTION("if(or(V1138="""",V1138=""f""),"""",V1138&amp;"": ""&amp;vlookup(to_text(V1138),'1.Learning-Goals'!$A$3:$B$100,2,FALSE))"),"")</f>
        <v/>
      </c>
      <c r="AA1138" s="50" t="str">
        <f>IFERROR(__xludf.DUMMYFUNCTION("if(or(W1138="""",W1138=""f""),"""",W1138&amp;"": ""&amp;vlookup(to_text(W1138),'1.Learning-Goals'!$A$3:$B$100,2,FALSE))"),"")</f>
        <v/>
      </c>
      <c r="AB1138" s="50" t="str">
        <f>IFERROR(__xludf.DUMMYFUNCTION("if(or(X1138="""",X1138=""f""),"""",X1138&amp;"": ""&amp;vlookup(to_text(X1138),'1.Learning-Goals'!$A$3:$B$100,2,FALSE))"),"")</f>
        <v/>
      </c>
      <c r="AC1138" s="52"/>
      <c r="AD1138" s="52"/>
      <c r="AE1138" s="52"/>
      <c r="AF1138" s="52"/>
      <c r="AG1138" s="52"/>
      <c r="AH1138" s="52"/>
      <c r="AI1138" s="52"/>
      <c r="AJ1138" s="52"/>
    </row>
    <row r="1139" ht="15.75" customHeight="1">
      <c r="A1139" s="53"/>
      <c r="B1139" s="39" t="str">
        <f t="shared" si="1"/>
        <v/>
      </c>
      <c r="C1139" s="40" t="s">
        <v>3421</v>
      </c>
      <c r="D1139" s="41" t="s">
        <v>3422</v>
      </c>
      <c r="E1139" s="41" t="s">
        <v>2866</v>
      </c>
      <c r="F1139" s="40" t="s">
        <v>2911</v>
      </c>
      <c r="G1139" s="41">
        <v>4.0</v>
      </c>
      <c r="H1139" s="58" t="s">
        <v>7</v>
      </c>
      <c r="I1139" s="41" t="s">
        <v>2912</v>
      </c>
      <c r="J1139" s="56"/>
      <c r="K1139" s="44"/>
      <c r="L1139" s="45"/>
      <c r="M1139" s="46" t="s">
        <v>2961</v>
      </c>
      <c r="N1139" s="40" t="s">
        <v>2962</v>
      </c>
      <c r="O1139" s="47" t="s">
        <v>3423</v>
      </c>
      <c r="P1139" s="40" t="s">
        <v>2968</v>
      </c>
      <c r="Q1139" s="59"/>
      <c r="R1139" s="59"/>
      <c r="S1139" s="49"/>
      <c r="T1139" s="50" t="str">
        <f>IFERROR(__xludf.DUMMYFUNCTION("if(isblank($A1139),"""",REGEXREPLACE($A1139,   "",?(\d),?"",  ""$1""&amp;""-""&amp;$H1139))"),"")</f>
        <v/>
      </c>
      <c r="U1139" s="51" t="str">
        <f>IFERROR(__xludf.DUMMYFUNCTION("iferror(split(A1139,"","",TRUE,TRUE),"""")"),"")</f>
        <v/>
      </c>
      <c r="V1139" s="51"/>
      <c r="W1139" s="51"/>
      <c r="X1139" s="51"/>
      <c r="Y1139" s="50" t="str">
        <f>IFERROR(__xludf.DUMMYFUNCTION("if(or(U1139="""",U1139=""f""),"""",U1139&amp;"": ""&amp;vlookup(to_text(U1139),'1.Learning-Goals'!$A$3:$B$100,2,FALSE))"),"")</f>
        <v/>
      </c>
      <c r="Z1139" s="50" t="str">
        <f>IFERROR(__xludf.DUMMYFUNCTION("if(or(V1139="""",V1139=""f""),"""",V1139&amp;"": ""&amp;vlookup(to_text(V1139),'1.Learning-Goals'!$A$3:$B$100,2,FALSE))"),"")</f>
        <v/>
      </c>
      <c r="AA1139" s="50" t="str">
        <f>IFERROR(__xludf.DUMMYFUNCTION("if(or(W1139="""",W1139=""f""),"""",W1139&amp;"": ""&amp;vlookup(to_text(W1139),'1.Learning-Goals'!$A$3:$B$100,2,FALSE))"),"")</f>
        <v/>
      </c>
      <c r="AB1139" s="50" t="str">
        <f>IFERROR(__xludf.DUMMYFUNCTION("if(or(X1139="""",X1139=""f""),"""",X1139&amp;"": ""&amp;vlookup(to_text(X1139),'1.Learning-Goals'!$A$3:$B$100,2,FALSE))"),"")</f>
        <v/>
      </c>
      <c r="AC1139" s="52"/>
      <c r="AD1139" s="52"/>
      <c r="AE1139" s="52"/>
      <c r="AF1139" s="52"/>
      <c r="AG1139" s="52"/>
      <c r="AH1139" s="52"/>
      <c r="AI1139" s="52"/>
      <c r="AJ1139" s="52"/>
    </row>
    <row r="1140" ht="15.75" customHeight="1">
      <c r="A1140" s="53"/>
      <c r="B1140" s="39" t="str">
        <f t="shared" si="1"/>
        <v/>
      </c>
      <c r="C1140" s="40" t="s">
        <v>3424</v>
      </c>
      <c r="D1140" s="41" t="s">
        <v>3425</v>
      </c>
      <c r="E1140" s="41" t="s">
        <v>2866</v>
      </c>
      <c r="F1140" s="40" t="s">
        <v>2911</v>
      </c>
      <c r="G1140" s="41">
        <v>4.0</v>
      </c>
      <c r="H1140" s="58" t="s">
        <v>7</v>
      </c>
      <c r="I1140" s="41" t="s">
        <v>2912</v>
      </c>
      <c r="J1140" s="56"/>
      <c r="K1140" s="44"/>
      <c r="L1140" s="45"/>
      <c r="M1140" s="46" t="s">
        <v>2961</v>
      </c>
      <c r="N1140" s="40" t="s">
        <v>2962</v>
      </c>
      <c r="O1140" s="47" t="s">
        <v>3426</v>
      </c>
      <c r="P1140" s="40" t="s">
        <v>2972</v>
      </c>
      <c r="Q1140" s="59"/>
      <c r="R1140" s="59"/>
      <c r="S1140" s="49"/>
      <c r="T1140" s="50" t="str">
        <f>IFERROR(__xludf.DUMMYFUNCTION("if(isblank($A1140),"""",REGEXREPLACE($A1140,   "",?(\d),?"",  ""$1""&amp;""-""&amp;$H1140))"),"")</f>
        <v/>
      </c>
      <c r="U1140" s="51" t="str">
        <f>IFERROR(__xludf.DUMMYFUNCTION("iferror(split(A1140,"","",TRUE,TRUE),"""")"),"")</f>
        <v/>
      </c>
      <c r="V1140" s="51"/>
      <c r="W1140" s="51"/>
      <c r="X1140" s="51"/>
      <c r="Y1140" s="50" t="str">
        <f>IFERROR(__xludf.DUMMYFUNCTION("if(or(U1140="""",U1140=""f""),"""",U1140&amp;"": ""&amp;vlookup(to_text(U1140),'1.Learning-Goals'!$A$3:$B$100,2,FALSE))"),"")</f>
        <v/>
      </c>
      <c r="Z1140" s="50" t="str">
        <f>IFERROR(__xludf.DUMMYFUNCTION("if(or(V1140="""",V1140=""f""),"""",V1140&amp;"": ""&amp;vlookup(to_text(V1140),'1.Learning-Goals'!$A$3:$B$100,2,FALSE))"),"")</f>
        <v/>
      </c>
      <c r="AA1140" s="50" t="str">
        <f>IFERROR(__xludf.DUMMYFUNCTION("if(or(W1140="""",W1140=""f""),"""",W1140&amp;"": ""&amp;vlookup(to_text(W1140),'1.Learning-Goals'!$A$3:$B$100,2,FALSE))"),"")</f>
        <v/>
      </c>
      <c r="AB1140" s="50" t="str">
        <f>IFERROR(__xludf.DUMMYFUNCTION("if(or(X1140="""",X1140=""f""),"""",X1140&amp;"": ""&amp;vlookup(to_text(X1140),'1.Learning-Goals'!$A$3:$B$100,2,FALSE))"),"")</f>
        <v/>
      </c>
      <c r="AC1140" s="52"/>
      <c r="AD1140" s="52"/>
      <c r="AE1140" s="52"/>
      <c r="AF1140" s="52"/>
      <c r="AG1140" s="52"/>
      <c r="AH1140" s="52"/>
      <c r="AI1140" s="52"/>
      <c r="AJ1140" s="52"/>
    </row>
    <row r="1141" ht="15.75" customHeight="1">
      <c r="A1141" s="53"/>
      <c r="B1141" s="39" t="str">
        <f t="shared" si="1"/>
        <v/>
      </c>
      <c r="C1141" s="40" t="s">
        <v>3427</v>
      </c>
      <c r="D1141" s="41" t="s">
        <v>3428</v>
      </c>
      <c r="E1141" s="41" t="s">
        <v>2866</v>
      </c>
      <c r="F1141" s="40" t="s">
        <v>2911</v>
      </c>
      <c r="G1141" s="41">
        <v>4.0</v>
      </c>
      <c r="H1141" s="58" t="s">
        <v>7</v>
      </c>
      <c r="I1141" s="41" t="s">
        <v>2912</v>
      </c>
      <c r="J1141" s="56"/>
      <c r="K1141" s="44"/>
      <c r="L1141" s="45"/>
      <c r="M1141" s="46" t="s">
        <v>2961</v>
      </c>
      <c r="N1141" s="40" t="s">
        <v>2962</v>
      </c>
      <c r="O1141" s="47" t="s">
        <v>3429</v>
      </c>
      <c r="P1141" s="40" t="s">
        <v>3051</v>
      </c>
      <c r="Q1141" s="59"/>
      <c r="R1141" s="59"/>
      <c r="S1141" s="49"/>
      <c r="T1141" s="50" t="str">
        <f>IFERROR(__xludf.DUMMYFUNCTION("if(isblank($A1141),"""",REGEXREPLACE($A1141,   "",?(\d),?"",  ""$1""&amp;""-""&amp;$H1141))"),"")</f>
        <v/>
      </c>
      <c r="U1141" s="51" t="str">
        <f>IFERROR(__xludf.DUMMYFUNCTION("iferror(split(A1141,"","",TRUE,TRUE),"""")"),"")</f>
        <v/>
      </c>
      <c r="V1141" s="51"/>
      <c r="W1141" s="51"/>
      <c r="X1141" s="51"/>
      <c r="Y1141" s="50" t="str">
        <f>IFERROR(__xludf.DUMMYFUNCTION("if(or(U1141="""",U1141=""f""),"""",U1141&amp;"": ""&amp;vlookup(to_text(U1141),'1.Learning-Goals'!$A$3:$B$100,2,FALSE))"),"")</f>
        <v/>
      </c>
      <c r="Z1141" s="50" t="str">
        <f>IFERROR(__xludf.DUMMYFUNCTION("if(or(V1141="""",V1141=""f""),"""",V1141&amp;"": ""&amp;vlookup(to_text(V1141),'1.Learning-Goals'!$A$3:$B$100,2,FALSE))"),"")</f>
        <v/>
      </c>
      <c r="AA1141" s="50" t="str">
        <f>IFERROR(__xludf.DUMMYFUNCTION("if(or(W1141="""",W1141=""f""),"""",W1141&amp;"": ""&amp;vlookup(to_text(W1141),'1.Learning-Goals'!$A$3:$B$100,2,FALSE))"),"")</f>
        <v/>
      </c>
      <c r="AB1141" s="50" t="str">
        <f>IFERROR(__xludf.DUMMYFUNCTION("if(or(X1141="""",X1141=""f""),"""",X1141&amp;"": ""&amp;vlookup(to_text(X1141),'1.Learning-Goals'!$A$3:$B$100,2,FALSE))"),"")</f>
        <v/>
      </c>
      <c r="AC1141" s="52"/>
      <c r="AD1141" s="52"/>
      <c r="AE1141" s="52"/>
      <c r="AF1141" s="52"/>
      <c r="AG1141" s="52"/>
      <c r="AH1141" s="52"/>
      <c r="AI1141" s="52"/>
      <c r="AJ1141" s="52"/>
    </row>
    <row r="1142" ht="15.75" customHeight="1">
      <c r="A1142" s="53"/>
      <c r="B1142" s="39" t="str">
        <f t="shared" si="1"/>
        <v/>
      </c>
      <c r="C1142" s="40" t="s">
        <v>3430</v>
      </c>
      <c r="D1142" s="41" t="s">
        <v>3431</v>
      </c>
      <c r="E1142" s="41" t="s">
        <v>2866</v>
      </c>
      <c r="F1142" s="40" t="s">
        <v>2911</v>
      </c>
      <c r="G1142" s="41">
        <v>4.0</v>
      </c>
      <c r="H1142" s="58" t="s">
        <v>7</v>
      </c>
      <c r="I1142" s="41" t="s">
        <v>2912</v>
      </c>
      <c r="J1142" s="56"/>
      <c r="K1142" s="44"/>
      <c r="L1142" s="45"/>
      <c r="M1142" s="46" t="s">
        <v>2961</v>
      </c>
      <c r="N1142" s="40" t="s">
        <v>2962</v>
      </c>
      <c r="O1142" s="47" t="s">
        <v>3432</v>
      </c>
      <c r="P1142" s="40" t="s">
        <v>3055</v>
      </c>
      <c r="Q1142" s="59"/>
      <c r="R1142" s="59"/>
      <c r="S1142" s="49"/>
      <c r="T1142" s="50" t="str">
        <f>IFERROR(__xludf.DUMMYFUNCTION("if(isblank($A1142),"""",REGEXREPLACE($A1142,   "",?(\d),?"",  ""$1""&amp;""-""&amp;$H1142))"),"")</f>
        <v/>
      </c>
      <c r="U1142" s="51" t="str">
        <f>IFERROR(__xludf.DUMMYFUNCTION("iferror(split(A1142,"","",TRUE,TRUE),"""")"),"")</f>
        <v/>
      </c>
      <c r="V1142" s="51"/>
      <c r="W1142" s="51"/>
      <c r="X1142" s="51"/>
      <c r="Y1142" s="50" t="str">
        <f>IFERROR(__xludf.DUMMYFUNCTION("if(or(U1142="""",U1142=""f""),"""",U1142&amp;"": ""&amp;vlookup(to_text(U1142),'1.Learning-Goals'!$A$3:$B$100,2,FALSE))"),"")</f>
        <v/>
      </c>
      <c r="Z1142" s="50" t="str">
        <f>IFERROR(__xludf.DUMMYFUNCTION("if(or(V1142="""",V1142=""f""),"""",V1142&amp;"": ""&amp;vlookup(to_text(V1142),'1.Learning-Goals'!$A$3:$B$100,2,FALSE))"),"")</f>
        <v/>
      </c>
      <c r="AA1142" s="50" t="str">
        <f>IFERROR(__xludf.DUMMYFUNCTION("if(or(W1142="""",W1142=""f""),"""",W1142&amp;"": ""&amp;vlookup(to_text(W1142),'1.Learning-Goals'!$A$3:$B$100,2,FALSE))"),"")</f>
        <v/>
      </c>
      <c r="AB1142" s="50" t="str">
        <f>IFERROR(__xludf.DUMMYFUNCTION("if(or(X1142="""",X1142=""f""),"""",X1142&amp;"": ""&amp;vlookup(to_text(X1142),'1.Learning-Goals'!$A$3:$B$100,2,FALSE))"),"")</f>
        <v/>
      </c>
      <c r="AC1142" s="52"/>
      <c r="AD1142" s="52"/>
      <c r="AE1142" s="52"/>
      <c r="AF1142" s="52"/>
      <c r="AG1142" s="52"/>
      <c r="AH1142" s="52"/>
      <c r="AI1142" s="52"/>
      <c r="AJ1142" s="52"/>
    </row>
    <row r="1143" ht="15.75" customHeight="1">
      <c r="A1143" s="53"/>
      <c r="B1143" s="39" t="str">
        <f t="shared" si="1"/>
        <v/>
      </c>
      <c r="C1143" s="40" t="s">
        <v>3433</v>
      </c>
      <c r="D1143" s="41" t="s">
        <v>3434</v>
      </c>
      <c r="E1143" s="41" t="s">
        <v>2866</v>
      </c>
      <c r="F1143" s="40" t="s">
        <v>2911</v>
      </c>
      <c r="G1143" s="41">
        <v>5.0</v>
      </c>
      <c r="H1143" s="58" t="s">
        <v>7</v>
      </c>
      <c r="I1143" s="41" t="s">
        <v>2912</v>
      </c>
      <c r="J1143" s="56"/>
      <c r="K1143" s="44"/>
      <c r="L1143" s="45"/>
      <c r="M1143" s="46" t="s">
        <v>2913</v>
      </c>
      <c r="N1143" s="40" t="s">
        <v>2914</v>
      </c>
      <c r="O1143" s="47" t="s">
        <v>3435</v>
      </c>
      <c r="P1143" s="40" t="s">
        <v>2916</v>
      </c>
      <c r="Q1143" s="59"/>
      <c r="R1143" s="59"/>
      <c r="S1143" s="49"/>
      <c r="T1143" s="50" t="str">
        <f>IFERROR(__xludf.DUMMYFUNCTION("if(isblank($A1143),"""",REGEXREPLACE($A1143,   "",?(\d),?"",  ""$1""&amp;""-""&amp;$H1143))"),"")</f>
        <v/>
      </c>
      <c r="U1143" s="51" t="str">
        <f>IFERROR(__xludf.DUMMYFUNCTION("iferror(split(A1143,"","",TRUE,TRUE),"""")"),"")</f>
        <v/>
      </c>
      <c r="V1143" s="51"/>
      <c r="W1143" s="51"/>
      <c r="X1143" s="51"/>
      <c r="Y1143" s="50" t="str">
        <f>IFERROR(__xludf.DUMMYFUNCTION("if(or(U1143="""",U1143=""f""),"""",U1143&amp;"": ""&amp;vlookup(to_text(U1143),'1.Learning-Goals'!$A$3:$B$100,2,FALSE))"),"")</f>
        <v/>
      </c>
      <c r="Z1143" s="50" t="str">
        <f>IFERROR(__xludf.DUMMYFUNCTION("if(or(V1143="""",V1143=""f""),"""",V1143&amp;"": ""&amp;vlookup(to_text(V1143),'1.Learning-Goals'!$A$3:$B$100,2,FALSE))"),"")</f>
        <v/>
      </c>
      <c r="AA1143" s="50" t="str">
        <f>IFERROR(__xludf.DUMMYFUNCTION("if(or(W1143="""",W1143=""f""),"""",W1143&amp;"": ""&amp;vlookup(to_text(W1143),'1.Learning-Goals'!$A$3:$B$100,2,FALSE))"),"")</f>
        <v/>
      </c>
      <c r="AB1143" s="50" t="str">
        <f>IFERROR(__xludf.DUMMYFUNCTION("if(or(X1143="""",X1143=""f""),"""",X1143&amp;"": ""&amp;vlookup(to_text(X1143),'1.Learning-Goals'!$A$3:$B$100,2,FALSE))"),"")</f>
        <v/>
      </c>
      <c r="AC1143" s="52"/>
      <c r="AD1143" s="52"/>
      <c r="AE1143" s="52"/>
      <c r="AF1143" s="52"/>
      <c r="AG1143" s="52"/>
      <c r="AH1143" s="52"/>
      <c r="AI1143" s="52"/>
      <c r="AJ1143" s="52"/>
    </row>
    <row r="1144" ht="15.75" customHeight="1">
      <c r="A1144" s="53"/>
      <c r="B1144" s="39" t="str">
        <f t="shared" si="1"/>
        <v/>
      </c>
      <c r="C1144" s="40" t="s">
        <v>3436</v>
      </c>
      <c r="D1144" s="41" t="s">
        <v>3437</v>
      </c>
      <c r="E1144" s="41" t="s">
        <v>2866</v>
      </c>
      <c r="F1144" s="40" t="s">
        <v>2911</v>
      </c>
      <c r="G1144" s="41">
        <v>5.0</v>
      </c>
      <c r="H1144" s="58" t="s">
        <v>7</v>
      </c>
      <c r="I1144" s="41" t="s">
        <v>2912</v>
      </c>
      <c r="J1144" s="56"/>
      <c r="K1144" s="44"/>
      <c r="L1144" s="45"/>
      <c r="M1144" s="46" t="s">
        <v>2913</v>
      </c>
      <c r="N1144" s="40" t="s">
        <v>2914</v>
      </c>
      <c r="O1144" s="47" t="s">
        <v>3438</v>
      </c>
      <c r="P1144" s="40" t="s">
        <v>2920</v>
      </c>
      <c r="Q1144" s="59"/>
      <c r="R1144" s="59"/>
      <c r="S1144" s="49"/>
      <c r="T1144" s="50" t="str">
        <f>IFERROR(__xludf.DUMMYFUNCTION("if(isblank($A1144),"""",REGEXREPLACE($A1144,   "",?(\d),?"",  ""$1""&amp;""-""&amp;$H1144))"),"")</f>
        <v/>
      </c>
      <c r="U1144" s="51" t="str">
        <f>IFERROR(__xludf.DUMMYFUNCTION("iferror(split(A1144,"","",TRUE,TRUE),"""")"),"")</f>
        <v/>
      </c>
      <c r="V1144" s="51"/>
      <c r="W1144" s="51"/>
      <c r="X1144" s="51"/>
      <c r="Y1144" s="50" t="str">
        <f>IFERROR(__xludf.DUMMYFUNCTION("if(or(U1144="""",U1144=""f""),"""",U1144&amp;"": ""&amp;vlookup(to_text(U1144),'1.Learning-Goals'!$A$3:$B$100,2,FALSE))"),"")</f>
        <v/>
      </c>
      <c r="Z1144" s="50" t="str">
        <f>IFERROR(__xludf.DUMMYFUNCTION("if(or(V1144="""",V1144=""f""),"""",V1144&amp;"": ""&amp;vlookup(to_text(V1144),'1.Learning-Goals'!$A$3:$B$100,2,FALSE))"),"")</f>
        <v/>
      </c>
      <c r="AA1144" s="50" t="str">
        <f>IFERROR(__xludf.DUMMYFUNCTION("if(or(W1144="""",W1144=""f""),"""",W1144&amp;"": ""&amp;vlookup(to_text(W1144),'1.Learning-Goals'!$A$3:$B$100,2,FALSE))"),"")</f>
        <v/>
      </c>
      <c r="AB1144" s="50" t="str">
        <f>IFERROR(__xludf.DUMMYFUNCTION("if(or(X1144="""",X1144=""f""),"""",X1144&amp;"": ""&amp;vlookup(to_text(X1144),'1.Learning-Goals'!$A$3:$B$100,2,FALSE))"),"")</f>
        <v/>
      </c>
      <c r="AC1144" s="52"/>
      <c r="AD1144" s="52"/>
      <c r="AE1144" s="52"/>
      <c r="AF1144" s="52"/>
      <c r="AG1144" s="52"/>
      <c r="AH1144" s="52"/>
      <c r="AI1144" s="52"/>
      <c r="AJ1144" s="52"/>
    </row>
    <row r="1145" ht="15.75" customHeight="1">
      <c r="A1145" s="53"/>
      <c r="B1145" s="39" t="str">
        <f t="shared" si="1"/>
        <v/>
      </c>
      <c r="C1145" s="40" t="s">
        <v>3439</v>
      </c>
      <c r="D1145" s="41" t="s">
        <v>3440</v>
      </c>
      <c r="E1145" s="41" t="s">
        <v>2866</v>
      </c>
      <c r="F1145" s="40" t="s">
        <v>2911</v>
      </c>
      <c r="G1145" s="41">
        <v>5.0</v>
      </c>
      <c r="H1145" s="58" t="s">
        <v>7</v>
      </c>
      <c r="I1145" s="41" t="s">
        <v>2912</v>
      </c>
      <c r="J1145" s="56"/>
      <c r="K1145" s="44"/>
      <c r="L1145" s="45"/>
      <c r="M1145" s="46" t="s">
        <v>2913</v>
      </c>
      <c r="N1145" s="40" t="s">
        <v>2914</v>
      </c>
      <c r="O1145" s="47" t="s">
        <v>3441</v>
      </c>
      <c r="P1145" s="40" t="s">
        <v>3442</v>
      </c>
      <c r="Q1145" s="59"/>
      <c r="R1145" s="59"/>
      <c r="S1145" s="49"/>
      <c r="T1145" s="50" t="str">
        <f>IFERROR(__xludf.DUMMYFUNCTION("if(isblank($A1145),"""",REGEXREPLACE($A1145,   "",?(\d),?"",  ""$1""&amp;""-""&amp;$H1145))"),"")</f>
        <v/>
      </c>
      <c r="U1145" s="51" t="str">
        <f>IFERROR(__xludf.DUMMYFUNCTION("iferror(split(A1145,"","",TRUE,TRUE),"""")"),"")</f>
        <v/>
      </c>
      <c r="V1145" s="51"/>
      <c r="W1145" s="51"/>
      <c r="X1145" s="51"/>
      <c r="Y1145" s="50" t="str">
        <f>IFERROR(__xludf.DUMMYFUNCTION("if(or(U1145="""",U1145=""f""),"""",U1145&amp;"": ""&amp;vlookup(to_text(U1145),'1.Learning-Goals'!$A$3:$B$100,2,FALSE))"),"")</f>
        <v/>
      </c>
      <c r="Z1145" s="50" t="str">
        <f>IFERROR(__xludf.DUMMYFUNCTION("if(or(V1145="""",V1145=""f""),"""",V1145&amp;"": ""&amp;vlookup(to_text(V1145),'1.Learning-Goals'!$A$3:$B$100,2,FALSE))"),"")</f>
        <v/>
      </c>
      <c r="AA1145" s="50" t="str">
        <f>IFERROR(__xludf.DUMMYFUNCTION("if(or(W1145="""",W1145=""f""),"""",W1145&amp;"": ""&amp;vlookup(to_text(W1145),'1.Learning-Goals'!$A$3:$B$100,2,FALSE))"),"")</f>
        <v/>
      </c>
      <c r="AB1145" s="50" t="str">
        <f>IFERROR(__xludf.DUMMYFUNCTION("if(or(X1145="""",X1145=""f""),"""",X1145&amp;"": ""&amp;vlookup(to_text(X1145),'1.Learning-Goals'!$A$3:$B$100,2,FALSE))"),"")</f>
        <v/>
      </c>
      <c r="AC1145" s="52"/>
      <c r="AD1145" s="52"/>
      <c r="AE1145" s="52"/>
      <c r="AF1145" s="52"/>
      <c r="AG1145" s="52"/>
      <c r="AH1145" s="52"/>
      <c r="AI1145" s="52"/>
      <c r="AJ1145" s="52"/>
    </row>
    <row r="1146" ht="15.75" customHeight="1">
      <c r="A1146" s="53"/>
      <c r="B1146" s="39" t="str">
        <f t="shared" si="1"/>
        <v/>
      </c>
      <c r="C1146" s="40" t="s">
        <v>3443</v>
      </c>
      <c r="D1146" s="41" t="s">
        <v>3444</v>
      </c>
      <c r="E1146" s="41" t="s">
        <v>2866</v>
      </c>
      <c r="F1146" s="40" t="s">
        <v>2911</v>
      </c>
      <c r="G1146" s="41">
        <v>5.0</v>
      </c>
      <c r="H1146" s="58" t="s">
        <v>7</v>
      </c>
      <c r="I1146" s="41" t="s">
        <v>2912</v>
      </c>
      <c r="J1146" s="56"/>
      <c r="K1146" s="44"/>
      <c r="L1146" s="45"/>
      <c r="M1146" s="46" t="s">
        <v>2913</v>
      </c>
      <c r="N1146" s="40" t="s">
        <v>2914</v>
      </c>
      <c r="O1146" s="47" t="s">
        <v>3445</v>
      </c>
      <c r="P1146" s="40" t="s">
        <v>2928</v>
      </c>
      <c r="Q1146" s="59"/>
      <c r="R1146" s="59"/>
      <c r="S1146" s="49"/>
      <c r="T1146" s="50" t="str">
        <f>IFERROR(__xludf.DUMMYFUNCTION("if(isblank($A1146),"""",REGEXREPLACE($A1146,   "",?(\d),?"",  ""$1""&amp;""-""&amp;$H1146))"),"")</f>
        <v/>
      </c>
      <c r="U1146" s="51" t="str">
        <f>IFERROR(__xludf.DUMMYFUNCTION("iferror(split(A1146,"","",TRUE,TRUE),"""")"),"")</f>
        <v/>
      </c>
      <c r="V1146" s="51"/>
      <c r="W1146" s="51"/>
      <c r="X1146" s="51"/>
      <c r="Y1146" s="50" t="str">
        <f>IFERROR(__xludf.DUMMYFUNCTION("if(or(U1146="""",U1146=""f""),"""",U1146&amp;"": ""&amp;vlookup(to_text(U1146),'1.Learning-Goals'!$A$3:$B$100,2,FALSE))"),"")</f>
        <v/>
      </c>
      <c r="Z1146" s="50" t="str">
        <f>IFERROR(__xludf.DUMMYFUNCTION("if(or(V1146="""",V1146=""f""),"""",V1146&amp;"": ""&amp;vlookup(to_text(V1146),'1.Learning-Goals'!$A$3:$B$100,2,FALSE))"),"")</f>
        <v/>
      </c>
      <c r="AA1146" s="50" t="str">
        <f>IFERROR(__xludf.DUMMYFUNCTION("if(or(W1146="""",W1146=""f""),"""",W1146&amp;"": ""&amp;vlookup(to_text(W1146),'1.Learning-Goals'!$A$3:$B$100,2,FALSE))"),"")</f>
        <v/>
      </c>
      <c r="AB1146" s="50" t="str">
        <f>IFERROR(__xludf.DUMMYFUNCTION("if(or(X1146="""",X1146=""f""),"""",X1146&amp;"": ""&amp;vlookup(to_text(X1146),'1.Learning-Goals'!$A$3:$B$100,2,FALSE))"),"")</f>
        <v/>
      </c>
      <c r="AC1146" s="52"/>
      <c r="AD1146" s="52"/>
      <c r="AE1146" s="52"/>
      <c r="AF1146" s="52"/>
      <c r="AG1146" s="52"/>
      <c r="AH1146" s="52"/>
      <c r="AI1146" s="52"/>
      <c r="AJ1146" s="52"/>
    </row>
    <row r="1147" ht="15.75" customHeight="1">
      <c r="A1147" s="53"/>
      <c r="B1147" s="39" t="str">
        <f t="shared" si="1"/>
        <v/>
      </c>
      <c r="C1147" s="40" t="s">
        <v>3446</v>
      </c>
      <c r="D1147" s="41" t="s">
        <v>3447</v>
      </c>
      <c r="E1147" s="41" t="s">
        <v>2866</v>
      </c>
      <c r="F1147" s="40" t="s">
        <v>2939</v>
      </c>
      <c r="G1147" s="41">
        <v>5.0</v>
      </c>
      <c r="H1147" s="58" t="s">
        <v>7</v>
      </c>
      <c r="I1147" s="41" t="s">
        <v>2940</v>
      </c>
      <c r="J1147" s="56"/>
      <c r="K1147" s="44"/>
      <c r="L1147" s="45"/>
      <c r="M1147" s="46" t="s">
        <v>2941</v>
      </c>
      <c r="N1147" s="40" t="s">
        <v>2942</v>
      </c>
      <c r="O1147" s="47" t="s">
        <v>3448</v>
      </c>
      <c r="P1147" s="40" t="s">
        <v>2944</v>
      </c>
      <c r="Q1147" s="59"/>
      <c r="R1147" s="59"/>
      <c r="S1147" s="49"/>
      <c r="T1147" s="50" t="str">
        <f>IFERROR(__xludf.DUMMYFUNCTION("if(isblank($A1147),"""",REGEXREPLACE($A1147,   "",?(\d),?"",  ""$1""&amp;""-""&amp;$H1147))"),"")</f>
        <v/>
      </c>
      <c r="U1147" s="51" t="str">
        <f>IFERROR(__xludf.DUMMYFUNCTION("iferror(split(A1147,"","",TRUE,TRUE),"""")"),"")</f>
        <v/>
      </c>
      <c r="V1147" s="51"/>
      <c r="W1147" s="51"/>
      <c r="X1147" s="51"/>
      <c r="Y1147" s="50" t="str">
        <f>IFERROR(__xludf.DUMMYFUNCTION("if(or(U1147="""",U1147=""f""),"""",U1147&amp;"": ""&amp;vlookup(to_text(U1147),'1.Learning-Goals'!$A$3:$B$100,2,FALSE))"),"")</f>
        <v/>
      </c>
      <c r="Z1147" s="50" t="str">
        <f>IFERROR(__xludf.DUMMYFUNCTION("if(or(V1147="""",V1147=""f""),"""",V1147&amp;"": ""&amp;vlookup(to_text(V1147),'1.Learning-Goals'!$A$3:$B$100,2,FALSE))"),"")</f>
        <v/>
      </c>
      <c r="AA1147" s="50" t="str">
        <f>IFERROR(__xludf.DUMMYFUNCTION("if(or(W1147="""",W1147=""f""),"""",W1147&amp;"": ""&amp;vlookup(to_text(W1147),'1.Learning-Goals'!$A$3:$B$100,2,FALSE))"),"")</f>
        <v/>
      </c>
      <c r="AB1147" s="50" t="str">
        <f>IFERROR(__xludf.DUMMYFUNCTION("if(or(X1147="""",X1147=""f""),"""",X1147&amp;"": ""&amp;vlookup(to_text(X1147),'1.Learning-Goals'!$A$3:$B$100,2,FALSE))"),"")</f>
        <v/>
      </c>
      <c r="AC1147" s="52"/>
      <c r="AD1147" s="52"/>
      <c r="AE1147" s="52"/>
      <c r="AF1147" s="52"/>
      <c r="AG1147" s="52"/>
      <c r="AH1147" s="52"/>
      <c r="AI1147" s="52"/>
      <c r="AJ1147" s="52"/>
    </row>
    <row r="1148" ht="15.75" customHeight="1">
      <c r="A1148" s="53"/>
      <c r="B1148" s="39" t="str">
        <f t="shared" si="1"/>
        <v/>
      </c>
      <c r="C1148" s="40" t="s">
        <v>3449</v>
      </c>
      <c r="D1148" s="41" t="s">
        <v>3450</v>
      </c>
      <c r="E1148" s="41" t="s">
        <v>2866</v>
      </c>
      <c r="F1148" s="40" t="s">
        <v>2939</v>
      </c>
      <c r="G1148" s="41">
        <v>5.0</v>
      </c>
      <c r="H1148" s="58" t="s">
        <v>7</v>
      </c>
      <c r="I1148" s="41" t="s">
        <v>2940</v>
      </c>
      <c r="J1148" s="56"/>
      <c r="K1148" s="44"/>
      <c r="L1148" s="45"/>
      <c r="M1148" s="46" t="s">
        <v>2941</v>
      </c>
      <c r="N1148" s="40" t="s">
        <v>2942</v>
      </c>
      <c r="O1148" s="47" t="s">
        <v>3451</v>
      </c>
      <c r="P1148" s="40" t="s">
        <v>3452</v>
      </c>
      <c r="Q1148" s="59"/>
      <c r="R1148" s="59"/>
      <c r="S1148" s="49"/>
      <c r="T1148" s="50" t="str">
        <f>IFERROR(__xludf.DUMMYFUNCTION("if(isblank($A1148),"""",REGEXREPLACE($A1148,   "",?(\d),?"",  ""$1""&amp;""-""&amp;$H1148))"),"")</f>
        <v/>
      </c>
      <c r="U1148" s="51" t="str">
        <f>IFERROR(__xludf.DUMMYFUNCTION("iferror(split(A1148,"","",TRUE,TRUE),"""")"),"")</f>
        <v/>
      </c>
      <c r="V1148" s="51"/>
      <c r="W1148" s="51"/>
      <c r="X1148" s="51"/>
      <c r="Y1148" s="50" t="str">
        <f>IFERROR(__xludf.DUMMYFUNCTION("if(or(U1148="""",U1148=""f""),"""",U1148&amp;"": ""&amp;vlookup(to_text(U1148),'1.Learning-Goals'!$A$3:$B$100,2,FALSE))"),"")</f>
        <v/>
      </c>
      <c r="Z1148" s="50" t="str">
        <f>IFERROR(__xludf.DUMMYFUNCTION("if(or(V1148="""",V1148=""f""),"""",V1148&amp;"": ""&amp;vlookup(to_text(V1148),'1.Learning-Goals'!$A$3:$B$100,2,FALSE))"),"")</f>
        <v/>
      </c>
      <c r="AA1148" s="50" t="str">
        <f>IFERROR(__xludf.DUMMYFUNCTION("if(or(W1148="""",W1148=""f""),"""",W1148&amp;"": ""&amp;vlookup(to_text(W1148),'1.Learning-Goals'!$A$3:$B$100,2,FALSE))"),"")</f>
        <v/>
      </c>
      <c r="AB1148" s="50" t="str">
        <f>IFERROR(__xludf.DUMMYFUNCTION("if(or(X1148="""",X1148=""f""),"""",X1148&amp;"": ""&amp;vlookup(to_text(X1148),'1.Learning-Goals'!$A$3:$B$100,2,FALSE))"),"")</f>
        <v/>
      </c>
      <c r="AC1148" s="52"/>
      <c r="AD1148" s="52"/>
      <c r="AE1148" s="52"/>
      <c r="AF1148" s="52"/>
      <c r="AG1148" s="52"/>
      <c r="AH1148" s="52"/>
      <c r="AI1148" s="52"/>
      <c r="AJ1148" s="52"/>
    </row>
    <row r="1149" ht="15.75" customHeight="1">
      <c r="A1149" s="53"/>
      <c r="B1149" s="39" t="str">
        <f t="shared" si="1"/>
        <v/>
      </c>
      <c r="C1149" s="40" t="s">
        <v>3453</v>
      </c>
      <c r="D1149" s="41" t="s">
        <v>3454</v>
      </c>
      <c r="E1149" s="41" t="s">
        <v>2866</v>
      </c>
      <c r="F1149" s="40" t="s">
        <v>2939</v>
      </c>
      <c r="G1149" s="41">
        <v>5.0</v>
      </c>
      <c r="H1149" s="58" t="s">
        <v>7</v>
      </c>
      <c r="I1149" s="41" t="s">
        <v>2940</v>
      </c>
      <c r="J1149" s="56"/>
      <c r="K1149" s="44"/>
      <c r="L1149" s="45"/>
      <c r="M1149" s="46" t="s">
        <v>2941</v>
      </c>
      <c r="N1149" s="40" t="s">
        <v>2942</v>
      </c>
      <c r="O1149" s="47" t="s">
        <v>3455</v>
      </c>
      <c r="P1149" s="40" t="s">
        <v>3456</v>
      </c>
      <c r="Q1149" s="59"/>
      <c r="R1149" s="59"/>
      <c r="S1149" s="49"/>
      <c r="T1149" s="50" t="str">
        <f>IFERROR(__xludf.DUMMYFUNCTION("if(isblank($A1149),"""",REGEXREPLACE($A1149,   "",?(\d),?"",  ""$1""&amp;""-""&amp;$H1149))"),"")</f>
        <v/>
      </c>
      <c r="U1149" s="51" t="str">
        <f>IFERROR(__xludf.DUMMYFUNCTION("iferror(split(A1149,"","",TRUE,TRUE),"""")"),"")</f>
        <v/>
      </c>
      <c r="V1149" s="51"/>
      <c r="W1149" s="51"/>
      <c r="X1149" s="51"/>
      <c r="Y1149" s="50" t="str">
        <f>IFERROR(__xludf.DUMMYFUNCTION("if(or(U1149="""",U1149=""f""),"""",U1149&amp;"": ""&amp;vlookup(to_text(U1149),'1.Learning-Goals'!$A$3:$B$100,2,FALSE))"),"")</f>
        <v/>
      </c>
      <c r="Z1149" s="50" t="str">
        <f>IFERROR(__xludf.DUMMYFUNCTION("if(or(V1149="""",V1149=""f""),"""",V1149&amp;"": ""&amp;vlookup(to_text(V1149),'1.Learning-Goals'!$A$3:$B$100,2,FALSE))"),"")</f>
        <v/>
      </c>
      <c r="AA1149" s="50" t="str">
        <f>IFERROR(__xludf.DUMMYFUNCTION("if(or(W1149="""",W1149=""f""),"""",W1149&amp;"": ""&amp;vlookup(to_text(W1149),'1.Learning-Goals'!$A$3:$B$100,2,FALSE))"),"")</f>
        <v/>
      </c>
      <c r="AB1149" s="50" t="str">
        <f>IFERROR(__xludf.DUMMYFUNCTION("if(or(X1149="""",X1149=""f""),"""",X1149&amp;"": ""&amp;vlookup(to_text(X1149),'1.Learning-Goals'!$A$3:$B$100,2,FALSE))"),"")</f>
        <v/>
      </c>
      <c r="AC1149" s="52"/>
      <c r="AD1149" s="52"/>
      <c r="AE1149" s="52"/>
      <c r="AF1149" s="52"/>
      <c r="AG1149" s="52"/>
      <c r="AH1149" s="52"/>
      <c r="AI1149" s="52"/>
      <c r="AJ1149" s="52"/>
    </row>
    <row r="1150" ht="15.75" customHeight="1">
      <c r="A1150" s="53"/>
      <c r="B1150" s="39" t="str">
        <f t="shared" si="1"/>
        <v/>
      </c>
      <c r="C1150" s="40" t="s">
        <v>3457</v>
      </c>
      <c r="D1150" s="41" t="s">
        <v>3458</v>
      </c>
      <c r="E1150" s="41" t="s">
        <v>2866</v>
      </c>
      <c r="F1150" s="40" t="s">
        <v>2939</v>
      </c>
      <c r="G1150" s="41">
        <v>5.0</v>
      </c>
      <c r="H1150" s="58" t="s">
        <v>7</v>
      </c>
      <c r="I1150" s="41" t="s">
        <v>2940</v>
      </c>
      <c r="J1150" s="56"/>
      <c r="K1150" s="44"/>
      <c r="L1150" s="45"/>
      <c r="M1150" s="46" t="s">
        <v>2941</v>
      </c>
      <c r="N1150" s="40" t="s">
        <v>2942</v>
      </c>
      <c r="O1150" s="47" t="s">
        <v>3459</v>
      </c>
      <c r="P1150" s="40" t="s">
        <v>3460</v>
      </c>
      <c r="R1150" s="59"/>
      <c r="S1150" s="49"/>
      <c r="T1150" s="50" t="str">
        <f>IFERROR(__xludf.DUMMYFUNCTION("if(isblank($A1150),"""",REGEXREPLACE($A1150,   "",?(\d),?"",  ""$1""&amp;""-""&amp;$H1150))"),"")</f>
        <v/>
      </c>
      <c r="U1150" s="51" t="str">
        <f>IFERROR(__xludf.DUMMYFUNCTION("iferror(split(A1150,"","",TRUE,TRUE),"""")"),"")</f>
        <v/>
      </c>
      <c r="V1150" s="51"/>
      <c r="W1150" s="51"/>
      <c r="X1150" s="51"/>
      <c r="Y1150" s="50" t="str">
        <f>IFERROR(__xludf.DUMMYFUNCTION("if(or(U1150="""",U1150=""f""),"""",U1150&amp;"": ""&amp;vlookup(to_text(U1150),'1.Learning-Goals'!$A$3:$B$100,2,FALSE))"),"")</f>
        <v/>
      </c>
      <c r="Z1150" s="50" t="str">
        <f>IFERROR(__xludf.DUMMYFUNCTION("if(or(V1150="""",V1150=""f""),"""",V1150&amp;"": ""&amp;vlookup(to_text(V1150),'1.Learning-Goals'!$A$3:$B$100,2,FALSE))"),"")</f>
        <v/>
      </c>
      <c r="AA1150" s="50" t="str">
        <f>IFERROR(__xludf.DUMMYFUNCTION("if(or(W1150="""",W1150=""f""),"""",W1150&amp;"": ""&amp;vlookup(to_text(W1150),'1.Learning-Goals'!$A$3:$B$100,2,FALSE))"),"")</f>
        <v/>
      </c>
      <c r="AB1150" s="50" t="str">
        <f>IFERROR(__xludf.DUMMYFUNCTION("if(or(X1150="""",X1150=""f""),"""",X1150&amp;"": ""&amp;vlookup(to_text(X1150),'1.Learning-Goals'!$A$3:$B$100,2,FALSE))"),"")</f>
        <v/>
      </c>
      <c r="AC1150" s="52"/>
      <c r="AD1150" s="52"/>
      <c r="AE1150" s="52"/>
      <c r="AF1150" s="52"/>
      <c r="AG1150" s="52"/>
      <c r="AH1150" s="52"/>
      <c r="AI1150" s="52"/>
      <c r="AJ1150" s="52"/>
    </row>
    <row r="1151" ht="15.75" customHeight="1">
      <c r="A1151" s="53"/>
      <c r="B1151" s="39" t="str">
        <f t="shared" si="1"/>
        <v/>
      </c>
      <c r="C1151" s="40" t="s">
        <v>3461</v>
      </c>
      <c r="D1151" s="41" t="s">
        <v>3462</v>
      </c>
      <c r="E1151" s="41" t="s">
        <v>2866</v>
      </c>
      <c r="F1151" s="40" t="s">
        <v>2939</v>
      </c>
      <c r="G1151" s="41">
        <v>5.0</v>
      </c>
      <c r="H1151" s="58" t="s">
        <v>7</v>
      </c>
      <c r="I1151" s="41" t="s">
        <v>2940</v>
      </c>
      <c r="J1151" s="56"/>
      <c r="K1151" s="44"/>
      <c r="L1151" s="45"/>
      <c r="M1151" s="46" t="s">
        <v>2941</v>
      </c>
      <c r="N1151" s="40" t="s">
        <v>2942</v>
      </c>
      <c r="O1151" s="47" t="s">
        <v>3463</v>
      </c>
      <c r="P1151" s="40" t="s">
        <v>3464</v>
      </c>
      <c r="R1151" s="59"/>
      <c r="S1151" s="49"/>
      <c r="T1151" s="50" t="str">
        <f>IFERROR(__xludf.DUMMYFUNCTION("if(isblank($A1151),"""",REGEXREPLACE($A1151,   "",?(\d),?"",  ""$1""&amp;""-""&amp;$H1151))"),"")</f>
        <v/>
      </c>
      <c r="U1151" s="51" t="str">
        <f>IFERROR(__xludf.DUMMYFUNCTION("iferror(split(A1151,"","",TRUE,TRUE),"""")"),"")</f>
        <v/>
      </c>
      <c r="V1151" s="51"/>
      <c r="W1151" s="51"/>
      <c r="X1151" s="51"/>
      <c r="Y1151" s="50" t="str">
        <f>IFERROR(__xludf.DUMMYFUNCTION("if(or(U1151="""",U1151=""f""),"""",U1151&amp;"": ""&amp;vlookup(to_text(U1151),'1.Learning-Goals'!$A$3:$B$100,2,FALSE))"),"")</f>
        <v/>
      </c>
      <c r="Z1151" s="50" t="str">
        <f>IFERROR(__xludf.DUMMYFUNCTION("if(or(V1151="""",V1151=""f""),"""",V1151&amp;"": ""&amp;vlookup(to_text(V1151),'1.Learning-Goals'!$A$3:$B$100,2,FALSE))"),"")</f>
        <v/>
      </c>
      <c r="AA1151" s="50" t="str">
        <f>IFERROR(__xludf.DUMMYFUNCTION("if(or(W1151="""",W1151=""f""),"""",W1151&amp;"": ""&amp;vlookup(to_text(W1151),'1.Learning-Goals'!$A$3:$B$100,2,FALSE))"),"")</f>
        <v/>
      </c>
      <c r="AB1151" s="50" t="str">
        <f>IFERROR(__xludf.DUMMYFUNCTION("if(or(X1151="""",X1151=""f""),"""",X1151&amp;"": ""&amp;vlookup(to_text(X1151),'1.Learning-Goals'!$A$3:$B$100,2,FALSE))"),"")</f>
        <v/>
      </c>
      <c r="AC1151" s="52"/>
      <c r="AD1151" s="52"/>
      <c r="AE1151" s="52"/>
      <c r="AF1151" s="52"/>
      <c r="AG1151" s="52"/>
      <c r="AH1151" s="52"/>
      <c r="AI1151" s="52"/>
      <c r="AJ1151" s="52"/>
    </row>
    <row r="1152" ht="15.75" customHeight="1">
      <c r="A1152" s="53"/>
      <c r="B1152" s="39" t="str">
        <f t="shared" si="1"/>
        <v/>
      </c>
      <c r="C1152" s="40" t="s">
        <v>3465</v>
      </c>
      <c r="D1152" s="41" t="s">
        <v>3466</v>
      </c>
      <c r="E1152" s="41" t="s">
        <v>2866</v>
      </c>
      <c r="F1152" s="40" t="s">
        <v>2939</v>
      </c>
      <c r="G1152" s="41">
        <v>5.0</v>
      </c>
      <c r="H1152" s="58" t="s">
        <v>7</v>
      </c>
      <c r="I1152" s="41" t="s">
        <v>2940</v>
      </c>
      <c r="J1152" s="56"/>
      <c r="K1152" s="44"/>
      <c r="L1152" s="45"/>
      <c r="M1152" s="46" t="s">
        <v>2941</v>
      </c>
      <c r="N1152" s="40" t="s">
        <v>2942</v>
      </c>
      <c r="O1152" s="47" t="s">
        <v>3467</v>
      </c>
      <c r="P1152" s="40" t="s">
        <v>3002</v>
      </c>
      <c r="Q1152" s="59"/>
      <c r="R1152" s="59"/>
      <c r="S1152" s="49"/>
      <c r="T1152" s="50" t="str">
        <f>IFERROR(__xludf.DUMMYFUNCTION("if(isblank($A1152),"""",REGEXREPLACE($A1152,   "",?(\d),?"",  ""$1""&amp;""-""&amp;$H1152))"),"")</f>
        <v/>
      </c>
      <c r="U1152" s="51" t="str">
        <f>IFERROR(__xludf.DUMMYFUNCTION("iferror(split(A1152,"","",TRUE,TRUE),"""")"),"")</f>
        <v/>
      </c>
      <c r="V1152" s="51"/>
      <c r="W1152" s="51"/>
      <c r="X1152" s="51"/>
      <c r="Y1152" s="50" t="str">
        <f>IFERROR(__xludf.DUMMYFUNCTION("if(or(U1152="""",U1152=""f""),"""",U1152&amp;"": ""&amp;vlookup(to_text(U1152),'1.Learning-Goals'!$A$3:$B$100,2,FALSE))"),"")</f>
        <v/>
      </c>
      <c r="Z1152" s="50" t="str">
        <f>IFERROR(__xludf.DUMMYFUNCTION("if(or(V1152="""",V1152=""f""),"""",V1152&amp;"": ""&amp;vlookup(to_text(V1152),'1.Learning-Goals'!$A$3:$B$100,2,FALSE))"),"")</f>
        <v/>
      </c>
      <c r="AA1152" s="50" t="str">
        <f>IFERROR(__xludf.DUMMYFUNCTION("if(or(W1152="""",W1152=""f""),"""",W1152&amp;"": ""&amp;vlookup(to_text(W1152),'1.Learning-Goals'!$A$3:$B$100,2,FALSE))"),"")</f>
        <v/>
      </c>
      <c r="AB1152" s="50" t="str">
        <f>IFERROR(__xludf.DUMMYFUNCTION("if(or(X1152="""",X1152=""f""),"""",X1152&amp;"": ""&amp;vlookup(to_text(X1152),'1.Learning-Goals'!$A$3:$B$100,2,FALSE))"),"")</f>
        <v/>
      </c>
      <c r="AC1152" s="52"/>
      <c r="AD1152" s="52"/>
      <c r="AE1152" s="52"/>
      <c r="AF1152" s="52"/>
      <c r="AG1152" s="52"/>
      <c r="AH1152" s="52"/>
      <c r="AI1152" s="52"/>
      <c r="AJ1152" s="52"/>
    </row>
    <row r="1153" ht="15.75" customHeight="1">
      <c r="A1153" s="53"/>
      <c r="B1153" s="39" t="str">
        <f t="shared" si="1"/>
        <v/>
      </c>
      <c r="C1153" s="40" t="s">
        <v>3468</v>
      </c>
      <c r="D1153" s="41" t="s">
        <v>3469</v>
      </c>
      <c r="E1153" s="41" t="s">
        <v>2866</v>
      </c>
      <c r="F1153" s="40" t="s">
        <v>2939</v>
      </c>
      <c r="G1153" s="41">
        <v>5.0</v>
      </c>
      <c r="H1153" s="58" t="s">
        <v>7</v>
      </c>
      <c r="I1153" s="41" t="s">
        <v>2940</v>
      </c>
      <c r="J1153" s="56"/>
      <c r="K1153" s="44"/>
      <c r="L1153" s="45"/>
      <c r="M1153" s="46" t="s">
        <v>2941</v>
      </c>
      <c r="N1153" s="40" t="s">
        <v>2942</v>
      </c>
      <c r="O1153" s="47" t="s">
        <v>3470</v>
      </c>
      <c r="P1153" s="40" t="s">
        <v>3195</v>
      </c>
      <c r="Q1153" s="59"/>
      <c r="R1153" s="59"/>
      <c r="S1153" s="49"/>
      <c r="T1153" s="50" t="str">
        <f>IFERROR(__xludf.DUMMYFUNCTION("if(isblank($A1153),"""",REGEXREPLACE($A1153,   "",?(\d),?"",  ""$1""&amp;""-""&amp;$H1153))"),"")</f>
        <v/>
      </c>
      <c r="U1153" s="51" t="str">
        <f>IFERROR(__xludf.DUMMYFUNCTION("iferror(split(A1153,"","",TRUE,TRUE),"""")"),"")</f>
        <v/>
      </c>
      <c r="V1153" s="51"/>
      <c r="W1153" s="51"/>
      <c r="X1153" s="51"/>
      <c r="Y1153" s="50" t="str">
        <f>IFERROR(__xludf.DUMMYFUNCTION("if(or(U1153="""",U1153=""f""),"""",U1153&amp;"": ""&amp;vlookup(to_text(U1153),'1.Learning-Goals'!$A$3:$B$100,2,FALSE))"),"")</f>
        <v/>
      </c>
      <c r="Z1153" s="50" t="str">
        <f>IFERROR(__xludf.DUMMYFUNCTION("if(or(V1153="""",V1153=""f""),"""",V1153&amp;"": ""&amp;vlookup(to_text(V1153),'1.Learning-Goals'!$A$3:$B$100,2,FALSE))"),"")</f>
        <v/>
      </c>
      <c r="AA1153" s="50" t="str">
        <f>IFERROR(__xludf.DUMMYFUNCTION("if(or(W1153="""",W1153=""f""),"""",W1153&amp;"": ""&amp;vlookup(to_text(W1153),'1.Learning-Goals'!$A$3:$B$100,2,FALSE))"),"")</f>
        <v/>
      </c>
      <c r="AB1153" s="50" t="str">
        <f>IFERROR(__xludf.DUMMYFUNCTION("if(or(X1153="""",X1153=""f""),"""",X1153&amp;"": ""&amp;vlookup(to_text(X1153),'1.Learning-Goals'!$A$3:$B$100,2,FALSE))"),"")</f>
        <v/>
      </c>
      <c r="AC1153" s="52"/>
      <c r="AD1153" s="52"/>
      <c r="AE1153" s="52"/>
      <c r="AF1153" s="52"/>
      <c r="AG1153" s="52"/>
      <c r="AH1153" s="52"/>
      <c r="AI1153" s="52"/>
      <c r="AJ1153" s="52"/>
    </row>
    <row r="1154" ht="15.75" customHeight="1">
      <c r="A1154" s="53"/>
      <c r="B1154" s="39" t="str">
        <f t="shared" si="1"/>
        <v/>
      </c>
      <c r="C1154" s="40" t="s">
        <v>3471</v>
      </c>
      <c r="D1154" s="41" t="s">
        <v>3472</v>
      </c>
      <c r="E1154" s="41" t="s">
        <v>2866</v>
      </c>
      <c r="F1154" s="40" t="s">
        <v>2939</v>
      </c>
      <c r="G1154" s="41">
        <v>5.0</v>
      </c>
      <c r="H1154" s="58" t="s">
        <v>7</v>
      </c>
      <c r="I1154" s="41" t="s">
        <v>2940</v>
      </c>
      <c r="J1154" s="56"/>
      <c r="K1154" s="44"/>
      <c r="L1154" s="45"/>
      <c r="M1154" s="46" t="s">
        <v>2941</v>
      </c>
      <c r="N1154" s="40" t="s">
        <v>2942</v>
      </c>
      <c r="O1154" s="47" t="s">
        <v>3473</v>
      </c>
      <c r="P1154" s="40" t="s">
        <v>3199</v>
      </c>
      <c r="R1154" s="59"/>
      <c r="S1154" s="49"/>
      <c r="T1154" s="50" t="str">
        <f>IFERROR(__xludf.DUMMYFUNCTION("if(isblank($A1154),"""",REGEXREPLACE($A1154,   "",?(\d),?"",  ""$1""&amp;""-""&amp;$H1154))"),"")</f>
        <v/>
      </c>
      <c r="U1154" s="51" t="str">
        <f>IFERROR(__xludf.DUMMYFUNCTION("iferror(split(A1154,"","",TRUE,TRUE),"""")"),"")</f>
        <v/>
      </c>
      <c r="V1154" s="51"/>
      <c r="W1154" s="51"/>
      <c r="X1154" s="51"/>
      <c r="Y1154" s="50" t="str">
        <f>IFERROR(__xludf.DUMMYFUNCTION("if(or(U1154="""",U1154=""f""),"""",U1154&amp;"": ""&amp;vlookup(to_text(U1154),'1.Learning-Goals'!$A$3:$B$100,2,FALSE))"),"")</f>
        <v/>
      </c>
      <c r="Z1154" s="50" t="str">
        <f>IFERROR(__xludf.DUMMYFUNCTION("if(or(V1154="""",V1154=""f""),"""",V1154&amp;"": ""&amp;vlookup(to_text(V1154),'1.Learning-Goals'!$A$3:$B$100,2,FALSE))"),"")</f>
        <v/>
      </c>
      <c r="AA1154" s="50" t="str">
        <f>IFERROR(__xludf.DUMMYFUNCTION("if(or(W1154="""",W1154=""f""),"""",W1154&amp;"": ""&amp;vlookup(to_text(W1154),'1.Learning-Goals'!$A$3:$B$100,2,FALSE))"),"")</f>
        <v/>
      </c>
      <c r="AB1154" s="50" t="str">
        <f>IFERROR(__xludf.DUMMYFUNCTION("if(or(X1154="""",X1154=""f""),"""",X1154&amp;"": ""&amp;vlookup(to_text(X1154),'1.Learning-Goals'!$A$3:$B$100,2,FALSE))"),"")</f>
        <v/>
      </c>
      <c r="AC1154" s="52"/>
      <c r="AD1154" s="52"/>
      <c r="AE1154" s="52"/>
      <c r="AF1154" s="52"/>
      <c r="AG1154" s="52"/>
      <c r="AH1154" s="52"/>
      <c r="AI1154" s="52"/>
      <c r="AJ1154" s="52"/>
    </row>
    <row r="1155" ht="15.75" customHeight="1">
      <c r="A1155" s="53"/>
      <c r="B1155" s="39" t="str">
        <f t="shared" si="1"/>
        <v/>
      </c>
      <c r="C1155" s="40" t="s">
        <v>3474</v>
      </c>
      <c r="D1155" s="41" t="s">
        <v>3475</v>
      </c>
      <c r="E1155" s="41" t="s">
        <v>2866</v>
      </c>
      <c r="F1155" s="40" t="s">
        <v>2939</v>
      </c>
      <c r="G1155" s="41">
        <v>5.0</v>
      </c>
      <c r="H1155" s="58" t="s">
        <v>7</v>
      </c>
      <c r="I1155" s="41" t="s">
        <v>2940</v>
      </c>
      <c r="J1155" s="56"/>
      <c r="K1155" s="44"/>
      <c r="L1155" s="45"/>
      <c r="M1155" s="46" t="s">
        <v>2941</v>
      </c>
      <c r="N1155" s="40" t="s">
        <v>2942</v>
      </c>
      <c r="O1155" s="47" t="s">
        <v>3476</v>
      </c>
      <c r="P1155" s="40" t="s">
        <v>3203</v>
      </c>
      <c r="R1155" s="59"/>
      <c r="S1155" s="49"/>
      <c r="T1155" s="50" t="str">
        <f>IFERROR(__xludf.DUMMYFUNCTION("if(isblank($A1155),"""",REGEXREPLACE($A1155,   "",?(\d),?"",  ""$1""&amp;""-""&amp;$H1155))"),"")</f>
        <v/>
      </c>
      <c r="U1155" s="51" t="str">
        <f>IFERROR(__xludf.DUMMYFUNCTION("iferror(split(A1155,"","",TRUE,TRUE),"""")"),"")</f>
        <v/>
      </c>
      <c r="V1155" s="51"/>
      <c r="W1155" s="51"/>
      <c r="X1155" s="51"/>
      <c r="Y1155" s="50" t="str">
        <f>IFERROR(__xludf.DUMMYFUNCTION("if(or(U1155="""",U1155=""f""),"""",U1155&amp;"": ""&amp;vlookup(to_text(U1155),'1.Learning-Goals'!$A$3:$B$100,2,FALSE))"),"")</f>
        <v/>
      </c>
      <c r="Z1155" s="50" t="str">
        <f>IFERROR(__xludf.DUMMYFUNCTION("if(or(V1155="""",V1155=""f""),"""",V1155&amp;"": ""&amp;vlookup(to_text(V1155),'1.Learning-Goals'!$A$3:$B$100,2,FALSE))"),"")</f>
        <v/>
      </c>
      <c r="AA1155" s="50" t="str">
        <f>IFERROR(__xludf.DUMMYFUNCTION("if(or(W1155="""",W1155=""f""),"""",W1155&amp;"": ""&amp;vlookup(to_text(W1155),'1.Learning-Goals'!$A$3:$B$100,2,FALSE))"),"")</f>
        <v/>
      </c>
      <c r="AB1155" s="50" t="str">
        <f>IFERROR(__xludf.DUMMYFUNCTION("if(or(X1155="""",X1155=""f""),"""",X1155&amp;"": ""&amp;vlookup(to_text(X1155),'1.Learning-Goals'!$A$3:$B$100,2,FALSE))"),"")</f>
        <v/>
      </c>
      <c r="AC1155" s="52"/>
      <c r="AD1155" s="52"/>
      <c r="AE1155" s="52"/>
      <c r="AF1155" s="52"/>
      <c r="AG1155" s="52"/>
      <c r="AH1155" s="52"/>
      <c r="AI1155" s="52"/>
      <c r="AJ1155" s="52"/>
    </row>
    <row r="1156" ht="15.75" customHeight="1">
      <c r="A1156" s="53"/>
      <c r="B1156" s="39" t="str">
        <f t="shared" si="1"/>
        <v/>
      </c>
      <c r="C1156" s="40" t="s">
        <v>3477</v>
      </c>
      <c r="D1156" s="41" t="s">
        <v>3478</v>
      </c>
      <c r="E1156" s="41" t="s">
        <v>2866</v>
      </c>
      <c r="F1156" s="40" t="s">
        <v>2939</v>
      </c>
      <c r="G1156" s="41">
        <v>5.0</v>
      </c>
      <c r="H1156" s="58" t="s">
        <v>7</v>
      </c>
      <c r="I1156" s="41" t="s">
        <v>2940</v>
      </c>
      <c r="J1156" s="56"/>
      <c r="K1156" s="44"/>
      <c r="L1156" s="45"/>
      <c r="M1156" s="46" t="s">
        <v>2941</v>
      </c>
      <c r="N1156" s="40" t="s">
        <v>2942</v>
      </c>
      <c r="O1156" s="47" t="s">
        <v>3479</v>
      </c>
      <c r="P1156" s="40" t="s">
        <v>3480</v>
      </c>
      <c r="R1156" s="59"/>
      <c r="S1156" s="49"/>
      <c r="T1156" s="50" t="str">
        <f>IFERROR(__xludf.DUMMYFUNCTION("if(isblank($A1156),"""",REGEXREPLACE($A1156,   "",?(\d),?"",  ""$1""&amp;""-""&amp;$H1156))"),"")</f>
        <v/>
      </c>
      <c r="U1156" s="51" t="str">
        <f>IFERROR(__xludf.DUMMYFUNCTION("iferror(split(A1156,"","",TRUE,TRUE),"""")"),"")</f>
        <v/>
      </c>
      <c r="V1156" s="51"/>
      <c r="W1156" s="51"/>
      <c r="X1156" s="51"/>
      <c r="Y1156" s="50" t="str">
        <f>IFERROR(__xludf.DUMMYFUNCTION("if(or(U1156="""",U1156=""f""),"""",U1156&amp;"": ""&amp;vlookup(to_text(U1156),'1.Learning-Goals'!$A$3:$B$100,2,FALSE))"),"")</f>
        <v/>
      </c>
      <c r="Z1156" s="50" t="str">
        <f>IFERROR(__xludf.DUMMYFUNCTION("if(or(V1156="""",V1156=""f""),"""",V1156&amp;"": ""&amp;vlookup(to_text(V1156),'1.Learning-Goals'!$A$3:$B$100,2,FALSE))"),"")</f>
        <v/>
      </c>
      <c r="AA1156" s="50" t="str">
        <f>IFERROR(__xludf.DUMMYFUNCTION("if(or(W1156="""",W1156=""f""),"""",W1156&amp;"": ""&amp;vlookup(to_text(W1156),'1.Learning-Goals'!$A$3:$B$100,2,FALSE))"),"")</f>
        <v/>
      </c>
      <c r="AB1156" s="50" t="str">
        <f>IFERROR(__xludf.DUMMYFUNCTION("if(or(X1156="""",X1156=""f""),"""",X1156&amp;"": ""&amp;vlookup(to_text(X1156),'1.Learning-Goals'!$A$3:$B$100,2,FALSE))"),"")</f>
        <v/>
      </c>
      <c r="AC1156" s="52"/>
      <c r="AD1156" s="52"/>
      <c r="AE1156" s="52"/>
      <c r="AF1156" s="52"/>
      <c r="AG1156" s="52"/>
      <c r="AH1156" s="52"/>
      <c r="AI1156" s="52"/>
      <c r="AJ1156" s="52"/>
    </row>
    <row r="1157" ht="15.75" customHeight="1">
      <c r="A1157" s="53"/>
      <c r="B1157" s="39" t="str">
        <f t="shared" si="1"/>
        <v/>
      </c>
      <c r="C1157" s="40" t="s">
        <v>3481</v>
      </c>
      <c r="D1157" s="41" t="s">
        <v>3482</v>
      </c>
      <c r="E1157" s="41" t="s">
        <v>2866</v>
      </c>
      <c r="F1157" s="40" t="s">
        <v>2867</v>
      </c>
      <c r="G1157" s="41">
        <v>5.0</v>
      </c>
      <c r="H1157" s="58" t="s">
        <v>7</v>
      </c>
      <c r="I1157" s="41" t="s">
        <v>2868</v>
      </c>
      <c r="J1157" s="56"/>
      <c r="K1157" s="44"/>
      <c r="L1157" s="45"/>
      <c r="M1157" s="46" t="s">
        <v>2955</v>
      </c>
      <c r="N1157" s="40" t="s">
        <v>2956</v>
      </c>
      <c r="O1157" s="47" t="s">
        <v>3483</v>
      </c>
      <c r="P1157" s="40" t="s">
        <v>2958</v>
      </c>
      <c r="Q1157" s="59"/>
      <c r="R1157" s="59"/>
      <c r="S1157" s="49"/>
      <c r="T1157" s="50" t="str">
        <f>IFERROR(__xludf.DUMMYFUNCTION("if(isblank($A1157),"""",REGEXREPLACE($A1157,   "",?(\d),?"",  ""$1""&amp;""-""&amp;$H1157))"),"")</f>
        <v/>
      </c>
      <c r="U1157" s="51" t="str">
        <f>IFERROR(__xludf.DUMMYFUNCTION("iferror(split(A1157,"","",TRUE,TRUE),"""")"),"")</f>
        <v/>
      </c>
      <c r="V1157" s="51"/>
      <c r="W1157" s="51"/>
      <c r="X1157" s="51"/>
      <c r="Y1157" s="50" t="str">
        <f>IFERROR(__xludf.DUMMYFUNCTION("if(or(U1157="""",U1157=""f""),"""",U1157&amp;"": ""&amp;vlookup(to_text(U1157),'1.Learning-Goals'!$A$3:$B$100,2,FALSE))"),"")</f>
        <v/>
      </c>
      <c r="Z1157" s="50" t="str">
        <f>IFERROR(__xludf.DUMMYFUNCTION("if(or(V1157="""",V1157=""f""),"""",V1157&amp;"": ""&amp;vlookup(to_text(V1157),'1.Learning-Goals'!$A$3:$B$100,2,FALSE))"),"")</f>
        <v/>
      </c>
      <c r="AA1157" s="50" t="str">
        <f>IFERROR(__xludf.DUMMYFUNCTION("if(or(W1157="""",W1157=""f""),"""",W1157&amp;"": ""&amp;vlookup(to_text(W1157),'1.Learning-Goals'!$A$3:$B$100,2,FALSE))"),"")</f>
        <v/>
      </c>
      <c r="AB1157" s="50" t="str">
        <f>IFERROR(__xludf.DUMMYFUNCTION("if(or(X1157="""",X1157=""f""),"""",X1157&amp;"": ""&amp;vlookup(to_text(X1157),'1.Learning-Goals'!$A$3:$B$100,2,FALSE))"),"")</f>
        <v/>
      </c>
      <c r="AC1157" s="52"/>
      <c r="AD1157" s="52"/>
      <c r="AE1157" s="52"/>
      <c r="AF1157" s="52"/>
      <c r="AG1157" s="52"/>
      <c r="AH1157" s="52"/>
      <c r="AI1157" s="52"/>
      <c r="AJ1157" s="52"/>
    </row>
    <row r="1158" ht="15.75" customHeight="1">
      <c r="A1158" s="53"/>
      <c r="B1158" s="39" t="str">
        <f t="shared" si="1"/>
        <v/>
      </c>
      <c r="C1158" s="40" t="s">
        <v>3484</v>
      </c>
      <c r="D1158" s="41" t="s">
        <v>3485</v>
      </c>
      <c r="E1158" s="41" t="s">
        <v>2866</v>
      </c>
      <c r="F1158" s="40" t="s">
        <v>2867</v>
      </c>
      <c r="G1158" s="41">
        <v>5.0</v>
      </c>
      <c r="H1158" s="58" t="s">
        <v>7</v>
      </c>
      <c r="I1158" s="41" t="s">
        <v>2868</v>
      </c>
      <c r="J1158" s="56"/>
      <c r="K1158" s="44"/>
      <c r="L1158" s="45"/>
      <c r="M1158" s="46" t="s">
        <v>2955</v>
      </c>
      <c r="N1158" s="40" t="s">
        <v>2956</v>
      </c>
      <c r="O1158" s="47" t="s">
        <v>3486</v>
      </c>
      <c r="P1158" s="40" t="s">
        <v>3129</v>
      </c>
      <c r="Q1158" s="59"/>
      <c r="R1158" s="59"/>
      <c r="S1158" s="49"/>
      <c r="T1158" s="50" t="str">
        <f>IFERROR(__xludf.DUMMYFUNCTION("if(isblank($A1158),"""",REGEXREPLACE($A1158,   "",?(\d),?"",  ""$1""&amp;""-""&amp;$H1158))"),"")</f>
        <v/>
      </c>
      <c r="U1158" s="51" t="str">
        <f>IFERROR(__xludf.DUMMYFUNCTION("iferror(split(A1158,"","",TRUE,TRUE),"""")"),"")</f>
        <v/>
      </c>
      <c r="V1158" s="51"/>
      <c r="W1158" s="51"/>
      <c r="X1158" s="51"/>
      <c r="Y1158" s="50" t="str">
        <f>IFERROR(__xludf.DUMMYFUNCTION("if(or(U1158="""",U1158=""f""),"""",U1158&amp;"": ""&amp;vlookup(to_text(U1158),'1.Learning-Goals'!$A$3:$B$100,2,FALSE))"),"")</f>
        <v/>
      </c>
      <c r="Z1158" s="50" t="str">
        <f>IFERROR(__xludf.DUMMYFUNCTION("if(or(V1158="""",V1158=""f""),"""",V1158&amp;"": ""&amp;vlookup(to_text(V1158),'1.Learning-Goals'!$A$3:$B$100,2,FALSE))"),"")</f>
        <v/>
      </c>
      <c r="AA1158" s="50" t="str">
        <f>IFERROR(__xludf.DUMMYFUNCTION("if(or(W1158="""",W1158=""f""),"""",W1158&amp;"": ""&amp;vlookup(to_text(W1158),'1.Learning-Goals'!$A$3:$B$100,2,FALSE))"),"")</f>
        <v/>
      </c>
      <c r="AB1158" s="50" t="str">
        <f>IFERROR(__xludf.DUMMYFUNCTION("if(or(X1158="""",X1158=""f""),"""",X1158&amp;"": ""&amp;vlookup(to_text(X1158),'1.Learning-Goals'!$A$3:$B$100,2,FALSE))"),"")</f>
        <v/>
      </c>
      <c r="AC1158" s="52"/>
      <c r="AD1158" s="52"/>
      <c r="AE1158" s="52"/>
      <c r="AF1158" s="52"/>
      <c r="AG1158" s="52"/>
      <c r="AH1158" s="52"/>
      <c r="AI1158" s="52"/>
      <c r="AJ1158" s="52"/>
    </row>
    <row r="1159" ht="15.75" customHeight="1">
      <c r="A1159" s="53"/>
      <c r="B1159" s="39" t="str">
        <f t="shared" si="1"/>
        <v/>
      </c>
      <c r="C1159" s="40" t="s">
        <v>3487</v>
      </c>
      <c r="D1159" s="41" t="s">
        <v>3488</v>
      </c>
      <c r="E1159" s="41" t="s">
        <v>2866</v>
      </c>
      <c r="F1159" s="40" t="s">
        <v>2867</v>
      </c>
      <c r="G1159" s="41">
        <v>5.0</v>
      </c>
      <c r="H1159" s="58" t="s">
        <v>7</v>
      </c>
      <c r="I1159" s="41" t="s">
        <v>2868</v>
      </c>
      <c r="J1159" s="56"/>
      <c r="K1159" s="44"/>
      <c r="L1159" s="45"/>
      <c r="M1159" s="46" t="s">
        <v>2955</v>
      </c>
      <c r="N1159" s="40" t="s">
        <v>2956</v>
      </c>
      <c r="O1159" s="47" t="s">
        <v>3489</v>
      </c>
      <c r="P1159" s="40" t="s">
        <v>3133</v>
      </c>
      <c r="Q1159" s="59"/>
      <c r="R1159" s="59"/>
      <c r="S1159" s="49"/>
      <c r="T1159" s="50" t="str">
        <f>IFERROR(__xludf.DUMMYFUNCTION("if(isblank($A1159),"""",REGEXREPLACE($A1159,   "",?(\d),?"",  ""$1""&amp;""-""&amp;$H1159))"),"")</f>
        <v/>
      </c>
      <c r="U1159" s="51" t="str">
        <f>IFERROR(__xludf.DUMMYFUNCTION("iferror(split(A1159,"","",TRUE,TRUE),"""")"),"")</f>
        <v/>
      </c>
      <c r="V1159" s="51"/>
      <c r="W1159" s="51"/>
      <c r="X1159" s="51"/>
      <c r="Y1159" s="50" t="str">
        <f>IFERROR(__xludf.DUMMYFUNCTION("if(or(U1159="""",U1159=""f""),"""",U1159&amp;"": ""&amp;vlookup(to_text(U1159),'1.Learning-Goals'!$A$3:$B$100,2,FALSE))"),"")</f>
        <v/>
      </c>
      <c r="Z1159" s="50" t="str">
        <f>IFERROR(__xludf.DUMMYFUNCTION("if(or(V1159="""",V1159=""f""),"""",V1159&amp;"": ""&amp;vlookup(to_text(V1159),'1.Learning-Goals'!$A$3:$B$100,2,FALSE))"),"")</f>
        <v/>
      </c>
      <c r="AA1159" s="50" t="str">
        <f>IFERROR(__xludf.DUMMYFUNCTION("if(or(W1159="""",W1159=""f""),"""",W1159&amp;"": ""&amp;vlookup(to_text(W1159),'1.Learning-Goals'!$A$3:$B$100,2,FALSE))"),"")</f>
        <v/>
      </c>
      <c r="AB1159" s="50" t="str">
        <f>IFERROR(__xludf.DUMMYFUNCTION("if(or(X1159="""",X1159=""f""),"""",X1159&amp;"": ""&amp;vlookup(to_text(X1159),'1.Learning-Goals'!$A$3:$B$100,2,FALSE))"),"")</f>
        <v/>
      </c>
      <c r="AC1159" s="52"/>
      <c r="AD1159" s="52"/>
      <c r="AE1159" s="52"/>
      <c r="AF1159" s="52"/>
      <c r="AG1159" s="52"/>
      <c r="AH1159" s="52"/>
      <c r="AI1159" s="52"/>
      <c r="AJ1159" s="52"/>
    </row>
    <row r="1160" ht="15.75" customHeight="1">
      <c r="A1160" s="53"/>
      <c r="B1160" s="39" t="str">
        <f t="shared" si="1"/>
        <v/>
      </c>
      <c r="C1160" s="40" t="s">
        <v>3490</v>
      </c>
      <c r="D1160" s="41" t="s">
        <v>3491</v>
      </c>
      <c r="E1160" s="41" t="s">
        <v>2866</v>
      </c>
      <c r="F1160" s="40" t="s">
        <v>2867</v>
      </c>
      <c r="G1160" s="41">
        <v>5.0</v>
      </c>
      <c r="H1160" s="58" t="s">
        <v>7</v>
      </c>
      <c r="I1160" s="41" t="s">
        <v>2868</v>
      </c>
      <c r="J1160" s="56"/>
      <c r="K1160" s="44"/>
      <c r="L1160" s="45"/>
      <c r="M1160" s="46" t="s">
        <v>2955</v>
      </c>
      <c r="N1160" s="40" t="s">
        <v>2956</v>
      </c>
      <c r="O1160" s="47" t="s">
        <v>3492</v>
      </c>
      <c r="P1160" s="40" t="s">
        <v>3493</v>
      </c>
      <c r="R1160" s="59"/>
      <c r="S1160" s="49"/>
      <c r="T1160" s="50" t="str">
        <f>IFERROR(__xludf.DUMMYFUNCTION("if(isblank($A1160),"""",REGEXREPLACE($A1160,   "",?(\d),?"",  ""$1""&amp;""-""&amp;$H1160))"),"")</f>
        <v/>
      </c>
      <c r="U1160" s="51" t="str">
        <f>IFERROR(__xludf.DUMMYFUNCTION("iferror(split(A1160,"","",TRUE,TRUE),"""")"),"")</f>
        <v/>
      </c>
      <c r="V1160" s="51"/>
      <c r="W1160" s="51"/>
      <c r="X1160" s="51"/>
      <c r="Y1160" s="50" t="str">
        <f>IFERROR(__xludf.DUMMYFUNCTION("if(or(U1160="""",U1160=""f""),"""",U1160&amp;"": ""&amp;vlookup(to_text(U1160),'1.Learning-Goals'!$A$3:$B$100,2,FALSE))"),"")</f>
        <v/>
      </c>
      <c r="Z1160" s="50" t="str">
        <f>IFERROR(__xludf.DUMMYFUNCTION("if(or(V1160="""",V1160=""f""),"""",V1160&amp;"": ""&amp;vlookup(to_text(V1160),'1.Learning-Goals'!$A$3:$B$100,2,FALSE))"),"")</f>
        <v/>
      </c>
      <c r="AA1160" s="50" t="str">
        <f>IFERROR(__xludf.DUMMYFUNCTION("if(or(W1160="""",W1160=""f""),"""",W1160&amp;"": ""&amp;vlookup(to_text(W1160),'1.Learning-Goals'!$A$3:$B$100,2,FALSE))"),"")</f>
        <v/>
      </c>
      <c r="AB1160" s="50" t="str">
        <f>IFERROR(__xludf.DUMMYFUNCTION("if(or(X1160="""",X1160=""f""),"""",X1160&amp;"": ""&amp;vlookup(to_text(X1160),'1.Learning-Goals'!$A$3:$B$100,2,FALSE))"),"")</f>
        <v/>
      </c>
      <c r="AC1160" s="52"/>
      <c r="AD1160" s="52"/>
      <c r="AE1160" s="52"/>
      <c r="AF1160" s="52"/>
      <c r="AG1160" s="52"/>
      <c r="AH1160" s="52"/>
      <c r="AI1160" s="52"/>
      <c r="AJ1160" s="52"/>
    </row>
    <row r="1161" ht="15.75" customHeight="1">
      <c r="A1161" s="53"/>
      <c r="B1161" s="39" t="str">
        <f t="shared" si="1"/>
        <v/>
      </c>
      <c r="C1161" s="40" t="s">
        <v>3494</v>
      </c>
      <c r="D1161" s="41" t="s">
        <v>3495</v>
      </c>
      <c r="E1161" s="41" t="s">
        <v>2866</v>
      </c>
      <c r="F1161" s="40" t="s">
        <v>2867</v>
      </c>
      <c r="G1161" s="41">
        <v>5.0</v>
      </c>
      <c r="H1161" s="58" t="s">
        <v>7</v>
      </c>
      <c r="I1161" s="41" t="s">
        <v>2868</v>
      </c>
      <c r="J1161" s="56"/>
      <c r="K1161" s="44"/>
      <c r="L1161" s="45"/>
      <c r="M1161" s="46" t="s">
        <v>2955</v>
      </c>
      <c r="N1161" s="40" t="s">
        <v>2956</v>
      </c>
      <c r="O1161" s="47" t="s">
        <v>3496</v>
      </c>
      <c r="P1161" s="40" t="s">
        <v>3497</v>
      </c>
      <c r="R1161" s="59"/>
      <c r="S1161" s="49"/>
      <c r="T1161" s="50" t="str">
        <f>IFERROR(__xludf.DUMMYFUNCTION("if(isblank($A1161),"""",REGEXREPLACE($A1161,   "",?(\d),?"",  ""$1""&amp;""-""&amp;$H1161))"),"")</f>
        <v/>
      </c>
      <c r="U1161" s="51" t="str">
        <f>IFERROR(__xludf.DUMMYFUNCTION("iferror(split(A1161,"","",TRUE,TRUE),"""")"),"")</f>
        <v/>
      </c>
      <c r="V1161" s="51"/>
      <c r="W1161" s="51"/>
      <c r="X1161" s="51"/>
      <c r="Y1161" s="50" t="str">
        <f>IFERROR(__xludf.DUMMYFUNCTION("if(or(U1161="""",U1161=""f""),"""",U1161&amp;"": ""&amp;vlookup(to_text(U1161),'1.Learning-Goals'!$A$3:$B$100,2,FALSE))"),"")</f>
        <v/>
      </c>
      <c r="Z1161" s="50" t="str">
        <f>IFERROR(__xludf.DUMMYFUNCTION("if(or(V1161="""",V1161=""f""),"""",V1161&amp;"": ""&amp;vlookup(to_text(V1161),'1.Learning-Goals'!$A$3:$B$100,2,FALSE))"),"")</f>
        <v/>
      </c>
      <c r="AA1161" s="50" t="str">
        <f>IFERROR(__xludf.DUMMYFUNCTION("if(or(W1161="""",W1161=""f""),"""",W1161&amp;"": ""&amp;vlookup(to_text(W1161),'1.Learning-Goals'!$A$3:$B$100,2,FALSE))"),"")</f>
        <v/>
      </c>
      <c r="AB1161" s="50" t="str">
        <f>IFERROR(__xludf.DUMMYFUNCTION("if(or(X1161="""",X1161=""f""),"""",X1161&amp;"": ""&amp;vlookup(to_text(X1161),'1.Learning-Goals'!$A$3:$B$100,2,FALSE))"),"")</f>
        <v/>
      </c>
      <c r="AC1161" s="52"/>
      <c r="AD1161" s="52"/>
      <c r="AE1161" s="52"/>
      <c r="AF1161" s="52"/>
      <c r="AG1161" s="52"/>
      <c r="AH1161" s="52"/>
      <c r="AI1161" s="52"/>
      <c r="AJ1161" s="52"/>
    </row>
    <row r="1162" ht="15.75" customHeight="1">
      <c r="A1162" s="53"/>
      <c r="B1162" s="39" t="str">
        <f t="shared" si="1"/>
        <v/>
      </c>
      <c r="C1162" s="40" t="s">
        <v>3498</v>
      </c>
      <c r="D1162" s="41" t="s">
        <v>3499</v>
      </c>
      <c r="E1162" s="41" t="s">
        <v>2866</v>
      </c>
      <c r="F1162" s="40" t="s">
        <v>2867</v>
      </c>
      <c r="G1162" s="41">
        <v>5.0</v>
      </c>
      <c r="H1162" s="58" t="s">
        <v>7</v>
      </c>
      <c r="I1162" s="41" t="s">
        <v>2868</v>
      </c>
      <c r="J1162" s="56"/>
      <c r="K1162" s="44"/>
      <c r="L1162" s="45"/>
      <c r="M1162" s="46" t="s">
        <v>2955</v>
      </c>
      <c r="N1162" s="40" t="s">
        <v>2956</v>
      </c>
      <c r="O1162" s="47" t="s">
        <v>3500</v>
      </c>
      <c r="P1162" s="40" t="s">
        <v>3137</v>
      </c>
      <c r="Q1162" s="59"/>
      <c r="R1162" s="59"/>
      <c r="S1162" s="49"/>
      <c r="T1162" s="50" t="str">
        <f>IFERROR(__xludf.DUMMYFUNCTION("if(isblank($A1162),"""",REGEXREPLACE($A1162,   "",?(\d),?"",  ""$1""&amp;""-""&amp;$H1162))"),"")</f>
        <v/>
      </c>
      <c r="U1162" s="51" t="str">
        <f>IFERROR(__xludf.DUMMYFUNCTION("iferror(split(A1162,"","",TRUE,TRUE),"""")"),"")</f>
        <v/>
      </c>
      <c r="V1162" s="51"/>
      <c r="W1162" s="51"/>
      <c r="X1162" s="51"/>
      <c r="Y1162" s="50" t="str">
        <f>IFERROR(__xludf.DUMMYFUNCTION("if(or(U1162="""",U1162=""f""),"""",U1162&amp;"": ""&amp;vlookup(to_text(U1162),'1.Learning-Goals'!$A$3:$B$100,2,FALSE))"),"")</f>
        <v/>
      </c>
      <c r="Z1162" s="50" t="str">
        <f>IFERROR(__xludf.DUMMYFUNCTION("if(or(V1162="""",V1162=""f""),"""",V1162&amp;"": ""&amp;vlookup(to_text(V1162),'1.Learning-Goals'!$A$3:$B$100,2,FALSE))"),"")</f>
        <v/>
      </c>
      <c r="AA1162" s="50" t="str">
        <f>IFERROR(__xludf.DUMMYFUNCTION("if(or(W1162="""",W1162=""f""),"""",W1162&amp;"": ""&amp;vlookup(to_text(W1162),'1.Learning-Goals'!$A$3:$B$100,2,FALSE))"),"")</f>
        <v/>
      </c>
      <c r="AB1162" s="50" t="str">
        <f>IFERROR(__xludf.DUMMYFUNCTION("if(or(X1162="""",X1162=""f""),"""",X1162&amp;"": ""&amp;vlookup(to_text(X1162),'1.Learning-Goals'!$A$3:$B$100,2,FALSE))"),"")</f>
        <v/>
      </c>
      <c r="AC1162" s="52"/>
      <c r="AD1162" s="52"/>
      <c r="AE1162" s="52"/>
      <c r="AF1162" s="52"/>
      <c r="AG1162" s="52"/>
      <c r="AH1162" s="52"/>
      <c r="AI1162" s="52"/>
      <c r="AJ1162" s="52"/>
    </row>
    <row r="1163" ht="15.75" customHeight="1">
      <c r="A1163" s="53"/>
      <c r="B1163" s="39" t="str">
        <f t="shared" si="1"/>
        <v/>
      </c>
      <c r="C1163" s="40" t="s">
        <v>3501</v>
      </c>
      <c r="D1163" s="41" t="s">
        <v>3502</v>
      </c>
      <c r="E1163" s="41" t="s">
        <v>2866</v>
      </c>
      <c r="F1163" s="40" t="s">
        <v>2867</v>
      </c>
      <c r="G1163" s="41">
        <v>5.0</v>
      </c>
      <c r="H1163" s="58" t="s">
        <v>7</v>
      </c>
      <c r="I1163" s="41" t="s">
        <v>2868</v>
      </c>
      <c r="J1163" s="56"/>
      <c r="K1163" s="44"/>
      <c r="L1163" s="45"/>
      <c r="M1163" s="46" t="s">
        <v>2955</v>
      </c>
      <c r="N1163" s="40" t="s">
        <v>2956</v>
      </c>
      <c r="O1163" s="47" t="s">
        <v>3503</v>
      </c>
      <c r="P1163" s="40" t="s">
        <v>3141</v>
      </c>
      <c r="Q1163" s="59"/>
      <c r="R1163" s="59"/>
      <c r="S1163" s="49"/>
      <c r="T1163" s="50" t="str">
        <f>IFERROR(__xludf.DUMMYFUNCTION("if(isblank($A1163),"""",REGEXREPLACE($A1163,   "",?(\d),?"",  ""$1""&amp;""-""&amp;$H1163))"),"")</f>
        <v/>
      </c>
      <c r="U1163" s="51" t="str">
        <f>IFERROR(__xludf.DUMMYFUNCTION("iferror(split(A1163,"","",TRUE,TRUE),"""")"),"")</f>
        <v/>
      </c>
      <c r="V1163" s="51"/>
      <c r="W1163" s="51"/>
      <c r="X1163" s="51"/>
      <c r="Y1163" s="50" t="str">
        <f>IFERROR(__xludf.DUMMYFUNCTION("if(or(U1163="""",U1163=""f""),"""",U1163&amp;"": ""&amp;vlookup(to_text(U1163),'1.Learning-Goals'!$A$3:$B$100,2,FALSE))"),"")</f>
        <v/>
      </c>
      <c r="Z1163" s="50" t="str">
        <f>IFERROR(__xludf.DUMMYFUNCTION("if(or(V1163="""",V1163=""f""),"""",V1163&amp;"": ""&amp;vlookup(to_text(V1163),'1.Learning-Goals'!$A$3:$B$100,2,FALSE))"),"")</f>
        <v/>
      </c>
      <c r="AA1163" s="50" t="str">
        <f>IFERROR(__xludf.DUMMYFUNCTION("if(or(W1163="""",W1163=""f""),"""",W1163&amp;"": ""&amp;vlookup(to_text(W1163),'1.Learning-Goals'!$A$3:$B$100,2,FALSE))"),"")</f>
        <v/>
      </c>
      <c r="AB1163" s="50" t="str">
        <f>IFERROR(__xludf.DUMMYFUNCTION("if(or(X1163="""",X1163=""f""),"""",X1163&amp;"": ""&amp;vlookup(to_text(X1163),'1.Learning-Goals'!$A$3:$B$100,2,FALSE))"),"")</f>
        <v/>
      </c>
      <c r="AC1163" s="52"/>
      <c r="AD1163" s="52"/>
      <c r="AE1163" s="52"/>
      <c r="AF1163" s="52"/>
      <c r="AG1163" s="52"/>
      <c r="AH1163" s="52"/>
      <c r="AI1163" s="52"/>
      <c r="AJ1163" s="52"/>
    </row>
    <row r="1164" ht="15.75" customHeight="1">
      <c r="A1164" s="53"/>
      <c r="B1164" s="39" t="str">
        <f t="shared" si="1"/>
        <v/>
      </c>
      <c r="C1164" s="40" t="s">
        <v>3504</v>
      </c>
      <c r="D1164" s="41" t="s">
        <v>3505</v>
      </c>
      <c r="E1164" s="41" t="s">
        <v>2866</v>
      </c>
      <c r="F1164" s="40" t="s">
        <v>2867</v>
      </c>
      <c r="G1164" s="41">
        <v>5.0</v>
      </c>
      <c r="H1164" s="58" t="s">
        <v>7</v>
      </c>
      <c r="I1164" s="41" t="s">
        <v>2868</v>
      </c>
      <c r="J1164" s="56"/>
      <c r="K1164" s="44"/>
      <c r="L1164" s="45"/>
      <c r="M1164" s="46" t="s">
        <v>2955</v>
      </c>
      <c r="N1164" s="40" t="s">
        <v>2956</v>
      </c>
      <c r="O1164" s="47" t="s">
        <v>3506</v>
      </c>
      <c r="P1164" s="40" t="s">
        <v>3145</v>
      </c>
      <c r="Q1164" s="59"/>
      <c r="R1164" s="59"/>
      <c r="S1164" s="49"/>
      <c r="T1164" s="50" t="str">
        <f>IFERROR(__xludf.DUMMYFUNCTION("if(isblank($A1164),"""",REGEXREPLACE($A1164,   "",?(\d),?"",  ""$1""&amp;""-""&amp;$H1164))"),"")</f>
        <v/>
      </c>
      <c r="U1164" s="51" t="str">
        <f>IFERROR(__xludf.DUMMYFUNCTION("iferror(split(A1164,"","",TRUE,TRUE),"""")"),"")</f>
        <v/>
      </c>
      <c r="V1164" s="51"/>
      <c r="W1164" s="51"/>
      <c r="X1164" s="51"/>
      <c r="Y1164" s="50" t="str">
        <f>IFERROR(__xludf.DUMMYFUNCTION("if(or(U1164="""",U1164=""f""),"""",U1164&amp;"": ""&amp;vlookup(to_text(U1164),'1.Learning-Goals'!$A$3:$B$100,2,FALSE))"),"")</f>
        <v/>
      </c>
      <c r="Z1164" s="50" t="str">
        <f>IFERROR(__xludf.DUMMYFUNCTION("if(or(V1164="""",V1164=""f""),"""",V1164&amp;"": ""&amp;vlookup(to_text(V1164),'1.Learning-Goals'!$A$3:$B$100,2,FALSE))"),"")</f>
        <v/>
      </c>
      <c r="AA1164" s="50" t="str">
        <f>IFERROR(__xludf.DUMMYFUNCTION("if(or(W1164="""",W1164=""f""),"""",W1164&amp;"": ""&amp;vlookup(to_text(W1164),'1.Learning-Goals'!$A$3:$B$100,2,FALSE))"),"")</f>
        <v/>
      </c>
      <c r="AB1164" s="50" t="str">
        <f>IFERROR(__xludf.DUMMYFUNCTION("if(or(X1164="""",X1164=""f""),"""",X1164&amp;"": ""&amp;vlookup(to_text(X1164),'1.Learning-Goals'!$A$3:$B$100,2,FALSE))"),"")</f>
        <v/>
      </c>
      <c r="AC1164" s="52"/>
      <c r="AD1164" s="52"/>
      <c r="AE1164" s="52"/>
      <c r="AF1164" s="52"/>
      <c r="AG1164" s="52"/>
      <c r="AH1164" s="52"/>
      <c r="AI1164" s="52"/>
      <c r="AJ1164" s="52"/>
    </row>
    <row r="1165" ht="15.75" customHeight="1">
      <c r="A1165" s="53"/>
      <c r="B1165" s="39" t="str">
        <f t="shared" si="1"/>
        <v/>
      </c>
      <c r="C1165" s="40" t="s">
        <v>3507</v>
      </c>
      <c r="D1165" s="41" t="s">
        <v>3508</v>
      </c>
      <c r="E1165" s="41" t="s">
        <v>2866</v>
      </c>
      <c r="F1165" s="40" t="s">
        <v>2867</v>
      </c>
      <c r="G1165" s="41">
        <v>5.0</v>
      </c>
      <c r="H1165" s="58" t="s">
        <v>7</v>
      </c>
      <c r="I1165" s="41" t="s">
        <v>2868</v>
      </c>
      <c r="J1165" s="56"/>
      <c r="K1165" s="44"/>
      <c r="L1165" s="45"/>
      <c r="M1165" s="46" t="s">
        <v>2955</v>
      </c>
      <c r="N1165" s="40" t="s">
        <v>2956</v>
      </c>
      <c r="O1165" s="47" t="s">
        <v>3509</v>
      </c>
      <c r="P1165" s="40" t="s">
        <v>3149</v>
      </c>
      <c r="Q1165" s="59"/>
      <c r="R1165" s="59"/>
      <c r="S1165" s="49"/>
      <c r="T1165" s="50" t="str">
        <f>IFERROR(__xludf.DUMMYFUNCTION("if(isblank($A1165),"""",REGEXREPLACE($A1165,   "",?(\d),?"",  ""$1""&amp;""-""&amp;$H1165))"),"")</f>
        <v/>
      </c>
      <c r="U1165" s="51" t="str">
        <f>IFERROR(__xludf.DUMMYFUNCTION("iferror(split(A1165,"","",TRUE,TRUE),"""")"),"")</f>
        <v/>
      </c>
      <c r="V1165" s="51"/>
      <c r="W1165" s="51"/>
      <c r="X1165" s="51"/>
      <c r="Y1165" s="50" t="str">
        <f>IFERROR(__xludf.DUMMYFUNCTION("if(or(U1165="""",U1165=""f""),"""",U1165&amp;"": ""&amp;vlookup(to_text(U1165),'1.Learning-Goals'!$A$3:$B$100,2,FALSE))"),"")</f>
        <v/>
      </c>
      <c r="Z1165" s="50" t="str">
        <f>IFERROR(__xludf.DUMMYFUNCTION("if(or(V1165="""",V1165=""f""),"""",V1165&amp;"": ""&amp;vlookup(to_text(V1165),'1.Learning-Goals'!$A$3:$B$100,2,FALSE))"),"")</f>
        <v/>
      </c>
      <c r="AA1165" s="50" t="str">
        <f>IFERROR(__xludf.DUMMYFUNCTION("if(or(W1165="""",W1165=""f""),"""",W1165&amp;"": ""&amp;vlookup(to_text(W1165),'1.Learning-Goals'!$A$3:$B$100,2,FALSE))"),"")</f>
        <v/>
      </c>
      <c r="AB1165" s="50" t="str">
        <f>IFERROR(__xludf.DUMMYFUNCTION("if(or(X1165="""",X1165=""f""),"""",X1165&amp;"": ""&amp;vlookup(to_text(X1165),'1.Learning-Goals'!$A$3:$B$100,2,FALSE))"),"")</f>
        <v/>
      </c>
      <c r="AC1165" s="52"/>
      <c r="AD1165" s="52"/>
      <c r="AE1165" s="52"/>
      <c r="AF1165" s="52"/>
      <c r="AG1165" s="52"/>
      <c r="AH1165" s="52"/>
      <c r="AI1165" s="52"/>
      <c r="AJ1165" s="52"/>
    </row>
    <row r="1166" ht="15.75" customHeight="1">
      <c r="A1166" s="53"/>
      <c r="B1166" s="39" t="str">
        <f t="shared" si="1"/>
        <v/>
      </c>
      <c r="C1166" s="40" t="s">
        <v>3510</v>
      </c>
      <c r="D1166" s="41" t="s">
        <v>3511</v>
      </c>
      <c r="E1166" s="41" t="s">
        <v>2866</v>
      </c>
      <c r="F1166" s="40" t="s">
        <v>2867</v>
      </c>
      <c r="G1166" s="41">
        <v>5.0</v>
      </c>
      <c r="H1166" s="58" t="s">
        <v>7</v>
      </c>
      <c r="I1166" s="41" t="s">
        <v>2868</v>
      </c>
      <c r="J1166" s="56"/>
      <c r="K1166" s="44"/>
      <c r="L1166" s="45"/>
      <c r="M1166" s="46" t="s">
        <v>3242</v>
      </c>
      <c r="N1166" s="40" t="s">
        <v>3243</v>
      </c>
      <c r="O1166" s="47" t="s">
        <v>3512</v>
      </c>
      <c r="P1166" s="40" t="s">
        <v>3245</v>
      </c>
      <c r="Q1166" s="59"/>
      <c r="R1166" s="59"/>
      <c r="S1166" s="49"/>
      <c r="T1166" s="50" t="str">
        <f>IFERROR(__xludf.DUMMYFUNCTION("if(isblank($A1166),"""",REGEXREPLACE($A1166,   "",?(\d),?"",  ""$1""&amp;""-""&amp;$H1166))"),"")</f>
        <v/>
      </c>
      <c r="U1166" s="51" t="str">
        <f>IFERROR(__xludf.DUMMYFUNCTION("iferror(split(A1166,"","",TRUE,TRUE),"""")"),"")</f>
        <v/>
      </c>
      <c r="V1166" s="51"/>
      <c r="W1166" s="51"/>
      <c r="X1166" s="51"/>
      <c r="Y1166" s="50" t="str">
        <f>IFERROR(__xludf.DUMMYFUNCTION("if(or(U1166="""",U1166=""f""),"""",U1166&amp;"": ""&amp;vlookup(to_text(U1166),'1.Learning-Goals'!$A$3:$B$100,2,FALSE))"),"")</f>
        <v/>
      </c>
      <c r="Z1166" s="50" t="str">
        <f>IFERROR(__xludf.DUMMYFUNCTION("if(or(V1166="""",V1166=""f""),"""",V1166&amp;"": ""&amp;vlookup(to_text(V1166),'1.Learning-Goals'!$A$3:$B$100,2,FALSE))"),"")</f>
        <v/>
      </c>
      <c r="AA1166" s="50" t="str">
        <f>IFERROR(__xludf.DUMMYFUNCTION("if(or(W1166="""",W1166=""f""),"""",W1166&amp;"": ""&amp;vlookup(to_text(W1166),'1.Learning-Goals'!$A$3:$B$100,2,FALSE))"),"")</f>
        <v/>
      </c>
      <c r="AB1166" s="50" t="str">
        <f>IFERROR(__xludf.DUMMYFUNCTION("if(or(X1166="""",X1166=""f""),"""",X1166&amp;"": ""&amp;vlookup(to_text(X1166),'1.Learning-Goals'!$A$3:$B$100,2,FALSE))"),"")</f>
        <v/>
      </c>
      <c r="AC1166" s="52"/>
      <c r="AD1166" s="52"/>
      <c r="AE1166" s="52"/>
      <c r="AF1166" s="52"/>
      <c r="AG1166" s="52"/>
      <c r="AH1166" s="52"/>
      <c r="AI1166" s="52"/>
      <c r="AJ1166" s="52"/>
    </row>
    <row r="1167" ht="15.75" customHeight="1">
      <c r="A1167" s="53"/>
      <c r="B1167" s="39" t="str">
        <f t="shared" si="1"/>
        <v/>
      </c>
      <c r="C1167" s="40" t="s">
        <v>3513</v>
      </c>
      <c r="D1167" s="41" t="s">
        <v>3514</v>
      </c>
      <c r="E1167" s="41" t="s">
        <v>2866</v>
      </c>
      <c r="F1167" s="40" t="s">
        <v>2867</v>
      </c>
      <c r="G1167" s="41">
        <v>5.0</v>
      </c>
      <c r="H1167" s="58" t="s">
        <v>7</v>
      </c>
      <c r="I1167" s="41" t="s">
        <v>2868</v>
      </c>
      <c r="J1167" s="56"/>
      <c r="K1167" s="44"/>
      <c r="L1167" s="45"/>
      <c r="M1167" s="46" t="s">
        <v>3242</v>
      </c>
      <c r="N1167" s="40" t="s">
        <v>3243</v>
      </c>
      <c r="O1167" s="47" t="s">
        <v>3515</v>
      </c>
      <c r="P1167" s="40" t="s">
        <v>3249</v>
      </c>
      <c r="Q1167" s="59"/>
      <c r="R1167" s="59"/>
      <c r="S1167" s="49"/>
      <c r="T1167" s="50" t="str">
        <f>IFERROR(__xludf.DUMMYFUNCTION("if(isblank($A1167),"""",REGEXREPLACE($A1167,   "",?(\d),?"",  ""$1""&amp;""-""&amp;$H1167))"),"")</f>
        <v/>
      </c>
      <c r="U1167" s="51" t="str">
        <f>IFERROR(__xludf.DUMMYFUNCTION("iferror(split(A1167,"","",TRUE,TRUE),"""")"),"")</f>
        <v/>
      </c>
      <c r="V1167" s="51"/>
      <c r="W1167" s="51"/>
      <c r="X1167" s="51"/>
      <c r="Y1167" s="50" t="str">
        <f>IFERROR(__xludf.DUMMYFUNCTION("if(or(U1167="""",U1167=""f""),"""",U1167&amp;"": ""&amp;vlookup(to_text(U1167),'1.Learning-Goals'!$A$3:$B$100,2,FALSE))"),"")</f>
        <v/>
      </c>
      <c r="Z1167" s="50" t="str">
        <f>IFERROR(__xludf.DUMMYFUNCTION("if(or(V1167="""",V1167=""f""),"""",V1167&amp;"": ""&amp;vlookup(to_text(V1167),'1.Learning-Goals'!$A$3:$B$100,2,FALSE))"),"")</f>
        <v/>
      </c>
      <c r="AA1167" s="50" t="str">
        <f>IFERROR(__xludf.DUMMYFUNCTION("if(or(W1167="""",W1167=""f""),"""",W1167&amp;"": ""&amp;vlookup(to_text(W1167),'1.Learning-Goals'!$A$3:$B$100,2,FALSE))"),"")</f>
        <v/>
      </c>
      <c r="AB1167" s="50" t="str">
        <f>IFERROR(__xludf.DUMMYFUNCTION("if(or(X1167="""",X1167=""f""),"""",X1167&amp;"": ""&amp;vlookup(to_text(X1167),'1.Learning-Goals'!$A$3:$B$100,2,FALSE))"),"")</f>
        <v/>
      </c>
      <c r="AC1167" s="52"/>
      <c r="AD1167" s="52"/>
      <c r="AE1167" s="52"/>
      <c r="AF1167" s="52"/>
      <c r="AG1167" s="52"/>
      <c r="AH1167" s="52"/>
      <c r="AI1167" s="52"/>
      <c r="AJ1167" s="52"/>
    </row>
    <row r="1168" ht="15.75" customHeight="1">
      <c r="A1168" s="53"/>
      <c r="B1168" s="39" t="str">
        <f t="shared" si="1"/>
        <v/>
      </c>
      <c r="C1168" s="40" t="s">
        <v>3516</v>
      </c>
      <c r="D1168" s="41" t="s">
        <v>3517</v>
      </c>
      <c r="E1168" s="41" t="s">
        <v>2866</v>
      </c>
      <c r="F1168" s="40" t="s">
        <v>2867</v>
      </c>
      <c r="G1168" s="41">
        <v>5.0</v>
      </c>
      <c r="H1168" s="58" t="s">
        <v>7</v>
      </c>
      <c r="I1168" s="41" t="s">
        <v>2868</v>
      </c>
      <c r="J1168" s="56"/>
      <c r="K1168" s="44"/>
      <c r="L1168" s="45"/>
      <c r="M1168" s="46" t="s">
        <v>3242</v>
      </c>
      <c r="N1168" s="40" t="s">
        <v>3243</v>
      </c>
      <c r="O1168" s="47" t="s">
        <v>3518</v>
      </c>
      <c r="P1168" s="40" t="s">
        <v>3373</v>
      </c>
      <c r="Q1168" s="59"/>
      <c r="R1168" s="59"/>
      <c r="S1168" s="49"/>
      <c r="T1168" s="50" t="str">
        <f>IFERROR(__xludf.DUMMYFUNCTION("if(isblank($A1168),"""",REGEXREPLACE($A1168,   "",?(\d),?"",  ""$1""&amp;""-""&amp;$H1168))"),"")</f>
        <v/>
      </c>
      <c r="U1168" s="51" t="str">
        <f>IFERROR(__xludf.DUMMYFUNCTION("iferror(split(A1168,"","",TRUE,TRUE),"""")"),"")</f>
        <v/>
      </c>
      <c r="V1168" s="51"/>
      <c r="W1168" s="51"/>
      <c r="X1168" s="51"/>
      <c r="Y1168" s="50" t="str">
        <f>IFERROR(__xludf.DUMMYFUNCTION("if(or(U1168="""",U1168=""f""),"""",U1168&amp;"": ""&amp;vlookup(to_text(U1168),'1.Learning-Goals'!$A$3:$B$100,2,FALSE))"),"")</f>
        <v/>
      </c>
      <c r="Z1168" s="50" t="str">
        <f>IFERROR(__xludf.DUMMYFUNCTION("if(or(V1168="""",V1168=""f""),"""",V1168&amp;"": ""&amp;vlookup(to_text(V1168),'1.Learning-Goals'!$A$3:$B$100,2,FALSE))"),"")</f>
        <v/>
      </c>
      <c r="AA1168" s="50" t="str">
        <f>IFERROR(__xludf.DUMMYFUNCTION("if(or(W1168="""",W1168=""f""),"""",W1168&amp;"": ""&amp;vlookup(to_text(W1168),'1.Learning-Goals'!$A$3:$B$100,2,FALSE))"),"")</f>
        <v/>
      </c>
      <c r="AB1168" s="50" t="str">
        <f>IFERROR(__xludf.DUMMYFUNCTION("if(or(X1168="""",X1168=""f""),"""",X1168&amp;"": ""&amp;vlookup(to_text(X1168),'1.Learning-Goals'!$A$3:$B$100,2,FALSE))"),"")</f>
        <v/>
      </c>
      <c r="AC1168" s="52"/>
      <c r="AD1168" s="52"/>
      <c r="AE1168" s="52"/>
      <c r="AF1168" s="52"/>
      <c r="AG1168" s="52"/>
      <c r="AH1168" s="52"/>
      <c r="AI1168" s="52"/>
      <c r="AJ1168" s="52"/>
    </row>
    <row r="1169" ht="15.75" customHeight="1">
      <c r="A1169" s="53"/>
      <c r="B1169" s="39" t="str">
        <f t="shared" si="1"/>
        <v/>
      </c>
      <c r="C1169" s="40" t="s">
        <v>3519</v>
      </c>
      <c r="D1169" s="41" t="s">
        <v>3520</v>
      </c>
      <c r="E1169" s="41" t="s">
        <v>2866</v>
      </c>
      <c r="F1169" s="40" t="s">
        <v>2867</v>
      </c>
      <c r="G1169" s="41">
        <v>5.0</v>
      </c>
      <c r="H1169" s="58" t="s">
        <v>7</v>
      </c>
      <c r="I1169" s="41" t="s">
        <v>2868</v>
      </c>
      <c r="J1169" s="56"/>
      <c r="K1169" s="44"/>
      <c r="L1169" s="45"/>
      <c r="M1169" s="46" t="s">
        <v>3242</v>
      </c>
      <c r="N1169" s="40" t="s">
        <v>3243</v>
      </c>
      <c r="O1169" s="47" t="s">
        <v>3521</v>
      </c>
      <c r="P1169" s="40" t="s">
        <v>3393</v>
      </c>
      <c r="Q1169" s="59"/>
      <c r="R1169" s="59"/>
      <c r="S1169" s="49"/>
      <c r="T1169" s="50" t="str">
        <f>IFERROR(__xludf.DUMMYFUNCTION("if(isblank($A1169),"""",REGEXREPLACE($A1169,   "",?(\d),?"",  ""$1""&amp;""-""&amp;$H1169))"),"")</f>
        <v/>
      </c>
      <c r="U1169" s="51" t="str">
        <f>IFERROR(__xludf.DUMMYFUNCTION("iferror(split(A1169,"","",TRUE,TRUE),"""")"),"")</f>
        <v/>
      </c>
      <c r="V1169" s="51"/>
      <c r="W1169" s="51"/>
      <c r="X1169" s="51"/>
      <c r="Y1169" s="50" t="str">
        <f>IFERROR(__xludf.DUMMYFUNCTION("if(or(U1169="""",U1169=""f""),"""",U1169&amp;"": ""&amp;vlookup(to_text(U1169),'1.Learning-Goals'!$A$3:$B$100,2,FALSE))"),"")</f>
        <v/>
      </c>
      <c r="Z1169" s="50" t="str">
        <f>IFERROR(__xludf.DUMMYFUNCTION("if(or(V1169="""",V1169=""f""),"""",V1169&amp;"": ""&amp;vlookup(to_text(V1169),'1.Learning-Goals'!$A$3:$B$100,2,FALSE))"),"")</f>
        <v/>
      </c>
      <c r="AA1169" s="50" t="str">
        <f>IFERROR(__xludf.DUMMYFUNCTION("if(or(W1169="""",W1169=""f""),"""",W1169&amp;"": ""&amp;vlookup(to_text(W1169),'1.Learning-Goals'!$A$3:$B$100,2,FALSE))"),"")</f>
        <v/>
      </c>
      <c r="AB1169" s="50" t="str">
        <f>IFERROR(__xludf.DUMMYFUNCTION("if(or(X1169="""",X1169=""f""),"""",X1169&amp;"": ""&amp;vlookup(to_text(X1169),'1.Learning-Goals'!$A$3:$B$100,2,FALSE))"),"")</f>
        <v/>
      </c>
      <c r="AC1169" s="52"/>
      <c r="AD1169" s="52"/>
      <c r="AE1169" s="52"/>
      <c r="AF1169" s="52"/>
      <c r="AG1169" s="52"/>
      <c r="AH1169" s="52"/>
      <c r="AI1169" s="52"/>
      <c r="AJ1169" s="52"/>
    </row>
    <row r="1170" ht="15.75" customHeight="1">
      <c r="A1170" s="53"/>
      <c r="B1170" s="39" t="str">
        <f t="shared" si="1"/>
        <v/>
      </c>
      <c r="C1170" s="40" t="s">
        <v>3522</v>
      </c>
      <c r="D1170" s="41" t="s">
        <v>3523</v>
      </c>
      <c r="E1170" s="41" t="s">
        <v>2866</v>
      </c>
      <c r="F1170" s="40" t="s">
        <v>2867</v>
      </c>
      <c r="G1170" s="41">
        <v>5.0</v>
      </c>
      <c r="H1170" s="58" t="s">
        <v>7</v>
      </c>
      <c r="I1170" s="41" t="s">
        <v>2868</v>
      </c>
      <c r="J1170" s="56"/>
      <c r="K1170" s="44"/>
      <c r="L1170" s="45"/>
      <c r="M1170" s="46" t="s">
        <v>3242</v>
      </c>
      <c r="N1170" s="40" t="s">
        <v>3243</v>
      </c>
      <c r="O1170" s="47" t="s">
        <v>3524</v>
      </c>
      <c r="P1170" s="40" t="s">
        <v>3397</v>
      </c>
      <c r="Q1170" s="59"/>
      <c r="R1170" s="59"/>
      <c r="S1170" s="49"/>
      <c r="T1170" s="50" t="str">
        <f>IFERROR(__xludf.DUMMYFUNCTION("if(isblank($A1170),"""",REGEXREPLACE($A1170,   "",?(\d),?"",  ""$1""&amp;""-""&amp;$H1170))"),"")</f>
        <v/>
      </c>
      <c r="U1170" s="51" t="str">
        <f>IFERROR(__xludf.DUMMYFUNCTION("iferror(split(A1170,"","",TRUE,TRUE),"""")"),"")</f>
        <v/>
      </c>
      <c r="V1170" s="51"/>
      <c r="W1170" s="51"/>
      <c r="X1170" s="51"/>
      <c r="Y1170" s="50" t="str">
        <f>IFERROR(__xludf.DUMMYFUNCTION("if(or(U1170="""",U1170=""f""),"""",U1170&amp;"": ""&amp;vlookup(to_text(U1170),'1.Learning-Goals'!$A$3:$B$100,2,FALSE))"),"")</f>
        <v/>
      </c>
      <c r="Z1170" s="50" t="str">
        <f>IFERROR(__xludf.DUMMYFUNCTION("if(or(V1170="""",V1170=""f""),"""",V1170&amp;"": ""&amp;vlookup(to_text(V1170),'1.Learning-Goals'!$A$3:$B$100,2,FALSE))"),"")</f>
        <v/>
      </c>
      <c r="AA1170" s="50" t="str">
        <f>IFERROR(__xludf.DUMMYFUNCTION("if(or(W1170="""",W1170=""f""),"""",W1170&amp;"": ""&amp;vlookup(to_text(W1170),'1.Learning-Goals'!$A$3:$B$100,2,FALSE))"),"")</f>
        <v/>
      </c>
      <c r="AB1170" s="50" t="str">
        <f>IFERROR(__xludf.DUMMYFUNCTION("if(or(X1170="""",X1170=""f""),"""",X1170&amp;"": ""&amp;vlookup(to_text(X1170),'1.Learning-Goals'!$A$3:$B$100,2,FALSE))"),"")</f>
        <v/>
      </c>
      <c r="AC1170" s="52"/>
      <c r="AD1170" s="52"/>
      <c r="AE1170" s="52"/>
      <c r="AF1170" s="52"/>
      <c r="AG1170" s="52"/>
      <c r="AH1170" s="52"/>
      <c r="AI1170" s="52"/>
      <c r="AJ1170" s="52"/>
    </row>
    <row r="1171" ht="15.75" customHeight="1">
      <c r="A1171" s="53"/>
      <c r="B1171" s="39" t="str">
        <f t="shared" si="1"/>
        <v/>
      </c>
      <c r="C1171" s="40" t="s">
        <v>3525</v>
      </c>
      <c r="D1171" s="41" t="s">
        <v>3526</v>
      </c>
      <c r="E1171" s="41" t="s">
        <v>2866</v>
      </c>
      <c r="F1171" s="40" t="s">
        <v>2867</v>
      </c>
      <c r="G1171" s="41">
        <v>5.0</v>
      </c>
      <c r="H1171" s="58" t="s">
        <v>7</v>
      </c>
      <c r="I1171" s="41" t="s">
        <v>2868</v>
      </c>
      <c r="J1171" s="56"/>
      <c r="K1171" s="44"/>
      <c r="L1171" s="45"/>
      <c r="M1171" s="46" t="s">
        <v>3242</v>
      </c>
      <c r="N1171" s="40" t="s">
        <v>3243</v>
      </c>
      <c r="O1171" s="47" t="s">
        <v>3527</v>
      </c>
      <c r="P1171" s="40" t="s">
        <v>3401</v>
      </c>
      <c r="Q1171" s="59"/>
      <c r="R1171" s="59"/>
      <c r="S1171" s="49"/>
      <c r="T1171" s="50" t="str">
        <f>IFERROR(__xludf.DUMMYFUNCTION("if(isblank($A1171),"""",REGEXREPLACE($A1171,   "",?(\d),?"",  ""$1""&amp;""-""&amp;$H1171))"),"")</f>
        <v/>
      </c>
      <c r="U1171" s="51" t="str">
        <f>IFERROR(__xludf.DUMMYFUNCTION("iferror(split(A1171,"","",TRUE,TRUE),"""")"),"")</f>
        <v/>
      </c>
      <c r="V1171" s="51"/>
      <c r="W1171" s="51"/>
      <c r="X1171" s="51"/>
      <c r="Y1171" s="50" t="str">
        <f>IFERROR(__xludf.DUMMYFUNCTION("if(or(U1171="""",U1171=""f""),"""",U1171&amp;"": ""&amp;vlookup(to_text(U1171),'1.Learning-Goals'!$A$3:$B$100,2,FALSE))"),"")</f>
        <v/>
      </c>
      <c r="Z1171" s="50" t="str">
        <f>IFERROR(__xludf.DUMMYFUNCTION("if(or(V1171="""",V1171=""f""),"""",V1171&amp;"": ""&amp;vlookup(to_text(V1171),'1.Learning-Goals'!$A$3:$B$100,2,FALSE))"),"")</f>
        <v/>
      </c>
      <c r="AA1171" s="50" t="str">
        <f>IFERROR(__xludf.DUMMYFUNCTION("if(or(W1171="""",W1171=""f""),"""",W1171&amp;"": ""&amp;vlookup(to_text(W1171),'1.Learning-Goals'!$A$3:$B$100,2,FALSE))"),"")</f>
        <v/>
      </c>
      <c r="AB1171" s="50" t="str">
        <f>IFERROR(__xludf.DUMMYFUNCTION("if(or(X1171="""",X1171=""f""),"""",X1171&amp;"": ""&amp;vlookup(to_text(X1171),'1.Learning-Goals'!$A$3:$B$100,2,FALSE))"),"")</f>
        <v/>
      </c>
      <c r="AC1171" s="52"/>
      <c r="AD1171" s="52"/>
      <c r="AE1171" s="52"/>
      <c r="AF1171" s="52"/>
      <c r="AG1171" s="52"/>
      <c r="AH1171" s="52"/>
      <c r="AI1171" s="52"/>
      <c r="AJ1171" s="52"/>
    </row>
    <row r="1172" ht="15.75" customHeight="1">
      <c r="A1172" s="53"/>
      <c r="B1172" s="39" t="str">
        <f t="shared" si="1"/>
        <v/>
      </c>
      <c r="C1172" s="40" t="s">
        <v>3528</v>
      </c>
      <c r="D1172" s="41" t="s">
        <v>3529</v>
      </c>
      <c r="E1172" s="41" t="s">
        <v>2866</v>
      </c>
      <c r="F1172" s="40" t="s">
        <v>2867</v>
      </c>
      <c r="G1172" s="41">
        <v>5.0</v>
      </c>
      <c r="H1172" s="58" t="s">
        <v>7</v>
      </c>
      <c r="I1172" s="41" t="s">
        <v>2868</v>
      </c>
      <c r="J1172" s="56"/>
      <c r="K1172" s="44"/>
      <c r="L1172" s="45"/>
      <c r="M1172" s="46" t="s">
        <v>3242</v>
      </c>
      <c r="N1172" s="40" t="s">
        <v>3243</v>
      </c>
      <c r="O1172" s="47" t="s">
        <v>3530</v>
      </c>
      <c r="P1172" s="40" t="s">
        <v>3531</v>
      </c>
      <c r="Q1172" s="59"/>
      <c r="R1172" s="59"/>
      <c r="S1172" s="49"/>
      <c r="T1172" s="50" t="str">
        <f>IFERROR(__xludf.DUMMYFUNCTION("if(isblank($A1172),"""",REGEXREPLACE($A1172,   "",?(\d),?"",  ""$1""&amp;""-""&amp;$H1172))"),"")</f>
        <v/>
      </c>
      <c r="U1172" s="51" t="str">
        <f>IFERROR(__xludf.DUMMYFUNCTION("iferror(split(A1172,"","",TRUE,TRUE),"""")"),"")</f>
        <v/>
      </c>
      <c r="V1172" s="51"/>
      <c r="W1172" s="51"/>
      <c r="X1172" s="51"/>
      <c r="Y1172" s="50" t="str">
        <f>IFERROR(__xludf.DUMMYFUNCTION("if(or(U1172="""",U1172=""f""),"""",U1172&amp;"": ""&amp;vlookup(to_text(U1172),'1.Learning-Goals'!$A$3:$B$100,2,FALSE))"),"")</f>
        <v/>
      </c>
      <c r="Z1172" s="50" t="str">
        <f>IFERROR(__xludf.DUMMYFUNCTION("if(or(V1172="""",V1172=""f""),"""",V1172&amp;"": ""&amp;vlookup(to_text(V1172),'1.Learning-Goals'!$A$3:$B$100,2,FALSE))"),"")</f>
        <v/>
      </c>
      <c r="AA1172" s="50" t="str">
        <f>IFERROR(__xludf.DUMMYFUNCTION("if(or(W1172="""",W1172=""f""),"""",W1172&amp;"": ""&amp;vlookup(to_text(W1172),'1.Learning-Goals'!$A$3:$B$100,2,FALSE))"),"")</f>
        <v/>
      </c>
      <c r="AB1172" s="50" t="str">
        <f>IFERROR(__xludf.DUMMYFUNCTION("if(or(X1172="""",X1172=""f""),"""",X1172&amp;"": ""&amp;vlookup(to_text(X1172),'1.Learning-Goals'!$A$3:$B$100,2,FALSE))"),"")</f>
        <v/>
      </c>
      <c r="AC1172" s="52"/>
      <c r="AD1172" s="52"/>
      <c r="AE1172" s="52"/>
      <c r="AF1172" s="52"/>
      <c r="AG1172" s="52"/>
      <c r="AH1172" s="52"/>
      <c r="AI1172" s="52"/>
      <c r="AJ1172" s="52"/>
    </row>
    <row r="1173" ht="15.75" customHeight="1">
      <c r="A1173" s="53"/>
      <c r="B1173" s="39" t="str">
        <f t="shared" si="1"/>
        <v/>
      </c>
      <c r="C1173" s="40" t="s">
        <v>3532</v>
      </c>
      <c r="D1173" s="41" t="s">
        <v>3533</v>
      </c>
      <c r="E1173" s="41" t="s">
        <v>2866</v>
      </c>
      <c r="F1173" s="40" t="s">
        <v>2867</v>
      </c>
      <c r="G1173" s="41">
        <v>5.0</v>
      </c>
      <c r="H1173" s="58" t="s">
        <v>7</v>
      </c>
      <c r="I1173" s="41" t="s">
        <v>2868</v>
      </c>
      <c r="J1173" s="56"/>
      <c r="K1173" s="44"/>
      <c r="L1173" s="45"/>
      <c r="M1173" s="46" t="s">
        <v>3242</v>
      </c>
      <c r="N1173" s="40" t="s">
        <v>3243</v>
      </c>
      <c r="O1173" s="47" t="s">
        <v>3534</v>
      </c>
      <c r="P1173" s="40" t="s">
        <v>3535</v>
      </c>
      <c r="Q1173" s="59"/>
      <c r="R1173" s="59"/>
      <c r="S1173" s="49"/>
      <c r="T1173" s="50" t="str">
        <f>IFERROR(__xludf.DUMMYFUNCTION("if(isblank($A1173),"""",REGEXREPLACE($A1173,   "",?(\d),?"",  ""$1""&amp;""-""&amp;$H1173))"),"")</f>
        <v/>
      </c>
      <c r="U1173" s="51" t="str">
        <f>IFERROR(__xludf.DUMMYFUNCTION("iferror(split(A1173,"","",TRUE,TRUE),"""")"),"")</f>
        <v/>
      </c>
      <c r="V1173" s="51"/>
      <c r="W1173" s="51"/>
      <c r="X1173" s="51"/>
      <c r="Y1173" s="50" t="str">
        <f>IFERROR(__xludf.DUMMYFUNCTION("if(or(U1173="""",U1173=""f""),"""",U1173&amp;"": ""&amp;vlookup(to_text(U1173),'1.Learning-Goals'!$A$3:$B$100,2,FALSE))"),"")</f>
        <v/>
      </c>
      <c r="Z1173" s="50" t="str">
        <f>IFERROR(__xludf.DUMMYFUNCTION("if(or(V1173="""",V1173=""f""),"""",V1173&amp;"": ""&amp;vlookup(to_text(V1173),'1.Learning-Goals'!$A$3:$B$100,2,FALSE))"),"")</f>
        <v/>
      </c>
      <c r="AA1173" s="50" t="str">
        <f>IFERROR(__xludf.DUMMYFUNCTION("if(or(W1173="""",W1173=""f""),"""",W1173&amp;"": ""&amp;vlookup(to_text(W1173),'1.Learning-Goals'!$A$3:$B$100,2,FALSE))"),"")</f>
        <v/>
      </c>
      <c r="AB1173" s="50" t="str">
        <f>IFERROR(__xludf.DUMMYFUNCTION("if(or(X1173="""",X1173=""f""),"""",X1173&amp;"": ""&amp;vlookup(to_text(X1173),'1.Learning-Goals'!$A$3:$B$100,2,FALSE))"),"")</f>
        <v/>
      </c>
      <c r="AC1173" s="52"/>
      <c r="AD1173" s="52"/>
      <c r="AE1173" s="52"/>
      <c r="AF1173" s="52"/>
      <c r="AG1173" s="52"/>
      <c r="AH1173" s="52"/>
      <c r="AI1173" s="52"/>
      <c r="AJ1173" s="52"/>
    </row>
    <row r="1174" ht="15.75" customHeight="1">
      <c r="A1174" s="53"/>
      <c r="B1174" s="39" t="str">
        <f t="shared" si="1"/>
        <v/>
      </c>
      <c r="C1174" s="40" t="s">
        <v>3536</v>
      </c>
      <c r="D1174" s="41" t="s">
        <v>3537</v>
      </c>
      <c r="E1174" s="41" t="s">
        <v>2866</v>
      </c>
      <c r="F1174" s="40" t="s">
        <v>2867</v>
      </c>
      <c r="G1174" s="41">
        <v>5.0</v>
      </c>
      <c r="H1174" s="58" t="s">
        <v>7</v>
      </c>
      <c r="I1174" s="41" t="s">
        <v>2868</v>
      </c>
      <c r="J1174" s="56"/>
      <c r="K1174" s="44"/>
      <c r="L1174" s="45"/>
      <c r="M1174" s="46" t="s">
        <v>3242</v>
      </c>
      <c r="N1174" s="40" t="s">
        <v>3243</v>
      </c>
      <c r="O1174" s="47" t="s">
        <v>3538</v>
      </c>
      <c r="P1174" s="40" t="s">
        <v>3539</v>
      </c>
      <c r="Q1174" s="59"/>
      <c r="R1174" s="59"/>
      <c r="S1174" s="49"/>
      <c r="T1174" s="50" t="str">
        <f>IFERROR(__xludf.DUMMYFUNCTION("if(isblank($A1174),"""",REGEXREPLACE($A1174,   "",?(\d),?"",  ""$1""&amp;""-""&amp;$H1174))"),"")</f>
        <v/>
      </c>
      <c r="U1174" s="51" t="str">
        <f>IFERROR(__xludf.DUMMYFUNCTION("iferror(split(A1174,"","",TRUE,TRUE),"""")"),"")</f>
        <v/>
      </c>
      <c r="V1174" s="51"/>
      <c r="W1174" s="51"/>
      <c r="X1174" s="51"/>
      <c r="Y1174" s="50" t="str">
        <f>IFERROR(__xludf.DUMMYFUNCTION("if(or(U1174="""",U1174=""f""),"""",U1174&amp;"": ""&amp;vlookup(to_text(U1174),'1.Learning-Goals'!$A$3:$B$100,2,FALSE))"),"")</f>
        <v/>
      </c>
      <c r="Z1174" s="50" t="str">
        <f>IFERROR(__xludf.DUMMYFUNCTION("if(or(V1174="""",V1174=""f""),"""",V1174&amp;"": ""&amp;vlookup(to_text(V1174),'1.Learning-Goals'!$A$3:$B$100,2,FALSE))"),"")</f>
        <v/>
      </c>
      <c r="AA1174" s="50" t="str">
        <f>IFERROR(__xludf.DUMMYFUNCTION("if(or(W1174="""",W1174=""f""),"""",W1174&amp;"": ""&amp;vlookup(to_text(W1174),'1.Learning-Goals'!$A$3:$B$100,2,FALSE))"),"")</f>
        <v/>
      </c>
      <c r="AB1174" s="50" t="str">
        <f>IFERROR(__xludf.DUMMYFUNCTION("if(or(X1174="""",X1174=""f""),"""",X1174&amp;"": ""&amp;vlookup(to_text(X1174),'1.Learning-Goals'!$A$3:$B$100,2,FALSE))"),"")</f>
        <v/>
      </c>
      <c r="AC1174" s="52"/>
      <c r="AD1174" s="52"/>
      <c r="AE1174" s="52"/>
      <c r="AF1174" s="52"/>
      <c r="AG1174" s="52"/>
      <c r="AH1174" s="52"/>
      <c r="AI1174" s="52"/>
      <c r="AJ1174" s="52"/>
    </row>
    <row r="1175" ht="15.75" customHeight="1">
      <c r="A1175" s="53"/>
      <c r="B1175" s="39" t="str">
        <f t="shared" si="1"/>
        <v/>
      </c>
      <c r="C1175" s="40" t="s">
        <v>3540</v>
      </c>
      <c r="D1175" s="41" t="s">
        <v>3541</v>
      </c>
      <c r="E1175" s="41" t="s">
        <v>2866</v>
      </c>
      <c r="F1175" s="40" t="s">
        <v>2867</v>
      </c>
      <c r="G1175" s="41">
        <v>5.0</v>
      </c>
      <c r="H1175" s="58" t="s">
        <v>7</v>
      </c>
      <c r="I1175" s="41" t="s">
        <v>2868</v>
      </c>
      <c r="J1175" s="56"/>
      <c r="K1175" s="44"/>
      <c r="L1175" s="45"/>
      <c r="M1175" s="46" t="s">
        <v>3242</v>
      </c>
      <c r="N1175" s="40" t="s">
        <v>3243</v>
      </c>
      <c r="O1175" s="47" t="s">
        <v>3542</v>
      </c>
      <c r="P1175" s="40" t="s">
        <v>3543</v>
      </c>
      <c r="Q1175" s="59"/>
      <c r="R1175" s="59"/>
      <c r="S1175" s="49"/>
      <c r="T1175" s="50" t="str">
        <f>IFERROR(__xludf.DUMMYFUNCTION("if(isblank($A1175),"""",REGEXREPLACE($A1175,   "",?(\d),?"",  ""$1""&amp;""-""&amp;$H1175))"),"")</f>
        <v/>
      </c>
      <c r="U1175" s="51" t="str">
        <f>IFERROR(__xludf.DUMMYFUNCTION("iferror(split(A1175,"","",TRUE,TRUE),"""")"),"")</f>
        <v/>
      </c>
      <c r="V1175" s="51"/>
      <c r="W1175" s="51"/>
      <c r="X1175" s="51"/>
      <c r="Y1175" s="50" t="str">
        <f>IFERROR(__xludf.DUMMYFUNCTION("if(or(U1175="""",U1175=""f""),"""",U1175&amp;"": ""&amp;vlookup(to_text(U1175),'1.Learning-Goals'!$A$3:$B$100,2,FALSE))"),"")</f>
        <v/>
      </c>
      <c r="Z1175" s="50" t="str">
        <f>IFERROR(__xludf.DUMMYFUNCTION("if(or(V1175="""",V1175=""f""),"""",V1175&amp;"": ""&amp;vlookup(to_text(V1175),'1.Learning-Goals'!$A$3:$B$100,2,FALSE))"),"")</f>
        <v/>
      </c>
      <c r="AA1175" s="50" t="str">
        <f>IFERROR(__xludf.DUMMYFUNCTION("if(or(W1175="""",W1175=""f""),"""",W1175&amp;"": ""&amp;vlookup(to_text(W1175),'1.Learning-Goals'!$A$3:$B$100,2,FALSE))"),"")</f>
        <v/>
      </c>
      <c r="AB1175" s="50" t="str">
        <f>IFERROR(__xludf.DUMMYFUNCTION("if(or(X1175="""",X1175=""f""),"""",X1175&amp;"": ""&amp;vlookup(to_text(X1175),'1.Learning-Goals'!$A$3:$B$100,2,FALSE))"),"")</f>
        <v/>
      </c>
      <c r="AC1175" s="52"/>
      <c r="AD1175" s="52"/>
      <c r="AE1175" s="52"/>
      <c r="AF1175" s="52"/>
      <c r="AG1175" s="52"/>
      <c r="AH1175" s="52"/>
      <c r="AI1175" s="52"/>
      <c r="AJ1175" s="52"/>
    </row>
    <row r="1176" ht="15.75" customHeight="1">
      <c r="A1176" s="53"/>
      <c r="B1176" s="39" t="str">
        <f t="shared" si="1"/>
        <v/>
      </c>
      <c r="C1176" s="40" t="s">
        <v>3544</v>
      </c>
      <c r="D1176" s="41" t="s">
        <v>3545</v>
      </c>
      <c r="E1176" s="41" t="s">
        <v>2866</v>
      </c>
      <c r="F1176" s="40" t="s">
        <v>2867</v>
      </c>
      <c r="G1176" s="41">
        <v>5.0</v>
      </c>
      <c r="H1176" s="58" t="s">
        <v>7</v>
      </c>
      <c r="I1176" s="41" t="s">
        <v>2868</v>
      </c>
      <c r="J1176" s="56"/>
      <c r="K1176" s="44"/>
      <c r="L1176" s="45"/>
      <c r="M1176" s="46" t="s">
        <v>3242</v>
      </c>
      <c r="N1176" s="40" t="s">
        <v>3243</v>
      </c>
      <c r="O1176" s="47" t="s">
        <v>3546</v>
      </c>
      <c r="P1176" s="40" t="s">
        <v>3547</v>
      </c>
      <c r="Q1176" s="59"/>
      <c r="R1176" s="59"/>
      <c r="S1176" s="49"/>
      <c r="T1176" s="50" t="str">
        <f>IFERROR(__xludf.DUMMYFUNCTION("if(isblank($A1176),"""",REGEXREPLACE($A1176,   "",?(\d),?"",  ""$1""&amp;""-""&amp;$H1176))"),"")</f>
        <v/>
      </c>
      <c r="U1176" s="51" t="str">
        <f>IFERROR(__xludf.DUMMYFUNCTION("iferror(split(A1176,"","",TRUE,TRUE),"""")"),"")</f>
        <v/>
      </c>
      <c r="V1176" s="51"/>
      <c r="W1176" s="51"/>
      <c r="X1176" s="51"/>
      <c r="Y1176" s="50" t="str">
        <f>IFERROR(__xludf.DUMMYFUNCTION("if(or(U1176="""",U1176=""f""),"""",U1176&amp;"": ""&amp;vlookup(to_text(U1176),'1.Learning-Goals'!$A$3:$B$100,2,FALSE))"),"")</f>
        <v/>
      </c>
      <c r="Z1176" s="50" t="str">
        <f>IFERROR(__xludf.DUMMYFUNCTION("if(or(V1176="""",V1176=""f""),"""",V1176&amp;"": ""&amp;vlookup(to_text(V1176),'1.Learning-Goals'!$A$3:$B$100,2,FALSE))"),"")</f>
        <v/>
      </c>
      <c r="AA1176" s="50" t="str">
        <f>IFERROR(__xludf.DUMMYFUNCTION("if(or(W1176="""",W1176=""f""),"""",W1176&amp;"": ""&amp;vlookup(to_text(W1176),'1.Learning-Goals'!$A$3:$B$100,2,FALSE))"),"")</f>
        <v/>
      </c>
      <c r="AB1176" s="50" t="str">
        <f>IFERROR(__xludf.DUMMYFUNCTION("if(or(X1176="""",X1176=""f""),"""",X1176&amp;"": ""&amp;vlookup(to_text(X1176),'1.Learning-Goals'!$A$3:$B$100,2,FALSE))"),"")</f>
        <v/>
      </c>
      <c r="AC1176" s="52"/>
      <c r="AD1176" s="52"/>
      <c r="AE1176" s="52"/>
      <c r="AF1176" s="52"/>
      <c r="AG1176" s="52"/>
      <c r="AH1176" s="52"/>
      <c r="AI1176" s="52"/>
      <c r="AJ1176" s="52"/>
    </row>
    <row r="1177" ht="15.75" customHeight="1">
      <c r="A1177" s="53"/>
      <c r="B1177" s="39" t="str">
        <f t="shared" si="1"/>
        <v/>
      </c>
      <c r="C1177" s="40" t="s">
        <v>3548</v>
      </c>
      <c r="D1177" s="41" t="s">
        <v>3549</v>
      </c>
      <c r="E1177" s="41" t="s">
        <v>2866</v>
      </c>
      <c r="F1177" s="40" t="s">
        <v>2867</v>
      </c>
      <c r="G1177" s="41">
        <v>5.0</v>
      </c>
      <c r="H1177" s="58" t="s">
        <v>7</v>
      </c>
      <c r="I1177" s="41" t="s">
        <v>2868</v>
      </c>
      <c r="J1177" s="56"/>
      <c r="K1177" s="44"/>
      <c r="L1177" s="45"/>
      <c r="M1177" s="46" t="s">
        <v>3242</v>
      </c>
      <c r="N1177" s="40" t="s">
        <v>3243</v>
      </c>
      <c r="O1177" s="47" t="s">
        <v>3550</v>
      </c>
      <c r="P1177" s="40" t="s">
        <v>3551</v>
      </c>
      <c r="Q1177" s="59"/>
      <c r="R1177" s="59"/>
      <c r="S1177" s="49"/>
      <c r="T1177" s="50" t="str">
        <f>IFERROR(__xludf.DUMMYFUNCTION("if(isblank($A1177),"""",REGEXREPLACE($A1177,   "",?(\d),?"",  ""$1""&amp;""-""&amp;$H1177))"),"")</f>
        <v/>
      </c>
      <c r="U1177" s="51" t="str">
        <f>IFERROR(__xludf.DUMMYFUNCTION("iferror(split(A1177,"","",TRUE,TRUE),"""")"),"")</f>
        <v/>
      </c>
      <c r="V1177" s="51"/>
      <c r="W1177" s="51"/>
      <c r="X1177" s="51"/>
      <c r="Y1177" s="50" t="str">
        <f>IFERROR(__xludf.DUMMYFUNCTION("if(or(U1177="""",U1177=""f""),"""",U1177&amp;"": ""&amp;vlookup(to_text(U1177),'1.Learning-Goals'!$A$3:$B$100,2,FALSE))"),"")</f>
        <v/>
      </c>
      <c r="Z1177" s="50" t="str">
        <f>IFERROR(__xludf.DUMMYFUNCTION("if(or(V1177="""",V1177=""f""),"""",V1177&amp;"": ""&amp;vlookup(to_text(V1177),'1.Learning-Goals'!$A$3:$B$100,2,FALSE))"),"")</f>
        <v/>
      </c>
      <c r="AA1177" s="50" t="str">
        <f>IFERROR(__xludf.DUMMYFUNCTION("if(or(W1177="""",W1177=""f""),"""",W1177&amp;"": ""&amp;vlookup(to_text(W1177),'1.Learning-Goals'!$A$3:$B$100,2,FALSE))"),"")</f>
        <v/>
      </c>
      <c r="AB1177" s="50" t="str">
        <f>IFERROR(__xludf.DUMMYFUNCTION("if(or(X1177="""",X1177=""f""),"""",X1177&amp;"": ""&amp;vlookup(to_text(X1177),'1.Learning-Goals'!$A$3:$B$100,2,FALSE))"),"")</f>
        <v/>
      </c>
      <c r="AC1177" s="52"/>
      <c r="AD1177" s="52"/>
      <c r="AE1177" s="52"/>
      <c r="AF1177" s="52"/>
      <c r="AG1177" s="52"/>
      <c r="AH1177" s="52"/>
      <c r="AI1177" s="52"/>
      <c r="AJ1177" s="52"/>
    </row>
    <row r="1178" ht="15.75" customHeight="1">
      <c r="A1178" s="53"/>
      <c r="B1178" s="39" t="str">
        <f t="shared" si="1"/>
        <v/>
      </c>
      <c r="C1178" s="40" t="s">
        <v>3552</v>
      </c>
      <c r="D1178" s="41" t="s">
        <v>3553</v>
      </c>
      <c r="E1178" s="41" t="s">
        <v>2866</v>
      </c>
      <c r="F1178" s="40" t="s">
        <v>2867</v>
      </c>
      <c r="G1178" s="41">
        <v>5.0</v>
      </c>
      <c r="H1178" s="58" t="s">
        <v>7</v>
      </c>
      <c r="I1178" s="41" t="s">
        <v>2868</v>
      </c>
      <c r="J1178" s="56"/>
      <c r="K1178" s="44"/>
      <c r="L1178" s="45"/>
      <c r="M1178" s="46" t="s">
        <v>3242</v>
      </c>
      <c r="N1178" s="40" t="s">
        <v>3243</v>
      </c>
      <c r="O1178" s="47" t="s">
        <v>3554</v>
      </c>
      <c r="P1178" s="40" t="s">
        <v>3555</v>
      </c>
      <c r="Q1178" s="59"/>
      <c r="R1178" s="59"/>
      <c r="S1178" s="49"/>
      <c r="T1178" s="50" t="str">
        <f>IFERROR(__xludf.DUMMYFUNCTION("if(isblank($A1178),"""",REGEXREPLACE($A1178,   "",?(\d),?"",  ""$1""&amp;""-""&amp;$H1178))"),"")</f>
        <v/>
      </c>
      <c r="U1178" s="51" t="str">
        <f>IFERROR(__xludf.DUMMYFUNCTION("iferror(split(A1178,"","",TRUE,TRUE),"""")"),"")</f>
        <v/>
      </c>
      <c r="V1178" s="51"/>
      <c r="W1178" s="51"/>
      <c r="X1178" s="51"/>
      <c r="Y1178" s="50" t="str">
        <f>IFERROR(__xludf.DUMMYFUNCTION("if(or(U1178="""",U1178=""f""),"""",U1178&amp;"": ""&amp;vlookup(to_text(U1178),'1.Learning-Goals'!$A$3:$B$100,2,FALSE))"),"")</f>
        <v/>
      </c>
      <c r="Z1178" s="50" t="str">
        <f>IFERROR(__xludf.DUMMYFUNCTION("if(or(V1178="""",V1178=""f""),"""",V1178&amp;"": ""&amp;vlookup(to_text(V1178),'1.Learning-Goals'!$A$3:$B$100,2,FALSE))"),"")</f>
        <v/>
      </c>
      <c r="AA1178" s="50" t="str">
        <f>IFERROR(__xludf.DUMMYFUNCTION("if(or(W1178="""",W1178=""f""),"""",W1178&amp;"": ""&amp;vlookup(to_text(W1178),'1.Learning-Goals'!$A$3:$B$100,2,FALSE))"),"")</f>
        <v/>
      </c>
      <c r="AB1178" s="50" t="str">
        <f>IFERROR(__xludf.DUMMYFUNCTION("if(or(X1178="""",X1178=""f""),"""",X1178&amp;"": ""&amp;vlookup(to_text(X1178),'1.Learning-Goals'!$A$3:$B$100,2,FALSE))"),"")</f>
        <v/>
      </c>
      <c r="AC1178" s="52"/>
      <c r="AD1178" s="52"/>
      <c r="AE1178" s="52"/>
      <c r="AF1178" s="52"/>
      <c r="AG1178" s="52"/>
      <c r="AH1178" s="52"/>
      <c r="AI1178" s="52"/>
      <c r="AJ1178" s="52"/>
    </row>
    <row r="1179" ht="15.75" customHeight="1">
      <c r="A1179" s="53"/>
      <c r="B1179" s="39" t="str">
        <f t="shared" si="1"/>
        <v/>
      </c>
      <c r="C1179" s="40" t="s">
        <v>3556</v>
      </c>
      <c r="D1179" s="41" t="s">
        <v>3557</v>
      </c>
      <c r="E1179" s="41" t="s">
        <v>2866</v>
      </c>
      <c r="F1179" s="40" t="s">
        <v>2867</v>
      </c>
      <c r="G1179" s="41">
        <v>5.0</v>
      </c>
      <c r="H1179" s="58" t="s">
        <v>7</v>
      </c>
      <c r="I1179" s="41" t="s">
        <v>2868</v>
      </c>
      <c r="J1179" s="56"/>
      <c r="K1179" s="44"/>
      <c r="L1179" s="45"/>
      <c r="M1179" s="46" t="s">
        <v>3242</v>
      </c>
      <c r="N1179" s="40" t="s">
        <v>3243</v>
      </c>
      <c r="O1179" s="47" t="s">
        <v>3558</v>
      </c>
      <c r="P1179" s="40" t="s">
        <v>3559</v>
      </c>
      <c r="Q1179" s="59"/>
      <c r="R1179" s="59"/>
      <c r="S1179" s="49"/>
      <c r="T1179" s="50" t="str">
        <f>IFERROR(__xludf.DUMMYFUNCTION("if(isblank($A1179),"""",REGEXREPLACE($A1179,   "",?(\d),?"",  ""$1""&amp;""-""&amp;$H1179))"),"")</f>
        <v/>
      </c>
      <c r="U1179" s="51" t="str">
        <f>IFERROR(__xludf.DUMMYFUNCTION("iferror(split(A1179,"","",TRUE,TRUE),"""")"),"")</f>
        <v/>
      </c>
      <c r="V1179" s="51"/>
      <c r="W1179" s="51"/>
      <c r="X1179" s="51"/>
      <c r="Y1179" s="50" t="str">
        <f>IFERROR(__xludf.DUMMYFUNCTION("if(or(U1179="""",U1179=""f""),"""",U1179&amp;"": ""&amp;vlookup(to_text(U1179),'1.Learning-Goals'!$A$3:$B$100,2,FALSE))"),"")</f>
        <v/>
      </c>
      <c r="Z1179" s="50" t="str">
        <f>IFERROR(__xludf.DUMMYFUNCTION("if(or(V1179="""",V1179=""f""),"""",V1179&amp;"": ""&amp;vlookup(to_text(V1179),'1.Learning-Goals'!$A$3:$B$100,2,FALSE))"),"")</f>
        <v/>
      </c>
      <c r="AA1179" s="50" t="str">
        <f>IFERROR(__xludf.DUMMYFUNCTION("if(or(W1179="""",W1179=""f""),"""",W1179&amp;"": ""&amp;vlookup(to_text(W1179),'1.Learning-Goals'!$A$3:$B$100,2,FALSE))"),"")</f>
        <v/>
      </c>
      <c r="AB1179" s="50" t="str">
        <f>IFERROR(__xludf.DUMMYFUNCTION("if(or(X1179="""",X1179=""f""),"""",X1179&amp;"": ""&amp;vlookup(to_text(X1179),'1.Learning-Goals'!$A$3:$B$100,2,FALSE))"),"")</f>
        <v/>
      </c>
      <c r="AC1179" s="52"/>
      <c r="AD1179" s="52"/>
      <c r="AE1179" s="52"/>
      <c r="AF1179" s="52"/>
      <c r="AG1179" s="52"/>
      <c r="AH1179" s="52"/>
      <c r="AI1179" s="52"/>
      <c r="AJ1179" s="52"/>
    </row>
    <row r="1180" ht="15.75" customHeight="1">
      <c r="A1180" s="53"/>
      <c r="B1180" s="39" t="str">
        <f t="shared" si="1"/>
        <v/>
      </c>
      <c r="C1180" s="40" t="s">
        <v>3560</v>
      </c>
      <c r="D1180" s="41" t="s">
        <v>3561</v>
      </c>
      <c r="E1180" s="41" t="s">
        <v>2866</v>
      </c>
      <c r="F1180" s="40" t="s">
        <v>2911</v>
      </c>
      <c r="G1180" s="41">
        <v>5.0</v>
      </c>
      <c r="H1180" s="58" t="s">
        <v>7</v>
      </c>
      <c r="I1180" s="41" t="s">
        <v>2912</v>
      </c>
      <c r="J1180" s="56"/>
      <c r="K1180" s="44"/>
      <c r="L1180" s="45"/>
      <c r="M1180" s="46" t="s">
        <v>2961</v>
      </c>
      <c r="N1180" s="40" t="s">
        <v>2962</v>
      </c>
      <c r="O1180" s="47" t="s">
        <v>3562</v>
      </c>
      <c r="P1180" s="40" t="s">
        <v>2964</v>
      </c>
      <c r="Q1180" s="59"/>
      <c r="R1180" s="59"/>
      <c r="S1180" s="49"/>
      <c r="T1180" s="50" t="str">
        <f>IFERROR(__xludf.DUMMYFUNCTION("if(isblank($A1180),"""",REGEXREPLACE($A1180,   "",?(\d),?"",  ""$1""&amp;""-""&amp;$H1180))"),"")</f>
        <v/>
      </c>
      <c r="U1180" s="51" t="str">
        <f>IFERROR(__xludf.DUMMYFUNCTION("iferror(split(A1180,"","",TRUE,TRUE),"""")"),"")</f>
        <v/>
      </c>
      <c r="V1180" s="51"/>
      <c r="W1180" s="51"/>
      <c r="X1180" s="51"/>
      <c r="Y1180" s="50" t="str">
        <f>IFERROR(__xludf.DUMMYFUNCTION("if(or(U1180="""",U1180=""f""),"""",U1180&amp;"": ""&amp;vlookup(to_text(U1180),'1.Learning-Goals'!$A$3:$B$100,2,FALSE))"),"")</f>
        <v/>
      </c>
      <c r="Z1180" s="50" t="str">
        <f>IFERROR(__xludf.DUMMYFUNCTION("if(or(V1180="""",V1180=""f""),"""",V1180&amp;"": ""&amp;vlookup(to_text(V1180),'1.Learning-Goals'!$A$3:$B$100,2,FALSE))"),"")</f>
        <v/>
      </c>
      <c r="AA1180" s="50" t="str">
        <f>IFERROR(__xludf.DUMMYFUNCTION("if(or(W1180="""",W1180=""f""),"""",W1180&amp;"": ""&amp;vlookup(to_text(W1180),'1.Learning-Goals'!$A$3:$B$100,2,FALSE))"),"")</f>
        <v/>
      </c>
      <c r="AB1180" s="50" t="str">
        <f>IFERROR(__xludf.DUMMYFUNCTION("if(or(X1180="""",X1180=""f""),"""",X1180&amp;"": ""&amp;vlookup(to_text(X1180),'1.Learning-Goals'!$A$3:$B$100,2,FALSE))"),"")</f>
        <v/>
      </c>
      <c r="AC1180" s="52"/>
      <c r="AD1180" s="52"/>
      <c r="AE1180" s="52"/>
      <c r="AF1180" s="52"/>
      <c r="AG1180" s="52"/>
      <c r="AH1180" s="52"/>
      <c r="AI1180" s="52"/>
      <c r="AJ1180" s="52"/>
    </row>
    <row r="1181" ht="15.75" customHeight="1">
      <c r="A1181" s="53"/>
      <c r="B1181" s="39" t="str">
        <f t="shared" si="1"/>
        <v/>
      </c>
      <c r="C1181" s="40" t="s">
        <v>3563</v>
      </c>
      <c r="D1181" s="41" t="s">
        <v>3564</v>
      </c>
      <c r="E1181" s="41" t="s">
        <v>2866</v>
      </c>
      <c r="F1181" s="40" t="s">
        <v>2911</v>
      </c>
      <c r="G1181" s="41">
        <v>5.0</v>
      </c>
      <c r="H1181" s="58" t="s">
        <v>7</v>
      </c>
      <c r="I1181" s="41" t="s">
        <v>2912</v>
      </c>
      <c r="J1181" s="56"/>
      <c r="K1181" s="44"/>
      <c r="L1181" s="45"/>
      <c r="M1181" s="46" t="s">
        <v>2961</v>
      </c>
      <c r="N1181" s="40" t="s">
        <v>2962</v>
      </c>
      <c r="O1181" s="47" t="s">
        <v>3565</v>
      </c>
      <c r="P1181" s="40" t="s">
        <v>2968</v>
      </c>
      <c r="Q1181" s="59"/>
      <c r="R1181" s="59"/>
      <c r="S1181" s="49"/>
      <c r="T1181" s="50" t="str">
        <f>IFERROR(__xludf.DUMMYFUNCTION("if(isblank($A1181),"""",REGEXREPLACE($A1181,   "",?(\d),?"",  ""$1""&amp;""-""&amp;$H1181))"),"")</f>
        <v/>
      </c>
      <c r="U1181" s="51" t="str">
        <f>IFERROR(__xludf.DUMMYFUNCTION("iferror(split(A1181,"","",TRUE,TRUE),"""")"),"")</f>
        <v/>
      </c>
      <c r="V1181" s="51"/>
      <c r="W1181" s="51"/>
      <c r="X1181" s="51"/>
      <c r="Y1181" s="50" t="str">
        <f>IFERROR(__xludf.DUMMYFUNCTION("if(or(U1181="""",U1181=""f""),"""",U1181&amp;"": ""&amp;vlookup(to_text(U1181),'1.Learning-Goals'!$A$3:$B$100,2,FALSE))"),"")</f>
        <v/>
      </c>
      <c r="Z1181" s="50" t="str">
        <f>IFERROR(__xludf.DUMMYFUNCTION("if(or(V1181="""",V1181=""f""),"""",V1181&amp;"": ""&amp;vlookup(to_text(V1181),'1.Learning-Goals'!$A$3:$B$100,2,FALSE))"),"")</f>
        <v/>
      </c>
      <c r="AA1181" s="50" t="str">
        <f>IFERROR(__xludf.DUMMYFUNCTION("if(or(W1181="""",W1181=""f""),"""",W1181&amp;"": ""&amp;vlookup(to_text(W1181),'1.Learning-Goals'!$A$3:$B$100,2,FALSE))"),"")</f>
        <v/>
      </c>
      <c r="AB1181" s="50" t="str">
        <f>IFERROR(__xludf.DUMMYFUNCTION("if(or(X1181="""",X1181=""f""),"""",X1181&amp;"": ""&amp;vlookup(to_text(X1181),'1.Learning-Goals'!$A$3:$B$100,2,FALSE))"),"")</f>
        <v/>
      </c>
      <c r="AC1181" s="52"/>
      <c r="AD1181" s="52"/>
      <c r="AE1181" s="52"/>
      <c r="AF1181" s="52"/>
      <c r="AG1181" s="52"/>
      <c r="AH1181" s="52"/>
      <c r="AI1181" s="52"/>
      <c r="AJ1181" s="52"/>
    </row>
    <row r="1182" ht="15.75" customHeight="1">
      <c r="A1182" s="53"/>
      <c r="B1182" s="39" t="str">
        <f t="shared" si="1"/>
        <v/>
      </c>
      <c r="C1182" s="40" t="s">
        <v>3566</v>
      </c>
      <c r="D1182" s="41" t="s">
        <v>3567</v>
      </c>
      <c r="E1182" s="41" t="s">
        <v>2866</v>
      </c>
      <c r="F1182" s="40" t="s">
        <v>2911</v>
      </c>
      <c r="G1182" s="41">
        <v>5.0</v>
      </c>
      <c r="H1182" s="58" t="s">
        <v>7</v>
      </c>
      <c r="I1182" s="41" t="s">
        <v>2912</v>
      </c>
      <c r="J1182" s="56"/>
      <c r="K1182" s="44"/>
      <c r="L1182" s="45"/>
      <c r="M1182" s="46" t="s">
        <v>2961</v>
      </c>
      <c r="N1182" s="40" t="s">
        <v>2962</v>
      </c>
      <c r="O1182" s="47" t="s">
        <v>3568</v>
      </c>
      <c r="P1182" s="40" t="s">
        <v>3047</v>
      </c>
      <c r="Q1182" s="59"/>
      <c r="R1182" s="59"/>
      <c r="S1182" s="49"/>
      <c r="T1182" s="50" t="str">
        <f>IFERROR(__xludf.DUMMYFUNCTION("if(isblank($A1182),"""",REGEXREPLACE($A1182,   "",?(\d),?"",  ""$1""&amp;""-""&amp;$H1182))"),"")</f>
        <v/>
      </c>
      <c r="U1182" s="51" t="str">
        <f>IFERROR(__xludf.DUMMYFUNCTION("iferror(split(A1182,"","",TRUE,TRUE),"""")"),"")</f>
        <v/>
      </c>
      <c r="V1182" s="51"/>
      <c r="W1182" s="51"/>
      <c r="X1182" s="51"/>
      <c r="Y1182" s="50" t="str">
        <f>IFERROR(__xludf.DUMMYFUNCTION("if(or(U1182="""",U1182=""f""),"""",U1182&amp;"": ""&amp;vlookup(to_text(U1182),'1.Learning-Goals'!$A$3:$B$100,2,FALSE))"),"")</f>
        <v/>
      </c>
      <c r="Z1182" s="50" t="str">
        <f>IFERROR(__xludf.DUMMYFUNCTION("if(or(V1182="""",V1182=""f""),"""",V1182&amp;"": ""&amp;vlookup(to_text(V1182),'1.Learning-Goals'!$A$3:$B$100,2,FALSE))"),"")</f>
        <v/>
      </c>
      <c r="AA1182" s="50" t="str">
        <f>IFERROR(__xludf.DUMMYFUNCTION("if(or(W1182="""",W1182=""f""),"""",W1182&amp;"": ""&amp;vlookup(to_text(W1182),'1.Learning-Goals'!$A$3:$B$100,2,FALSE))"),"")</f>
        <v/>
      </c>
      <c r="AB1182" s="50" t="str">
        <f>IFERROR(__xludf.DUMMYFUNCTION("if(or(X1182="""",X1182=""f""),"""",X1182&amp;"": ""&amp;vlookup(to_text(X1182),'1.Learning-Goals'!$A$3:$B$100,2,FALSE))"),"")</f>
        <v/>
      </c>
      <c r="AC1182" s="52"/>
      <c r="AD1182" s="52"/>
      <c r="AE1182" s="52"/>
      <c r="AF1182" s="52"/>
      <c r="AG1182" s="52"/>
      <c r="AH1182" s="52"/>
      <c r="AI1182" s="52"/>
      <c r="AJ1182" s="52"/>
    </row>
    <row r="1183" ht="15.75" customHeight="1">
      <c r="A1183" s="53"/>
      <c r="B1183" s="39" t="str">
        <f t="shared" si="1"/>
        <v/>
      </c>
      <c r="C1183" s="40" t="s">
        <v>3569</v>
      </c>
      <c r="D1183" s="41" t="s">
        <v>3570</v>
      </c>
      <c r="E1183" s="41" t="s">
        <v>2866</v>
      </c>
      <c r="F1183" s="40" t="s">
        <v>2911</v>
      </c>
      <c r="G1183" s="41">
        <v>6.0</v>
      </c>
      <c r="H1183" s="58" t="s">
        <v>7</v>
      </c>
      <c r="I1183" s="41" t="s">
        <v>2912</v>
      </c>
      <c r="J1183" s="56"/>
      <c r="K1183" s="44"/>
      <c r="L1183" s="45"/>
      <c r="M1183" s="46" t="s">
        <v>3571</v>
      </c>
      <c r="N1183" s="40" t="s">
        <v>3572</v>
      </c>
      <c r="O1183" s="47" t="s">
        <v>3573</v>
      </c>
      <c r="P1183" s="40" t="s">
        <v>3574</v>
      </c>
      <c r="Q1183" s="59"/>
      <c r="R1183" s="59"/>
      <c r="S1183" s="49"/>
      <c r="T1183" s="50" t="str">
        <f>IFERROR(__xludf.DUMMYFUNCTION("if(isblank($A1183),"""",REGEXREPLACE($A1183,   "",?(\d),?"",  ""$1""&amp;""-""&amp;$H1183))"),"")</f>
        <v/>
      </c>
      <c r="U1183" s="51" t="str">
        <f>IFERROR(__xludf.DUMMYFUNCTION("iferror(split(A1183,"","",TRUE,TRUE),"""")"),"")</f>
        <v/>
      </c>
      <c r="V1183" s="51"/>
      <c r="W1183" s="51"/>
      <c r="X1183" s="51"/>
      <c r="Y1183" s="50" t="str">
        <f>IFERROR(__xludf.DUMMYFUNCTION("if(or(U1183="""",U1183=""f""),"""",U1183&amp;"": ""&amp;vlookup(to_text(U1183),'1.Learning-Goals'!$A$3:$B$100,2,FALSE))"),"")</f>
        <v/>
      </c>
      <c r="Z1183" s="50" t="str">
        <f>IFERROR(__xludf.DUMMYFUNCTION("if(or(V1183="""",V1183=""f""),"""",V1183&amp;"": ""&amp;vlookup(to_text(V1183),'1.Learning-Goals'!$A$3:$B$100,2,FALSE))"),"")</f>
        <v/>
      </c>
      <c r="AA1183" s="50" t="str">
        <f>IFERROR(__xludf.DUMMYFUNCTION("if(or(W1183="""",W1183=""f""),"""",W1183&amp;"": ""&amp;vlookup(to_text(W1183),'1.Learning-Goals'!$A$3:$B$100,2,FALSE))"),"")</f>
        <v/>
      </c>
      <c r="AB1183" s="50" t="str">
        <f>IFERROR(__xludf.DUMMYFUNCTION("if(or(X1183="""",X1183=""f""),"""",X1183&amp;"": ""&amp;vlookup(to_text(X1183),'1.Learning-Goals'!$A$3:$B$100,2,FALSE))"),"")</f>
        <v/>
      </c>
      <c r="AC1183" s="52"/>
      <c r="AD1183" s="52"/>
      <c r="AE1183" s="52"/>
      <c r="AF1183" s="52"/>
      <c r="AG1183" s="52"/>
      <c r="AH1183" s="52"/>
      <c r="AI1183" s="52"/>
      <c r="AJ1183" s="52"/>
    </row>
    <row r="1184" ht="15.75" customHeight="1">
      <c r="A1184" s="53"/>
      <c r="B1184" s="39" t="str">
        <f t="shared" si="1"/>
        <v/>
      </c>
      <c r="C1184" s="40" t="s">
        <v>3575</v>
      </c>
      <c r="D1184" s="41" t="s">
        <v>3576</v>
      </c>
      <c r="E1184" s="41" t="s">
        <v>2866</v>
      </c>
      <c r="F1184" s="40" t="s">
        <v>2911</v>
      </c>
      <c r="G1184" s="41">
        <v>6.0</v>
      </c>
      <c r="H1184" s="58" t="s">
        <v>7</v>
      </c>
      <c r="I1184" s="41" t="s">
        <v>2912</v>
      </c>
      <c r="J1184" s="56"/>
      <c r="K1184" s="44"/>
      <c r="L1184" s="45"/>
      <c r="M1184" s="46" t="s">
        <v>3571</v>
      </c>
      <c r="N1184" s="40" t="s">
        <v>3572</v>
      </c>
      <c r="O1184" s="47" t="s">
        <v>3577</v>
      </c>
      <c r="P1184" s="40" t="s">
        <v>3578</v>
      </c>
      <c r="Q1184" s="59"/>
      <c r="R1184" s="59"/>
      <c r="S1184" s="49"/>
      <c r="T1184" s="50" t="str">
        <f>IFERROR(__xludf.DUMMYFUNCTION("if(isblank($A1184),"""",REGEXREPLACE($A1184,   "",?(\d),?"",  ""$1""&amp;""-""&amp;$H1184))"),"")</f>
        <v/>
      </c>
      <c r="U1184" s="51" t="str">
        <f>IFERROR(__xludf.DUMMYFUNCTION("iferror(split(A1184,"","",TRUE,TRUE),"""")"),"")</f>
        <v/>
      </c>
      <c r="V1184" s="51"/>
      <c r="W1184" s="51"/>
      <c r="X1184" s="51"/>
      <c r="Y1184" s="50" t="str">
        <f>IFERROR(__xludf.DUMMYFUNCTION("if(or(U1184="""",U1184=""f""),"""",U1184&amp;"": ""&amp;vlookup(to_text(U1184),'1.Learning-Goals'!$A$3:$B$100,2,FALSE))"),"")</f>
        <v/>
      </c>
      <c r="Z1184" s="50" t="str">
        <f>IFERROR(__xludf.DUMMYFUNCTION("if(or(V1184="""",V1184=""f""),"""",V1184&amp;"": ""&amp;vlookup(to_text(V1184),'1.Learning-Goals'!$A$3:$B$100,2,FALSE))"),"")</f>
        <v/>
      </c>
      <c r="AA1184" s="50" t="str">
        <f>IFERROR(__xludf.DUMMYFUNCTION("if(or(W1184="""",W1184=""f""),"""",W1184&amp;"": ""&amp;vlookup(to_text(W1184),'1.Learning-Goals'!$A$3:$B$100,2,FALSE))"),"")</f>
        <v/>
      </c>
      <c r="AB1184" s="50" t="str">
        <f>IFERROR(__xludf.DUMMYFUNCTION("if(or(X1184="""",X1184=""f""),"""",X1184&amp;"": ""&amp;vlookup(to_text(X1184),'1.Learning-Goals'!$A$3:$B$100,2,FALSE))"),"")</f>
        <v/>
      </c>
      <c r="AC1184" s="52"/>
      <c r="AD1184" s="52"/>
      <c r="AE1184" s="52"/>
      <c r="AF1184" s="52"/>
      <c r="AG1184" s="52"/>
      <c r="AH1184" s="52"/>
      <c r="AI1184" s="52"/>
      <c r="AJ1184" s="52"/>
    </row>
    <row r="1185" ht="15.75" customHeight="1">
      <c r="A1185" s="53"/>
      <c r="B1185" s="39" t="str">
        <f t="shared" si="1"/>
        <v/>
      </c>
      <c r="C1185" s="40" t="s">
        <v>3579</v>
      </c>
      <c r="D1185" s="41" t="s">
        <v>3580</v>
      </c>
      <c r="E1185" s="41" t="s">
        <v>2866</v>
      </c>
      <c r="F1185" s="40" t="s">
        <v>2911</v>
      </c>
      <c r="G1185" s="41">
        <v>6.0</v>
      </c>
      <c r="H1185" s="58" t="s">
        <v>7</v>
      </c>
      <c r="I1185" s="41" t="s">
        <v>2912</v>
      </c>
      <c r="J1185" s="56"/>
      <c r="K1185" s="44"/>
      <c r="L1185" s="45"/>
      <c r="M1185" s="46" t="s">
        <v>3571</v>
      </c>
      <c r="N1185" s="40" t="s">
        <v>3572</v>
      </c>
      <c r="O1185" s="47" t="s">
        <v>3581</v>
      </c>
      <c r="P1185" s="40" t="s">
        <v>3582</v>
      </c>
      <c r="Q1185" s="59"/>
      <c r="R1185" s="59"/>
      <c r="S1185" s="49"/>
      <c r="T1185" s="50" t="str">
        <f>IFERROR(__xludf.DUMMYFUNCTION("if(isblank($A1185),"""",REGEXREPLACE($A1185,   "",?(\d),?"",  ""$1""&amp;""-""&amp;$H1185))"),"")</f>
        <v/>
      </c>
      <c r="U1185" s="51" t="str">
        <f>IFERROR(__xludf.DUMMYFUNCTION("iferror(split(A1185,"","",TRUE,TRUE),"""")"),"")</f>
        <v/>
      </c>
      <c r="V1185" s="51"/>
      <c r="W1185" s="51"/>
      <c r="X1185" s="51"/>
      <c r="Y1185" s="50" t="str">
        <f>IFERROR(__xludf.DUMMYFUNCTION("if(or(U1185="""",U1185=""f""),"""",U1185&amp;"": ""&amp;vlookup(to_text(U1185),'1.Learning-Goals'!$A$3:$B$100,2,FALSE))"),"")</f>
        <v/>
      </c>
      <c r="Z1185" s="50" t="str">
        <f>IFERROR(__xludf.DUMMYFUNCTION("if(or(V1185="""",V1185=""f""),"""",V1185&amp;"": ""&amp;vlookup(to_text(V1185),'1.Learning-Goals'!$A$3:$B$100,2,FALSE))"),"")</f>
        <v/>
      </c>
      <c r="AA1185" s="50" t="str">
        <f>IFERROR(__xludf.DUMMYFUNCTION("if(or(W1185="""",W1185=""f""),"""",W1185&amp;"": ""&amp;vlookup(to_text(W1185),'1.Learning-Goals'!$A$3:$B$100,2,FALSE))"),"")</f>
        <v/>
      </c>
      <c r="AB1185" s="50" t="str">
        <f>IFERROR(__xludf.DUMMYFUNCTION("if(or(X1185="""",X1185=""f""),"""",X1185&amp;"": ""&amp;vlookup(to_text(X1185),'1.Learning-Goals'!$A$3:$B$100,2,FALSE))"),"")</f>
        <v/>
      </c>
      <c r="AC1185" s="52"/>
      <c r="AD1185" s="52"/>
      <c r="AE1185" s="52"/>
      <c r="AF1185" s="52"/>
      <c r="AG1185" s="52"/>
      <c r="AH1185" s="52"/>
      <c r="AI1185" s="52"/>
      <c r="AJ1185" s="52"/>
    </row>
    <row r="1186" ht="15.75" customHeight="1">
      <c r="A1186" s="53"/>
      <c r="B1186" s="39" t="str">
        <f t="shared" si="1"/>
        <v/>
      </c>
      <c r="C1186" s="40" t="s">
        <v>3583</v>
      </c>
      <c r="D1186" s="41" t="s">
        <v>3584</v>
      </c>
      <c r="E1186" s="41" t="s">
        <v>2866</v>
      </c>
      <c r="F1186" s="40" t="s">
        <v>2911</v>
      </c>
      <c r="G1186" s="41">
        <v>6.0</v>
      </c>
      <c r="H1186" s="58" t="s">
        <v>7</v>
      </c>
      <c r="I1186" s="41" t="s">
        <v>2912</v>
      </c>
      <c r="J1186" s="56"/>
      <c r="K1186" s="44"/>
      <c r="L1186" s="45"/>
      <c r="M1186" s="46" t="s">
        <v>3571</v>
      </c>
      <c r="N1186" s="40" t="s">
        <v>3572</v>
      </c>
      <c r="O1186" s="47" t="s">
        <v>3585</v>
      </c>
      <c r="P1186" s="40" t="s">
        <v>3586</v>
      </c>
      <c r="Q1186" s="59"/>
      <c r="R1186" s="59"/>
      <c r="S1186" s="49"/>
      <c r="T1186" s="50" t="str">
        <f>IFERROR(__xludf.DUMMYFUNCTION("if(isblank($A1186),"""",REGEXREPLACE($A1186,   "",?(\d),?"",  ""$1""&amp;""-""&amp;$H1186))"),"")</f>
        <v/>
      </c>
      <c r="U1186" s="51" t="str">
        <f>IFERROR(__xludf.DUMMYFUNCTION("iferror(split(A1186,"","",TRUE,TRUE),"""")"),"")</f>
        <v/>
      </c>
      <c r="V1186" s="51"/>
      <c r="W1186" s="51"/>
      <c r="X1186" s="51"/>
      <c r="Y1186" s="50" t="str">
        <f>IFERROR(__xludf.DUMMYFUNCTION("if(or(U1186="""",U1186=""f""),"""",U1186&amp;"": ""&amp;vlookup(to_text(U1186),'1.Learning-Goals'!$A$3:$B$100,2,FALSE))"),"")</f>
        <v/>
      </c>
      <c r="Z1186" s="50" t="str">
        <f>IFERROR(__xludf.DUMMYFUNCTION("if(or(V1186="""",V1186=""f""),"""",V1186&amp;"": ""&amp;vlookup(to_text(V1186),'1.Learning-Goals'!$A$3:$B$100,2,FALSE))"),"")</f>
        <v/>
      </c>
      <c r="AA1186" s="50" t="str">
        <f>IFERROR(__xludf.DUMMYFUNCTION("if(or(W1186="""",W1186=""f""),"""",W1186&amp;"": ""&amp;vlookup(to_text(W1186),'1.Learning-Goals'!$A$3:$B$100,2,FALSE))"),"")</f>
        <v/>
      </c>
      <c r="AB1186" s="50" t="str">
        <f>IFERROR(__xludf.DUMMYFUNCTION("if(or(X1186="""",X1186=""f""),"""",X1186&amp;"": ""&amp;vlookup(to_text(X1186),'1.Learning-Goals'!$A$3:$B$100,2,FALSE))"),"")</f>
        <v/>
      </c>
      <c r="AC1186" s="52"/>
      <c r="AD1186" s="52"/>
      <c r="AE1186" s="52"/>
      <c r="AF1186" s="52"/>
      <c r="AG1186" s="52"/>
      <c r="AH1186" s="52"/>
      <c r="AI1186" s="52"/>
      <c r="AJ1186" s="52"/>
    </row>
    <row r="1187" ht="15.75" customHeight="1">
      <c r="A1187" s="53"/>
      <c r="B1187" s="39" t="str">
        <f t="shared" si="1"/>
        <v/>
      </c>
      <c r="C1187" s="40" t="s">
        <v>3587</v>
      </c>
      <c r="D1187" s="41" t="s">
        <v>3588</v>
      </c>
      <c r="E1187" s="41" t="s">
        <v>2866</v>
      </c>
      <c r="F1187" s="40" t="s">
        <v>2911</v>
      </c>
      <c r="G1187" s="41">
        <v>6.0</v>
      </c>
      <c r="H1187" s="58" t="s">
        <v>7</v>
      </c>
      <c r="I1187" s="41" t="s">
        <v>2912</v>
      </c>
      <c r="J1187" s="56"/>
      <c r="K1187" s="44"/>
      <c r="L1187" s="45"/>
      <c r="M1187" s="46" t="s">
        <v>3571</v>
      </c>
      <c r="N1187" s="40" t="s">
        <v>3572</v>
      </c>
      <c r="O1187" s="47" t="s">
        <v>3589</v>
      </c>
      <c r="P1187" s="40" t="s">
        <v>3590</v>
      </c>
      <c r="Q1187" s="59"/>
      <c r="R1187" s="59"/>
      <c r="S1187" s="49"/>
      <c r="T1187" s="50" t="str">
        <f>IFERROR(__xludf.DUMMYFUNCTION("if(isblank($A1187),"""",REGEXREPLACE($A1187,   "",?(\d),?"",  ""$1""&amp;""-""&amp;$H1187))"),"")</f>
        <v/>
      </c>
      <c r="U1187" s="51" t="str">
        <f>IFERROR(__xludf.DUMMYFUNCTION("iferror(split(A1187,"","",TRUE,TRUE),"""")"),"")</f>
        <v/>
      </c>
      <c r="V1187" s="51"/>
      <c r="W1187" s="51"/>
      <c r="X1187" s="51"/>
      <c r="Y1187" s="50" t="str">
        <f>IFERROR(__xludf.DUMMYFUNCTION("if(or(U1187="""",U1187=""f""),"""",U1187&amp;"": ""&amp;vlookup(to_text(U1187),'1.Learning-Goals'!$A$3:$B$100,2,FALSE))"),"")</f>
        <v/>
      </c>
      <c r="Z1187" s="50" t="str">
        <f>IFERROR(__xludf.DUMMYFUNCTION("if(or(V1187="""",V1187=""f""),"""",V1187&amp;"": ""&amp;vlookup(to_text(V1187),'1.Learning-Goals'!$A$3:$B$100,2,FALSE))"),"")</f>
        <v/>
      </c>
      <c r="AA1187" s="50" t="str">
        <f>IFERROR(__xludf.DUMMYFUNCTION("if(or(W1187="""",W1187=""f""),"""",W1187&amp;"": ""&amp;vlookup(to_text(W1187),'1.Learning-Goals'!$A$3:$B$100,2,FALSE))"),"")</f>
        <v/>
      </c>
      <c r="AB1187" s="50" t="str">
        <f>IFERROR(__xludf.DUMMYFUNCTION("if(or(X1187="""",X1187=""f""),"""",X1187&amp;"": ""&amp;vlookup(to_text(X1187),'1.Learning-Goals'!$A$3:$B$100,2,FALSE))"),"")</f>
        <v/>
      </c>
      <c r="AC1187" s="52"/>
      <c r="AD1187" s="52"/>
      <c r="AE1187" s="52"/>
      <c r="AF1187" s="52"/>
      <c r="AG1187" s="52"/>
      <c r="AH1187" s="52"/>
      <c r="AI1187" s="52"/>
      <c r="AJ1187" s="52"/>
    </row>
    <row r="1188" ht="15.75" customHeight="1">
      <c r="A1188" s="53"/>
      <c r="B1188" s="39" t="str">
        <f t="shared" si="1"/>
        <v/>
      </c>
      <c r="C1188" s="40" t="s">
        <v>3591</v>
      </c>
      <c r="D1188" s="41" t="s">
        <v>3592</v>
      </c>
      <c r="E1188" s="41" t="s">
        <v>2866</v>
      </c>
      <c r="F1188" s="40" t="s">
        <v>2911</v>
      </c>
      <c r="G1188" s="41">
        <v>6.0</v>
      </c>
      <c r="H1188" s="58" t="s">
        <v>7</v>
      </c>
      <c r="I1188" s="41" t="s">
        <v>2912</v>
      </c>
      <c r="J1188" s="56"/>
      <c r="K1188" s="44"/>
      <c r="L1188" s="45"/>
      <c r="M1188" s="46" t="s">
        <v>3571</v>
      </c>
      <c r="N1188" s="40" t="s">
        <v>3572</v>
      </c>
      <c r="O1188" s="47" t="s">
        <v>3593</v>
      </c>
      <c r="P1188" s="40" t="s">
        <v>3594</v>
      </c>
      <c r="Q1188" s="59"/>
      <c r="R1188" s="59"/>
      <c r="S1188" s="49"/>
      <c r="T1188" s="50" t="str">
        <f>IFERROR(__xludf.DUMMYFUNCTION("if(isblank($A1188),"""",REGEXREPLACE($A1188,   "",?(\d),?"",  ""$1""&amp;""-""&amp;$H1188))"),"")</f>
        <v/>
      </c>
      <c r="U1188" s="51" t="str">
        <f>IFERROR(__xludf.DUMMYFUNCTION("iferror(split(A1188,"","",TRUE,TRUE),"""")"),"")</f>
        <v/>
      </c>
      <c r="V1188" s="51"/>
      <c r="W1188" s="51"/>
      <c r="X1188" s="51"/>
      <c r="Y1188" s="50" t="str">
        <f>IFERROR(__xludf.DUMMYFUNCTION("if(or(U1188="""",U1188=""f""),"""",U1188&amp;"": ""&amp;vlookup(to_text(U1188),'1.Learning-Goals'!$A$3:$B$100,2,FALSE))"),"")</f>
        <v/>
      </c>
      <c r="Z1188" s="50" t="str">
        <f>IFERROR(__xludf.DUMMYFUNCTION("if(or(V1188="""",V1188=""f""),"""",V1188&amp;"": ""&amp;vlookup(to_text(V1188),'1.Learning-Goals'!$A$3:$B$100,2,FALSE))"),"")</f>
        <v/>
      </c>
      <c r="AA1188" s="50" t="str">
        <f>IFERROR(__xludf.DUMMYFUNCTION("if(or(W1188="""",W1188=""f""),"""",W1188&amp;"": ""&amp;vlookup(to_text(W1188),'1.Learning-Goals'!$A$3:$B$100,2,FALSE))"),"")</f>
        <v/>
      </c>
      <c r="AB1188" s="50" t="str">
        <f>IFERROR(__xludf.DUMMYFUNCTION("if(or(X1188="""",X1188=""f""),"""",X1188&amp;"": ""&amp;vlookup(to_text(X1188),'1.Learning-Goals'!$A$3:$B$100,2,FALSE))"),"")</f>
        <v/>
      </c>
      <c r="AC1188" s="52"/>
      <c r="AD1188" s="52"/>
      <c r="AE1188" s="52"/>
      <c r="AF1188" s="52"/>
      <c r="AG1188" s="52"/>
      <c r="AH1188" s="52"/>
      <c r="AI1188" s="52"/>
      <c r="AJ1188" s="52"/>
    </row>
    <row r="1189" ht="15.75" customHeight="1">
      <c r="A1189" s="53"/>
      <c r="B1189" s="39" t="str">
        <f t="shared" si="1"/>
        <v/>
      </c>
      <c r="C1189" s="40" t="s">
        <v>3595</v>
      </c>
      <c r="D1189" s="41" t="s">
        <v>3596</v>
      </c>
      <c r="E1189" s="41" t="s">
        <v>2866</v>
      </c>
      <c r="F1189" s="40" t="s">
        <v>2911</v>
      </c>
      <c r="G1189" s="41">
        <v>6.0</v>
      </c>
      <c r="H1189" s="58" t="s">
        <v>7</v>
      </c>
      <c r="I1189" s="41" t="s">
        <v>2912</v>
      </c>
      <c r="J1189" s="56"/>
      <c r="K1189" s="44"/>
      <c r="L1189" s="45"/>
      <c r="M1189" s="46" t="s">
        <v>3571</v>
      </c>
      <c r="N1189" s="40" t="s">
        <v>3572</v>
      </c>
      <c r="O1189" s="47" t="s">
        <v>3597</v>
      </c>
      <c r="P1189" s="40" t="s">
        <v>3598</v>
      </c>
      <c r="Q1189" s="59"/>
      <c r="R1189" s="59"/>
      <c r="S1189" s="49"/>
      <c r="T1189" s="50" t="str">
        <f>IFERROR(__xludf.DUMMYFUNCTION("if(isblank($A1189),"""",REGEXREPLACE($A1189,   "",?(\d),?"",  ""$1""&amp;""-""&amp;$H1189))"),"")</f>
        <v/>
      </c>
      <c r="U1189" s="51" t="str">
        <f>IFERROR(__xludf.DUMMYFUNCTION("iferror(split(A1189,"","",TRUE,TRUE),"""")"),"")</f>
        <v/>
      </c>
      <c r="V1189" s="51"/>
      <c r="W1189" s="51"/>
      <c r="X1189" s="51"/>
      <c r="Y1189" s="50" t="str">
        <f>IFERROR(__xludf.DUMMYFUNCTION("if(or(U1189="""",U1189=""f""),"""",U1189&amp;"": ""&amp;vlookup(to_text(U1189),'1.Learning-Goals'!$A$3:$B$100,2,FALSE))"),"")</f>
        <v/>
      </c>
      <c r="Z1189" s="50" t="str">
        <f>IFERROR(__xludf.DUMMYFUNCTION("if(or(V1189="""",V1189=""f""),"""",V1189&amp;"": ""&amp;vlookup(to_text(V1189),'1.Learning-Goals'!$A$3:$B$100,2,FALSE))"),"")</f>
        <v/>
      </c>
      <c r="AA1189" s="50" t="str">
        <f>IFERROR(__xludf.DUMMYFUNCTION("if(or(W1189="""",W1189=""f""),"""",W1189&amp;"": ""&amp;vlookup(to_text(W1189),'1.Learning-Goals'!$A$3:$B$100,2,FALSE))"),"")</f>
        <v/>
      </c>
      <c r="AB1189" s="50" t="str">
        <f>IFERROR(__xludf.DUMMYFUNCTION("if(or(X1189="""",X1189=""f""),"""",X1189&amp;"": ""&amp;vlookup(to_text(X1189),'1.Learning-Goals'!$A$3:$B$100,2,FALSE))"),"")</f>
        <v/>
      </c>
      <c r="AC1189" s="52"/>
      <c r="AD1189" s="52"/>
      <c r="AE1189" s="52"/>
      <c r="AF1189" s="52"/>
      <c r="AG1189" s="52"/>
      <c r="AH1189" s="52"/>
      <c r="AI1189" s="52"/>
      <c r="AJ1189" s="52"/>
    </row>
    <row r="1190" ht="15.75" customHeight="1">
      <c r="A1190" s="53"/>
      <c r="B1190" s="39" t="str">
        <f t="shared" si="1"/>
        <v/>
      </c>
      <c r="C1190" s="40" t="s">
        <v>3599</v>
      </c>
      <c r="D1190" s="41" t="s">
        <v>3600</v>
      </c>
      <c r="E1190" s="41" t="s">
        <v>2866</v>
      </c>
      <c r="F1190" s="40" t="s">
        <v>2911</v>
      </c>
      <c r="G1190" s="41">
        <v>6.0</v>
      </c>
      <c r="H1190" s="58" t="s">
        <v>7</v>
      </c>
      <c r="I1190" s="41" t="s">
        <v>2912</v>
      </c>
      <c r="J1190" s="56"/>
      <c r="K1190" s="44"/>
      <c r="L1190" s="45"/>
      <c r="M1190" s="46" t="s">
        <v>3571</v>
      </c>
      <c r="N1190" s="40" t="s">
        <v>3572</v>
      </c>
      <c r="O1190" s="47" t="s">
        <v>3601</v>
      </c>
      <c r="P1190" s="40" t="s">
        <v>3602</v>
      </c>
      <c r="Q1190" s="59"/>
      <c r="R1190" s="59"/>
      <c r="S1190" s="49"/>
      <c r="T1190" s="50" t="str">
        <f>IFERROR(__xludf.DUMMYFUNCTION("if(isblank($A1190),"""",REGEXREPLACE($A1190,   "",?(\d),?"",  ""$1""&amp;""-""&amp;$H1190))"),"")</f>
        <v/>
      </c>
      <c r="U1190" s="51" t="str">
        <f>IFERROR(__xludf.DUMMYFUNCTION("iferror(split(A1190,"","",TRUE,TRUE),"""")"),"")</f>
        <v/>
      </c>
      <c r="V1190" s="51"/>
      <c r="W1190" s="51"/>
      <c r="X1190" s="51"/>
      <c r="Y1190" s="50" t="str">
        <f>IFERROR(__xludf.DUMMYFUNCTION("if(or(U1190="""",U1190=""f""),"""",U1190&amp;"": ""&amp;vlookup(to_text(U1190),'1.Learning-Goals'!$A$3:$B$100,2,FALSE))"),"")</f>
        <v/>
      </c>
      <c r="Z1190" s="50" t="str">
        <f>IFERROR(__xludf.DUMMYFUNCTION("if(or(V1190="""",V1190=""f""),"""",V1190&amp;"": ""&amp;vlookup(to_text(V1190),'1.Learning-Goals'!$A$3:$B$100,2,FALSE))"),"")</f>
        <v/>
      </c>
      <c r="AA1190" s="50" t="str">
        <f>IFERROR(__xludf.DUMMYFUNCTION("if(or(W1190="""",W1190=""f""),"""",W1190&amp;"": ""&amp;vlookup(to_text(W1190),'1.Learning-Goals'!$A$3:$B$100,2,FALSE))"),"")</f>
        <v/>
      </c>
      <c r="AB1190" s="50" t="str">
        <f>IFERROR(__xludf.DUMMYFUNCTION("if(or(X1190="""",X1190=""f""),"""",X1190&amp;"": ""&amp;vlookup(to_text(X1190),'1.Learning-Goals'!$A$3:$B$100,2,FALSE))"),"")</f>
        <v/>
      </c>
      <c r="AC1190" s="52"/>
      <c r="AD1190" s="52"/>
      <c r="AE1190" s="52"/>
      <c r="AF1190" s="52"/>
      <c r="AG1190" s="52"/>
      <c r="AH1190" s="52"/>
      <c r="AI1190" s="52"/>
      <c r="AJ1190" s="52"/>
    </row>
    <row r="1191" ht="15.75" customHeight="1">
      <c r="A1191" s="53"/>
      <c r="B1191" s="39" t="str">
        <f t="shared" si="1"/>
        <v/>
      </c>
      <c r="C1191" s="40" t="s">
        <v>3603</v>
      </c>
      <c r="D1191" s="41" t="s">
        <v>3604</v>
      </c>
      <c r="E1191" s="41" t="s">
        <v>2866</v>
      </c>
      <c r="F1191" s="40" t="s">
        <v>2911</v>
      </c>
      <c r="G1191" s="41">
        <v>6.0</v>
      </c>
      <c r="H1191" s="58" t="s">
        <v>7</v>
      </c>
      <c r="I1191" s="41" t="s">
        <v>2912</v>
      </c>
      <c r="J1191" s="56"/>
      <c r="K1191" s="44"/>
      <c r="L1191" s="45"/>
      <c r="M1191" s="46" t="s">
        <v>3571</v>
      </c>
      <c r="N1191" s="40" t="s">
        <v>3572</v>
      </c>
      <c r="O1191" s="47" t="s">
        <v>3605</v>
      </c>
      <c r="P1191" s="40" t="s">
        <v>3606</v>
      </c>
      <c r="Q1191" s="59"/>
      <c r="R1191" s="59"/>
      <c r="S1191" s="49"/>
      <c r="T1191" s="50" t="str">
        <f>IFERROR(__xludf.DUMMYFUNCTION("if(isblank($A1191),"""",REGEXREPLACE($A1191,   "",?(\d),?"",  ""$1""&amp;""-""&amp;$H1191))"),"")</f>
        <v/>
      </c>
      <c r="U1191" s="51" t="str">
        <f>IFERROR(__xludf.DUMMYFUNCTION("iferror(split(A1191,"","",TRUE,TRUE),"""")"),"")</f>
        <v/>
      </c>
      <c r="V1191" s="51"/>
      <c r="W1191" s="51"/>
      <c r="X1191" s="51"/>
      <c r="Y1191" s="50" t="str">
        <f>IFERROR(__xludf.DUMMYFUNCTION("if(or(U1191="""",U1191=""f""),"""",U1191&amp;"": ""&amp;vlookup(to_text(U1191),'1.Learning-Goals'!$A$3:$B$100,2,FALSE))"),"")</f>
        <v/>
      </c>
      <c r="Z1191" s="50" t="str">
        <f>IFERROR(__xludf.DUMMYFUNCTION("if(or(V1191="""",V1191=""f""),"""",V1191&amp;"": ""&amp;vlookup(to_text(V1191),'1.Learning-Goals'!$A$3:$B$100,2,FALSE))"),"")</f>
        <v/>
      </c>
      <c r="AA1191" s="50" t="str">
        <f>IFERROR(__xludf.DUMMYFUNCTION("if(or(W1191="""",W1191=""f""),"""",W1191&amp;"": ""&amp;vlookup(to_text(W1191),'1.Learning-Goals'!$A$3:$B$100,2,FALSE))"),"")</f>
        <v/>
      </c>
      <c r="AB1191" s="50" t="str">
        <f>IFERROR(__xludf.DUMMYFUNCTION("if(or(X1191="""",X1191=""f""),"""",X1191&amp;"": ""&amp;vlookup(to_text(X1191),'1.Learning-Goals'!$A$3:$B$100,2,FALSE))"),"")</f>
        <v/>
      </c>
      <c r="AC1191" s="52"/>
      <c r="AD1191" s="52"/>
      <c r="AE1191" s="52"/>
      <c r="AF1191" s="52"/>
      <c r="AG1191" s="52"/>
      <c r="AH1191" s="52"/>
      <c r="AI1191" s="52"/>
      <c r="AJ1191" s="52"/>
    </row>
    <row r="1192" ht="15.75" customHeight="1">
      <c r="A1192" s="53"/>
      <c r="B1192" s="39" t="str">
        <f t="shared" si="1"/>
        <v/>
      </c>
      <c r="C1192" s="40" t="s">
        <v>3607</v>
      </c>
      <c r="D1192" s="41" t="s">
        <v>3608</v>
      </c>
      <c r="E1192" s="41" t="s">
        <v>2866</v>
      </c>
      <c r="F1192" s="40" t="s">
        <v>2911</v>
      </c>
      <c r="G1192" s="41">
        <v>6.0</v>
      </c>
      <c r="H1192" s="58" t="s">
        <v>7</v>
      </c>
      <c r="I1192" s="41" t="s">
        <v>2912</v>
      </c>
      <c r="J1192" s="56"/>
      <c r="K1192" s="44"/>
      <c r="L1192" s="45"/>
      <c r="M1192" s="46" t="s">
        <v>3571</v>
      </c>
      <c r="N1192" s="40" t="s">
        <v>3572</v>
      </c>
      <c r="O1192" s="47" t="s">
        <v>3609</v>
      </c>
      <c r="P1192" s="40" t="s">
        <v>3610</v>
      </c>
      <c r="Q1192" s="59"/>
      <c r="R1192" s="59"/>
      <c r="S1192" s="49"/>
      <c r="T1192" s="50" t="str">
        <f>IFERROR(__xludf.DUMMYFUNCTION("if(isblank($A1192),"""",REGEXREPLACE($A1192,   "",?(\d),?"",  ""$1""&amp;""-""&amp;$H1192))"),"")</f>
        <v/>
      </c>
      <c r="U1192" s="51" t="str">
        <f>IFERROR(__xludf.DUMMYFUNCTION("iferror(split(A1192,"","",TRUE,TRUE),"""")"),"")</f>
        <v/>
      </c>
      <c r="V1192" s="51"/>
      <c r="W1192" s="51"/>
      <c r="X1192" s="51"/>
      <c r="Y1192" s="50" t="str">
        <f>IFERROR(__xludf.DUMMYFUNCTION("if(or(U1192="""",U1192=""f""),"""",U1192&amp;"": ""&amp;vlookup(to_text(U1192),'1.Learning-Goals'!$A$3:$B$100,2,FALSE))"),"")</f>
        <v/>
      </c>
      <c r="Z1192" s="50" t="str">
        <f>IFERROR(__xludf.DUMMYFUNCTION("if(or(V1192="""",V1192=""f""),"""",V1192&amp;"": ""&amp;vlookup(to_text(V1192),'1.Learning-Goals'!$A$3:$B$100,2,FALSE))"),"")</f>
        <v/>
      </c>
      <c r="AA1192" s="50" t="str">
        <f>IFERROR(__xludf.DUMMYFUNCTION("if(or(W1192="""",W1192=""f""),"""",W1192&amp;"": ""&amp;vlookup(to_text(W1192),'1.Learning-Goals'!$A$3:$B$100,2,FALSE))"),"")</f>
        <v/>
      </c>
      <c r="AB1192" s="50" t="str">
        <f>IFERROR(__xludf.DUMMYFUNCTION("if(or(X1192="""",X1192=""f""),"""",X1192&amp;"": ""&amp;vlookup(to_text(X1192),'1.Learning-Goals'!$A$3:$B$100,2,FALSE))"),"")</f>
        <v/>
      </c>
      <c r="AC1192" s="52"/>
      <c r="AD1192" s="52"/>
      <c r="AE1192" s="52"/>
      <c r="AF1192" s="52"/>
      <c r="AG1192" s="52"/>
      <c r="AH1192" s="52"/>
      <c r="AI1192" s="52"/>
      <c r="AJ1192" s="52"/>
    </row>
    <row r="1193" ht="15.75" customHeight="1">
      <c r="A1193" s="53"/>
      <c r="B1193" s="39" t="str">
        <f t="shared" si="1"/>
        <v/>
      </c>
      <c r="C1193" s="40" t="s">
        <v>3611</v>
      </c>
      <c r="D1193" s="41" t="s">
        <v>3612</v>
      </c>
      <c r="E1193" s="41" t="s">
        <v>2866</v>
      </c>
      <c r="F1193" s="40" t="s">
        <v>2911</v>
      </c>
      <c r="G1193" s="41">
        <v>6.0</v>
      </c>
      <c r="H1193" s="58" t="s">
        <v>7</v>
      </c>
      <c r="I1193" s="41" t="s">
        <v>2912</v>
      </c>
      <c r="J1193" s="56"/>
      <c r="K1193" s="44"/>
      <c r="L1193" s="45"/>
      <c r="M1193" s="46" t="s">
        <v>3571</v>
      </c>
      <c r="N1193" s="40" t="s">
        <v>3572</v>
      </c>
      <c r="O1193" s="47" t="s">
        <v>3613</v>
      </c>
      <c r="P1193" s="40" t="s">
        <v>3614</v>
      </c>
      <c r="Q1193" s="59"/>
      <c r="R1193" s="59"/>
      <c r="S1193" s="49"/>
      <c r="T1193" s="50" t="str">
        <f>IFERROR(__xludf.DUMMYFUNCTION("if(isblank($A1193),"""",REGEXREPLACE($A1193,   "",?(\d),?"",  ""$1""&amp;""-""&amp;$H1193))"),"")</f>
        <v/>
      </c>
      <c r="U1193" s="51" t="str">
        <f>IFERROR(__xludf.DUMMYFUNCTION("iferror(split(A1193,"","",TRUE,TRUE),"""")"),"")</f>
        <v/>
      </c>
      <c r="V1193" s="51"/>
      <c r="W1193" s="51"/>
      <c r="X1193" s="51"/>
      <c r="Y1193" s="50" t="str">
        <f>IFERROR(__xludf.DUMMYFUNCTION("if(or(U1193="""",U1193=""f""),"""",U1193&amp;"": ""&amp;vlookup(to_text(U1193),'1.Learning-Goals'!$A$3:$B$100,2,FALSE))"),"")</f>
        <v/>
      </c>
      <c r="Z1193" s="50" t="str">
        <f>IFERROR(__xludf.DUMMYFUNCTION("if(or(V1193="""",V1193=""f""),"""",V1193&amp;"": ""&amp;vlookup(to_text(V1193),'1.Learning-Goals'!$A$3:$B$100,2,FALSE))"),"")</f>
        <v/>
      </c>
      <c r="AA1193" s="50" t="str">
        <f>IFERROR(__xludf.DUMMYFUNCTION("if(or(W1193="""",W1193=""f""),"""",W1193&amp;"": ""&amp;vlookup(to_text(W1193),'1.Learning-Goals'!$A$3:$B$100,2,FALSE))"),"")</f>
        <v/>
      </c>
      <c r="AB1193" s="50" t="str">
        <f>IFERROR(__xludf.DUMMYFUNCTION("if(or(X1193="""",X1193=""f""),"""",X1193&amp;"": ""&amp;vlookup(to_text(X1193),'1.Learning-Goals'!$A$3:$B$100,2,FALSE))"),"")</f>
        <v/>
      </c>
      <c r="AC1193" s="52"/>
      <c r="AD1193" s="52"/>
      <c r="AE1193" s="52"/>
      <c r="AF1193" s="52"/>
      <c r="AG1193" s="52"/>
      <c r="AH1193" s="52"/>
      <c r="AI1193" s="52"/>
      <c r="AJ1193" s="52"/>
    </row>
    <row r="1194" ht="15.75" customHeight="1">
      <c r="A1194" s="53"/>
      <c r="B1194" s="39" t="str">
        <f t="shared" si="1"/>
        <v/>
      </c>
      <c r="C1194" s="40" t="s">
        <v>3615</v>
      </c>
      <c r="D1194" s="41" t="s">
        <v>3616</v>
      </c>
      <c r="E1194" s="41" t="s">
        <v>2866</v>
      </c>
      <c r="F1194" s="40" t="s">
        <v>2911</v>
      </c>
      <c r="G1194" s="41">
        <v>6.0</v>
      </c>
      <c r="H1194" s="58" t="s">
        <v>7</v>
      </c>
      <c r="I1194" s="41" t="s">
        <v>2912</v>
      </c>
      <c r="J1194" s="56"/>
      <c r="K1194" s="44"/>
      <c r="L1194" s="45"/>
      <c r="M1194" s="46" t="s">
        <v>3571</v>
      </c>
      <c r="N1194" s="40" t="s">
        <v>3572</v>
      </c>
      <c r="O1194" s="47" t="s">
        <v>3617</v>
      </c>
      <c r="P1194" s="40" t="s">
        <v>3618</v>
      </c>
      <c r="Q1194" s="59"/>
      <c r="R1194" s="59"/>
      <c r="S1194" s="49"/>
      <c r="T1194" s="50" t="str">
        <f>IFERROR(__xludf.DUMMYFUNCTION("if(isblank($A1194),"""",REGEXREPLACE($A1194,   "",?(\d),?"",  ""$1""&amp;""-""&amp;$H1194))"),"")</f>
        <v/>
      </c>
      <c r="U1194" s="51" t="str">
        <f>IFERROR(__xludf.DUMMYFUNCTION("iferror(split(A1194,"","",TRUE,TRUE),"""")"),"")</f>
        <v/>
      </c>
      <c r="V1194" s="51"/>
      <c r="W1194" s="51"/>
      <c r="X1194" s="51"/>
      <c r="Y1194" s="50" t="str">
        <f>IFERROR(__xludf.DUMMYFUNCTION("if(or(U1194="""",U1194=""f""),"""",U1194&amp;"": ""&amp;vlookup(to_text(U1194),'1.Learning-Goals'!$A$3:$B$100,2,FALSE))"),"")</f>
        <v/>
      </c>
      <c r="Z1194" s="50" t="str">
        <f>IFERROR(__xludf.DUMMYFUNCTION("if(or(V1194="""",V1194=""f""),"""",V1194&amp;"": ""&amp;vlookup(to_text(V1194),'1.Learning-Goals'!$A$3:$B$100,2,FALSE))"),"")</f>
        <v/>
      </c>
      <c r="AA1194" s="50" t="str">
        <f>IFERROR(__xludf.DUMMYFUNCTION("if(or(W1194="""",W1194=""f""),"""",W1194&amp;"": ""&amp;vlookup(to_text(W1194),'1.Learning-Goals'!$A$3:$B$100,2,FALSE))"),"")</f>
        <v/>
      </c>
      <c r="AB1194" s="50" t="str">
        <f>IFERROR(__xludf.DUMMYFUNCTION("if(or(X1194="""",X1194=""f""),"""",X1194&amp;"": ""&amp;vlookup(to_text(X1194),'1.Learning-Goals'!$A$3:$B$100,2,FALSE))"),"")</f>
        <v/>
      </c>
      <c r="AC1194" s="52"/>
      <c r="AD1194" s="52"/>
      <c r="AE1194" s="52"/>
      <c r="AF1194" s="52"/>
      <c r="AG1194" s="52"/>
      <c r="AH1194" s="52"/>
      <c r="AI1194" s="52"/>
      <c r="AJ1194" s="52"/>
    </row>
    <row r="1195" ht="15.75" customHeight="1">
      <c r="A1195" s="53"/>
      <c r="B1195" s="39" t="str">
        <f t="shared" si="1"/>
        <v/>
      </c>
      <c r="C1195" s="40" t="s">
        <v>3619</v>
      </c>
      <c r="D1195" s="41" t="s">
        <v>3620</v>
      </c>
      <c r="E1195" s="41" t="s">
        <v>2866</v>
      </c>
      <c r="F1195" s="40" t="s">
        <v>2911</v>
      </c>
      <c r="G1195" s="41">
        <v>6.0</v>
      </c>
      <c r="H1195" s="58" t="s">
        <v>7</v>
      </c>
      <c r="I1195" s="41" t="s">
        <v>2912</v>
      </c>
      <c r="J1195" s="56"/>
      <c r="K1195" s="44"/>
      <c r="L1195" s="45"/>
      <c r="M1195" s="46" t="s">
        <v>2913</v>
      </c>
      <c r="N1195" s="40" t="s">
        <v>2914</v>
      </c>
      <c r="O1195" s="47" t="s">
        <v>3621</v>
      </c>
      <c r="P1195" s="40" t="s">
        <v>2916</v>
      </c>
      <c r="Q1195" s="59"/>
      <c r="R1195" s="59"/>
      <c r="S1195" s="49"/>
      <c r="T1195" s="50" t="str">
        <f>IFERROR(__xludf.DUMMYFUNCTION("if(isblank($A1195),"""",REGEXREPLACE($A1195,   "",?(\d),?"",  ""$1""&amp;""-""&amp;$H1195))"),"")</f>
        <v/>
      </c>
      <c r="U1195" s="51" t="str">
        <f>IFERROR(__xludf.DUMMYFUNCTION("iferror(split(A1195,"","",TRUE,TRUE),"""")"),"")</f>
        <v/>
      </c>
      <c r="V1195" s="51"/>
      <c r="W1195" s="51"/>
      <c r="X1195" s="51"/>
      <c r="Y1195" s="50" t="str">
        <f>IFERROR(__xludf.DUMMYFUNCTION("if(or(U1195="""",U1195=""f""),"""",U1195&amp;"": ""&amp;vlookup(to_text(U1195),'1.Learning-Goals'!$A$3:$B$100,2,FALSE))"),"")</f>
        <v/>
      </c>
      <c r="Z1195" s="50" t="str">
        <f>IFERROR(__xludf.DUMMYFUNCTION("if(or(V1195="""",V1195=""f""),"""",V1195&amp;"": ""&amp;vlookup(to_text(V1195),'1.Learning-Goals'!$A$3:$B$100,2,FALSE))"),"")</f>
        <v/>
      </c>
      <c r="AA1195" s="50" t="str">
        <f>IFERROR(__xludf.DUMMYFUNCTION("if(or(W1195="""",W1195=""f""),"""",W1195&amp;"": ""&amp;vlookup(to_text(W1195),'1.Learning-Goals'!$A$3:$B$100,2,FALSE))"),"")</f>
        <v/>
      </c>
      <c r="AB1195" s="50" t="str">
        <f>IFERROR(__xludf.DUMMYFUNCTION("if(or(X1195="""",X1195=""f""),"""",X1195&amp;"": ""&amp;vlookup(to_text(X1195),'1.Learning-Goals'!$A$3:$B$100,2,FALSE))"),"")</f>
        <v/>
      </c>
      <c r="AC1195" s="52"/>
      <c r="AD1195" s="52"/>
      <c r="AE1195" s="52"/>
      <c r="AF1195" s="52"/>
      <c r="AG1195" s="52"/>
      <c r="AH1195" s="52"/>
      <c r="AI1195" s="52"/>
      <c r="AJ1195" s="52"/>
    </row>
    <row r="1196" ht="15.75" customHeight="1">
      <c r="A1196" s="53"/>
      <c r="B1196" s="39" t="str">
        <f t="shared" si="1"/>
        <v/>
      </c>
      <c r="C1196" s="40" t="s">
        <v>3622</v>
      </c>
      <c r="D1196" s="41" t="s">
        <v>3623</v>
      </c>
      <c r="E1196" s="41" t="s">
        <v>2866</v>
      </c>
      <c r="F1196" s="40" t="s">
        <v>2911</v>
      </c>
      <c r="G1196" s="41">
        <v>6.0</v>
      </c>
      <c r="H1196" s="58" t="s">
        <v>7</v>
      </c>
      <c r="I1196" s="41" t="s">
        <v>2912</v>
      </c>
      <c r="J1196" s="56"/>
      <c r="K1196" s="44"/>
      <c r="L1196" s="45"/>
      <c r="M1196" s="46" t="s">
        <v>2913</v>
      </c>
      <c r="N1196" s="40" t="s">
        <v>2914</v>
      </c>
      <c r="O1196" s="47" t="s">
        <v>3624</v>
      </c>
      <c r="P1196" s="40" t="s">
        <v>2920</v>
      </c>
      <c r="Q1196" s="59"/>
      <c r="R1196" s="59"/>
      <c r="S1196" s="49"/>
      <c r="T1196" s="50" t="str">
        <f>IFERROR(__xludf.DUMMYFUNCTION("if(isblank($A1196),"""",REGEXREPLACE($A1196,   "",?(\d),?"",  ""$1""&amp;""-""&amp;$H1196))"),"")</f>
        <v/>
      </c>
      <c r="U1196" s="51" t="str">
        <f>IFERROR(__xludf.DUMMYFUNCTION("iferror(split(A1196,"","",TRUE,TRUE),"""")"),"")</f>
        <v/>
      </c>
      <c r="V1196" s="51"/>
      <c r="W1196" s="51"/>
      <c r="X1196" s="51"/>
      <c r="Y1196" s="50" t="str">
        <f>IFERROR(__xludf.DUMMYFUNCTION("if(or(U1196="""",U1196=""f""),"""",U1196&amp;"": ""&amp;vlookup(to_text(U1196),'1.Learning-Goals'!$A$3:$B$100,2,FALSE))"),"")</f>
        <v/>
      </c>
      <c r="Z1196" s="50" t="str">
        <f>IFERROR(__xludf.DUMMYFUNCTION("if(or(V1196="""",V1196=""f""),"""",V1196&amp;"": ""&amp;vlookup(to_text(V1196),'1.Learning-Goals'!$A$3:$B$100,2,FALSE))"),"")</f>
        <v/>
      </c>
      <c r="AA1196" s="50" t="str">
        <f>IFERROR(__xludf.DUMMYFUNCTION("if(or(W1196="""",W1196=""f""),"""",W1196&amp;"": ""&amp;vlookup(to_text(W1196),'1.Learning-Goals'!$A$3:$B$100,2,FALSE))"),"")</f>
        <v/>
      </c>
      <c r="AB1196" s="50" t="str">
        <f>IFERROR(__xludf.DUMMYFUNCTION("if(or(X1196="""",X1196=""f""),"""",X1196&amp;"": ""&amp;vlookup(to_text(X1196),'1.Learning-Goals'!$A$3:$B$100,2,FALSE))"),"")</f>
        <v/>
      </c>
      <c r="AC1196" s="52"/>
      <c r="AD1196" s="52"/>
      <c r="AE1196" s="52"/>
      <c r="AF1196" s="52"/>
      <c r="AG1196" s="52"/>
      <c r="AH1196" s="52"/>
      <c r="AI1196" s="52"/>
      <c r="AJ1196" s="52"/>
    </row>
    <row r="1197" ht="15.75" customHeight="1">
      <c r="A1197" s="53"/>
      <c r="B1197" s="39" t="str">
        <f t="shared" si="1"/>
        <v/>
      </c>
      <c r="C1197" s="40" t="s">
        <v>3625</v>
      </c>
      <c r="D1197" s="41" t="s">
        <v>3626</v>
      </c>
      <c r="E1197" s="41" t="s">
        <v>2866</v>
      </c>
      <c r="F1197" s="40" t="s">
        <v>2911</v>
      </c>
      <c r="G1197" s="41">
        <v>6.0</v>
      </c>
      <c r="H1197" s="58" t="s">
        <v>7</v>
      </c>
      <c r="I1197" s="41" t="s">
        <v>2912</v>
      </c>
      <c r="J1197" s="56"/>
      <c r="K1197" s="44"/>
      <c r="L1197" s="45"/>
      <c r="M1197" s="46" t="s">
        <v>2913</v>
      </c>
      <c r="N1197" s="40" t="s">
        <v>2914</v>
      </c>
      <c r="O1197" s="47" t="s">
        <v>3627</v>
      </c>
      <c r="P1197" s="40" t="s">
        <v>2924</v>
      </c>
      <c r="Q1197" s="59"/>
      <c r="R1197" s="59"/>
      <c r="S1197" s="49"/>
      <c r="T1197" s="50" t="str">
        <f>IFERROR(__xludf.DUMMYFUNCTION("if(isblank($A1197),"""",REGEXREPLACE($A1197,   "",?(\d),?"",  ""$1""&amp;""-""&amp;$H1197))"),"")</f>
        <v/>
      </c>
      <c r="U1197" s="51" t="str">
        <f>IFERROR(__xludf.DUMMYFUNCTION("iferror(split(A1197,"","",TRUE,TRUE),"""")"),"")</f>
        <v/>
      </c>
      <c r="V1197" s="51"/>
      <c r="W1197" s="51"/>
      <c r="X1197" s="51"/>
      <c r="Y1197" s="50" t="str">
        <f>IFERROR(__xludf.DUMMYFUNCTION("if(or(U1197="""",U1197=""f""),"""",U1197&amp;"": ""&amp;vlookup(to_text(U1197),'1.Learning-Goals'!$A$3:$B$100,2,FALSE))"),"")</f>
        <v/>
      </c>
      <c r="Z1197" s="50" t="str">
        <f>IFERROR(__xludf.DUMMYFUNCTION("if(or(V1197="""",V1197=""f""),"""",V1197&amp;"": ""&amp;vlookup(to_text(V1197),'1.Learning-Goals'!$A$3:$B$100,2,FALSE))"),"")</f>
        <v/>
      </c>
      <c r="AA1197" s="50" t="str">
        <f>IFERROR(__xludf.DUMMYFUNCTION("if(or(W1197="""",W1197=""f""),"""",W1197&amp;"": ""&amp;vlookup(to_text(W1197),'1.Learning-Goals'!$A$3:$B$100,2,FALSE))"),"")</f>
        <v/>
      </c>
      <c r="AB1197" s="50" t="str">
        <f>IFERROR(__xludf.DUMMYFUNCTION("if(or(X1197="""",X1197=""f""),"""",X1197&amp;"": ""&amp;vlookup(to_text(X1197),'1.Learning-Goals'!$A$3:$B$100,2,FALSE))"),"")</f>
        <v/>
      </c>
      <c r="AC1197" s="52"/>
      <c r="AD1197" s="52"/>
      <c r="AE1197" s="52"/>
      <c r="AF1197" s="52"/>
      <c r="AG1197" s="52"/>
      <c r="AH1197" s="52"/>
      <c r="AI1197" s="52"/>
      <c r="AJ1197" s="52"/>
    </row>
    <row r="1198" ht="15.75" customHeight="1">
      <c r="A1198" s="53"/>
      <c r="B1198" s="39" t="str">
        <f t="shared" si="1"/>
        <v/>
      </c>
      <c r="C1198" s="40" t="s">
        <v>3628</v>
      </c>
      <c r="D1198" s="41" t="s">
        <v>3629</v>
      </c>
      <c r="E1198" s="41" t="s">
        <v>2866</v>
      </c>
      <c r="F1198" s="40" t="s">
        <v>2911</v>
      </c>
      <c r="G1198" s="41">
        <v>6.0</v>
      </c>
      <c r="H1198" s="58" t="s">
        <v>7</v>
      </c>
      <c r="I1198" s="41" t="s">
        <v>2912</v>
      </c>
      <c r="J1198" s="56"/>
      <c r="K1198" s="44"/>
      <c r="L1198" s="45"/>
      <c r="M1198" s="46" t="s">
        <v>2913</v>
      </c>
      <c r="N1198" s="40" t="s">
        <v>2914</v>
      </c>
      <c r="O1198" s="47" t="s">
        <v>3630</v>
      </c>
      <c r="P1198" s="40" t="s">
        <v>3631</v>
      </c>
      <c r="Q1198" s="59"/>
      <c r="R1198" s="59"/>
      <c r="S1198" s="49"/>
      <c r="T1198" s="50" t="str">
        <f>IFERROR(__xludf.DUMMYFUNCTION("if(isblank($A1198),"""",REGEXREPLACE($A1198,   "",?(\d),?"",  ""$1""&amp;""-""&amp;$H1198))"),"")</f>
        <v/>
      </c>
      <c r="U1198" s="51" t="str">
        <f>IFERROR(__xludf.DUMMYFUNCTION("iferror(split(A1198,"","",TRUE,TRUE),"""")"),"")</f>
        <v/>
      </c>
      <c r="V1198" s="51"/>
      <c r="W1198" s="51"/>
      <c r="X1198" s="51"/>
      <c r="Y1198" s="50" t="str">
        <f>IFERROR(__xludf.DUMMYFUNCTION("if(or(U1198="""",U1198=""f""),"""",U1198&amp;"": ""&amp;vlookup(to_text(U1198),'1.Learning-Goals'!$A$3:$B$100,2,FALSE))"),"")</f>
        <v/>
      </c>
      <c r="Z1198" s="50" t="str">
        <f>IFERROR(__xludf.DUMMYFUNCTION("if(or(V1198="""",V1198=""f""),"""",V1198&amp;"": ""&amp;vlookup(to_text(V1198),'1.Learning-Goals'!$A$3:$B$100,2,FALSE))"),"")</f>
        <v/>
      </c>
      <c r="AA1198" s="50" t="str">
        <f>IFERROR(__xludf.DUMMYFUNCTION("if(or(W1198="""",W1198=""f""),"""",W1198&amp;"": ""&amp;vlookup(to_text(W1198),'1.Learning-Goals'!$A$3:$B$100,2,FALSE))"),"")</f>
        <v/>
      </c>
      <c r="AB1198" s="50" t="str">
        <f>IFERROR(__xludf.DUMMYFUNCTION("if(or(X1198="""",X1198=""f""),"""",X1198&amp;"": ""&amp;vlookup(to_text(X1198),'1.Learning-Goals'!$A$3:$B$100,2,FALSE))"),"")</f>
        <v/>
      </c>
      <c r="AC1198" s="52"/>
      <c r="AD1198" s="52"/>
      <c r="AE1198" s="52"/>
      <c r="AF1198" s="52"/>
      <c r="AG1198" s="52"/>
      <c r="AH1198" s="52"/>
      <c r="AI1198" s="52"/>
      <c r="AJ1198" s="52"/>
    </row>
    <row r="1199" ht="15.75" customHeight="1">
      <c r="A1199" s="53"/>
      <c r="B1199" s="39" t="str">
        <f t="shared" si="1"/>
        <v/>
      </c>
      <c r="C1199" s="40" t="s">
        <v>3632</v>
      </c>
      <c r="D1199" s="41" t="s">
        <v>3633</v>
      </c>
      <c r="E1199" s="41" t="s">
        <v>2866</v>
      </c>
      <c r="F1199" s="40" t="s">
        <v>2867</v>
      </c>
      <c r="G1199" s="41">
        <v>6.0</v>
      </c>
      <c r="H1199" s="58" t="s">
        <v>7</v>
      </c>
      <c r="I1199" s="41" t="s">
        <v>2868</v>
      </c>
      <c r="J1199" s="56"/>
      <c r="K1199" s="44"/>
      <c r="L1199" s="45"/>
      <c r="M1199" s="46" t="s">
        <v>3634</v>
      </c>
      <c r="N1199" s="40" t="s">
        <v>3635</v>
      </c>
      <c r="O1199" s="47" t="s">
        <v>3636</v>
      </c>
      <c r="P1199" s="40" t="s">
        <v>3637</v>
      </c>
      <c r="Q1199" s="59"/>
      <c r="R1199" s="59"/>
      <c r="S1199" s="49"/>
      <c r="T1199" s="50" t="str">
        <f>IFERROR(__xludf.DUMMYFUNCTION("if(isblank($A1199),"""",REGEXREPLACE($A1199,   "",?(\d),?"",  ""$1""&amp;""-""&amp;$H1199))"),"")</f>
        <v/>
      </c>
      <c r="U1199" s="51" t="str">
        <f>IFERROR(__xludf.DUMMYFUNCTION("iferror(split(A1199,"","",TRUE,TRUE),"""")"),"")</f>
        <v/>
      </c>
      <c r="V1199" s="51"/>
      <c r="W1199" s="51"/>
      <c r="X1199" s="51"/>
      <c r="Y1199" s="50" t="str">
        <f>IFERROR(__xludf.DUMMYFUNCTION("if(or(U1199="""",U1199=""f""),"""",U1199&amp;"": ""&amp;vlookup(to_text(U1199),'1.Learning-Goals'!$A$3:$B$100,2,FALSE))"),"")</f>
        <v/>
      </c>
      <c r="Z1199" s="50" t="str">
        <f>IFERROR(__xludf.DUMMYFUNCTION("if(or(V1199="""",V1199=""f""),"""",V1199&amp;"": ""&amp;vlookup(to_text(V1199),'1.Learning-Goals'!$A$3:$B$100,2,FALSE))"),"")</f>
        <v/>
      </c>
      <c r="AA1199" s="50" t="str">
        <f>IFERROR(__xludf.DUMMYFUNCTION("if(or(W1199="""",W1199=""f""),"""",W1199&amp;"": ""&amp;vlookup(to_text(W1199),'1.Learning-Goals'!$A$3:$B$100,2,FALSE))"),"")</f>
        <v/>
      </c>
      <c r="AB1199" s="50" t="str">
        <f>IFERROR(__xludf.DUMMYFUNCTION("if(or(X1199="""",X1199=""f""),"""",X1199&amp;"": ""&amp;vlookup(to_text(X1199),'1.Learning-Goals'!$A$3:$B$100,2,FALSE))"),"")</f>
        <v/>
      </c>
      <c r="AC1199" s="52"/>
      <c r="AD1199" s="52"/>
      <c r="AE1199" s="52"/>
      <c r="AF1199" s="52"/>
      <c r="AG1199" s="52"/>
      <c r="AH1199" s="52"/>
      <c r="AI1199" s="52"/>
      <c r="AJ1199" s="52"/>
    </row>
    <row r="1200" ht="15.75" customHeight="1">
      <c r="A1200" s="53"/>
      <c r="B1200" s="39" t="str">
        <f t="shared" si="1"/>
        <v/>
      </c>
      <c r="C1200" s="40" t="s">
        <v>3638</v>
      </c>
      <c r="D1200" s="41" t="s">
        <v>3639</v>
      </c>
      <c r="E1200" s="41" t="s">
        <v>2866</v>
      </c>
      <c r="F1200" s="40" t="s">
        <v>2867</v>
      </c>
      <c r="G1200" s="41">
        <v>6.0</v>
      </c>
      <c r="H1200" s="58" t="s">
        <v>7</v>
      </c>
      <c r="I1200" s="41" t="s">
        <v>2868</v>
      </c>
      <c r="J1200" s="56"/>
      <c r="K1200" s="44"/>
      <c r="L1200" s="45"/>
      <c r="M1200" s="46" t="s">
        <v>3634</v>
      </c>
      <c r="N1200" s="40" t="s">
        <v>3635</v>
      </c>
      <c r="O1200" s="47" t="s">
        <v>3640</v>
      </c>
      <c r="P1200" s="40" t="s">
        <v>3641</v>
      </c>
      <c r="Q1200" s="59"/>
      <c r="R1200" s="59"/>
      <c r="S1200" s="49"/>
      <c r="T1200" s="50" t="str">
        <f>IFERROR(__xludf.DUMMYFUNCTION("if(isblank($A1200),"""",REGEXREPLACE($A1200,   "",?(\d),?"",  ""$1""&amp;""-""&amp;$H1200))"),"")</f>
        <v/>
      </c>
      <c r="U1200" s="51" t="str">
        <f>IFERROR(__xludf.DUMMYFUNCTION("iferror(split(A1200,"","",TRUE,TRUE),"""")"),"")</f>
        <v/>
      </c>
      <c r="V1200" s="51"/>
      <c r="W1200" s="51"/>
      <c r="X1200" s="51"/>
      <c r="Y1200" s="50" t="str">
        <f>IFERROR(__xludf.DUMMYFUNCTION("if(or(U1200="""",U1200=""f""),"""",U1200&amp;"": ""&amp;vlookup(to_text(U1200),'1.Learning-Goals'!$A$3:$B$100,2,FALSE))"),"")</f>
        <v/>
      </c>
      <c r="Z1200" s="50" t="str">
        <f>IFERROR(__xludf.DUMMYFUNCTION("if(or(V1200="""",V1200=""f""),"""",V1200&amp;"": ""&amp;vlookup(to_text(V1200),'1.Learning-Goals'!$A$3:$B$100,2,FALSE))"),"")</f>
        <v/>
      </c>
      <c r="AA1200" s="50" t="str">
        <f>IFERROR(__xludf.DUMMYFUNCTION("if(or(W1200="""",W1200=""f""),"""",W1200&amp;"": ""&amp;vlookup(to_text(W1200),'1.Learning-Goals'!$A$3:$B$100,2,FALSE))"),"")</f>
        <v/>
      </c>
      <c r="AB1200" s="50" t="str">
        <f>IFERROR(__xludf.DUMMYFUNCTION("if(or(X1200="""",X1200=""f""),"""",X1200&amp;"": ""&amp;vlookup(to_text(X1200),'1.Learning-Goals'!$A$3:$B$100,2,FALSE))"),"")</f>
        <v/>
      </c>
      <c r="AC1200" s="52"/>
      <c r="AD1200" s="52"/>
      <c r="AE1200" s="52"/>
      <c r="AF1200" s="52"/>
      <c r="AG1200" s="52"/>
      <c r="AH1200" s="52"/>
      <c r="AI1200" s="52"/>
      <c r="AJ1200" s="52"/>
    </row>
    <row r="1201" ht="15.75" customHeight="1">
      <c r="A1201" s="53"/>
      <c r="B1201" s="39" t="str">
        <f t="shared" si="1"/>
        <v/>
      </c>
      <c r="C1201" s="40" t="s">
        <v>3642</v>
      </c>
      <c r="D1201" s="41" t="s">
        <v>3643</v>
      </c>
      <c r="E1201" s="41" t="s">
        <v>2866</v>
      </c>
      <c r="F1201" s="40" t="s">
        <v>2867</v>
      </c>
      <c r="G1201" s="41">
        <v>6.0</v>
      </c>
      <c r="H1201" s="58" t="s">
        <v>7</v>
      </c>
      <c r="I1201" s="41" t="s">
        <v>2868</v>
      </c>
      <c r="J1201" s="56"/>
      <c r="K1201" s="44"/>
      <c r="L1201" s="45"/>
      <c r="M1201" s="46" t="s">
        <v>3634</v>
      </c>
      <c r="N1201" s="40" t="s">
        <v>3635</v>
      </c>
      <c r="O1201" s="47" t="s">
        <v>3644</v>
      </c>
      <c r="P1201" s="40" t="s">
        <v>3645</v>
      </c>
      <c r="Q1201" s="59"/>
      <c r="R1201" s="59"/>
      <c r="S1201" s="49"/>
      <c r="T1201" s="50" t="str">
        <f>IFERROR(__xludf.DUMMYFUNCTION("if(isblank($A1201),"""",REGEXREPLACE($A1201,   "",?(\d),?"",  ""$1""&amp;""-""&amp;$H1201))"),"")</f>
        <v/>
      </c>
      <c r="U1201" s="51" t="str">
        <f>IFERROR(__xludf.DUMMYFUNCTION("iferror(split(A1201,"","",TRUE,TRUE),"""")"),"")</f>
        <v/>
      </c>
      <c r="V1201" s="51"/>
      <c r="W1201" s="51"/>
      <c r="X1201" s="51"/>
      <c r="Y1201" s="50" t="str">
        <f>IFERROR(__xludf.DUMMYFUNCTION("if(or(U1201="""",U1201=""f""),"""",U1201&amp;"": ""&amp;vlookup(to_text(U1201),'1.Learning-Goals'!$A$3:$B$100,2,FALSE))"),"")</f>
        <v/>
      </c>
      <c r="Z1201" s="50" t="str">
        <f>IFERROR(__xludf.DUMMYFUNCTION("if(or(V1201="""",V1201=""f""),"""",V1201&amp;"": ""&amp;vlookup(to_text(V1201),'1.Learning-Goals'!$A$3:$B$100,2,FALSE))"),"")</f>
        <v/>
      </c>
      <c r="AA1201" s="50" t="str">
        <f>IFERROR(__xludf.DUMMYFUNCTION("if(or(W1201="""",W1201=""f""),"""",W1201&amp;"": ""&amp;vlookup(to_text(W1201),'1.Learning-Goals'!$A$3:$B$100,2,FALSE))"),"")</f>
        <v/>
      </c>
      <c r="AB1201" s="50" t="str">
        <f>IFERROR(__xludf.DUMMYFUNCTION("if(or(X1201="""",X1201=""f""),"""",X1201&amp;"": ""&amp;vlookup(to_text(X1201),'1.Learning-Goals'!$A$3:$B$100,2,FALSE))"),"")</f>
        <v/>
      </c>
      <c r="AC1201" s="52"/>
      <c r="AD1201" s="52"/>
      <c r="AE1201" s="52"/>
      <c r="AF1201" s="52"/>
      <c r="AG1201" s="52"/>
      <c r="AH1201" s="52"/>
      <c r="AI1201" s="52"/>
      <c r="AJ1201" s="52"/>
    </row>
    <row r="1202" ht="15.75" customHeight="1">
      <c r="A1202" s="53"/>
      <c r="B1202" s="39" t="str">
        <f t="shared" si="1"/>
        <v/>
      </c>
      <c r="C1202" s="40" t="s">
        <v>3646</v>
      </c>
      <c r="D1202" s="41" t="s">
        <v>3647</v>
      </c>
      <c r="E1202" s="41" t="s">
        <v>2866</v>
      </c>
      <c r="F1202" s="40" t="s">
        <v>2867</v>
      </c>
      <c r="G1202" s="41">
        <v>6.0</v>
      </c>
      <c r="H1202" s="58" t="s">
        <v>7</v>
      </c>
      <c r="I1202" s="41" t="s">
        <v>2868</v>
      </c>
      <c r="J1202" s="56"/>
      <c r="K1202" s="44"/>
      <c r="L1202" s="45"/>
      <c r="M1202" s="46" t="s">
        <v>3634</v>
      </c>
      <c r="N1202" s="40" t="s">
        <v>3635</v>
      </c>
      <c r="O1202" s="47" t="s">
        <v>3648</v>
      </c>
      <c r="P1202" s="40" t="s">
        <v>3649</v>
      </c>
      <c r="Q1202" s="59"/>
      <c r="R1202" s="59"/>
      <c r="S1202" s="49"/>
      <c r="T1202" s="50" t="str">
        <f>IFERROR(__xludf.DUMMYFUNCTION("if(isblank($A1202),"""",REGEXREPLACE($A1202,   "",?(\d),?"",  ""$1""&amp;""-""&amp;$H1202))"),"")</f>
        <v/>
      </c>
      <c r="U1202" s="51" t="str">
        <f>IFERROR(__xludf.DUMMYFUNCTION("iferror(split(A1202,"","",TRUE,TRUE),"""")"),"")</f>
        <v/>
      </c>
      <c r="V1202" s="51"/>
      <c r="W1202" s="51"/>
      <c r="X1202" s="51"/>
      <c r="Y1202" s="50" t="str">
        <f>IFERROR(__xludf.DUMMYFUNCTION("if(or(U1202="""",U1202=""f""),"""",U1202&amp;"": ""&amp;vlookup(to_text(U1202),'1.Learning-Goals'!$A$3:$B$100,2,FALSE))"),"")</f>
        <v/>
      </c>
      <c r="Z1202" s="50" t="str">
        <f>IFERROR(__xludf.DUMMYFUNCTION("if(or(V1202="""",V1202=""f""),"""",V1202&amp;"": ""&amp;vlookup(to_text(V1202),'1.Learning-Goals'!$A$3:$B$100,2,FALSE))"),"")</f>
        <v/>
      </c>
      <c r="AA1202" s="50" t="str">
        <f>IFERROR(__xludf.DUMMYFUNCTION("if(or(W1202="""",W1202=""f""),"""",W1202&amp;"": ""&amp;vlookup(to_text(W1202),'1.Learning-Goals'!$A$3:$B$100,2,FALSE))"),"")</f>
        <v/>
      </c>
      <c r="AB1202" s="50" t="str">
        <f>IFERROR(__xludf.DUMMYFUNCTION("if(or(X1202="""",X1202=""f""),"""",X1202&amp;"": ""&amp;vlookup(to_text(X1202),'1.Learning-Goals'!$A$3:$B$100,2,FALSE))"),"")</f>
        <v/>
      </c>
      <c r="AC1202" s="52"/>
      <c r="AD1202" s="52"/>
      <c r="AE1202" s="52"/>
      <c r="AF1202" s="52"/>
      <c r="AG1202" s="52"/>
      <c r="AH1202" s="52"/>
      <c r="AI1202" s="52"/>
      <c r="AJ1202" s="52"/>
    </row>
    <row r="1203" ht="15.75" customHeight="1">
      <c r="A1203" s="53"/>
      <c r="B1203" s="39" t="str">
        <f t="shared" si="1"/>
        <v/>
      </c>
      <c r="C1203" s="40" t="s">
        <v>3650</v>
      </c>
      <c r="D1203" s="41" t="s">
        <v>3651</v>
      </c>
      <c r="E1203" s="41" t="s">
        <v>2866</v>
      </c>
      <c r="F1203" s="40" t="s">
        <v>2867</v>
      </c>
      <c r="G1203" s="41">
        <v>6.0</v>
      </c>
      <c r="H1203" s="58" t="s">
        <v>7</v>
      </c>
      <c r="I1203" s="41" t="s">
        <v>2868</v>
      </c>
      <c r="J1203" s="56"/>
      <c r="K1203" s="44"/>
      <c r="L1203" s="45"/>
      <c r="M1203" s="46" t="s">
        <v>3634</v>
      </c>
      <c r="N1203" s="40" t="s">
        <v>3635</v>
      </c>
      <c r="O1203" s="47" t="s">
        <v>3652</v>
      </c>
      <c r="P1203" s="40" t="s">
        <v>3653</v>
      </c>
      <c r="Q1203" s="59"/>
      <c r="R1203" s="59"/>
      <c r="S1203" s="49"/>
      <c r="T1203" s="50" t="str">
        <f>IFERROR(__xludf.DUMMYFUNCTION("if(isblank($A1203),"""",REGEXREPLACE($A1203,   "",?(\d),?"",  ""$1""&amp;""-""&amp;$H1203))"),"")</f>
        <v/>
      </c>
      <c r="U1203" s="51" t="str">
        <f>IFERROR(__xludf.DUMMYFUNCTION("iferror(split(A1203,"","",TRUE,TRUE),"""")"),"")</f>
        <v/>
      </c>
      <c r="V1203" s="51"/>
      <c r="W1203" s="51"/>
      <c r="X1203" s="51"/>
      <c r="Y1203" s="50" t="str">
        <f>IFERROR(__xludf.DUMMYFUNCTION("if(or(U1203="""",U1203=""f""),"""",U1203&amp;"": ""&amp;vlookup(to_text(U1203),'1.Learning-Goals'!$A$3:$B$100,2,FALSE))"),"")</f>
        <v/>
      </c>
      <c r="Z1203" s="50" t="str">
        <f>IFERROR(__xludf.DUMMYFUNCTION("if(or(V1203="""",V1203=""f""),"""",V1203&amp;"": ""&amp;vlookup(to_text(V1203),'1.Learning-Goals'!$A$3:$B$100,2,FALSE))"),"")</f>
        <v/>
      </c>
      <c r="AA1203" s="50" t="str">
        <f>IFERROR(__xludf.DUMMYFUNCTION("if(or(W1203="""",W1203=""f""),"""",W1203&amp;"": ""&amp;vlookup(to_text(W1203),'1.Learning-Goals'!$A$3:$B$100,2,FALSE))"),"")</f>
        <v/>
      </c>
      <c r="AB1203" s="50" t="str">
        <f>IFERROR(__xludf.DUMMYFUNCTION("if(or(X1203="""",X1203=""f""),"""",X1203&amp;"": ""&amp;vlookup(to_text(X1203),'1.Learning-Goals'!$A$3:$B$100,2,FALSE))"),"")</f>
        <v/>
      </c>
      <c r="AC1203" s="52"/>
      <c r="AD1203" s="52"/>
      <c r="AE1203" s="52"/>
      <c r="AF1203" s="52"/>
      <c r="AG1203" s="52"/>
      <c r="AH1203" s="52"/>
      <c r="AI1203" s="52"/>
      <c r="AJ1203" s="52"/>
    </row>
    <row r="1204" ht="15.75" customHeight="1">
      <c r="A1204" s="53"/>
      <c r="B1204" s="39" t="str">
        <f t="shared" si="1"/>
        <v/>
      </c>
      <c r="C1204" s="40" t="s">
        <v>3654</v>
      </c>
      <c r="D1204" s="41" t="s">
        <v>3655</v>
      </c>
      <c r="E1204" s="41" t="s">
        <v>2866</v>
      </c>
      <c r="F1204" s="40" t="s">
        <v>2867</v>
      </c>
      <c r="G1204" s="41">
        <v>6.0</v>
      </c>
      <c r="H1204" s="58" t="s">
        <v>7</v>
      </c>
      <c r="I1204" s="41" t="s">
        <v>2868</v>
      </c>
      <c r="J1204" s="56"/>
      <c r="K1204" s="44"/>
      <c r="L1204" s="45"/>
      <c r="M1204" s="46" t="s">
        <v>3634</v>
      </c>
      <c r="N1204" s="40" t="s">
        <v>3635</v>
      </c>
      <c r="O1204" s="47" t="s">
        <v>3656</v>
      </c>
      <c r="P1204" s="40" t="s">
        <v>3657</v>
      </c>
      <c r="Q1204" s="59"/>
      <c r="R1204" s="59"/>
      <c r="S1204" s="49"/>
      <c r="T1204" s="50" t="str">
        <f>IFERROR(__xludf.DUMMYFUNCTION("if(isblank($A1204),"""",REGEXREPLACE($A1204,   "",?(\d),?"",  ""$1""&amp;""-""&amp;$H1204))"),"")</f>
        <v/>
      </c>
      <c r="U1204" s="51" t="str">
        <f>IFERROR(__xludf.DUMMYFUNCTION("iferror(split(A1204,"","",TRUE,TRUE),"""")"),"")</f>
        <v/>
      </c>
      <c r="V1204" s="51"/>
      <c r="W1204" s="51"/>
      <c r="X1204" s="51"/>
      <c r="Y1204" s="50" t="str">
        <f>IFERROR(__xludf.DUMMYFUNCTION("if(or(U1204="""",U1204=""f""),"""",U1204&amp;"": ""&amp;vlookup(to_text(U1204),'1.Learning-Goals'!$A$3:$B$100,2,FALSE))"),"")</f>
        <v/>
      </c>
      <c r="Z1204" s="50" t="str">
        <f>IFERROR(__xludf.DUMMYFUNCTION("if(or(V1204="""",V1204=""f""),"""",V1204&amp;"": ""&amp;vlookup(to_text(V1204),'1.Learning-Goals'!$A$3:$B$100,2,FALSE))"),"")</f>
        <v/>
      </c>
      <c r="AA1204" s="50" t="str">
        <f>IFERROR(__xludf.DUMMYFUNCTION("if(or(W1204="""",W1204=""f""),"""",W1204&amp;"": ""&amp;vlookup(to_text(W1204),'1.Learning-Goals'!$A$3:$B$100,2,FALSE))"),"")</f>
        <v/>
      </c>
      <c r="AB1204" s="50" t="str">
        <f>IFERROR(__xludf.DUMMYFUNCTION("if(or(X1204="""",X1204=""f""),"""",X1204&amp;"": ""&amp;vlookup(to_text(X1204),'1.Learning-Goals'!$A$3:$B$100,2,FALSE))"),"")</f>
        <v/>
      </c>
      <c r="AC1204" s="52"/>
      <c r="AD1204" s="52"/>
      <c r="AE1204" s="52"/>
      <c r="AF1204" s="52"/>
      <c r="AG1204" s="52"/>
      <c r="AH1204" s="52"/>
      <c r="AI1204" s="52"/>
      <c r="AJ1204" s="52"/>
    </row>
    <row r="1205" ht="15.75" customHeight="1">
      <c r="A1205" s="53"/>
      <c r="B1205" s="39" t="str">
        <f t="shared" si="1"/>
        <v/>
      </c>
      <c r="C1205" s="40" t="s">
        <v>3658</v>
      </c>
      <c r="D1205" s="41" t="s">
        <v>3659</v>
      </c>
      <c r="E1205" s="41" t="s">
        <v>2866</v>
      </c>
      <c r="F1205" s="40" t="s">
        <v>2867</v>
      </c>
      <c r="G1205" s="41">
        <v>6.0</v>
      </c>
      <c r="H1205" s="58" t="s">
        <v>7</v>
      </c>
      <c r="I1205" s="41" t="s">
        <v>2868</v>
      </c>
      <c r="J1205" s="56"/>
      <c r="K1205" s="44"/>
      <c r="L1205" s="45"/>
      <c r="M1205" s="46" t="s">
        <v>3634</v>
      </c>
      <c r="N1205" s="40" t="s">
        <v>3635</v>
      </c>
      <c r="O1205" s="47" t="s">
        <v>3660</v>
      </c>
      <c r="P1205" s="40" t="s">
        <v>3661</v>
      </c>
      <c r="Q1205" s="59"/>
      <c r="R1205" s="59"/>
      <c r="S1205" s="49"/>
      <c r="T1205" s="50" t="str">
        <f>IFERROR(__xludf.DUMMYFUNCTION("if(isblank($A1205),"""",REGEXREPLACE($A1205,   "",?(\d),?"",  ""$1""&amp;""-""&amp;$H1205))"),"")</f>
        <v/>
      </c>
      <c r="U1205" s="51" t="str">
        <f>IFERROR(__xludf.DUMMYFUNCTION("iferror(split(A1205,"","",TRUE,TRUE),"""")"),"")</f>
        <v/>
      </c>
      <c r="V1205" s="51"/>
      <c r="W1205" s="51"/>
      <c r="X1205" s="51"/>
      <c r="Y1205" s="50" t="str">
        <f>IFERROR(__xludf.DUMMYFUNCTION("if(or(U1205="""",U1205=""f""),"""",U1205&amp;"": ""&amp;vlookup(to_text(U1205),'1.Learning-Goals'!$A$3:$B$100,2,FALSE))"),"")</f>
        <v/>
      </c>
      <c r="Z1205" s="50" t="str">
        <f>IFERROR(__xludf.DUMMYFUNCTION("if(or(V1205="""",V1205=""f""),"""",V1205&amp;"": ""&amp;vlookup(to_text(V1205),'1.Learning-Goals'!$A$3:$B$100,2,FALSE))"),"")</f>
        <v/>
      </c>
      <c r="AA1205" s="50" t="str">
        <f>IFERROR(__xludf.DUMMYFUNCTION("if(or(W1205="""",W1205=""f""),"""",W1205&amp;"": ""&amp;vlookup(to_text(W1205),'1.Learning-Goals'!$A$3:$B$100,2,FALSE))"),"")</f>
        <v/>
      </c>
      <c r="AB1205" s="50" t="str">
        <f>IFERROR(__xludf.DUMMYFUNCTION("if(or(X1205="""",X1205=""f""),"""",X1205&amp;"": ""&amp;vlookup(to_text(X1205),'1.Learning-Goals'!$A$3:$B$100,2,FALSE))"),"")</f>
        <v/>
      </c>
      <c r="AC1205" s="52"/>
      <c r="AD1205" s="52"/>
      <c r="AE1205" s="52"/>
      <c r="AF1205" s="52"/>
      <c r="AG1205" s="52"/>
      <c r="AH1205" s="52"/>
      <c r="AI1205" s="52"/>
      <c r="AJ1205" s="52"/>
    </row>
    <row r="1206" ht="15.75" customHeight="1">
      <c r="A1206" s="53"/>
      <c r="B1206" s="39" t="str">
        <f t="shared" si="1"/>
        <v/>
      </c>
      <c r="C1206" s="40" t="s">
        <v>3662</v>
      </c>
      <c r="D1206" s="41" t="s">
        <v>3663</v>
      </c>
      <c r="E1206" s="41" t="s">
        <v>2866</v>
      </c>
      <c r="F1206" s="40" t="s">
        <v>2867</v>
      </c>
      <c r="G1206" s="41">
        <v>6.0</v>
      </c>
      <c r="H1206" s="58" t="s">
        <v>7</v>
      </c>
      <c r="I1206" s="41" t="s">
        <v>2868</v>
      </c>
      <c r="J1206" s="56"/>
      <c r="K1206" s="44"/>
      <c r="L1206" s="45"/>
      <c r="M1206" s="46" t="s">
        <v>3634</v>
      </c>
      <c r="N1206" s="40" t="s">
        <v>3635</v>
      </c>
      <c r="O1206" s="47" t="s">
        <v>3664</v>
      </c>
      <c r="P1206" s="40" t="s">
        <v>3665</v>
      </c>
      <c r="Q1206" s="59"/>
      <c r="R1206" s="59"/>
      <c r="S1206" s="49"/>
      <c r="T1206" s="50" t="str">
        <f>IFERROR(__xludf.DUMMYFUNCTION("if(isblank($A1206),"""",REGEXREPLACE($A1206,   "",?(\d),?"",  ""$1""&amp;""-""&amp;$H1206))"),"")</f>
        <v/>
      </c>
      <c r="U1206" s="51" t="str">
        <f>IFERROR(__xludf.DUMMYFUNCTION("iferror(split(A1206,"","",TRUE,TRUE),"""")"),"")</f>
        <v/>
      </c>
      <c r="V1206" s="51"/>
      <c r="W1206" s="51"/>
      <c r="X1206" s="51"/>
      <c r="Y1206" s="50" t="str">
        <f>IFERROR(__xludf.DUMMYFUNCTION("if(or(U1206="""",U1206=""f""),"""",U1206&amp;"": ""&amp;vlookup(to_text(U1206),'1.Learning-Goals'!$A$3:$B$100,2,FALSE))"),"")</f>
        <v/>
      </c>
      <c r="Z1206" s="50" t="str">
        <f>IFERROR(__xludf.DUMMYFUNCTION("if(or(V1206="""",V1206=""f""),"""",V1206&amp;"": ""&amp;vlookup(to_text(V1206),'1.Learning-Goals'!$A$3:$B$100,2,FALSE))"),"")</f>
        <v/>
      </c>
      <c r="AA1206" s="50" t="str">
        <f>IFERROR(__xludf.DUMMYFUNCTION("if(or(W1206="""",W1206=""f""),"""",W1206&amp;"": ""&amp;vlookup(to_text(W1206),'1.Learning-Goals'!$A$3:$B$100,2,FALSE))"),"")</f>
        <v/>
      </c>
      <c r="AB1206" s="50" t="str">
        <f>IFERROR(__xludf.DUMMYFUNCTION("if(or(X1206="""",X1206=""f""),"""",X1206&amp;"": ""&amp;vlookup(to_text(X1206),'1.Learning-Goals'!$A$3:$B$100,2,FALSE))"),"")</f>
        <v/>
      </c>
      <c r="AC1206" s="52"/>
      <c r="AD1206" s="52"/>
      <c r="AE1206" s="52"/>
      <c r="AF1206" s="52"/>
      <c r="AG1206" s="52"/>
      <c r="AH1206" s="52"/>
      <c r="AI1206" s="52"/>
      <c r="AJ1206" s="52"/>
    </row>
    <row r="1207" ht="15.75" customHeight="1">
      <c r="A1207" s="53"/>
      <c r="B1207" s="39" t="str">
        <f t="shared" si="1"/>
        <v/>
      </c>
      <c r="C1207" s="40" t="s">
        <v>3666</v>
      </c>
      <c r="D1207" s="41" t="s">
        <v>3667</v>
      </c>
      <c r="E1207" s="41" t="s">
        <v>2866</v>
      </c>
      <c r="F1207" s="40" t="s">
        <v>2867</v>
      </c>
      <c r="G1207" s="41">
        <v>6.0</v>
      </c>
      <c r="H1207" s="58" t="s">
        <v>7</v>
      </c>
      <c r="I1207" s="41" t="s">
        <v>2868</v>
      </c>
      <c r="J1207" s="56"/>
      <c r="K1207" s="44"/>
      <c r="L1207" s="45"/>
      <c r="M1207" s="46" t="s">
        <v>3634</v>
      </c>
      <c r="N1207" s="40" t="s">
        <v>3635</v>
      </c>
      <c r="O1207" s="47" t="s">
        <v>3668</v>
      </c>
      <c r="P1207" s="40" t="s">
        <v>3669</v>
      </c>
      <c r="Q1207" s="59"/>
      <c r="R1207" s="59"/>
      <c r="S1207" s="49"/>
      <c r="T1207" s="50" t="str">
        <f>IFERROR(__xludf.DUMMYFUNCTION("if(isblank($A1207),"""",REGEXREPLACE($A1207,   "",?(\d),?"",  ""$1""&amp;""-""&amp;$H1207))"),"")</f>
        <v/>
      </c>
      <c r="U1207" s="51" t="str">
        <f>IFERROR(__xludf.DUMMYFUNCTION("iferror(split(A1207,"","",TRUE,TRUE),"""")"),"")</f>
        <v/>
      </c>
      <c r="V1207" s="51"/>
      <c r="W1207" s="51"/>
      <c r="X1207" s="51"/>
      <c r="Y1207" s="50" t="str">
        <f>IFERROR(__xludf.DUMMYFUNCTION("if(or(U1207="""",U1207=""f""),"""",U1207&amp;"": ""&amp;vlookup(to_text(U1207),'1.Learning-Goals'!$A$3:$B$100,2,FALSE))"),"")</f>
        <v/>
      </c>
      <c r="Z1207" s="50" t="str">
        <f>IFERROR(__xludf.DUMMYFUNCTION("if(or(V1207="""",V1207=""f""),"""",V1207&amp;"": ""&amp;vlookup(to_text(V1207),'1.Learning-Goals'!$A$3:$B$100,2,FALSE))"),"")</f>
        <v/>
      </c>
      <c r="AA1207" s="50" t="str">
        <f>IFERROR(__xludf.DUMMYFUNCTION("if(or(W1207="""",W1207=""f""),"""",W1207&amp;"": ""&amp;vlookup(to_text(W1207),'1.Learning-Goals'!$A$3:$B$100,2,FALSE))"),"")</f>
        <v/>
      </c>
      <c r="AB1207" s="50" t="str">
        <f>IFERROR(__xludf.DUMMYFUNCTION("if(or(X1207="""",X1207=""f""),"""",X1207&amp;"": ""&amp;vlookup(to_text(X1207),'1.Learning-Goals'!$A$3:$B$100,2,FALSE))"),"")</f>
        <v/>
      </c>
      <c r="AC1207" s="52"/>
      <c r="AD1207" s="52"/>
      <c r="AE1207" s="52"/>
      <c r="AF1207" s="52"/>
      <c r="AG1207" s="52"/>
      <c r="AH1207" s="52"/>
      <c r="AI1207" s="52"/>
      <c r="AJ1207" s="52"/>
    </row>
    <row r="1208" ht="15.75" customHeight="1">
      <c r="A1208" s="53"/>
      <c r="B1208" s="39" t="str">
        <f t="shared" si="1"/>
        <v/>
      </c>
      <c r="C1208" s="40" t="s">
        <v>3670</v>
      </c>
      <c r="D1208" s="41" t="s">
        <v>3671</v>
      </c>
      <c r="E1208" s="41" t="s">
        <v>2866</v>
      </c>
      <c r="F1208" s="40" t="s">
        <v>2867</v>
      </c>
      <c r="G1208" s="41">
        <v>6.0</v>
      </c>
      <c r="H1208" s="58" t="s">
        <v>7</v>
      </c>
      <c r="I1208" s="41" t="s">
        <v>2868</v>
      </c>
      <c r="J1208" s="56"/>
      <c r="K1208" s="44"/>
      <c r="L1208" s="45"/>
      <c r="M1208" s="46" t="s">
        <v>3634</v>
      </c>
      <c r="N1208" s="40" t="s">
        <v>3635</v>
      </c>
      <c r="O1208" s="47" t="s">
        <v>3672</v>
      </c>
      <c r="P1208" s="40" t="s">
        <v>3673</v>
      </c>
      <c r="Q1208" s="59"/>
      <c r="R1208" s="59"/>
      <c r="S1208" s="49"/>
      <c r="T1208" s="50" t="str">
        <f>IFERROR(__xludf.DUMMYFUNCTION("if(isblank($A1208),"""",REGEXREPLACE($A1208,   "",?(\d),?"",  ""$1""&amp;""-""&amp;$H1208))"),"")</f>
        <v/>
      </c>
      <c r="U1208" s="51" t="str">
        <f>IFERROR(__xludf.DUMMYFUNCTION("iferror(split(A1208,"","",TRUE,TRUE),"""")"),"")</f>
        <v/>
      </c>
      <c r="V1208" s="51"/>
      <c r="W1208" s="51"/>
      <c r="X1208" s="51"/>
      <c r="Y1208" s="50" t="str">
        <f>IFERROR(__xludf.DUMMYFUNCTION("if(or(U1208="""",U1208=""f""),"""",U1208&amp;"": ""&amp;vlookup(to_text(U1208),'1.Learning-Goals'!$A$3:$B$100,2,FALSE))"),"")</f>
        <v/>
      </c>
      <c r="Z1208" s="50" t="str">
        <f>IFERROR(__xludf.DUMMYFUNCTION("if(or(V1208="""",V1208=""f""),"""",V1208&amp;"": ""&amp;vlookup(to_text(V1208),'1.Learning-Goals'!$A$3:$B$100,2,FALSE))"),"")</f>
        <v/>
      </c>
      <c r="AA1208" s="50" t="str">
        <f>IFERROR(__xludf.DUMMYFUNCTION("if(or(W1208="""",W1208=""f""),"""",W1208&amp;"": ""&amp;vlookup(to_text(W1208),'1.Learning-Goals'!$A$3:$B$100,2,FALSE))"),"")</f>
        <v/>
      </c>
      <c r="AB1208" s="50" t="str">
        <f>IFERROR(__xludf.DUMMYFUNCTION("if(or(X1208="""",X1208=""f""),"""",X1208&amp;"": ""&amp;vlookup(to_text(X1208),'1.Learning-Goals'!$A$3:$B$100,2,FALSE))"),"")</f>
        <v/>
      </c>
      <c r="AC1208" s="52"/>
      <c r="AD1208" s="52"/>
      <c r="AE1208" s="52"/>
      <c r="AF1208" s="52"/>
      <c r="AG1208" s="52"/>
      <c r="AH1208" s="52"/>
      <c r="AI1208" s="52"/>
      <c r="AJ1208" s="52"/>
    </row>
    <row r="1209" ht="15.75" customHeight="1">
      <c r="A1209" s="53"/>
      <c r="B1209" s="39" t="str">
        <f t="shared" si="1"/>
        <v/>
      </c>
      <c r="C1209" s="40" t="s">
        <v>3674</v>
      </c>
      <c r="D1209" s="41" t="s">
        <v>3675</v>
      </c>
      <c r="E1209" s="41" t="s">
        <v>2866</v>
      </c>
      <c r="F1209" s="40" t="s">
        <v>2867</v>
      </c>
      <c r="G1209" s="41">
        <v>6.0</v>
      </c>
      <c r="H1209" s="58" t="s">
        <v>7</v>
      </c>
      <c r="I1209" s="41" t="s">
        <v>2868</v>
      </c>
      <c r="J1209" s="56"/>
      <c r="K1209" s="44"/>
      <c r="L1209" s="45"/>
      <c r="M1209" s="46" t="s">
        <v>3634</v>
      </c>
      <c r="N1209" s="40" t="s">
        <v>3635</v>
      </c>
      <c r="O1209" s="47" t="s">
        <v>3676</v>
      </c>
      <c r="P1209" s="40" t="s">
        <v>3677</v>
      </c>
      <c r="Q1209" s="59"/>
      <c r="R1209" s="59"/>
      <c r="S1209" s="49"/>
      <c r="T1209" s="50" t="str">
        <f>IFERROR(__xludf.DUMMYFUNCTION("if(isblank($A1209),"""",REGEXREPLACE($A1209,   "",?(\d),?"",  ""$1""&amp;""-""&amp;$H1209))"),"")</f>
        <v/>
      </c>
      <c r="U1209" s="51" t="str">
        <f>IFERROR(__xludf.DUMMYFUNCTION("iferror(split(A1209,"","",TRUE,TRUE),"""")"),"")</f>
        <v/>
      </c>
      <c r="V1209" s="51"/>
      <c r="W1209" s="51"/>
      <c r="X1209" s="51"/>
      <c r="Y1209" s="50" t="str">
        <f>IFERROR(__xludf.DUMMYFUNCTION("if(or(U1209="""",U1209=""f""),"""",U1209&amp;"": ""&amp;vlookup(to_text(U1209),'1.Learning-Goals'!$A$3:$B$100,2,FALSE))"),"")</f>
        <v/>
      </c>
      <c r="Z1209" s="50" t="str">
        <f>IFERROR(__xludf.DUMMYFUNCTION("if(or(V1209="""",V1209=""f""),"""",V1209&amp;"": ""&amp;vlookup(to_text(V1209),'1.Learning-Goals'!$A$3:$B$100,2,FALSE))"),"")</f>
        <v/>
      </c>
      <c r="AA1209" s="50" t="str">
        <f>IFERROR(__xludf.DUMMYFUNCTION("if(or(W1209="""",W1209=""f""),"""",W1209&amp;"": ""&amp;vlookup(to_text(W1209),'1.Learning-Goals'!$A$3:$B$100,2,FALSE))"),"")</f>
        <v/>
      </c>
      <c r="AB1209" s="50" t="str">
        <f>IFERROR(__xludf.DUMMYFUNCTION("if(or(X1209="""",X1209=""f""),"""",X1209&amp;"": ""&amp;vlookup(to_text(X1209),'1.Learning-Goals'!$A$3:$B$100,2,FALSE))"),"")</f>
        <v/>
      </c>
      <c r="AC1209" s="52"/>
      <c r="AD1209" s="52"/>
      <c r="AE1209" s="52"/>
      <c r="AF1209" s="52"/>
      <c r="AG1209" s="52"/>
      <c r="AH1209" s="52"/>
      <c r="AI1209" s="52"/>
      <c r="AJ1209" s="52"/>
    </row>
    <row r="1210" ht="15.75" customHeight="1">
      <c r="A1210" s="53"/>
      <c r="B1210" s="39" t="str">
        <f t="shared" si="1"/>
        <v/>
      </c>
      <c r="C1210" s="40" t="s">
        <v>3678</v>
      </c>
      <c r="D1210" s="41" t="s">
        <v>3679</v>
      </c>
      <c r="E1210" s="41" t="s">
        <v>2866</v>
      </c>
      <c r="F1210" s="40" t="s">
        <v>2867</v>
      </c>
      <c r="G1210" s="41">
        <v>6.0</v>
      </c>
      <c r="H1210" s="58" t="s">
        <v>7</v>
      </c>
      <c r="I1210" s="41" t="s">
        <v>2868</v>
      </c>
      <c r="J1210" s="56"/>
      <c r="K1210" s="44"/>
      <c r="L1210" s="45"/>
      <c r="M1210" s="46" t="s">
        <v>3634</v>
      </c>
      <c r="N1210" s="40" t="s">
        <v>3635</v>
      </c>
      <c r="O1210" s="47" t="s">
        <v>3680</v>
      </c>
      <c r="P1210" s="40" t="s">
        <v>3681</v>
      </c>
      <c r="Q1210" s="59"/>
      <c r="R1210" s="59"/>
      <c r="S1210" s="49"/>
      <c r="T1210" s="50" t="str">
        <f>IFERROR(__xludf.DUMMYFUNCTION("if(isblank($A1210),"""",REGEXREPLACE($A1210,   "",?(\d),?"",  ""$1""&amp;""-""&amp;$H1210))"),"")</f>
        <v/>
      </c>
      <c r="U1210" s="51" t="str">
        <f>IFERROR(__xludf.DUMMYFUNCTION("iferror(split(A1210,"","",TRUE,TRUE),"""")"),"")</f>
        <v/>
      </c>
      <c r="V1210" s="51"/>
      <c r="W1210" s="51"/>
      <c r="X1210" s="51"/>
      <c r="Y1210" s="50" t="str">
        <f>IFERROR(__xludf.DUMMYFUNCTION("if(or(U1210="""",U1210=""f""),"""",U1210&amp;"": ""&amp;vlookup(to_text(U1210),'1.Learning-Goals'!$A$3:$B$100,2,FALSE))"),"")</f>
        <v/>
      </c>
      <c r="Z1210" s="50" t="str">
        <f>IFERROR(__xludf.DUMMYFUNCTION("if(or(V1210="""",V1210=""f""),"""",V1210&amp;"": ""&amp;vlookup(to_text(V1210),'1.Learning-Goals'!$A$3:$B$100,2,FALSE))"),"")</f>
        <v/>
      </c>
      <c r="AA1210" s="50" t="str">
        <f>IFERROR(__xludf.DUMMYFUNCTION("if(or(W1210="""",W1210=""f""),"""",W1210&amp;"": ""&amp;vlookup(to_text(W1210),'1.Learning-Goals'!$A$3:$B$100,2,FALSE))"),"")</f>
        <v/>
      </c>
      <c r="AB1210" s="50" t="str">
        <f>IFERROR(__xludf.DUMMYFUNCTION("if(or(X1210="""",X1210=""f""),"""",X1210&amp;"": ""&amp;vlookup(to_text(X1210),'1.Learning-Goals'!$A$3:$B$100,2,FALSE))"),"")</f>
        <v/>
      </c>
      <c r="AC1210" s="52"/>
      <c r="AD1210" s="52"/>
      <c r="AE1210" s="52"/>
      <c r="AF1210" s="52"/>
      <c r="AG1210" s="52"/>
      <c r="AH1210" s="52"/>
      <c r="AI1210" s="52"/>
      <c r="AJ1210" s="52"/>
    </row>
    <row r="1211" ht="15.75" customHeight="1">
      <c r="A1211" s="53"/>
      <c r="B1211" s="39" t="str">
        <f t="shared" si="1"/>
        <v/>
      </c>
      <c r="C1211" s="40" t="s">
        <v>3682</v>
      </c>
      <c r="D1211" s="41" t="s">
        <v>3683</v>
      </c>
      <c r="E1211" s="41" t="s">
        <v>2866</v>
      </c>
      <c r="F1211" s="40" t="s">
        <v>2867</v>
      </c>
      <c r="G1211" s="41">
        <v>6.0</v>
      </c>
      <c r="H1211" s="58" t="s">
        <v>7</v>
      </c>
      <c r="I1211" s="41" t="s">
        <v>2868</v>
      </c>
      <c r="J1211" s="56"/>
      <c r="K1211" s="44"/>
      <c r="L1211" s="45"/>
      <c r="M1211" s="46" t="s">
        <v>3634</v>
      </c>
      <c r="N1211" s="40" t="s">
        <v>3635</v>
      </c>
      <c r="O1211" s="47" t="s">
        <v>3684</v>
      </c>
      <c r="P1211" s="40" t="s">
        <v>3685</v>
      </c>
      <c r="Q1211" s="59"/>
      <c r="R1211" s="59"/>
      <c r="S1211" s="49"/>
      <c r="T1211" s="50" t="str">
        <f>IFERROR(__xludf.DUMMYFUNCTION("if(isblank($A1211),"""",REGEXREPLACE($A1211,   "",?(\d),?"",  ""$1""&amp;""-""&amp;$H1211))"),"")</f>
        <v/>
      </c>
      <c r="U1211" s="51" t="str">
        <f>IFERROR(__xludf.DUMMYFUNCTION("iferror(split(A1211,"","",TRUE,TRUE),"""")"),"")</f>
        <v/>
      </c>
      <c r="V1211" s="51"/>
      <c r="W1211" s="51"/>
      <c r="X1211" s="51"/>
      <c r="Y1211" s="50" t="str">
        <f>IFERROR(__xludf.DUMMYFUNCTION("if(or(U1211="""",U1211=""f""),"""",U1211&amp;"": ""&amp;vlookup(to_text(U1211),'1.Learning-Goals'!$A$3:$B$100,2,FALSE))"),"")</f>
        <v/>
      </c>
      <c r="Z1211" s="50" t="str">
        <f>IFERROR(__xludf.DUMMYFUNCTION("if(or(V1211="""",V1211=""f""),"""",V1211&amp;"": ""&amp;vlookup(to_text(V1211),'1.Learning-Goals'!$A$3:$B$100,2,FALSE))"),"")</f>
        <v/>
      </c>
      <c r="AA1211" s="50" t="str">
        <f>IFERROR(__xludf.DUMMYFUNCTION("if(or(W1211="""",W1211=""f""),"""",W1211&amp;"": ""&amp;vlookup(to_text(W1211),'1.Learning-Goals'!$A$3:$B$100,2,FALSE))"),"")</f>
        <v/>
      </c>
      <c r="AB1211" s="50" t="str">
        <f>IFERROR(__xludf.DUMMYFUNCTION("if(or(X1211="""",X1211=""f""),"""",X1211&amp;"": ""&amp;vlookup(to_text(X1211),'1.Learning-Goals'!$A$3:$B$100,2,FALSE))"),"")</f>
        <v/>
      </c>
      <c r="AC1211" s="52"/>
      <c r="AD1211" s="52"/>
      <c r="AE1211" s="52"/>
      <c r="AF1211" s="52"/>
      <c r="AG1211" s="52"/>
      <c r="AH1211" s="52"/>
      <c r="AI1211" s="52"/>
      <c r="AJ1211" s="52"/>
    </row>
    <row r="1212" ht="15.75" customHeight="1">
      <c r="A1212" s="53"/>
      <c r="B1212" s="39" t="str">
        <f t="shared" si="1"/>
        <v/>
      </c>
      <c r="C1212" s="40" t="s">
        <v>3686</v>
      </c>
      <c r="D1212" s="41" t="s">
        <v>3687</v>
      </c>
      <c r="E1212" s="41" t="s">
        <v>2866</v>
      </c>
      <c r="F1212" s="40" t="s">
        <v>2867</v>
      </c>
      <c r="G1212" s="41">
        <v>6.0</v>
      </c>
      <c r="H1212" s="58" t="s">
        <v>7</v>
      </c>
      <c r="I1212" s="41" t="s">
        <v>2868</v>
      </c>
      <c r="J1212" s="56"/>
      <c r="K1212" s="44"/>
      <c r="L1212" s="45"/>
      <c r="M1212" s="46" t="s">
        <v>3634</v>
      </c>
      <c r="N1212" s="40" t="s">
        <v>3635</v>
      </c>
      <c r="O1212" s="47" t="s">
        <v>3688</v>
      </c>
      <c r="P1212" s="40" t="s">
        <v>3689</v>
      </c>
      <c r="Q1212" s="59"/>
      <c r="R1212" s="59"/>
      <c r="S1212" s="49"/>
      <c r="T1212" s="50" t="str">
        <f>IFERROR(__xludf.DUMMYFUNCTION("if(isblank($A1212),"""",REGEXREPLACE($A1212,   "",?(\d),?"",  ""$1""&amp;""-""&amp;$H1212))"),"")</f>
        <v/>
      </c>
      <c r="U1212" s="51" t="str">
        <f>IFERROR(__xludf.DUMMYFUNCTION("iferror(split(A1212,"","",TRUE,TRUE),"""")"),"")</f>
        <v/>
      </c>
      <c r="V1212" s="51"/>
      <c r="W1212" s="51"/>
      <c r="X1212" s="51"/>
      <c r="Y1212" s="50" t="str">
        <f>IFERROR(__xludf.DUMMYFUNCTION("if(or(U1212="""",U1212=""f""),"""",U1212&amp;"": ""&amp;vlookup(to_text(U1212),'1.Learning-Goals'!$A$3:$B$100,2,FALSE))"),"")</f>
        <v/>
      </c>
      <c r="Z1212" s="50" t="str">
        <f>IFERROR(__xludf.DUMMYFUNCTION("if(or(V1212="""",V1212=""f""),"""",V1212&amp;"": ""&amp;vlookup(to_text(V1212),'1.Learning-Goals'!$A$3:$B$100,2,FALSE))"),"")</f>
        <v/>
      </c>
      <c r="AA1212" s="50" t="str">
        <f>IFERROR(__xludf.DUMMYFUNCTION("if(or(W1212="""",W1212=""f""),"""",W1212&amp;"": ""&amp;vlookup(to_text(W1212),'1.Learning-Goals'!$A$3:$B$100,2,FALSE))"),"")</f>
        <v/>
      </c>
      <c r="AB1212" s="50" t="str">
        <f>IFERROR(__xludf.DUMMYFUNCTION("if(or(X1212="""",X1212=""f""),"""",X1212&amp;"": ""&amp;vlookup(to_text(X1212),'1.Learning-Goals'!$A$3:$B$100,2,FALSE))"),"")</f>
        <v/>
      </c>
      <c r="AC1212" s="52"/>
      <c r="AD1212" s="52"/>
      <c r="AE1212" s="52"/>
      <c r="AF1212" s="52"/>
      <c r="AG1212" s="52"/>
      <c r="AH1212" s="52"/>
      <c r="AI1212" s="52"/>
      <c r="AJ1212" s="52"/>
    </row>
    <row r="1213" ht="15.75" customHeight="1">
      <c r="A1213" s="53"/>
      <c r="B1213" s="39" t="str">
        <f t="shared" si="1"/>
        <v/>
      </c>
      <c r="C1213" s="40" t="s">
        <v>3690</v>
      </c>
      <c r="D1213" s="41" t="s">
        <v>3691</v>
      </c>
      <c r="E1213" s="41" t="s">
        <v>2866</v>
      </c>
      <c r="F1213" s="40" t="s">
        <v>2867</v>
      </c>
      <c r="G1213" s="41">
        <v>6.0</v>
      </c>
      <c r="H1213" s="58" t="s">
        <v>7</v>
      </c>
      <c r="I1213" s="41" t="s">
        <v>2868</v>
      </c>
      <c r="J1213" s="56"/>
      <c r="K1213" s="44"/>
      <c r="L1213" s="45"/>
      <c r="M1213" s="46" t="s">
        <v>3634</v>
      </c>
      <c r="N1213" s="40" t="s">
        <v>3635</v>
      </c>
      <c r="O1213" s="47" t="s">
        <v>3692</v>
      </c>
      <c r="P1213" s="40" t="s">
        <v>3693</v>
      </c>
      <c r="Q1213" s="59"/>
      <c r="R1213" s="59"/>
      <c r="S1213" s="49"/>
      <c r="T1213" s="50" t="str">
        <f>IFERROR(__xludf.DUMMYFUNCTION("if(isblank($A1213),"""",REGEXREPLACE($A1213,   "",?(\d),?"",  ""$1""&amp;""-""&amp;$H1213))"),"")</f>
        <v/>
      </c>
      <c r="U1213" s="51" t="str">
        <f>IFERROR(__xludf.DUMMYFUNCTION("iferror(split(A1213,"","",TRUE,TRUE),"""")"),"")</f>
        <v/>
      </c>
      <c r="V1213" s="51"/>
      <c r="W1213" s="51"/>
      <c r="X1213" s="51"/>
      <c r="Y1213" s="50" t="str">
        <f>IFERROR(__xludf.DUMMYFUNCTION("if(or(U1213="""",U1213=""f""),"""",U1213&amp;"": ""&amp;vlookup(to_text(U1213),'1.Learning-Goals'!$A$3:$B$100,2,FALSE))"),"")</f>
        <v/>
      </c>
      <c r="Z1213" s="50" t="str">
        <f>IFERROR(__xludf.DUMMYFUNCTION("if(or(V1213="""",V1213=""f""),"""",V1213&amp;"": ""&amp;vlookup(to_text(V1213),'1.Learning-Goals'!$A$3:$B$100,2,FALSE))"),"")</f>
        <v/>
      </c>
      <c r="AA1213" s="50" t="str">
        <f>IFERROR(__xludf.DUMMYFUNCTION("if(or(W1213="""",W1213=""f""),"""",W1213&amp;"": ""&amp;vlookup(to_text(W1213),'1.Learning-Goals'!$A$3:$B$100,2,FALSE))"),"")</f>
        <v/>
      </c>
      <c r="AB1213" s="50" t="str">
        <f>IFERROR(__xludf.DUMMYFUNCTION("if(or(X1213="""",X1213=""f""),"""",X1213&amp;"": ""&amp;vlookup(to_text(X1213),'1.Learning-Goals'!$A$3:$B$100,2,FALSE))"),"")</f>
        <v/>
      </c>
      <c r="AC1213" s="52"/>
      <c r="AD1213" s="52"/>
      <c r="AE1213" s="52"/>
      <c r="AF1213" s="52"/>
      <c r="AG1213" s="52"/>
      <c r="AH1213" s="52"/>
      <c r="AI1213" s="52"/>
      <c r="AJ1213" s="52"/>
    </row>
    <row r="1214" ht="15.75" customHeight="1">
      <c r="A1214" s="53"/>
      <c r="B1214" s="39" t="str">
        <f t="shared" si="1"/>
        <v/>
      </c>
      <c r="C1214" s="40" t="s">
        <v>3694</v>
      </c>
      <c r="D1214" s="41" t="s">
        <v>3695</v>
      </c>
      <c r="E1214" s="41" t="s">
        <v>2866</v>
      </c>
      <c r="F1214" s="40" t="s">
        <v>2867</v>
      </c>
      <c r="G1214" s="41">
        <v>6.0</v>
      </c>
      <c r="H1214" s="58" t="s">
        <v>7</v>
      </c>
      <c r="I1214" s="41" t="s">
        <v>2868</v>
      </c>
      <c r="J1214" s="56"/>
      <c r="K1214" s="44"/>
      <c r="L1214" s="45"/>
      <c r="M1214" s="46" t="s">
        <v>3696</v>
      </c>
      <c r="N1214" s="40" t="s">
        <v>3697</v>
      </c>
      <c r="O1214" s="47" t="s">
        <v>3698</v>
      </c>
      <c r="P1214" s="40" t="s">
        <v>3699</v>
      </c>
      <c r="Q1214" s="59"/>
      <c r="R1214" s="59"/>
      <c r="S1214" s="49"/>
      <c r="T1214" s="50" t="str">
        <f>IFERROR(__xludf.DUMMYFUNCTION("if(isblank($A1214),"""",REGEXREPLACE($A1214,   "",?(\d),?"",  ""$1""&amp;""-""&amp;$H1214))"),"")</f>
        <v/>
      </c>
      <c r="U1214" s="51" t="str">
        <f>IFERROR(__xludf.DUMMYFUNCTION("iferror(split(A1214,"","",TRUE,TRUE),"""")"),"")</f>
        <v/>
      </c>
      <c r="V1214" s="51"/>
      <c r="W1214" s="51"/>
      <c r="X1214" s="51"/>
      <c r="Y1214" s="50" t="str">
        <f>IFERROR(__xludf.DUMMYFUNCTION("if(or(U1214="""",U1214=""f""),"""",U1214&amp;"": ""&amp;vlookup(to_text(U1214),'1.Learning-Goals'!$A$3:$B$100,2,FALSE))"),"")</f>
        <v/>
      </c>
      <c r="Z1214" s="50" t="str">
        <f>IFERROR(__xludf.DUMMYFUNCTION("if(or(V1214="""",V1214=""f""),"""",V1214&amp;"": ""&amp;vlookup(to_text(V1214),'1.Learning-Goals'!$A$3:$B$100,2,FALSE))"),"")</f>
        <v/>
      </c>
      <c r="AA1214" s="50" t="str">
        <f>IFERROR(__xludf.DUMMYFUNCTION("if(or(W1214="""",W1214=""f""),"""",W1214&amp;"": ""&amp;vlookup(to_text(W1214),'1.Learning-Goals'!$A$3:$B$100,2,FALSE))"),"")</f>
        <v/>
      </c>
      <c r="AB1214" s="50" t="str">
        <f>IFERROR(__xludf.DUMMYFUNCTION("if(or(X1214="""",X1214=""f""),"""",X1214&amp;"": ""&amp;vlookup(to_text(X1214),'1.Learning-Goals'!$A$3:$B$100,2,FALSE))"),"")</f>
        <v/>
      </c>
      <c r="AC1214" s="52"/>
      <c r="AD1214" s="52"/>
      <c r="AE1214" s="52"/>
      <c r="AF1214" s="52"/>
      <c r="AG1214" s="52"/>
      <c r="AH1214" s="52"/>
      <c r="AI1214" s="52"/>
      <c r="AJ1214" s="52"/>
    </row>
    <row r="1215" ht="15.75" customHeight="1">
      <c r="A1215" s="53"/>
      <c r="B1215" s="39" t="str">
        <f t="shared" si="1"/>
        <v/>
      </c>
      <c r="C1215" s="40" t="s">
        <v>3700</v>
      </c>
      <c r="D1215" s="41" t="s">
        <v>3701</v>
      </c>
      <c r="E1215" s="41" t="s">
        <v>2866</v>
      </c>
      <c r="F1215" s="40" t="s">
        <v>2867</v>
      </c>
      <c r="G1215" s="41">
        <v>6.0</v>
      </c>
      <c r="H1215" s="58" t="s">
        <v>7</v>
      </c>
      <c r="I1215" s="41" t="s">
        <v>2868</v>
      </c>
      <c r="J1215" s="56"/>
      <c r="K1215" s="44"/>
      <c r="L1215" s="45"/>
      <c r="M1215" s="46" t="s">
        <v>3696</v>
      </c>
      <c r="N1215" s="40" t="s">
        <v>3697</v>
      </c>
      <c r="O1215" s="47" t="s">
        <v>3702</v>
      </c>
      <c r="P1215" s="40" t="s">
        <v>3703</v>
      </c>
      <c r="Q1215" s="59"/>
      <c r="R1215" s="59"/>
      <c r="S1215" s="49"/>
      <c r="T1215" s="50" t="str">
        <f>IFERROR(__xludf.DUMMYFUNCTION("if(isblank($A1215),"""",REGEXREPLACE($A1215,   "",?(\d),?"",  ""$1""&amp;""-""&amp;$H1215))"),"")</f>
        <v/>
      </c>
      <c r="U1215" s="51" t="str">
        <f>IFERROR(__xludf.DUMMYFUNCTION("iferror(split(A1215,"","",TRUE,TRUE),"""")"),"")</f>
        <v/>
      </c>
      <c r="V1215" s="51"/>
      <c r="W1215" s="51"/>
      <c r="X1215" s="51"/>
      <c r="Y1215" s="50" t="str">
        <f>IFERROR(__xludf.DUMMYFUNCTION("if(or(U1215="""",U1215=""f""),"""",U1215&amp;"": ""&amp;vlookup(to_text(U1215),'1.Learning-Goals'!$A$3:$B$100,2,FALSE))"),"")</f>
        <v/>
      </c>
      <c r="Z1215" s="50" t="str">
        <f>IFERROR(__xludf.DUMMYFUNCTION("if(or(V1215="""",V1215=""f""),"""",V1215&amp;"": ""&amp;vlookup(to_text(V1215),'1.Learning-Goals'!$A$3:$B$100,2,FALSE))"),"")</f>
        <v/>
      </c>
      <c r="AA1215" s="50" t="str">
        <f>IFERROR(__xludf.DUMMYFUNCTION("if(or(W1215="""",W1215=""f""),"""",W1215&amp;"": ""&amp;vlookup(to_text(W1215),'1.Learning-Goals'!$A$3:$B$100,2,FALSE))"),"")</f>
        <v/>
      </c>
      <c r="AB1215" s="50" t="str">
        <f>IFERROR(__xludf.DUMMYFUNCTION("if(or(X1215="""",X1215=""f""),"""",X1215&amp;"": ""&amp;vlookup(to_text(X1215),'1.Learning-Goals'!$A$3:$B$100,2,FALSE))"),"")</f>
        <v/>
      </c>
      <c r="AC1215" s="52"/>
      <c r="AD1215" s="52"/>
      <c r="AE1215" s="52"/>
      <c r="AF1215" s="52"/>
      <c r="AG1215" s="52"/>
      <c r="AH1215" s="52"/>
      <c r="AI1215" s="52"/>
      <c r="AJ1215" s="52"/>
    </row>
    <row r="1216" ht="15.75" customHeight="1">
      <c r="A1216" s="53"/>
      <c r="B1216" s="39" t="str">
        <f t="shared" si="1"/>
        <v/>
      </c>
      <c r="C1216" s="40" t="s">
        <v>3704</v>
      </c>
      <c r="D1216" s="41" t="s">
        <v>3705</v>
      </c>
      <c r="E1216" s="41" t="s">
        <v>2866</v>
      </c>
      <c r="F1216" s="40" t="s">
        <v>2867</v>
      </c>
      <c r="G1216" s="41">
        <v>6.0</v>
      </c>
      <c r="H1216" s="58" t="s">
        <v>7</v>
      </c>
      <c r="I1216" s="41" t="s">
        <v>2868</v>
      </c>
      <c r="J1216" s="56"/>
      <c r="K1216" s="44"/>
      <c r="L1216" s="45"/>
      <c r="M1216" s="46" t="s">
        <v>3696</v>
      </c>
      <c r="N1216" s="40" t="s">
        <v>3697</v>
      </c>
      <c r="O1216" s="47" t="s">
        <v>3706</v>
      </c>
      <c r="P1216" s="40" t="s">
        <v>3707</v>
      </c>
      <c r="Q1216" s="59"/>
      <c r="R1216" s="59"/>
      <c r="S1216" s="49"/>
      <c r="T1216" s="50" t="str">
        <f>IFERROR(__xludf.DUMMYFUNCTION("if(isblank($A1216),"""",REGEXREPLACE($A1216,   "",?(\d),?"",  ""$1""&amp;""-""&amp;$H1216))"),"")</f>
        <v/>
      </c>
      <c r="U1216" s="51" t="str">
        <f>IFERROR(__xludf.DUMMYFUNCTION("iferror(split(A1216,"","",TRUE,TRUE),"""")"),"")</f>
        <v/>
      </c>
      <c r="V1216" s="51"/>
      <c r="W1216" s="51"/>
      <c r="X1216" s="51"/>
      <c r="Y1216" s="50" t="str">
        <f>IFERROR(__xludf.DUMMYFUNCTION("if(or(U1216="""",U1216=""f""),"""",U1216&amp;"": ""&amp;vlookup(to_text(U1216),'1.Learning-Goals'!$A$3:$B$100,2,FALSE))"),"")</f>
        <v/>
      </c>
      <c r="Z1216" s="50" t="str">
        <f>IFERROR(__xludf.DUMMYFUNCTION("if(or(V1216="""",V1216=""f""),"""",V1216&amp;"": ""&amp;vlookup(to_text(V1216),'1.Learning-Goals'!$A$3:$B$100,2,FALSE))"),"")</f>
        <v/>
      </c>
      <c r="AA1216" s="50" t="str">
        <f>IFERROR(__xludf.DUMMYFUNCTION("if(or(W1216="""",W1216=""f""),"""",W1216&amp;"": ""&amp;vlookup(to_text(W1216),'1.Learning-Goals'!$A$3:$B$100,2,FALSE))"),"")</f>
        <v/>
      </c>
      <c r="AB1216" s="50" t="str">
        <f>IFERROR(__xludf.DUMMYFUNCTION("if(or(X1216="""",X1216=""f""),"""",X1216&amp;"": ""&amp;vlookup(to_text(X1216),'1.Learning-Goals'!$A$3:$B$100,2,FALSE))"),"")</f>
        <v/>
      </c>
      <c r="AC1216" s="52"/>
      <c r="AD1216" s="52"/>
      <c r="AE1216" s="52"/>
      <c r="AF1216" s="52"/>
      <c r="AG1216" s="52"/>
      <c r="AH1216" s="52"/>
      <c r="AI1216" s="52"/>
      <c r="AJ1216" s="52"/>
    </row>
    <row r="1217" ht="15.75" customHeight="1">
      <c r="A1217" s="53"/>
      <c r="B1217" s="39" t="str">
        <f t="shared" si="1"/>
        <v/>
      </c>
      <c r="C1217" s="40" t="s">
        <v>3708</v>
      </c>
      <c r="D1217" s="41" t="s">
        <v>3709</v>
      </c>
      <c r="E1217" s="41" t="s">
        <v>2866</v>
      </c>
      <c r="F1217" s="40" t="s">
        <v>2867</v>
      </c>
      <c r="G1217" s="41">
        <v>6.0</v>
      </c>
      <c r="H1217" s="58" t="s">
        <v>7</v>
      </c>
      <c r="I1217" s="41" t="s">
        <v>2868</v>
      </c>
      <c r="J1217" s="56"/>
      <c r="K1217" s="44"/>
      <c r="L1217" s="45"/>
      <c r="M1217" s="46" t="s">
        <v>3696</v>
      </c>
      <c r="N1217" s="40" t="s">
        <v>3697</v>
      </c>
      <c r="O1217" s="47" t="s">
        <v>3710</v>
      </c>
      <c r="P1217" s="40" t="s">
        <v>3711</v>
      </c>
      <c r="Q1217" s="59"/>
      <c r="R1217" s="59"/>
      <c r="S1217" s="49"/>
      <c r="T1217" s="50" t="str">
        <f>IFERROR(__xludf.DUMMYFUNCTION("if(isblank($A1217),"""",REGEXREPLACE($A1217,   "",?(\d),?"",  ""$1""&amp;""-""&amp;$H1217))"),"")</f>
        <v/>
      </c>
      <c r="U1217" s="51" t="str">
        <f>IFERROR(__xludf.DUMMYFUNCTION("iferror(split(A1217,"","",TRUE,TRUE),"""")"),"")</f>
        <v/>
      </c>
      <c r="V1217" s="51"/>
      <c r="W1217" s="51"/>
      <c r="X1217" s="51"/>
      <c r="Y1217" s="50" t="str">
        <f>IFERROR(__xludf.DUMMYFUNCTION("if(or(U1217="""",U1217=""f""),"""",U1217&amp;"": ""&amp;vlookup(to_text(U1217),'1.Learning-Goals'!$A$3:$B$100,2,FALSE))"),"")</f>
        <v/>
      </c>
      <c r="Z1217" s="50" t="str">
        <f>IFERROR(__xludf.DUMMYFUNCTION("if(or(V1217="""",V1217=""f""),"""",V1217&amp;"": ""&amp;vlookup(to_text(V1217),'1.Learning-Goals'!$A$3:$B$100,2,FALSE))"),"")</f>
        <v/>
      </c>
      <c r="AA1217" s="50" t="str">
        <f>IFERROR(__xludf.DUMMYFUNCTION("if(or(W1217="""",W1217=""f""),"""",W1217&amp;"": ""&amp;vlookup(to_text(W1217),'1.Learning-Goals'!$A$3:$B$100,2,FALSE))"),"")</f>
        <v/>
      </c>
      <c r="AB1217" s="50" t="str">
        <f>IFERROR(__xludf.DUMMYFUNCTION("if(or(X1217="""",X1217=""f""),"""",X1217&amp;"": ""&amp;vlookup(to_text(X1217),'1.Learning-Goals'!$A$3:$B$100,2,FALSE))"),"")</f>
        <v/>
      </c>
      <c r="AC1217" s="52"/>
      <c r="AD1217" s="52"/>
      <c r="AE1217" s="52"/>
      <c r="AF1217" s="52"/>
      <c r="AG1217" s="52"/>
      <c r="AH1217" s="52"/>
      <c r="AI1217" s="52"/>
      <c r="AJ1217" s="52"/>
    </row>
    <row r="1218" ht="15.75" customHeight="1">
      <c r="A1218" s="53"/>
      <c r="B1218" s="39" t="str">
        <f t="shared" si="1"/>
        <v/>
      </c>
      <c r="C1218" s="40" t="s">
        <v>3712</v>
      </c>
      <c r="D1218" s="41" t="s">
        <v>3713</v>
      </c>
      <c r="E1218" s="41" t="s">
        <v>2866</v>
      </c>
      <c r="F1218" s="40" t="s">
        <v>2867</v>
      </c>
      <c r="G1218" s="41">
        <v>6.0</v>
      </c>
      <c r="H1218" s="58" t="s">
        <v>7</v>
      </c>
      <c r="I1218" s="41" t="s">
        <v>2868</v>
      </c>
      <c r="J1218" s="56"/>
      <c r="K1218" s="44"/>
      <c r="L1218" s="45"/>
      <c r="M1218" s="46" t="s">
        <v>3696</v>
      </c>
      <c r="N1218" s="40" t="s">
        <v>3697</v>
      </c>
      <c r="O1218" s="47" t="s">
        <v>3714</v>
      </c>
      <c r="P1218" s="40" t="s">
        <v>3715</v>
      </c>
      <c r="Q1218" s="59"/>
      <c r="R1218" s="59"/>
      <c r="S1218" s="49"/>
      <c r="T1218" s="50" t="str">
        <f>IFERROR(__xludf.DUMMYFUNCTION("if(isblank($A1218),"""",REGEXREPLACE($A1218,   "",?(\d),?"",  ""$1""&amp;""-""&amp;$H1218))"),"")</f>
        <v/>
      </c>
      <c r="U1218" s="51" t="str">
        <f>IFERROR(__xludf.DUMMYFUNCTION("iferror(split(A1218,"","",TRUE,TRUE),"""")"),"")</f>
        <v/>
      </c>
      <c r="V1218" s="51"/>
      <c r="W1218" s="51"/>
      <c r="X1218" s="51"/>
      <c r="Y1218" s="50" t="str">
        <f>IFERROR(__xludf.DUMMYFUNCTION("if(or(U1218="""",U1218=""f""),"""",U1218&amp;"": ""&amp;vlookup(to_text(U1218),'1.Learning-Goals'!$A$3:$B$100,2,FALSE))"),"")</f>
        <v/>
      </c>
      <c r="Z1218" s="50" t="str">
        <f>IFERROR(__xludf.DUMMYFUNCTION("if(or(V1218="""",V1218=""f""),"""",V1218&amp;"": ""&amp;vlookup(to_text(V1218),'1.Learning-Goals'!$A$3:$B$100,2,FALSE))"),"")</f>
        <v/>
      </c>
      <c r="AA1218" s="50" t="str">
        <f>IFERROR(__xludf.DUMMYFUNCTION("if(or(W1218="""",W1218=""f""),"""",W1218&amp;"": ""&amp;vlookup(to_text(W1218),'1.Learning-Goals'!$A$3:$B$100,2,FALSE))"),"")</f>
        <v/>
      </c>
      <c r="AB1218" s="50" t="str">
        <f>IFERROR(__xludf.DUMMYFUNCTION("if(or(X1218="""",X1218=""f""),"""",X1218&amp;"": ""&amp;vlookup(to_text(X1218),'1.Learning-Goals'!$A$3:$B$100,2,FALSE))"),"")</f>
        <v/>
      </c>
      <c r="AC1218" s="52"/>
      <c r="AD1218" s="52"/>
      <c r="AE1218" s="52"/>
      <c r="AF1218" s="52"/>
      <c r="AG1218" s="52"/>
      <c r="AH1218" s="52"/>
      <c r="AI1218" s="52"/>
      <c r="AJ1218" s="52"/>
    </row>
    <row r="1219" ht="15.75" customHeight="1">
      <c r="A1219" s="53"/>
      <c r="B1219" s="39" t="str">
        <f t="shared" si="1"/>
        <v/>
      </c>
      <c r="C1219" s="40" t="s">
        <v>3716</v>
      </c>
      <c r="D1219" s="41" t="s">
        <v>3717</v>
      </c>
      <c r="E1219" s="41" t="s">
        <v>2866</v>
      </c>
      <c r="F1219" s="40" t="s">
        <v>2867</v>
      </c>
      <c r="G1219" s="41">
        <v>6.0</v>
      </c>
      <c r="H1219" s="58" t="s">
        <v>7</v>
      </c>
      <c r="I1219" s="41" t="s">
        <v>2868</v>
      </c>
      <c r="J1219" s="56"/>
      <c r="K1219" s="44"/>
      <c r="L1219" s="45"/>
      <c r="M1219" s="46" t="s">
        <v>3696</v>
      </c>
      <c r="N1219" s="40" t="s">
        <v>3697</v>
      </c>
      <c r="O1219" s="47" t="s">
        <v>3718</v>
      </c>
      <c r="P1219" s="40" t="s">
        <v>3719</v>
      </c>
      <c r="Q1219" s="59"/>
      <c r="R1219" s="59"/>
      <c r="S1219" s="49"/>
      <c r="T1219" s="50" t="str">
        <f>IFERROR(__xludf.DUMMYFUNCTION("if(isblank($A1219),"""",REGEXREPLACE($A1219,   "",?(\d),?"",  ""$1""&amp;""-""&amp;$H1219))"),"")</f>
        <v/>
      </c>
      <c r="U1219" s="51" t="str">
        <f>IFERROR(__xludf.DUMMYFUNCTION("iferror(split(A1219,"","",TRUE,TRUE),"""")"),"")</f>
        <v/>
      </c>
      <c r="V1219" s="51"/>
      <c r="W1219" s="51"/>
      <c r="X1219" s="51"/>
      <c r="Y1219" s="50" t="str">
        <f>IFERROR(__xludf.DUMMYFUNCTION("if(or(U1219="""",U1219=""f""),"""",U1219&amp;"": ""&amp;vlookup(to_text(U1219),'1.Learning-Goals'!$A$3:$B$100,2,FALSE))"),"")</f>
        <v/>
      </c>
      <c r="Z1219" s="50" t="str">
        <f>IFERROR(__xludf.DUMMYFUNCTION("if(or(V1219="""",V1219=""f""),"""",V1219&amp;"": ""&amp;vlookup(to_text(V1219),'1.Learning-Goals'!$A$3:$B$100,2,FALSE))"),"")</f>
        <v/>
      </c>
      <c r="AA1219" s="50" t="str">
        <f>IFERROR(__xludf.DUMMYFUNCTION("if(or(W1219="""",W1219=""f""),"""",W1219&amp;"": ""&amp;vlookup(to_text(W1219),'1.Learning-Goals'!$A$3:$B$100,2,FALSE))"),"")</f>
        <v/>
      </c>
      <c r="AB1219" s="50" t="str">
        <f>IFERROR(__xludf.DUMMYFUNCTION("if(or(X1219="""",X1219=""f""),"""",X1219&amp;"": ""&amp;vlookup(to_text(X1219),'1.Learning-Goals'!$A$3:$B$100,2,FALSE))"),"")</f>
        <v/>
      </c>
      <c r="AC1219" s="52"/>
      <c r="AD1219" s="52"/>
      <c r="AE1219" s="52"/>
      <c r="AF1219" s="52"/>
      <c r="AG1219" s="52"/>
      <c r="AH1219" s="52"/>
      <c r="AI1219" s="52"/>
      <c r="AJ1219" s="52"/>
    </row>
    <row r="1220" ht="15.75" customHeight="1">
      <c r="A1220" s="53"/>
      <c r="B1220" s="39" t="str">
        <f t="shared" si="1"/>
        <v/>
      </c>
      <c r="C1220" s="40" t="s">
        <v>3720</v>
      </c>
      <c r="D1220" s="41" t="s">
        <v>3721</v>
      </c>
      <c r="E1220" s="41" t="s">
        <v>2866</v>
      </c>
      <c r="F1220" s="40" t="s">
        <v>2867</v>
      </c>
      <c r="G1220" s="41">
        <v>6.0</v>
      </c>
      <c r="H1220" s="58" t="s">
        <v>7</v>
      </c>
      <c r="I1220" s="41" t="s">
        <v>2868</v>
      </c>
      <c r="J1220" s="56"/>
      <c r="K1220" s="44"/>
      <c r="L1220" s="45"/>
      <c r="M1220" s="46" t="s">
        <v>3696</v>
      </c>
      <c r="N1220" s="40" t="s">
        <v>3697</v>
      </c>
      <c r="O1220" s="47" t="s">
        <v>3722</v>
      </c>
      <c r="P1220" s="40" t="s">
        <v>3723</v>
      </c>
      <c r="Q1220" s="59"/>
      <c r="R1220" s="59"/>
      <c r="S1220" s="49"/>
      <c r="T1220" s="50" t="str">
        <f>IFERROR(__xludf.DUMMYFUNCTION("if(isblank($A1220),"""",REGEXREPLACE($A1220,   "",?(\d),?"",  ""$1""&amp;""-""&amp;$H1220))"),"")</f>
        <v/>
      </c>
      <c r="U1220" s="51" t="str">
        <f>IFERROR(__xludf.DUMMYFUNCTION("iferror(split(A1220,"","",TRUE,TRUE),"""")"),"")</f>
        <v/>
      </c>
      <c r="V1220" s="51"/>
      <c r="W1220" s="51"/>
      <c r="X1220" s="51"/>
      <c r="Y1220" s="50" t="str">
        <f>IFERROR(__xludf.DUMMYFUNCTION("if(or(U1220="""",U1220=""f""),"""",U1220&amp;"": ""&amp;vlookup(to_text(U1220),'1.Learning-Goals'!$A$3:$B$100,2,FALSE))"),"")</f>
        <v/>
      </c>
      <c r="Z1220" s="50" t="str">
        <f>IFERROR(__xludf.DUMMYFUNCTION("if(or(V1220="""",V1220=""f""),"""",V1220&amp;"": ""&amp;vlookup(to_text(V1220),'1.Learning-Goals'!$A$3:$B$100,2,FALSE))"),"")</f>
        <v/>
      </c>
      <c r="AA1220" s="50" t="str">
        <f>IFERROR(__xludf.DUMMYFUNCTION("if(or(W1220="""",W1220=""f""),"""",W1220&amp;"": ""&amp;vlookup(to_text(W1220),'1.Learning-Goals'!$A$3:$B$100,2,FALSE))"),"")</f>
        <v/>
      </c>
      <c r="AB1220" s="50" t="str">
        <f>IFERROR(__xludf.DUMMYFUNCTION("if(or(X1220="""",X1220=""f""),"""",X1220&amp;"": ""&amp;vlookup(to_text(X1220),'1.Learning-Goals'!$A$3:$B$100,2,FALSE))"),"")</f>
        <v/>
      </c>
      <c r="AC1220" s="52"/>
      <c r="AD1220" s="52"/>
      <c r="AE1220" s="52"/>
      <c r="AF1220" s="52"/>
      <c r="AG1220" s="52"/>
      <c r="AH1220" s="52"/>
      <c r="AI1220" s="52"/>
      <c r="AJ1220" s="52"/>
    </row>
    <row r="1221" ht="15.75" customHeight="1">
      <c r="A1221" s="53"/>
      <c r="B1221" s="39" t="str">
        <f t="shared" si="1"/>
        <v/>
      </c>
      <c r="C1221" s="40" t="s">
        <v>3724</v>
      </c>
      <c r="D1221" s="41" t="s">
        <v>3725</v>
      </c>
      <c r="E1221" s="41" t="s">
        <v>2866</v>
      </c>
      <c r="F1221" s="40" t="s">
        <v>2939</v>
      </c>
      <c r="G1221" s="41">
        <v>6.0</v>
      </c>
      <c r="H1221" s="58" t="s">
        <v>7</v>
      </c>
      <c r="I1221" s="41" t="s">
        <v>2940</v>
      </c>
      <c r="J1221" s="56"/>
      <c r="K1221" s="44"/>
      <c r="L1221" s="45"/>
      <c r="M1221" s="46" t="s">
        <v>3726</v>
      </c>
      <c r="N1221" s="40" t="s">
        <v>3727</v>
      </c>
      <c r="O1221" s="47" t="s">
        <v>3728</v>
      </c>
      <c r="P1221" s="40" t="s">
        <v>3729</v>
      </c>
      <c r="Q1221" s="59"/>
      <c r="R1221" s="59"/>
      <c r="S1221" s="49"/>
      <c r="T1221" s="50" t="str">
        <f>IFERROR(__xludf.DUMMYFUNCTION("if(isblank($A1221),"""",REGEXREPLACE($A1221,   "",?(\d),?"",  ""$1""&amp;""-""&amp;$H1221))"),"")</f>
        <v/>
      </c>
      <c r="U1221" s="51" t="str">
        <f>IFERROR(__xludf.DUMMYFUNCTION("iferror(split(A1221,"","",TRUE,TRUE),"""")"),"")</f>
        <v/>
      </c>
      <c r="V1221" s="51"/>
      <c r="W1221" s="51"/>
      <c r="X1221" s="51"/>
      <c r="Y1221" s="50" t="str">
        <f>IFERROR(__xludf.DUMMYFUNCTION("if(or(U1221="""",U1221=""f""),"""",U1221&amp;"": ""&amp;vlookup(to_text(U1221),'1.Learning-Goals'!$A$3:$B$100,2,FALSE))"),"")</f>
        <v/>
      </c>
      <c r="Z1221" s="50" t="str">
        <f>IFERROR(__xludf.DUMMYFUNCTION("if(or(V1221="""",V1221=""f""),"""",V1221&amp;"": ""&amp;vlookup(to_text(V1221),'1.Learning-Goals'!$A$3:$B$100,2,FALSE))"),"")</f>
        <v/>
      </c>
      <c r="AA1221" s="50" t="str">
        <f>IFERROR(__xludf.DUMMYFUNCTION("if(or(W1221="""",W1221=""f""),"""",W1221&amp;"": ""&amp;vlookup(to_text(W1221),'1.Learning-Goals'!$A$3:$B$100,2,FALSE))"),"")</f>
        <v/>
      </c>
      <c r="AB1221" s="50" t="str">
        <f>IFERROR(__xludf.DUMMYFUNCTION("if(or(X1221="""",X1221=""f""),"""",X1221&amp;"": ""&amp;vlookup(to_text(X1221),'1.Learning-Goals'!$A$3:$B$100,2,FALSE))"),"")</f>
        <v/>
      </c>
      <c r="AC1221" s="52"/>
      <c r="AD1221" s="52"/>
      <c r="AE1221" s="52"/>
      <c r="AF1221" s="52"/>
      <c r="AG1221" s="52"/>
      <c r="AH1221" s="52"/>
      <c r="AI1221" s="52"/>
      <c r="AJ1221" s="52"/>
    </row>
    <row r="1222" ht="15.75" customHeight="1">
      <c r="A1222" s="53"/>
      <c r="B1222" s="39" t="str">
        <f t="shared" si="1"/>
        <v/>
      </c>
      <c r="C1222" s="40" t="s">
        <v>3730</v>
      </c>
      <c r="D1222" s="41" t="s">
        <v>3731</v>
      </c>
      <c r="E1222" s="41" t="s">
        <v>2866</v>
      </c>
      <c r="F1222" s="40" t="s">
        <v>2939</v>
      </c>
      <c r="G1222" s="41">
        <v>6.0</v>
      </c>
      <c r="H1222" s="58" t="s">
        <v>7</v>
      </c>
      <c r="I1222" s="41" t="s">
        <v>2940</v>
      </c>
      <c r="J1222" s="56"/>
      <c r="K1222" s="44"/>
      <c r="L1222" s="45"/>
      <c r="M1222" s="46" t="s">
        <v>3726</v>
      </c>
      <c r="N1222" s="40" t="s">
        <v>3727</v>
      </c>
      <c r="O1222" s="47" t="s">
        <v>3732</v>
      </c>
      <c r="P1222" s="40" t="s">
        <v>3733</v>
      </c>
      <c r="Q1222" s="59"/>
      <c r="R1222" s="59"/>
      <c r="S1222" s="49"/>
      <c r="T1222" s="50" t="str">
        <f>IFERROR(__xludf.DUMMYFUNCTION("if(isblank($A1222),"""",REGEXREPLACE($A1222,   "",?(\d),?"",  ""$1""&amp;""-""&amp;$H1222))"),"")</f>
        <v/>
      </c>
      <c r="U1222" s="51" t="str">
        <f>IFERROR(__xludf.DUMMYFUNCTION("iferror(split(A1222,"","",TRUE,TRUE),"""")"),"")</f>
        <v/>
      </c>
      <c r="V1222" s="51"/>
      <c r="W1222" s="51"/>
      <c r="X1222" s="51"/>
      <c r="Y1222" s="50" t="str">
        <f>IFERROR(__xludf.DUMMYFUNCTION("if(or(U1222="""",U1222=""f""),"""",U1222&amp;"": ""&amp;vlookup(to_text(U1222),'1.Learning-Goals'!$A$3:$B$100,2,FALSE))"),"")</f>
        <v/>
      </c>
      <c r="Z1222" s="50" t="str">
        <f>IFERROR(__xludf.DUMMYFUNCTION("if(or(V1222="""",V1222=""f""),"""",V1222&amp;"": ""&amp;vlookup(to_text(V1222),'1.Learning-Goals'!$A$3:$B$100,2,FALSE))"),"")</f>
        <v/>
      </c>
      <c r="AA1222" s="50" t="str">
        <f>IFERROR(__xludf.DUMMYFUNCTION("if(or(W1222="""",W1222=""f""),"""",W1222&amp;"": ""&amp;vlookup(to_text(W1222),'1.Learning-Goals'!$A$3:$B$100,2,FALSE))"),"")</f>
        <v/>
      </c>
      <c r="AB1222" s="50" t="str">
        <f>IFERROR(__xludf.DUMMYFUNCTION("if(or(X1222="""",X1222=""f""),"""",X1222&amp;"": ""&amp;vlookup(to_text(X1222),'1.Learning-Goals'!$A$3:$B$100,2,FALSE))"),"")</f>
        <v/>
      </c>
      <c r="AC1222" s="52"/>
      <c r="AD1222" s="52"/>
      <c r="AE1222" s="52"/>
      <c r="AF1222" s="52"/>
      <c r="AG1222" s="52"/>
      <c r="AH1222" s="52"/>
      <c r="AI1222" s="52"/>
      <c r="AJ1222" s="52"/>
    </row>
    <row r="1223" ht="15.75" customHeight="1">
      <c r="A1223" s="53"/>
      <c r="B1223" s="39" t="str">
        <f t="shared" si="1"/>
        <v/>
      </c>
      <c r="C1223" s="40" t="s">
        <v>3734</v>
      </c>
      <c r="D1223" s="41" t="s">
        <v>3735</v>
      </c>
      <c r="E1223" s="41" t="s">
        <v>2866</v>
      </c>
      <c r="F1223" s="40" t="s">
        <v>2939</v>
      </c>
      <c r="G1223" s="41">
        <v>6.0</v>
      </c>
      <c r="H1223" s="58" t="s">
        <v>7</v>
      </c>
      <c r="I1223" s="41" t="s">
        <v>2940</v>
      </c>
      <c r="J1223" s="56"/>
      <c r="K1223" s="44"/>
      <c r="L1223" s="45"/>
      <c r="M1223" s="46" t="s">
        <v>3726</v>
      </c>
      <c r="N1223" s="40" t="s">
        <v>3727</v>
      </c>
      <c r="O1223" s="47" t="s">
        <v>3736</v>
      </c>
      <c r="P1223" s="40" t="s">
        <v>3737</v>
      </c>
      <c r="Q1223" s="59"/>
      <c r="R1223" s="59"/>
      <c r="S1223" s="49"/>
      <c r="T1223" s="50" t="str">
        <f>IFERROR(__xludf.DUMMYFUNCTION("if(isblank($A1223),"""",REGEXREPLACE($A1223,   "",?(\d),?"",  ""$1""&amp;""-""&amp;$H1223))"),"")</f>
        <v/>
      </c>
      <c r="U1223" s="51" t="str">
        <f>IFERROR(__xludf.DUMMYFUNCTION("iferror(split(A1223,"","",TRUE,TRUE),"""")"),"")</f>
        <v/>
      </c>
      <c r="V1223" s="51"/>
      <c r="W1223" s="51"/>
      <c r="X1223" s="51"/>
      <c r="Y1223" s="50" t="str">
        <f>IFERROR(__xludf.DUMMYFUNCTION("if(or(U1223="""",U1223=""f""),"""",U1223&amp;"": ""&amp;vlookup(to_text(U1223),'1.Learning-Goals'!$A$3:$B$100,2,FALSE))"),"")</f>
        <v/>
      </c>
      <c r="Z1223" s="50" t="str">
        <f>IFERROR(__xludf.DUMMYFUNCTION("if(or(V1223="""",V1223=""f""),"""",V1223&amp;"": ""&amp;vlookup(to_text(V1223),'1.Learning-Goals'!$A$3:$B$100,2,FALSE))"),"")</f>
        <v/>
      </c>
      <c r="AA1223" s="50" t="str">
        <f>IFERROR(__xludf.DUMMYFUNCTION("if(or(W1223="""",W1223=""f""),"""",W1223&amp;"": ""&amp;vlookup(to_text(W1223),'1.Learning-Goals'!$A$3:$B$100,2,FALSE))"),"")</f>
        <v/>
      </c>
      <c r="AB1223" s="50" t="str">
        <f>IFERROR(__xludf.DUMMYFUNCTION("if(or(X1223="""",X1223=""f""),"""",X1223&amp;"": ""&amp;vlookup(to_text(X1223),'1.Learning-Goals'!$A$3:$B$100,2,FALSE))"),"")</f>
        <v/>
      </c>
      <c r="AC1223" s="52"/>
      <c r="AD1223" s="52"/>
      <c r="AE1223" s="52"/>
      <c r="AF1223" s="52"/>
      <c r="AG1223" s="52"/>
      <c r="AH1223" s="52"/>
      <c r="AI1223" s="52"/>
      <c r="AJ1223" s="52"/>
    </row>
    <row r="1224" ht="15.75" customHeight="1">
      <c r="A1224" s="53"/>
      <c r="B1224" s="39" t="str">
        <f t="shared" si="1"/>
        <v/>
      </c>
      <c r="C1224" s="40" t="s">
        <v>3738</v>
      </c>
      <c r="D1224" s="41" t="s">
        <v>3739</v>
      </c>
      <c r="E1224" s="41" t="s">
        <v>2866</v>
      </c>
      <c r="F1224" s="40" t="s">
        <v>2939</v>
      </c>
      <c r="G1224" s="41">
        <v>6.0</v>
      </c>
      <c r="H1224" s="58" t="s">
        <v>7</v>
      </c>
      <c r="I1224" s="41" t="s">
        <v>2940</v>
      </c>
      <c r="J1224" s="56"/>
      <c r="K1224" s="44"/>
      <c r="L1224" s="45"/>
      <c r="M1224" s="46" t="s">
        <v>3726</v>
      </c>
      <c r="N1224" s="40" t="s">
        <v>3727</v>
      </c>
      <c r="O1224" s="47" t="s">
        <v>3740</v>
      </c>
      <c r="P1224" s="40" t="s">
        <v>3741</v>
      </c>
      <c r="Q1224" s="59"/>
      <c r="R1224" s="59"/>
      <c r="S1224" s="49"/>
      <c r="T1224" s="50" t="str">
        <f>IFERROR(__xludf.DUMMYFUNCTION("if(isblank($A1224),"""",REGEXREPLACE($A1224,   "",?(\d),?"",  ""$1""&amp;""-""&amp;$H1224))"),"")</f>
        <v/>
      </c>
      <c r="U1224" s="51" t="str">
        <f>IFERROR(__xludf.DUMMYFUNCTION("iferror(split(A1224,"","",TRUE,TRUE),"""")"),"")</f>
        <v/>
      </c>
      <c r="V1224" s="51"/>
      <c r="W1224" s="51"/>
      <c r="X1224" s="51"/>
      <c r="Y1224" s="50" t="str">
        <f>IFERROR(__xludf.DUMMYFUNCTION("if(or(U1224="""",U1224=""f""),"""",U1224&amp;"": ""&amp;vlookup(to_text(U1224),'1.Learning-Goals'!$A$3:$B$100,2,FALSE))"),"")</f>
        <v/>
      </c>
      <c r="Z1224" s="50" t="str">
        <f>IFERROR(__xludf.DUMMYFUNCTION("if(or(V1224="""",V1224=""f""),"""",V1224&amp;"": ""&amp;vlookup(to_text(V1224),'1.Learning-Goals'!$A$3:$B$100,2,FALSE))"),"")</f>
        <v/>
      </c>
      <c r="AA1224" s="50" t="str">
        <f>IFERROR(__xludf.DUMMYFUNCTION("if(or(W1224="""",W1224=""f""),"""",W1224&amp;"": ""&amp;vlookup(to_text(W1224),'1.Learning-Goals'!$A$3:$B$100,2,FALSE))"),"")</f>
        <v/>
      </c>
      <c r="AB1224" s="50" t="str">
        <f>IFERROR(__xludf.DUMMYFUNCTION("if(or(X1224="""",X1224=""f""),"""",X1224&amp;"": ""&amp;vlookup(to_text(X1224),'1.Learning-Goals'!$A$3:$B$100,2,FALSE))"),"")</f>
        <v/>
      </c>
      <c r="AC1224" s="52"/>
      <c r="AD1224" s="52"/>
      <c r="AE1224" s="52"/>
      <c r="AF1224" s="52"/>
      <c r="AG1224" s="52"/>
      <c r="AH1224" s="52"/>
      <c r="AI1224" s="52"/>
      <c r="AJ1224" s="52"/>
    </row>
    <row r="1225" ht="15.75" customHeight="1">
      <c r="A1225" s="53"/>
      <c r="B1225" s="39" t="str">
        <f t="shared" si="1"/>
        <v/>
      </c>
      <c r="C1225" s="40" t="s">
        <v>3742</v>
      </c>
      <c r="D1225" s="41" t="s">
        <v>3743</v>
      </c>
      <c r="E1225" s="41" t="s">
        <v>2866</v>
      </c>
      <c r="F1225" s="40" t="s">
        <v>2939</v>
      </c>
      <c r="G1225" s="41">
        <v>6.0</v>
      </c>
      <c r="H1225" s="58" t="s">
        <v>7</v>
      </c>
      <c r="I1225" s="41" t="s">
        <v>2940</v>
      </c>
      <c r="J1225" s="56"/>
      <c r="K1225" s="44"/>
      <c r="L1225" s="45"/>
      <c r="M1225" s="46" t="s">
        <v>3726</v>
      </c>
      <c r="N1225" s="40" t="s">
        <v>3727</v>
      </c>
      <c r="O1225" s="47" t="s">
        <v>3744</v>
      </c>
      <c r="P1225" s="40" t="s">
        <v>3745</v>
      </c>
      <c r="Q1225" s="59"/>
      <c r="R1225" s="59"/>
      <c r="S1225" s="49"/>
      <c r="T1225" s="50" t="str">
        <f>IFERROR(__xludf.DUMMYFUNCTION("if(isblank($A1225),"""",REGEXREPLACE($A1225,   "",?(\d),?"",  ""$1""&amp;""-""&amp;$H1225))"),"")</f>
        <v/>
      </c>
      <c r="U1225" s="51" t="str">
        <f>IFERROR(__xludf.DUMMYFUNCTION("iferror(split(A1225,"","",TRUE,TRUE),"""")"),"")</f>
        <v/>
      </c>
      <c r="V1225" s="51"/>
      <c r="W1225" s="51"/>
      <c r="X1225" s="51"/>
      <c r="Y1225" s="50" t="str">
        <f>IFERROR(__xludf.DUMMYFUNCTION("if(or(U1225="""",U1225=""f""),"""",U1225&amp;"": ""&amp;vlookup(to_text(U1225),'1.Learning-Goals'!$A$3:$B$100,2,FALSE))"),"")</f>
        <v/>
      </c>
      <c r="Z1225" s="50" t="str">
        <f>IFERROR(__xludf.DUMMYFUNCTION("if(or(V1225="""",V1225=""f""),"""",V1225&amp;"": ""&amp;vlookup(to_text(V1225),'1.Learning-Goals'!$A$3:$B$100,2,FALSE))"),"")</f>
        <v/>
      </c>
      <c r="AA1225" s="50" t="str">
        <f>IFERROR(__xludf.DUMMYFUNCTION("if(or(W1225="""",W1225=""f""),"""",W1225&amp;"": ""&amp;vlookup(to_text(W1225),'1.Learning-Goals'!$A$3:$B$100,2,FALSE))"),"")</f>
        <v/>
      </c>
      <c r="AB1225" s="50" t="str">
        <f>IFERROR(__xludf.DUMMYFUNCTION("if(or(X1225="""",X1225=""f""),"""",X1225&amp;"": ""&amp;vlookup(to_text(X1225),'1.Learning-Goals'!$A$3:$B$100,2,FALSE))"),"")</f>
        <v/>
      </c>
      <c r="AC1225" s="52"/>
      <c r="AD1225" s="52"/>
      <c r="AE1225" s="52"/>
      <c r="AF1225" s="52"/>
      <c r="AG1225" s="52"/>
      <c r="AH1225" s="52"/>
      <c r="AI1225" s="52"/>
      <c r="AJ1225" s="52"/>
    </row>
    <row r="1226" ht="15.75" customHeight="1">
      <c r="A1226" s="53"/>
      <c r="B1226" s="39" t="str">
        <f t="shared" si="1"/>
        <v/>
      </c>
      <c r="C1226" s="40" t="s">
        <v>3746</v>
      </c>
      <c r="D1226" s="41" t="s">
        <v>3747</v>
      </c>
      <c r="E1226" s="41" t="s">
        <v>2866</v>
      </c>
      <c r="F1226" s="40" t="s">
        <v>2939</v>
      </c>
      <c r="G1226" s="41">
        <v>6.0</v>
      </c>
      <c r="H1226" s="58" t="s">
        <v>7</v>
      </c>
      <c r="I1226" s="41" t="s">
        <v>2940</v>
      </c>
      <c r="J1226" s="56"/>
      <c r="K1226" s="44"/>
      <c r="L1226" s="45"/>
      <c r="M1226" s="46" t="s">
        <v>3726</v>
      </c>
      <c r="N1226" s="40" t="s">
        <v>3727</v>
      </c>
      <c r="O1226" s="47" t="s">
        <v>3748</v>
      </c>
      <c r="P1226" s="40" t="s">
        <v>3749</v>
      </c>
      <c r="Q1226" s="59"/>
      <c r="R1226" s="59"/>
      <c r="S1226" s="49"/>
      <c r="T1226" s="50" t="str">
        <f>IFERROR(__xludf.DUMMYFUNCTION("if(isblank($A1226),"""",REGEXREPLACE($A1226,   "",?(\d),?"",  ""$1""&amp;""-""&amp;$H1226))"),"")</f>
        <v/>
      </c>
      <c r="U1226" s="51" t="str">
        <f>IFERROR(__xludf.DUMMYFUNCTION("iferror(split(A1226,"","",TRUE,TRUE),"""")"),"")</f>
        <v/>
      </c>
      <c r="V1226" s="51"/>
      <c r="W1226" s="51"/>
      <c r="X1226" s="51"/>
      <c r="Y1226" s="50" t="str">
        <f>IFERROR(__xludf.DUMMYFUNCTION("if(or(U1226="""",U1226=""f""),"""",U1226&amp;"": ""&amp;vlookup(to_text(U1226),'1.Learning-Goals'!$A$3:$B$100,2,FALSE))"),"")</f>
        <v/>
      </c>
      <c r="Z1226" s="50" t="str">
        <f>IFERROR(__xludf.DUMMYFUNCTION("if(or(V1226="""",V1226=""f""),"""",V1226&amp;"": ""&amp;vlookup(to_text(V1226),'1.Learning-Goals'!$A$3:$B$100,2,FALSE))"),"")</f>
        <v/>
      </c>
      <c r="AA1226" s="50" t="str">
        <f>IFERROR(__xludf.DUMMYFUNCTION("if(or(W1226="""",W1226=""f""),"""",W1226&amp;"": ""&amp;vlookup(to_text(W1226),'1.Learning-Goals'!$A$3:$B$100,2,FALSE))"),"")</f>
        <v/>
      </c>
      <c r="AB1226" s="50" t="str">
        <f>IFERROR(__xludf.DUMMYFUNCTION("if(or(X1226="""",X1226=""f""),"""",X1226&amp;"": ""&amp;vlookup(to_text(X1226),'1.Learning-Goals'!$A$3:$B$100,2,FALSE))"),"")</f>
        <v/>
      </c>
      <c r="AC1226" s="52"/>
      <c r="AD1226" s="52"/>
      <c r="AE1226" s="52"/>
      <c r="AF1226" s="52"/>
      <c r="AG1226" s="52"/>
      <c r="AH1226" s="52"/>
      <c r="AI1226" s="52"/>
      <c r="AJ1226" s="52"/>
    </row>
    <row r="1227" ht="15.75" customHeight="1">
      <c r="A1227" s="53"/>
      <c r="B1227" s="39" t="str">
        <f t="shared" si="1"/>
        <v/>
      </c>
      <c r="C1227" s="40" t="s">
        <v>3750</v>
      </c>
      <c r="D1227" s="41" t="s">
        <v>3751</v>
      </c>
      <c r="E1227" s="41" t="s">
        <v>2866</v>
      </c>
      <c r="F1227" s="40" t="s">
        <v>2939</v>
      </c>
      <c r="G1227" s="41">
        <v>6.0</v>
      </c>
      <c r="H1227" s="58" t="s">
        <v>7</v>
      </c>
      <c r="I1227" s="41" t="s">
        <v>2940</v>
      </c>
      <c r="J1227" s="56"/>
      <c r="K1227" s="44"/>
      <c r="L1227" s="45"/>
      <c r="M1227" s="46" t="s">
        <v>3726</v>
      </c>
      <c r="N1227" s="40" t="s">
        <v>3727</v>
      </c>
      <c r="O1227" s="47" t="s">
        <v>3752</v>
      </c>
      <c r="P1227" s="40" t="s">
        <v>3753</v>
      </c>
      <c r="Q1227" s="59"/>
      <c r="R1227" s="59"/>
      <c r="S1227" s="49"/>
      <c r="T1227" s="50" t="str">
        <f>IFERROR(__xludf.DUMMYFUNCTION("if(isblank($A1227),"""",REGEXREPLACE($A1227,   "",?(\d),?"",  ""$1""&amp;""-""&amp;$H1227))"),"")</f>
        <v/>
      </c>
      <c r="U1227" s="51" t="str">
        <f>IFERROR(__xludf.DUMMYFUNCTION("iferror(split(A1227,"","",TRUE,TRUE),"""")"),"")</f>
        <v/>
      </c>
      <c r="V1227" s="51"/>
      <c r="W1227" s="51"/>
      <c r="X1227" s="51"/>
      <c r="Y1227" s="50" t="str">
        <f>IFERROR(__xludf.DUMMYFUNCTION("if(or(U1227="""",U1227=""f""),"""",U1227&amp;"": ""&amp;vlookup(to_text(U1227),'1.Learning-Goals'!$A$3:$B$100,2,FALSE))"),"")</f>
        <v/>
      </c>
      <c r="Z1227" s="50" t="str">
        <f>IFERROR(__xludf.DUMMYFUNCTION("if(or(V1227="""",V1227=""f""),"""",V1227&amp;"": ""&amp;vlookup(to_text(V1227),'1.Learning-Goals'!$A$3:$B$100,2,FALSE))"),"")</f>
        <v/>
      </c>
      <c r="AA1227" s="50" t="str">
        <f>IFERROR(__xludf.DUMMYFUNCTION("if(or(W1227="""",W1227=""f""),"""",W1227&amp;"": ""&amp;vlookup(to_text(W1227),'1.Learning-Goals'!$A$3:$B$100,2,FALSE))"),"")</f>
        <v/>
      </c>
      <c r="AB1227" s="50" t="str">
        <f>IFERROR(__xludf.DUMMYFUNCTION("if(or(X1227="""",X1227=""f""),"""",X1227&amp;"": ""&amp;vlookup(to_text(X1227),'1.Learning-Goals'!$A$3:$B$100,2,FALSE))"),"")</f>
        <v/>
      </c>
      <c r="AC1227" s="52"/>
      <c r="AD1227" s="52"/>
      <c r="AE1227" s="52"/>
      <c r="AF1227" s="52"/>
      <c r="AG1227" s="52"/>
      <c r="AH1227" s="52"/>
      <c r="AI1227" s="52"/>
      <c r="AJ1227" s="52"/>
    </row>
    <row r="1228" ht="15.75" customHeight="1">
      <c r="A1228" s="53"/>
      <c r="B1228" s="39" t="str">
        <f t="shared" si="1"/>
        <v/>
      </c>
      <c r="C1228" s="40" t="s">
        <v>3754</v>
      </c>
      <c r="D1228" s="41" t="s">
        <v>3755</v>
      </c>
      <c r="E1228" s="41" t="s">
        <v>2866</v>
      </c>
      <c r="F1228" s="40" t="s">
        <v>2939</v>
      </c>
      <c r="G1228" s="41">
        <v>6.0</v>
      </c>
      <c r="H1228" s="58" t="s">
        <v>7</v>
      </c>
      <c r="I1228" s="41" t="s">
        <v>2940</v>
      </c>
      <c r="J1228" s="56"/>
      <c r="K1228" s="44"/>
      <c r="L1228" s="45"/>
      <c r="M1228" s="46" t="s">
        <v>3726</v>
      </c>
      <c r="N1228" s="40" t="s">
        <v>3727</v>
      </c>
      <c r="O1228" s="47" t="s">
        <v>3756</v>
      </c>
      <c r="P1228" s="40" t="s">
        <v>3757</v>
      </c>
      <c r="Q1228" s="59"/>
      <c r="R1228" s="59"/>
      <c r="S1228" s="49"/>
      <c r="T1228" s="50" t="str">
        <f>IFERROR(__xludf.DUMMYFUNCTION("if(isblank($A1228),"""",REGEXREPLACE($A1228,   "",?(\d),?"",  ""$1""&amp;""-""&amp;$H1228))"),"")</f>
        <v/>
      </c>
      <c r="U1228" s="51" t="str">
        <f>IFERROR(__xludf.DUMMYFUNCTION("iferror(split(A1228,"","",TRUE,TRUE),"""")"),"")</f>
        <v/>
      </c>
      <c r="V1228" s="51"/>
      <c r="W1228" s="51"/>
      <c r="X1228" s="51"/>
      <c r="Y1228" s="50" t="str">
        <f>IFERROR(__xludf.DUMMYFUNCTION("if(or(U1228="""",U1228=""f""),"""",U1228&amp;"": ""&amp;vlookup(to_text(U1228),'1.Learning-Goals'!$A$3:$B$100,2,FALSE))"),"")</f>
        <v/>
      </c>
      <c r="Z1228" s="50" t="str">
        <f>IFERROR(__xludf.DUMMYFUNCTION("if(or(V1228="""",V1228=""f""),"""",V1228&amp;"": ""&amp;vlookup(to_text(V1228),'1.Learning-Goals'!$A$3:$B$100,2,FALSE))"),"")</f>
        <v/>
      </c>
      <c r="AA1228" s="50" t="str">
        <f>IFERROR(__xludf.DUMMYFUNCTION("if(or(W1228="""",W1228=""f""),"""",W1228&amp;"": ""&amp;vlookup(to_text(W1228),'1.Learning-Goals'!$A$3:$B$100,2,FALSE))"),"")</f>
        <v/>
      </c>
      <c r="AB1228" s="50" t="str">
        <f>IFERROR(__xludf.DUMMYFUNCTION("if(or(X1228="""",X1228=""f""),"""",X1228&amp;"": ""&amp;vlookup(to_text(X1228),'1.Learning-Goals'!$A$3:$B$100,2,FALSE))"),"")</f>
        <v/>
      </c>
      <c r="AC1228" s="52"/>
      <c r="AD1228" s="52"/>
      <c r="AE1228" s="52"/>
      <c r="AF1228" s="52"/>
      <c r="AG1228" s="52"/>
      <c r="AH1228" s="52"/>
      <c r="AI1228" s="52"/>
      <c r="AJ1228" s="52"/>
    </row>
    <row r="1229" ht="15.75" customHeight="1">
      <c r="A1229" s="53"/>
      <c r="B1229" s="39" t="str">
        <f t="shared" si="1"/>
        <v/>
      </c>
      <c r="C1229" s="40" t="s">
        <v>3758</v>
      </c>
      <c r="D1229" s="41" t="s">
        <v>3759</v>
      </c>
      <c r="E1229" s="41" t="s">
        <v>2866</v>
      </c>
      <c r="F1229" s="40" t="s">
        <v>2939</v>
      </c>
      <c r="G1229" s="41">
        <v>6.0</v>
      </c>
      <c r="H1229" s="58" t="s">
        <v>7</v>
      </c>
      <c r="I1229" s="41" t="s">
        <v>2940</v>
      </c>
      <c r="J1229" s="56"/>
      <c r="K1229" s="44"/>
      <c r="L1229" s="45"/>
      <c r="M1229" s="46" t="s">
        <v>3726</v>
      </c>
      <c r="N1229" s="40" t="s">
        <v>3727</v>
      </c>
      <c r="O1229" s="47" t="s">
        <v>3760</v>
      </c>
      <c r="P1229" s="40" t="s">
        <v>3761</v>
      </c>
      <c r="Q1229" s="59"/>
      <c r="R1229" s="59"/>
      <c r="S1229" s="49"/>
      <c r="T1229" s="50" t="str">
        <f>IFERROR(__xludf.DUMMYFUNCTION("if(isblank($A1229),"""",REGEXREPLACE($A1229,   "",?(\d),?"",  ""$1""&amp;""-""&amp;$H1229))"),"")</f>
        <v/>
      </c>
      <c r="U1229" s="51" t="str">
        <f>IFERROR(__xludf.DUMMYFUNCTION("iferror(split(A1229,"","",TRUE,TRUE),"""")"),"")</f>
        <v/>
      </c>
      <c r="V1229" s="51"/>
      <c r="W1229" s="51"/>
      <c r="X1229" s="51"/>
      <c r="Y1229" s="50" t="str">
        <f>IFERROR(__xludf.DUMMYFUNCTION("if(or(U1229="""",U1229=""f""),"""",U1229&amp;"": ""&amp;vlookup(to_text(U1229),'1.Learning-Goals'!$A$3:$B$100,2,FALSE))"),"")</f>
        <v/>
      </c>
      <c r="Z1229" s="50" t="str">
        <f>IFERROR(__xludf.DUMMYFUNCTION("if(or(V1229="""",V1229=""f""),"""",V1229&amp;"": ""&amp;vlookup(to_text(V1229),'1.Learning-Goals'!$A$3:$B$100,2,FALSE))"),"")</f>
        <v/>
      </c>
      <c r="AA1229" s="50" t="str">
        <f>IFERROR(__xludf.DUMMYFUNCTION("if(or(W1229="""",W1229=""f""),"""",W1229&amp;"": ""&amp;vlookup(to_text(W1229),'1.Learning-Goals'!$A$3:$B$100,2,FALSE))"),"")</f>
        <v/>
      </c>
      <c r="AB1229" s="50" t="str">
        <f>IFERROR(__xludf.DUMMYFUNCTION("if(or(X1229="""",X1229=""f""),"""",X1229&amp;"": ""&amp;vlookup(to_text(X1229),'1.Learning-Goals'!$A$3:$B$100,2,FALSE))"),"")</f>
        <v/>
      </c>
      <c r="AC1229" s="52"/>
      <c r="AD1229" s="52"/>
      <c r="AE1229" s="52"/>
      <c r="AF1229" s="52"/>
      <c r="AG1229" s="52"/>
      <c r="AH1229" s="52"/>
      <c r="AI1229" s="52"/>
      <c r="AJ1229" s="52"/>
    </row>
    <row r="1230" ht="15.75" customHeight="1">
      <c r="A1230" s="53"/>
      <c r="B1230" s="39" t="str">
        <f t="shared" si="1"/>
        <v/>
      </c>
      <c r="C1230" s="40" t="s">
        <v>3762</v>
      </c>
      <c r="D1230" s="41" t="s">
        <v>3763</v>
      </c>
      <c r="E1230" s="41" t="s">
        <v>2866</v>
      </c>
      <c r="F1230" s="40" t="s">
        <v>2911</v>
      </c>
      <c r="G1230" s="41">
        <v>7.0</v>
      </c>
      <c r="H1230" s="58" t="s">
        <v>7</v>
      </c>
      <c r="I1230" s="41" t="s">
        <v>2912</v>
      </c>
      <c r="J1230" s="56"/>
      <c r="K1230" s="44"/>
      <c r="L1230" s="45"/>
      <c r="M1230" s="46" t="s">
        <v>3571</v>
      </c>
      <c r="N1230" s="40" t="s">
        <v>3572</v>
      </c>
      <c r="O1230" s="47" t="s">
        <v>3764</v>
      </c>
      <c r="P1230" s="40" t="s">
        <v>3574</v>
      </c>
      <c r="Q1230" s="59"/>
      <c r="R1230" s="59"/>
      <c r="S1230" s="49"/>
      <c r="T1230" s="50" t="str">
        <f>IFERROR(__xludf.DUMMYFUNCTION("if(isblank($A1230),"""",REGEXREPLACE($A1230,   "",?(\d),?"",  ""$1""&amp;""-""&amp;$H1230))"),"")</f>
        <v/>
      </c>
      <c r="U1230" s="51" t="str">
        <f>IFERROR(__xludf.DUMMYFUNCTION("iferror(split(A1230,"","",TRUE,TRUE),"""")"),"")</f>
        <v/>
      </c>
      <c r="V1230" s="51"/>
      <c r="W1230" s="51"/>
      <c r="X1230" s="51"/>
      <c r="Y1230" s="50" t="str">
        <f>IFERROR(__xludf.DUMMYFUNCTION("if(or(U1230="""",U1230=""f""),"""",U1230&amp;"": ""&amp;vlookup(to_text(U1230),'1.Learning-Goals'!$A$3:$B$100,2,FALSE))"),"")</f>
        <v/>
      </c>
      <c r="Z1230" s="50" t="str">
        <f>IFERROR(__xludf.DUMMYFUNCTION("if(or(V1230="""",V1230=""f""),"""",V1230&amp;"": ""&amp;vlookup(to_text(V1230),'1.Learning-Goals'!$A$3:$B$100,2,FALSE))"),"")</f>
        <v/>
      </c>
      <c r="AA1230" s="50" t="str">
        <f>IFERROR(__xludf.DUMMYFUNCTION("if(or(W1230="""",W1230=""f""),"""",W1230&amp;"": ""&amp;vlookup(to_text(W1230),'1.Learning-Goals'!$A$3:$B$100,2,FALSE))"),"")</f>
        <v/>
      </c>
      <c r="AB1230" s="50" t="str">
        <f>IFERROR(__xludf.DUMMYFUNCTION("if(or(X1230="""",X1230=""f""),"""",X1230&amp;"": ""&amp;vlookup(to_text(X1230),'1.Learning-Goals'!$A$3:$B$100,2,FALSE))"),"")</f>
        <v/>
      </c>
      <c r="AC1230" s="52"/>
      <c r="AD1230" s="52"/>
      <c r="AE1230" s="52"/>
      <c r="AF1230" s="52"/>
      <c r="AG1230" s="52"/>
      <c r="AH1230" s="52"/>
      <c r="AI1230" s="52"/>
      <c r="AJ1230" s="52"/>
    </row>
    <row r="1231" ht="15.75" customHeight="1">
      <c r="A1231" s="53"/>
      <c r="B1231" s="39" t="str">
        <f t="shared" si="1"/>
        <v/>
      </c>
      <c r="C1231" s="40" t="s">
        <v>3765</v>
      </c>
      <c r="D1231" s="41" t="s">
        <v>3766</v>
      </c>
      <c r="E1231" s="41" t="s">
        <v>2866</v>
      </c>
      <c r="F1231" s="40" t="s">
        <v>2911</v>
      </c>
      <c r="G1231" s="41">
        <v>7.0</v>
      </c>
      <c r="H1231" s="58" t="s">
        <v>7</v>
      </c>
      <c r="I1231" s="41" t="s">
        <v>2912</v>
      </c>
      <c r="J1231" s="56"/>
      <c r="K1231" s="44"/>
      <c r="L1231" s="45"/>
      <c r="M1231" s="46" t="s">
        <v>3571</v>
      </c>
      <c r="N1231" s="40" t="s">
        <v>3572</v>
      </c>
      <c r="O1231" s="47" t="s">
        <v>3767</v>
      </c>
      <c r="P1231" s="40" t="s">
        <v>3578</v>
      </c>
      <c r="Q1231" s="59"/>
      <c r="R1231" s="59"/>
      <c r="S1231" s="49"/>
      <c r="T1231" s="50" t="str">
        <f>IFERROR(__xludf.DUMMYFUNCTION("if(isblank($A1231),"""",REGEXREPLACE($A1231,   "",?(\d),?"",  ""$1""&amp;""-""&amp;$H1231))"),"")</f>
        <v/>
      </c>
      <c r="U1231" s="51" t="str">
        <f>IFERROR(__xludf.DUMMYFUNCTION("iferror(split(A1231,"","",TRUE,TRUE),"""")"),"")</f>
        <v/>
      </c>
      <c r="V1231" s="51"/>
      <c r="W1231" s="51"/>
      <c r="X1231" s="51"/>
      <c r="Y1231" s="50" t="str">
        <f>IFERROR(__xludf.DUMMYFUNCTION("if(or(U1231="""",U1231=""f""),"""",U1231&amp;"": ""&amp;vlookup(to_text(U1231),'1.Learning-Goals'!$A$3:$B$100,2,FALSE))"),"")</f>
        <v/>
      </c>
      <c r="Z1231" s="50" t="str">
        <f>IFERROR(__xludf.DUMMYFUNCTION("if(or(V1231="""",V1231=""f""),"""",V1231&amp;"": ""&amp;vlookup(to_text(V1231),'1.Learning-Goals'!$A$3:$B$100,2,FALSE))"),"")</f>
        <v/>
      </c>
      <c r="AA1231" s="50" t="str">
        <f>IFERROR(__xludf.DUMMYFUNCTION("if(or(W1231="""",W1231=""f""),"""",W1231&amp;"": ""&amp;vlookup(to_text(W1231),'1.Learning-Goals'!$A$3:$B$100,2,FALSE))"),"")</f>
        <v/>
      </c>
      <c r="AB1231" s="50" t="str">
        <f>IFERROR(__xludf.DUMMYFUNCTION("if(or(X1231="""",X1231=""f""),"""",X1231&amp;"": ""&amp;vlookup(to_text(X1231),'1.Learning-Goals'!$A$3:$B$100,2,FALSE))"),"")</f>
        <v/>
      </c>
      <c r="AC1231" s="52"/>
      <c r="AD1231" s="52"/>
      <c r="AE1231" s="52"/>
      <c r="AF1231" s="52"/>
      <c r="AG1231" s="52"/>
      <c r="AH1231" s="52"/>
      <c r="AI1231" s="52"/>
      <c r="AJ1231" s="52"/>
    </row>
    <row r="1232" ht="15.75" customHeight="1">
      <c r="A1232" s="53"/>
      <c r="B1232" s="39" t="str">
        <f t="shared" si="1"/>
        <v/>
      </c>
      <c r="C1232" s="40" t="s">
        <v>3768</v>
      </c>
      <c r="D1232" s="41" t="s">
        <v>3769</v>
      </c>
      <c r="E1232" s="41" t="s">
        <v>2866</v>
      </c>
      <c r="F1232" s="40" t="s">
        <v>2911</v>
      </c>
      <c r="G1232" s="41">
        <v>7.0</v>
      </c>
      <c r="H1232" s="58" t="s">
        <v>7</v>
      </c>
      <c r="I1232" s="41" t="s">
        <v>2912</v>
      </c>
      <c r="J1232" s="56"/>
      <c r="K1232" s="44"/>
      <c r="L1232" s="45"/>
      <c r="M1232" s="46" t="s">
        <v>3571</v>
      </c>
      <c r="N1232" s="40" t="s">
        <v>3572</v>
      </c>
      <c r="O1232" s="47" t="s">
        <v>3770</v>
      </c>
      <c r="P1232" s="40" t="s">
        <v>3771</v>
      </c>
      <c r="Q1232" s="59"/>
      <c r="R1232" s="59"/>
      <c r="S1232" s="49"/>
      <c r="T1232" s="50" t="str">
        <f>IFERROR(__xludf.DUMMYFUNCTION("if(isblank($A1232),"""",REGEXREPLACE($A1232,   "",?(\d),?"",  ""$1""&amp;""-""&amp;$H1232))"),"")</f>
        <v/>
      </c>
      <c r="U1232" s="51" t="str">
        <f>IFERROR(__xludf.DUMMYFUNCTION("iferror(split(A1232,"","",TRUE,TRUE),"""")"),"")</f>
        <v/>
      </c>
      <c r="V1232" s="51"/>
      <c r="W1232" s="51"/>
      <c r="X1232" s="51"/>
      <c r="Y1232" s="50" t="str">
        <f>IFERROR(__xludf.DUMMYFUNCTION("if(or(U1232="""",U1232=""f""),"""",U1232&amp;"": ""&amp;vlookup(to_text(U1232),'1.Learning-Goals'!$A$3:$B$100,2,FALSE))"),"")</f>
        <v/>
      </c>
      <c r="Z1232" s="50" t="str">
        <f>IFERROR(__xludf.DUMMYFUNCTION("if(or(V1232="""",V1232=""f""),"""",V1232&amp;"": ""&amp;vlookup(to_text(V1232),'1.Learning-Goals'!$A$3:$B$100,2,FALSE))"),"")</f>
        <v/>
      </c>
      <c r="AA1232" s="50" t="str">
        <f>IFERROR(__xludf.DUMMYFUNCTION("if(or(W1232="""",W1232=""f""),"""",W1232&amp;"": ""&amp;vlookup(to_text(W1232),'1.Learning-Goals'!$A$3:$B$100,2,FALSE))"),"")</f>
        <v/>
      </c>
      <c r="AB1232" s="50" t="str">
        <f>IFERROR(__xludf.DUMMYFUNCTION("if(or(X1232="""",X1232=""f""),"""",X1232&amp;"": ""&amp;vlookup(to_text(X1232),'1.Learning-Goals'!$A$3:$B$100,2,FALSE))"),"")</f>
        <v/>
      </c>
      <c r="AC1232" s="52"/>
      <c r="AD1232" s="52"/>
      <c r="AE1232" s="52"/>
      <c r="AF1232" s="52"/>
      <c r="AG1232" s="52"/>
      <c r="AH1232" s="52"/>
      <c r="AI1232" s="52"/>
      <c r="AJ1232" s="52"/>
    </row>
    <row r="1233" ht="15.75" customHeight="1">
      <c r="A1233" s="53"/>
      <c r="B1233" s="39" t="str">
        <f t="shared" si="1"/>
        <v/>
      </c>
      <c r="C1233" s="40" t="s">
        <v>3772</v>
      </c>
      <c r="D1233" s="41" t="s">
        <v>3773</v>
      </c>
      <c r="E1233" s="41" t="s">
        <v>2866</v>
      </c>
      <c r="F1233" s="40" t="s">
        <v>2911</v>
      </c>
      <c r="G1233" s="41">
        <v>7.0</v>
      </c>
      <c r="H1233" s="58" t="s">
        <v>7</v>
      </c>
      <c r="I1233" s="41" t="s">
        <v>2912</v>
      </c>
      <c r="J1233" s="56"/>
      <c r="K1233" s="44"/>
      <c r="L1233" s="45"/>
      <c r="M1233" s="46" t="s">
        <v>3571</v>
      </c>
      <c r="N1233" s="40" t="s">
        <v>3572</v>
      </c>
      <c r="O1233" s="47" t="s">
        <v>3774</v>
      </c>
      <c r="P1233" s="40" t="s">
        <v>3775</v>
      </c>
      <c r="Q1233" s="59"/>
      <c r="R1233" s="59"/>
      <c r="S1233" s="49"/>
      <c r="T1233" s="50" t="str">
        <f>IFERROR(__xludf.DUMMYFUNCTION("if(isblank($A1233),"""",REGEXREPLACE($A1233,   "",?(\d),?"",  ""$1""&amp;""-""&amp;$H1233))"),"")</f>
        <v/>
      </c>
      <c r="U1233" s="51" t="str">
        <f>IFERROR(__xludf.DUMMYFUNCTION("iferror(split(A1233,"","",TRUE,TRUE),"""")"),"")</f>
        <v/>
      </c>
      <c r="V1233" s="51"/>
      <c r="W1233" s="51"/>
      <c r="X1233" s="51"/>
      <c r="Y1233" s="50" t="str">
        <f>IFERROR(__xludf.DUMMYFUNCTION("if(or(U1233="""",U1233=""f""),"""",U1233&amp;"": ""&amp;vlookup(to_text(U1233),'1.Learning-Goals'!$A$3:$B$100,2,FALSE))"),"")</f>
        <v/>
      </c>
      <c r="Z1233" s="50" t="str">
        <f>IFERROR(__xludf.DUMMYFUNCTION("if(or(V1233="""",V1233=""f""),"""",V1233&amp;"": ""&amp;vlookup(to_text(V1233),'1.Learning-Goals'!$A$3:$B$100,2,FALSE))"),"")</f>
        <v/>
      </c>
      <c r="AA1233" s="50" t="str">
        <f>IFERROR(__xludf.DUMMYFUNCTION("if(or(W1233="""",W1233=""f""),"""",W1233&amp;"": ""&amp;vlookup(to_text(W1233),'1.Learning-Goals'!$A$3:$B$100,2,FALSE))"),"")</f>
        <v/>
      </c>
      <c r="AB1233" s="50" t="str">
        <f>IFERROR(__xludf.DUMMYFUNCTION("if(or(X1233="""",X1233=""f""),"""",X1233&amp;"": ""&amp;vlookup(to_text(X1233),'1.Learning-Goals'!$A$3:$B$100,2,FALSE))"),"")</f>
        <v/>
      </c>
      <c r="AC1233" s="52"/>
      <c r="AD1233" s="52"/>
      <c r="AE1233" s="52"/>
      <c r="AF1233" s="52"/>
      <c r="AG1233" s="52"/>
      <c r="AH1233" s="52"/>
      <c r="AI1233" s="52"/>
      <c r="AJ1233" s="52"/>
    </row>
    <row r="1234" ht="15.75" customHeight="1">
      <c r="A1234" s="53"/>
      <c r="B1234" s="39" t="str">
        <f t="shared" si="1"/>
        <v/>
      </c>
      <c r="C1234" s="40" t="s">
        <v>3776</v>
      </c>
      <c r="D1234" s="41" t="s">
        <v>3777</v>
      </c>
      <c r="E1234" s="41" t="s">
        <v>2866</v>
      </c>
      <c r="F1234" s="40" t="s">
        <v>2911</v>
      </c>
      <c r="G1234" s="41">
        <v>7.0</v>
      </c>
      <c r="H1234" s="58" t="s">
        <v>7</v>
      </c>
      <c r="I1234" s="41" t="s">
        <v>2912</v>
      </c>
      <c r="J1234" s="56"/>
      <c r="K1234" s="44"/>
      <c r="L1234" s="45"/>
      <c r="M1234" s="46" t="s">
        <v>3571</v>
      </c>
      <c r="N1234" s="40" t="s">
        <v>3572</v>
      </c>
      <c r="O1234" s="47" t="s">
        <v>3778</v>
      </c>
      <c r="P1234" s="40" t="s">
        <v>3779</v>
      </c>
      <c r="Q1234" s="59"/>
      <c r="R1234" s="59"/>
      <c r="S1234" s="49"/>
      <c r="T1234" s="50" t="str">
        <f>IFERROR(__xludf.DUMMYFUNCTION("if(isblank($A1234),"""",REGEXREPLACE($A1234,   "",?(\d),?"",  ""$1""&amp;""-""&amp;$H1234))"),"")</f>
        <v/>
      </c>
      <c r="U1234" s="51" t="str">
        <f>IFERROR(__xludf.DUMMYFUNCTION("iferror(split(A1234,"","",TRUE,TRUE),"""")"),"")</f>
        <v/>
      </c>
      <c r="V1234" s="51"/>
      <c r="W1234" s="51"/>
      <c r="X1234" s="51"/>
      <c r="Y1234" s="50" t="str">
        <f>IFERROR(__xludf.DUMMYFUNCTION("if(or(U1234="""",U1234=""f""),"""",U1234&amp;"": ""&amp;vlookup(to_text(U1234),'1.Learning-Goals'!$A$3:$B$100,2,FALSE))"),"")</f>
        <v/>
      </c>
      <c r="Z1234" s="50" t="str">
        <f>IFERROR(__xludf.DUMMYFUNCTION("if(or(V1234="""",V1234=""f""),"""",V1234&amp;"": ""&amp;vlookup(to_text(V1234),'1.Learning-Goals'!$A$3:$B$100,2,FALSE))"),"")</f>
        <v/>
      </c>
      <c r="AA1234" s="50" t="str">
        <f>IFERROR(__xludf.DUMMYFUNCTION("if(or(W1234="""",W1234=""f""),"""",W1234&amp;"": ""&amp;vlookup(to_text(W1234),'1.Learning-Goals'!$A$3:$B$100,2,FALSE))"),"")</f>
        <v/>
      </c>
      <c r="AB1234" s="50" t="str">
        <f>IFERROR(__xludf.DUMMYFUNCTION("if(or(X1234="""",X1234=""f""),"""",X1234&amp;"": ""&amp;vlookup(to_text(X1234),'1.Learning-Goals'!$A$3:$B$100,2,FALSE))"),"")</f>
        <v/>
      </c>
      <c r="AC1234" s="52"/>
      <c r="AD1234" s="52"/>
      <c r="AE1234" s="52"/>
      <c r="AF1234" s="52"/>
      <c r="AG1234" s="52"/>
      <c r="AH1234" s="52"/>
      <c r="AI1234" s="52"/>
      <c r="AJ1234" s="52"/>
    </row>
    <row r="1235" ht="15.75" customHeight="1">
      <c r="A1235" s="53"/>
      <c r="B1235" s="39" t="str">
        <f t="shared" si="1"/>
        <v/>
      </c>
      <c r="C1235" s="40" t="s">
        <v>3780</v>
      </c>
      <c r="D1235" s="41" t="s">
        <v>3781</v>
      </c>
      <c r="E1235" s="41" t="s">
        <v>2866</v>
      </c>
      <c r="F1235" s="40" t="s">
        <v>2911</v>
      </c>
      <c r="G1235" s="41">
        <v>7.0</v>
      </c>
      <c r="H1235" s="58" t="s">
        <v>7</v>
      </c>
      <c r="I1235" s="41" t="s">
        <v>2912</v>
      </c>
      <c r="J1235" s="56"/>
      <c r="K1235" s="44"/>
      <c r="L1235" s="45"/>
      <c r="M1235" s="46" t="s">
        <v>3571</v>
      </c>
      <c r="N1235" s="40" t="s">
        <v>3572</v>
      </c>
      <c r="O1235" s="47" t="s">
        <v>3782</v>
      </c>
      <c r="P1235" s="40" t="s">
        <v>3783</v>
      </c>
      <c r="Q1235" s="59"/>
      <c r="R1235" s="59"/>
      <c r="S1235" s="49"/>
      <c r="T1235" s="50" t="str">
        <f>IFERROR(__xludf.DUMMYFUNCTION("if(isblank($A1235),"""",REGEXREPLACE($A1235,   "",?(\d),?"",  ""$1""&amp;""-""&amp;$H1235))"),"")</f>
        <v/>
      </c>
      <c r="U1235" s="51" t="str">
        <f>IFERROR(__xludf.DUMMYFUNCTION("iferror(split(A1235,"","",TRUE,TRUE),"""")"),"")</f>
        <v/>
      </c>
      <c r="V1235" s="51"/>
      <c r="W1235" s="51"/>
      <c r="X1235" s="51"/>
      <c r="Y1235" s="50" t="str">
        <f>IFERROR(__xludf.DUMMYFUNCTION("if(or(U1235="""",U1235=""f""),"""",U1235&amp;"": ""&amp;vlookup(to_text(U1235),'1.Learning-Goals'!$A$3:$B$100,2,FALSE))"),"")</f>
        <v/>
      </c>
      <c r="Z1235" s="50" t="str">
        <f>IFERROR(__xludf.DUMMYFUNCTION("if(or(V1235="""",V1235=""f""),"""",V1235&amp;"": ""&amp;vlookup(to_text(V1235),'1.Learning-Goals'!$A$3:$B$100,2,FALSE))"),"")</f>
        <v/>
      </c>
      <c r="AA1235" s="50" t="str">
        <f>IFERROR(__xludf.DUMMYFUNCTION("if(or(W1235="""",W1235=""f""),"""",W1235&amp;"": ""&amp;vlookup(to_text(W1235),'1.Learning-Goals'!$A$3:$B$100,2,FALSE))"),"")</f>
        <v/>
      </c>
      <c r="AB1235" s="50" t="str">
        <f>IFERROR(__xludf.DUMMYFUNCTION("if(or(X1235="""",X1235=""f""),"""",X1235&amp;"": ""&amp;vlookup(to_text(X1235),'1.Learning-Goals'!$A$3:$B$100,2,FALSE))"),"")</f>
        <v/>
      </c>
      <c r="AC1235" s="52"/>
      <c r="AD1235" s="52"/>
      <c r="AE1235" s="52"/>
      <c r="AF1235" s="52"/>
      <c r="AG1235" s="52"/>
      <c r="AH1235" s="52"/>
      <c r="AI1235" s="52"/>
      <c r="AJ1235" s="52"/>
    </row>
    <row r="1236" ht="15.75" customHeight="1">
      <c r="A1236" s="53"/>
      <c r="B1236" s="39" t="str">
        <f t="shared" si="1"/>
        <v/>
      </c>
      <c r="C1236" s="40" t="s">
        <v>3784</v>
      </c>
      <c r="D1236" s="41" t="s">
        <v>3785</v>
      </c>
      <c r="E1236" s="41" t="s">
        <v>2866</v>
      </c>
      <c r="F1236" s="40" t="s">
        <v>2911</v>
      </c>
      <c r="G1236" s="41">
        <v>7.0</v>
      </c>
      <c r="H1236" s="58" t="s">
        <v>7</v>
      </c>
      <c r="I1236" s="41" t="s">
        <v>2912</v>
      </c>
      <c r="J1236" s="56"/>
      <c r="K1236" s="44"/>
      <c r="L1236" s="45"/>
      <c r="M1236" s="46" t="s">
        <v>2913</v>
      </c>
      <c r="N1236" s="40" t="s">
        <v>2914</v>
      </c>
      <c r="O1236" s="47" t="s">
        <v>3786</v>
      </c>
      <c r="P1236" s="40" t="s">
        <v>2916</v>
      </c>
      <c r="Q1236" s="59"/>
      <c r="R1236" s="59"/>
      <c r="S1236" s="49"/>
      <c r="T1236" s="50" t="str">
        <f>IFERROR(__xludf.DUMMYFUNCTION("if(isblank($A1236),"""",REGEXREPLACE($A1236,   "",?(\d),?"",  ""$1""&amp;""-""&amp;$H1236))"),"")</f>
        <v/>
      </c>
      <c r="U1236" s="51" t="str">
        <f>IFERROR(__xludf.DUMMYFUNCTION("iferror(split(A1236,"","",TRUE,TRUE),"""")"),"")</f>
        <v/>
      </c>
      <c r="V1236" s="51"/>
      <c r="W1236" s="51"/>
      <c r="X1236" s="51"/>
      <c r="Y1236" s="50" t="str">
        <f>IFERROR(__xludf.DUMMYFUNCTION("if(or(U1236="""",U1236=""f""),"""",U1236&amp;"": ""&amp;vlookup(to_text(U1236),'1.Learning-Goals'!$A$3:$B$100,2,FALSE))"),"")</f>
        <v/>
      </c>
      <c r="Z1236" s="50" t="str">
        <f>IFERROR(__xludf.DUMMYFUNCTION("if(or(V1236="""",V1236=""f""),"""",V1236&amp;"": ""&amp;vlookup(to_text(V1236),'1.Learning-Goals'!$A$3:$B$100,2,FALSE))"),"")</f>
        <v/>
      </c>
      <c r="AA1236" s="50" t="str">
        <f>IFERROR(__xludf.DUMMYFUNCTION("if(or(W1236="""",W1236=""f""),"""",W1236&amp;"": ""&amp;vlookup(to_text(W1236),'1.Learning-Goals'!$A$3:$B$100,2,FALSE))"),"")</f>
        <v/>
      </c>
      <c r="AB1236" s="50" t="str">
        <f>IFERROR(__xludf.DUMMYFUNCTION("if(or(X1236="""",X1236=""f""),"""",X1236&amp;"": ""&amp;vlookup(to_text(X1236),'1.Learning-Goals'!$A$3:$B$100,2,FALSE))"),"")</f>
        <v/>
      </c>
      <c r="AC1236" s="52"/>
      <c r="AD1236" s="52"/>
      <c r="AE1236" s="52"/>
      <c r="AF1236" s="52"/>
      <c r="AG1236" s="52"/>
      <c r="AH1236" s="52"/>
      <c r="AI1236" s="52"/>
      <c r="AJ1236" s="52"/>
    </row>
    <row r="1237" ht="15.75" customHeight="1">
      <c r="A1237" s="53"/>
      <c r="B1237" s="39" t="str">
        <f t="shared" si="1"/>
        <v/>
      </c>
      <c r="C1237" s="40" t="s">
        <v>3787</v>
      </c>
      <c r="D1237" s="41" t="s">
        <v>3788</v>
      </c>
      <c r="E1237" s="41" t="s">
        <v>2866</v>
      </c>
      <c r="F1237" s="40" t="s">
        <v>2911</v>
      </c>
      <c r="G1237" s="41">
        <v>7.0</v>
      </c>
      <c r="H1237" s="58" t="s">
        <v>7</v>
      </c>
      <c r="I1237" s="41" t="s">
        <v>2912</v>
      </c>
      <c r="J1237" s="56"/>
      <c r="K1237" s="44"/>
      <c r="L1237" s="45"/>
      <c r="M1237" s="46" t="s">
        <v>2913</v>
      </c>
      <c r="N1237" s="40" t="s">
        <v>2914</v>
      </c>
      <c r="O1237" s="47" t="s">
        <v>3789</v>
      </c>
      <c r="P1237" s="40" t="s">
        <v>2920</v>
      </c>
      <c r="Q1237" s="59"/>
      <c r="R1237" s="59"/>
      <c r="S1237" s="49"/>
      <c r="T1237" s="50" t="str">
        <f>IFERROR(__xludf.DUMMYFUNCTION("if(isblank($A1237),"""",REGEXREPLACE($A1237,   "",?(\d),?"",  ""$1""&amp;""-""&amp;$H1237))"),"")</f>
        <v/>
      </c>
      <c r="U1237" s="51" t="str">
        <f>IFERROR(__xludf.DUMMYFUNCTION("iferror(split(A1237,"","",TRUE,TRUE),"""")"),"")</f>
        <v/>
      </c>
      <c r="V1237" s="51"/>
      <c r="W1237" s="51"/>
      <c r="X1237" s="51"/>
      <c r="Y1237" s="50" t="str">
        <f>IFERROR(__xludf.DUMMYFUNCTION("if(or(U1237="""",U1237=""f""),"""",U1237&amp;"": ""&amp;vlookup(to_text(U1237),'1.Learning-Goals'!$A$3:$B$100,2,FALSE))"),"")</f>
        <v/>
      </c>
      <c r="Z1237" s="50" t="str">
        <f>IFERROR(__xludf.DUMMYFUNCTION("if(or(V1237="""",V1237=""f""),"""",V1237&amp;"": ""&amp;vlookup(to_text(V1237),'1.Learning-Goals'!$A$3:$B$100,2,FALSE))"),"")</f>
        <v/>
      </c>
      <c r="AA1237" s="50" t="str">
        <f>IFERROR(__xludf.DUMMYFUNCTION("if(or(W1237="""",W1237=""f""),"""",W1237&amp;"": ""&amp;vlookup(to_text(W1237),'1.Learning-Goals'!$A$3:$B$100,2,FALSE))"),"")</f>
        <v/>
      </c>
      <c r="AB1237" s="50" t="str">
        <f>IFERROR(__xludf.DUMMYFUNCTION("if(or(X1237="""",X1237=""f""),"""",X1237&amp;"": ""&amp;vlookup(to_text(X1237),'1.Learning-Goals'!$A$3:$B$100,2,FALSE))"),"")</f>
        <v/>
      </c>
      <c r="AC1237" s="52"/>
      <c r="AD1237" s="52"/>
      <c r="AE1237" s="52"/>
      <c r="AF1237" s="52"/>
      <c r="AG1237" s="52"/>
      <c r="AH1237" s="52"/>
      <c r="AI1237" s="52"/>
      <c r="AJ1237" s="52"/>
    </row>
    <row r="1238" ht="15.75" customHeight="1">
      <c r="A1238" s="53"/>
      <c r="B1238" s="39" t="str">
        <f t="shared" si="1"/>
        <v/>
      </c>
      <c r="C1238" s="40" t="s">
        <v>3790</v>
      </c>
      <c r="D1238" s="41" t="s">
        <v>3791</v>
      </c>
      <c r="E1238" s="41" t="s">
        <v>2866</v>
      </c>
      <c r="F1238" s="40" t="s">
        <v>2911</v>
      </c>
      <c r="G1238" s="41">
        <v>7.0</v>
      </c>
      <c r="H1238" s="58" t="s">
        <v>7</v>
      </c>
      <c r="I1238" s="41" t="s">
        <v>2912</v>
      </c>
      <c r="J1238" s="56"/>
      <c r="K1238" s="44"/>
      <c r="L1238" s="45"/>
      <c r="M1238" s="46" t="s">
        <v>2913</v>
      </c>
      <c r="N1238" s="40" t="s">
        <v>2914</v>
      </c>
      <c r="O1238" s="47" t="s">
        <v>3792</v>
      </c>
      <c r="P1238" s="40" t="s">
        <v>2924</v>
      </c>
      <c r="Q1238" s="59"/>
      <c r="R1238" s="59"/>
      <c r="S1238" s="49"/>
      <c r="T1238" s="50" t="str">
        <f>IFERROR(__xludf.DUMMYFUNCTION("if(isblank($A1238),"""",REGEXREPLACE($A1238,   "",?(\d),?"",  ""$1""&amp;""-""&amp;$H1238))"),"")</f>
        <v/>
      </c>
      <c r="U1238" s="51" t="str">
        <f>IFERROR(__xludf.DUMMYFUNCTION("iferror(split(A1238,"","",TRUE,TRUE),"""")"),"")</f>
        <v/>
      </c>
      <c r="V1238" s="51"/>
      <c r="W1238" s="51"/>
      <c r="X1238" s="51"/>
      <c r="Y1238" s="50" t="str">
        <f>IFERROR(__xludf.DUMMYFUNCTION("if(or(U1238="""",U1238=""f""),"""",U1238&amp;"": ""&amp;vlookup(to_text(U1238),'1.Learning-Goals'!$A$3:$B$100,2,FALSE))"),"")</f>
        <v/>
      </c>
      <c r="Z1238" s="50" t="str">
        <f>IFERROR(__xludf.DUMMYFUNCTION("if(or(V1238="""",V1238=""f""),"""",V1238&amp;"": ""&amp;vlookup(to_text(V1238),'1.Learning-Goals'!$A$3:$B$100,2,FALSE))"),"")</f>
        <v/>
      </c>
      <c r="AA1238" s="50" t="str">
        <f>IFERROR(__xludf.DUMMYFUNCTION("if(or(W1238="""",W1238=""f""),"""",W1238&amp;"": ""&amp;vlookup(to_text(W1238),'1.Learning-Goals'!$A$3:$B$100,2,FALSE))"),"")</f>
        <v/>
      </c>
      <c r="AB1238" s="50" t="str">
        <f>IFERROR(__xludf.DUMMYFUNCTION("if(or(X1238="""",X1238=""f""),"""",X1238&amp;"": ""&amp;vlookup(to_text(X1238),'1.Learning-Goals'!$A$3:$B$100,2,FALSE))"),"")</f>
        <v/>
      </c>
      <c r="AC1238" s="52"/>
      <c r="AD1238" s="52"/>
      <c r="AE1238" s="52"/>
      <c r="AF1238" s="52"/>
      <c r="AG1238" s="52"/>
      <c r="AH1238" s="52"/>
      <c r="AI1238" s="52"/>
      <c r="AJ1238" s="52"/>
    </row>
    <row r="1239" ht="15.75" customHeight="1">
      <c r="A1239" s="53"/>
      <c r="B1239" s="39" t="str">
        <f t="shared" si="1"/>
        <v/>
      </c>
      <c r="C1239" s="40" t="s">
        <v>3793</v>
      </c>
      <c r="D1239" s="41" t="s">
        <v>3794</v>
      </c>
      <c r="E1239" s="41" t="s">
        <v>2866</v>
      </c>
      <c r="F1239" s="40" t="s">
        <v>2911</v>
      </c>
      <c r="G1239" s="41">
        <v>7.0</v>
      </c>
      <c r="H1239" s="58" t="s">
        <v>7</v>
      </c>
      <c r="I1239" s="41" t="s">
        <v>2912</v>
      </c>
      <c r="J1239" s="56"/>
      <c r="K1239" s="44"/>
      <c r="L1239" s="45"/>
      <c r="M1239" s="46" t="s">
        <v>2913</v>
      </c>
      <c r="N1239" s="40" t="s">
        <v>2914</v>
      </c>
      <c r="O1239" s="47" t="s">
        <v>3795</v>
      </c>
      <c r="P1239" s="40" t="s">
        <v>2928</v>
      </c>
      <c r="Q1239" s="59"/>
      <c r="R1239" s="59"/>
      <c r="S1239" s="49"/>
      <c r="T1239" s="50" t="str">
        <f>IFERROR(__xludf.DUMMYFUNCTION("if(isblank($A1239),"""",REGEXREPLACE($A1239,   "",?(\d),?"",  ""$1""&amp;""-""&amp;$H1239))"),"")</f>
        <v/>
      </c>
      <c r="U1239" s="51" t="str">
        <f>IFERROR(__xludf.DUMMYFUNCTION("iferror(split(A1239,"","",TRUE,TRUE),"""")"),"")</f>
        <v/>
      </c>
      <c r="V1239" s="51"/>
      <c r="W1239" s="51"/>
      <c r="X1239" s="51"/>
      <c r="Y1239" s="50" t="str">
        <f>IFERROR(__xludf.DUMMYFUNCTION("if(or(U1239="""",U1239=""f""),"""",U1239&amp;"": ""&amp;vlookup(to_text(U1239),'1.Learning-Goals'!$A$3:$B$100,2,FALSE))"),"")</f>
        <v/>
      </c>
      <c r="Z1239" s="50" t="str">
        <f>IFERROR(__xludf.DUMMYFUNCTION("if(or(V1239="""",V1239=""f""),"""",V1239&amp;"": ""&amp;vlookup(to_text(V1239),'1.Learning-Goals'!$A$3:$B$100,2,FALSE))"),"")</f>
        <v/>
      </c>
      <c r="AA1239" s="50" t="str">
        <f>IFERROR(__xludf.DUMMYFUNCTION("if(or(W1239="""",W1239=""f""),"""",W1239&amp;"": ""&amp;vlookup(to_text(W1239),'1.Learning-Goals'!$A$3:$B$100,2,FALSE))"),"")</f>
        <v/>
      </c>
      <c r="AB1239" s="50" t="str">
        <f>IFERROR(__xludf.DUMMYFUNCTION("if(or(X1239="""",X1239=""f""),"""",X1239&amp;"": ""&amp;vlookup(to_text(X1239),'1.Learning-Goals'!$A$3:$B$100,2,FALSE))"),"")</f>
        <v/>
      </c>
      <c r="AC1239" s="52"/>
      <c r="AD1239" s="52"/>
      <c r="AE1239" s="52"/>
      <c r="AF1239" s="52"/>
      <c r="AG1239" s="52"/>
      <c r="AH1239" s="52"/>
      <c r="AI1239" s="52"/>
      <c r="AJ1239" s="52"/>
    </row>
    <row r="1240" ht="15.75" customHeight="1">
      <c r="A1240" s="53"/>
      <c r="B1240" s="39" t="str">
        <f t="shared" si="1"/>
        <v/>
      </c>
      <c r="C1240" s="40" t="s">
        <v>3796</v>
      </c>
      <c r="D1240" s="41" t="s">
        <v>3797</v>
      </c>
      <c r="E1240" s="41" t="s">
        <v>2866</v>
      </c>
      <c r="F1240" s="40" t="s">
        <v>2911</v>
      </c>
      <c r="G1240" s="41">
        <v>7.0</v>
      </c>
      <c r="H1240" s="58" t="s">
        <v>7</v>
      </c>
      <c r="I1240" s="41" t="s">
        <v>2912</v>
      </c>
      <c r="J1240" s="56"/>
      <c r="K1240" s="44"/>
      <c r="L1240" s="45"/>
      <c r="M1240" s="46" t="s">
        <v>2913</v>
      </c>
      <c r="N1240" s="40" t="s">
        <v>2914</v>
      </c>
      <c r="O1240" s="47" t="s">
        <v>3798</v>
      </c>
      <c r="P1240" s="40" t="s">
        <v>2932</v>
      </c>
      <c r="Q1240" s="59"/>
      <c r="R1240" s="59"/>
      <c r="S1240" s="49"/>
      <c r="T1240" s="50" t="str">
        <f>IFERROR(__xludf.DUMMYFUNCTION("if(isblank($A1240),"""",REGEXREPLACE($A1240,   "",?(\d),?"",  ""$1""&amp;""-""&amp;$H1240))"),"")</f>
        <v/>
      </c>
      <c r="U1240" s="51" t="str">
        <f>IFERROR(__xludf.DUMMYFUNCTION("iferror(split(A1240,"","",TRUE,TRUE),"""")"),"")</f>
        <v/>
      </c>
      <c r="V1240" s="51"/>
      <c r="W1240" s="51"/>
      <c r="X1240" s="51"/>
      <c r="Y1240" s="50" t="str">
        <f>IFERROR(__xludf.DUMMYFUNCTION("if(or(U1240="""",U1240=""f""),"""",U1240&amp;"": ""&amp;vlookup(to_text(U1240),'1.Learning-Goals'!$A$3:$B$100,2,FALSE))"),"")</f>
        <v/>
      </c>
      <c r="Z1240" s="50" t="str">
        <f>IFERROR(__xludf.DUMMYFUNCTION("if(or(V1240="""",V1240=""f""),"""",V1240&amp;"": ""&amp;vlookup(to_text(V1240),'1.Learning-Goals'!$A$3:$B$100,2,FALSE))"),"")</f>
        <v/>
      </c>
      <c r="AA1240" s="50" t="str">
        <f>IFERROR(__xludf.DUMMYFUNCTION("if(or(W1240="""",W1240=""f""),"""",W1240&amp;"": ""&amp;vlookup(to_text(W1240),'1.Learning-Goals'!$A$3:$B$100,2,FALSE))"),"")</f>
        <v/>
      </c>
      <c r="AB1240" s="50" t="str">
        <f>IFERROR(__xludf.DUMMYFUNCTION("if(or(X1240="""",X1240=""f""),"""",X1240&amp;"": ""&amp;vlookup(to_text(X1240),'1.Learning-Goals'!$A$3:$B$100,2,FALSE))"),"")</f>
        <v/>
      </c>
      <c r="AC1240" s="52"/>
      <c r="AD1240" s="52"/>
      <c r="AE1240" s="52"/>
      <c r="AF1240" s="52"/>
      <c r="AG1240" s="52"/>
      <c r="AH1240" s="52"/>
      <c r="AI1240" s="52"/>
      <c r="AJ1240" s="52"/>
    </row>
    <row r="1241" ht="15.75" customHeight="1">
      <c r="A1241" s="53"/>
      <c r="B1241" s="39" t="str">
        <f t="shared" si="1"/>
        <v/>
      </c>
      <c r="C1241" s="40" t="s">
        <v>3799</v>
      </c>
      <c r="D1241" s="41" t="s">
        <v>3800</v>
      </c>
      <c r="E1241" s="41" t="s">
        <v>2866</v>
      </c>
      <c r="F1241" s="40" t="s">
        <v>2911</v>
      </c>
      <c r="G1241" s="41">
        <v>7.0</v>
      </c>
      <c r="H1241" s="58" t="s">
        <v>7</v>
      </c>
      <c r="I1241" s="41" t="s">
        <v>2912</v>
      </c>
      <c r="J1241" s="56"/>
      <c r="K1241" s="44"/>
      <c r="L1241" s="45"/>
      <c r="M1241" s="46" t="s">
        <v>2913</v>
      </c>
      <c r="N1241" s="40" t="s">
        <v>2914</v>
      </c>
      <c r="O1241" s="47" t="s">
        <v>3801</v>
      </c>
      <c r="P1241" s="40" t="s">
        <v>2936</v>
      </c>
      <c r="Q1241" s="59"/>
      <c r="R1241" s="59"/>
      <c r="S1241" s="49"/>
      <c r="T1241" s="50" t="str">
        <f>IFERROR(__xludf.DUMMYFUNCTION("if(isblank($A1241),"""",REGEXREPLACE($A1241,   "",?(\d),?"",  ""$1""&amp;""-""&amp;$H1241))"),"")</f>
        <v/>
      </c>
      <c r="U1241" s="51" t="str">
        <f>IFERROR(__xludf.DUMMYFUNCTION("iferror(split(A1241,"","",TRUE,TRUE),"""")"),"")</f>
        <v/>
      </c>
      <c r="V1241" s="51"/>
      <c r="W1241" s="51"/>
      <c r="X1241" s="51"/>
      <c r="Y1241" s="50" t="str">
        <f>IFERROR(__xludf.DUMMYFUNCTION("if(or(U1241="""",U1241=""f""),"""",U1241&amp;"": ""&amp;vlookup(to_text(U1241),'1.Learning-Goals'!$A$3:$B$100,2,FALSE))"),"")</f>
        <v/>
      </c>
      <c r="Z1241" s="50" t="str">
        <f>IFERROR(__xludf.DUMMYFUNCTION("if(or(V1241="""",V1241=""f""),"""",V1241&amp;"": ""&amp;vlookup(to_text(V1241),'1.Learning-Goals'!$A$3:$B$100,2,FALSE))"),"")</f>
        <v/>
      </c>
      <c r="AA1241" s="50" t="str">
        <f>IFERROR(__xludf.DUMMYFUNCTION("if(or(W1241="""",W1241=""f""),"""",W1241&amp;"": ""&amp;vlookup(to_text(W1241),'1.Learning-Goals'!$A$3:$B$100,2,FALSE))"),"")</f>
        <v/>
      </c>
      <c r="AB1241" s="50" t="str">
        <f>IFERROR(__xludf.DUMMYFUNCTION("if(or(X1241="""",X1241=""f""),"""",X1241&amp;"": ""&amp;vlookup(to_text(X1241),'1.Learning-Goals'!$A$3:$B$100,2,FALSE))"),"")</f>
        <v/>
      </c>
      <c r="AC1241" s="52"/>
      <c r="AD1241" s="52"/>
      <c r="AE1241" s="52"/>
      <c r="AF1241" s="52"/>
      <c r="AG1241" s="52"/>
      <c r="AH1241" s="52"/>
      <c r="AI1241" s="52"/>
      <c r="AJ1241" s="52"/>
    </row>
    <row r="1242" ht="15.75" customHeight="1">
      <c r="A1242" s="53"/>
      <c r="B1242" s="39" t="str">
        <f t="shared" si="1"/>
        <v/>
      </c>
      <c r="C1242" s="40" t="s">
        <v>3802</v>
      </c>
      <c r="D1242" s="41" t="s">
        <v>3803</v>
      </c>
      <c r="E1242" s="41" t="s">
        <v>2866</v>
      </c>
      <c r="F1242" s="40" t="s">
        <v>2867</v>
      </c>
      <c r="G1242" s="41">
        <v>7.0</v>
      </c>
      <c r="H1242" s="58" t="s">
        <v>7</v>
      </c>
      <c r="I1242" s="41" t="s">
        <v>2868</v>
      </c>
      <c r="J1242" s="56"/>
      <c r="K1242" s="44"/>
      <c r="L1242" s="45"/>
      <c r="M1242" s="46" t="s">
        <v>3634</v>
      </c>
      <c r="N1242" s="40" t="s">
        <v>3635</v>
      </c>
      <c r="O1242" s="47" t="s">
        <v>3804</v>
      </c>
      <c r="P1242" s="40" t="s">
        <v>3637</v>
      </c>
      <c r="Q1242" s="59"/>
      <c r="R1242" s="59"/>
      <c r="S1242" s="49"/>
      <c r="T1242" s="50" t="str">
        <f>IFERROR(__xludf.DUMMYFUNCTION("if(isblank($A1242),"""",REGEXREPLACE($A1242,   "",?(\d),?"",  ""$1""&amp;""-""&amp;$H1242))"),"")</f>
        <v/>
      </c>
      <c r="U1242" s="51" t="str">
        <f>IFERROR(__xludf.DUMMYFUNCTION("iferror(split(A1242,"","",TRUE,TRUE),"""")"),"")</f>
        <v/>
      </c>
      <c r="V1242" s="51"/>
      <c r="W1242" s="51"/>
      <c r="X1242" s="51"/>
      <c r="Y1242" s="50" t="str">
        <f>IFERROR(__xludf.DUMMYFUNCTION("if(or(U1242="""",U1242=""f""),"""",U1242&amp;"": ""&amp;vlookup(to_text(U1242),'1.Learning-Goals'!$A$3:$B$100,2,FALSE))"),"")</f>
        <v/>
      </c>
      <c r="Z1242" s="50" t="str">
        <f>IFERROR(__xludf.DUMMYFUNCTION("if(or(V1242="""",V1242=""f""),"""",V1242&amp;"": ""&amp;vlookup(to_text(V1242),'1.Learning-Goals'!$A$3:$B$100,2,FALSE))"),"")</f>
        <v/>
      </c>
      <c r="AA1242" s="50" t="str">
        <f>IFERROR(__xludf.DUMMYFUNCTION("if(or(W1242="""",W1242=""f""),"""",W1242&amp;"": ""&amp;vlookup(to_text(W1242),'1.Learning-Goals'!$A$3:$B$100,2,FALSE))"),"")</f>
        <v/>
      </c>
      <c r="AB1242" s="50" t="str">
        <f>IFERROR(__xludf.DUMMYFUNCTION("if(or(X1242="""",X1242=""f""),"""",X1242&amp;"": ""&amp;vlookup(to_text(X1242),'1.Learning-Goals'!$A$3:$B$100,2,FALSE))"),"")</f>
        <v/>
      </c>
      <c r="AC1242" s="52"/>
      <c r="AD1242" s="52"/>
      <c r="AE1242" s="52"/>
      <c r="AF1242" s="52"/>
      <c r="AG1242" s="52"/>
      <c r="AH1242" s="52"/>
      <c r="AI1242" s="52"/>
      <c r="AJ1242" s="52"/>
    </row>
    <row r="1243" ht="15.75" customHeight="1">
      <c r="A1243" s="53"/>
      <c r="B1243" s="39" t="str">
        <f t="shared" si="1"/>
        <v/>
      </c>
      <c r="C1243" s="40" t="s">
        <v>3805</v>
      </c>
      <c r="D1243" s="41" t="s">
        <v>3806</v>
      </c>
      <c r="E1243" s="41" t="s">
        <v>2866</v>
      </c>
      <c r="F1243" s="40" t="s">
        <v>2867</v>
      </c>
      <c r="G1243" s="41">
        <v>7.0</v>
      </c>
      <c r="H1243" s="58" t="s">
        <v>7</v>
      </c>
      <c r="I1243" s="41" t="s">
        <v>2868</v>
      </c>
      <c r="J1243" s="56"/>
      <c r="K1243" s="44"/>
      <c r="L1243" s="45"/>
      <c r="M1243" s="46" t="s">
        <v>3634</v>
      </c>
      <c r="N1243" s="40" t="s">
        <v>3635</v>
      </c>
      <c r="O1243" s="47" t="s">
        <v>3807</v>
      </c>
      <c r="P1243" s="40" t="s">
        <v>3808</v>
      </c>
      <c r="Q1243" s="59"/>
      <c r="R1243" s="59"/>
      <c r="S1243" s="49"/>
      <c r="T1243" s="50" t="str">
        <f>IFERROR(__xludf.DUMMYFUNCTION("if(isblank($A1243),"""",REGEXREPLACE($A1243,   "",?(\d),?"",  ""$1""&amp;""-""&amp;$H1243))"),"")</f>
        <v/>
      </c>
      <c r="U1243" s="51" t="str">
        <f>IFERROR(__xludf.DUMMYFUNCTION("iferror(split(A1243,"","",TRUE,TRUE),"""")"),"")</f>
        <v/>
      </c>
      <c r="V1243" s="51"/>
      <c r="W1243" s="51"/>
      <c r="X1243" s="51"/>
      <c r="Y1243" s="50" t="str">
        <f>IFERROR(__xludf.DUMMYFUNCTION("if(or(U1243="""",U1243=""f""),"""",U1243&amp;"": ""&amp;vlookup(to_text(U1243),'1.Learning-Goals'!$A$3:$B$100,2,FALSE))"),"")</f>
        <v/>
      </c>
      <c r="Z1243" s="50" t="str">
        <f>IFERROR(__xludf.DUMMYFUNCTION("if(or(V1243="""",V1243=""f""),"""",V1243&amp;"": ""&amp;vlookup(to_text(V1243),'1.Learning-Goals'!$A$3:$B$100,2,FALSE))"),"")</f>
        <v/>
      </c>
      <c r="AA1243" s="50" t="str">
        <f>IFERROR(__xludf.DUMMYFUNCTION("if(or(W1243="""",W1243=""f""),"""",W1243&amp;"": ""&amp;vlookup(to_text(W1243),'1.Learning-Goals'!$A$3:$B$100,2,FALSE))"),"")</f>
        <v/>
      </c>
      <c r="AB1243" s="50" t="str">
        <f>IFERROR(__xludf.DUMMYFUNCTION("if(or(X1243="""",X1243=""f""),"""",X1243&amp;"": ""&amp;vlookup(to_text(X1243),'1.Learning-Goals'!$A$3:$B$100,2,FALSE))"),"")</f>
        <v/>
      </c>
      <c r="AC1243" s="52"/>
      <c r="AD1243" s="52"/>
      <c r="AE1243" s="52"/>
      <c r="AF1243" s="52"/>
      <c r="AG1243" s="52"/>
      <c r="AH1243" s="52"/>
      <c r="AI1243" s="52"/>
      <c r="AJ1243" s="52"/>
    </row>
    <row r="1244" ht="15.75" customHeight="1">
      <c r="A1244" s="53"/>
      <c r="B1244" s="39" t="str">
        <f t="shared" si="1"/>
        <v/>
      </c>
      <c r="C1244" s="40" t="s">
        <v>3809</v>
      </c>
      <c r="D1244" s="41" t="s">
        <v>3810</v>
      </c>
      <c r="E1244" s="41" t="s">
        <v>2866</v>
      </c>
      <c r="F1244" s="40" t="s">
        <v>2867</v>
      </c>
      <c r="G1244" s="41">
        <v>7.0</v>
      </c>
      <c r="H1244" s="58" t="s">
        <v>7</v>
      </c>
      <c r="I1244" s="41" t="s">
        <v>2868</v>
      </c>
      <c r="J1244" s="56"/>
      <c r="K1244" s="44"/>
      <c r="L1244" s="45"/>
      <c r="M1244" s="46" t="s">
        <v>3634</v>
      </c>
      <c r="N1244" s="40" t="s">
        <v>3635</v>
      </c>
      <c r="O1244" s="47" t="s">
        <v>3811</v>
      </c>
      <c r="P1244" s="40" t="s">
        <v>3812</v>
      </c>
      <c r="Q1244" s="59"/>
      <c r="R1244" s="59"/>
      <c r="S1244" s="49"/>
      <c r="T1244" s="50" t="str">
        <f>IFERROR(__xludf.DUMMYFUNCTION("if(isblank($A1244),"""",REGEXREPLACE($A1244,   "",?(\d),?"",  ""$1""&amp;""-""&amp;$H1244))"),"")</f>
        <v/>
      </c>
      <c r="U1244" s="51" t="str">
        <f>IFERROR(__xludf.DUMMYFUNCTION("iferror(split(A1244,"","",TRUE,TRUE),"""")"),"")</f>
        <v/>
      </c>
      <c r="V1244" s="51"/>
      <c r="W1244" s="51"/>
      <c r="X1244" s="51"/>
      <c r="Y1244" s="50" t="str">
        <f>IFERROR(__xludf.DUMMYFUNCTION("if(or(U1244="""",U1244=""f""),"""",U1244&amp;"": ""&amp;vlookup(to_text(U1244),'1.Learning-Goals'!$A$3:$B$100,2,FALSE))"),"")</f>
        <v/>
      </c>
      <c r="Z1244" s="50" t="str">
        <f>IFERROR(__xludf.DUMMYFUNCTION("if(or(V1244="""",V1244=""f""),"""",V1244&amp;"": ""&amp;vlookup(to_text(V1244),'1.Learning-Goals'!$A$3:$B$100,2,FALSE))"),"")</f>
        <v/>
      </c>
      <c r="AA1244" s="50" t="str">
        <f>IFERROR(__xludf.DUMMYFUNCTION("if(or(W1244="""",W1244=""f""),"""",W1244&amp;"": ""&amp;vlookup(to_text(W1244),'1.Learning-Goals'!$A$3:$B$100,2,FALSE))"),"")</f>
        <v/>
      </c>
      <c r="AB1244" s="50" t="str">
        <f>IFERROR(__xludf.DUMMYFUNCTION("if(or(X1244="""",X1244=""f""),"""",X1244&amp;"": ""&amp;vlookup(to_text(X1244),'1.Learning-Goals'!$A$3:$B$100,2,FALSE))"),"")</f>
        <v/>
      </c>
      <c r="AC1244" s="52"/>
      <c r="AD1244" s="52"/>
      <c r="AE1244" s="52"/>
      <c r="AF1244" s="52"/>
      <c r="AG1244" s="52"/>
      <c r="AH1244" s="52"/>
      <c r="AI1244" s="52"/>
      <c r="AJ1244" s="52"/>
    </row>
    <row r="1245" ht="15.75" customHeight="1">
      <c r="A1245" s="53"/>
      <c r="B1245" s="39" t="str">
        <f t="shared" si="1"/>
        <v/>
      </c>
      <c r="C1245" s="40" t="s">
        <v>3813</v>
      </c>
      <c r="D1245" s="41" t="s">
        <v>3814</v>
      </c>
      <c r="E1245" s="41" t="s">
        <v>2866</v>
      </c>
      <c r="F1245" s="40" t="s">
        <v>2867</v>
      </c>
      <c r="G1245" s="41">
        <v>7.0</v>
      </c>
      <c r="H1245" s="58" t="s">
        <v>7</v>
      </c>
      <c r="I1245" s="41" t="s">
        <v>2868</v>
      </c>
      <c r="J1245" s="56"/>
      <c r="K1245" s="44"/>
      <c r="L1245" s="45"/>
      <c r="M1245" s="46" t="s">
        <v>3634</v>
      </c>
      <c r="N1245" s="40" t="s">
        <v>3635</v>
      </c>
      <c r="O1245" s="47" t="s">
        <v>3815</v>
      </c>
      <c r="P1245" s="40" t="s">
        <v>3816</v>
      </c>
      <c r="Q1245" s="59"/>
      <c r="R1245" s="59"/>
      <c r="S1245" s="49"/>
      <c r="T1245" s="50" t="str">
        <f>IFERROR(__xludf.DUMMYFUNCTION("if(isblank($A1245),"""",REGEXREPLACE($A1245,   "",?(\d),?"",  ""$1""&amp;""-""&amp;$H1245))"),"")</f>
        <v/>
      </c>
      <c r="U1245" s="51" t="str">
        <f>IFERROR(__xludf.DUMMYFUNCTION("iferror(split(A1245,"","",TRUE,TRUE),"""")"),"")</f>
        <v/>
      </c>
      <c r="V1245" s="51"/>
      <c r="W1245" s="51"/>
      <c r="X1245" s="51"/>
      <c r="Y1245" s="50" t="str">
        <f>IFERROR(__xludf.DUMMYFUNCTION("if(or(U1245="""",U1245=""f""),"""",U1245&amp;"": ""&amp;vlookup(to_text(U1245),'1.Learning-Goals'!$A$3:$B$100,2,FALSE))"),"")</f>
        <v/>
      </c>
      <c r="Z1245" s="50" t="str">
        <f>IFERROR(__xludf.DUMMYFUNCTION("if(or(V1245="""",V1245=""f""),"""",V1245&amp;"": ""&amp;vlookup(to_text(V1245),'1.Learning-Goals'!$A$3:$B$100,2,FALSE))"),"")</f>
        <v/>
      </c>
      <c r="AA1245" s="50" t="str">
        <f>IFERROR(__xludf.DUMMYFUNCTION("if(or(W1245="""",W1245=""f""),"""",W1245&amp;"": ""&amp;vlookup(to_text(W1245),'1.Learning-Goals'!$A$3:$B$100,2,FALSE))"),"")</f>
        <v/>
      </c>
      <c r="AB1245" s="50" t="str">
        <f>IFERROR(__xludf.DUMMYFUNCTION("if(or(X1245="""",X1245=""f""),"""",X1245&amp;"": ""&amp;vlookup(to_text(X1245),'1.Learning-Goals'!$A$3:$B$100,2,FALSE))"),"")</f>
        <v/>
      </c>
      <c r="AC1245" s="52"/>
      <c r="AD1245" s="52"/>
      <c r="AE1245" s="52"/>
      <c r="AF1245" s="52"/>
      <c r="AG1245" s="52"/>
      <c r="AH1245" s="52"/>
      <c r="AI1245" s="52"/>
      <c r="AJ1245" s="52"/>
    </row>
    <row r="1246" ht="15.75" customHeight="1">
      <c r="A1246" s="53"/>
      <c r="B1246" s="39" t="str">
        <f t="shared" si="1"/>
        <v/>
      </c>
      <c r="C1246" s="40" t="s">
        <v>3817</v>
      </c>
      <c r="D1246" s="41" t="s">
        <v>3818</v>
      </c>
      <c r="E1246" s="41" t="s">
        <v>2866</v>
      </c>
      <c r="F1246" s="40" t="s">
        <v>2867</v>
      </c>
      <c r="G1246" s="41">
        <v>7.0</v>
      </c>
      <c r="H1246" s="58" t="s">
        <v>7</v>
      </c>
      <c r="I1246" s="41" t="s">
        <v>2868</v>
      </c>
      <c r="J1246" s="56"/>
      <c r="K1246" s="44"/>
      <c r="L1246" s="45"/>
      <c r="M1246" s="46" t="s">
        <v>3634</v>
      </c>
      <c r="N1246" s="40" t="s">
        <v>3635</v>
      </c>
      <c r="O1246" s="47" t="s">
        <v>3819</v>
      </c>
      <c r="P1246" s="40" t="s">
        <v>3820</v>
      </c>
      <c r="Q1246" s="59"/>
      <c r="R1246" s="59"/>
      <c r="S1246" s="49"/>
      <c r="T1246" s="50" t="str">
        <f>IFERROR(__xludf.DUMMYFUNCTION("if(isblank($A1246),"""",REGEXREPLACE($A1246,   "",?(\d),?"",  ""$1""&amp;""-""&amp;$H1246))"),"")</f>
        <v/>
      </c>
      <c r="U1246" s="51" t="str">
        <f>IFERROR(__xludf.DUMMYFUNCTION("iferror(split(A1246,"","",TRUE,TRUE),"""")"),"")</f>
        <v/>
      </c>
      <c r="V1246" s="51"/>
      <c r="W1246" s="51"/>
      <c r="X1246" s="51"/>
      <c r="Y1246" s="50" t="str">
        <f>IFERROR(__xludf.DUMMYFUNCTION("if(or(U1246="""",U1246=""f""),"""",U1246&amp;"": ""&amp;vlookup(to_text(U1246),'1.Learning-Goals'!$A$3:$B$100,2,FALSE))"),"")</f>
        <v/>
      </c>
      <c r="Z1246" s="50" t="str">
        <f>IFERROR(__xludf.DUMMYFUNCTION("if(or(V1246="""",V1246=""f""),"""",V1246&amp;"": ""&amp;vlookup(to_text(V1246),'1.Learning-Goals'!$A$3:$B$100,2,FALSE))"),"")</f>
        <v/>
      </c>
      <c r="AA1246" s="50" t="str">
        <f>IFERROR(__xludf.DUMMYFUNCTION("if(or(W1246="""",W1246=""f""),"""",W1246&amp;"": ""&amp;vlookup(to_text(W1246),'1.Learning-Goals'!$A$3:$B$100,2,FALSE))"),"")</f>
        <v/>
      </c>
      <c r="AB1246" s="50" t="str">
        <f>IFERROR(__xludf.DUMMYFUNCTION("if(or(X1246="""",X1246=""f""),"""",X1246&amp;"": ""&amp;vlookup(to_text(X1246),'1.Learning-Goals'!$A$3:$B$100,2,FALSE))"),"")</f>
        <v/>
      </c>
      <c r="AC1246" s="52"/>
      <c r="AD1246" s="52"/>
      <c r="AE1246" s="52"/>
      <c r="AF1246" s="52"/>
      <c r="AG1246" s="52"/>
      <c r="AH1246" s="52"/>
      <c r="AI1246" s="52"/>
      <c r="AJ1246" s="52"/>
    </row>
    <row r="1247" ht="15.75" customHeight="1">
      <c r="A1247" s="53"/>
      <c r="B1247" s="39" t="str">
        <f t="shared" si="1"/>
        <v/>
      </c>
      <c r="C1247" s="40" t="s">
        <v>3821</v>
      </c>
      <c r="D1247" s="41" t="s">
        <v>3822</v>
      </c>
      <c r="E1247" s="41" t="s">
        <v>2866</v>
      </c>
      <c r="F1247" s="40" t="s">
        <v>2867</v>
      </c>
      <c r="G1247" s="41">
        <v>7.0</v>
      </c>
      <c r="H1247" s="58" t="s">
        <v>7</v>
      </c>
      <c r="I1247" s="41" t="s">
        <v>2868</v>
      </c>
      <c r="J1247" s="56"/>
      <c r="K1247" s="44"/>
      <c r="L1247" s="45"/>
      <c r="M1247" s="46" t="s">
        <v>3634</v>
      </c>
      <c r="N1247" s="40" t="s">
        <v>3635</v>
      </c>
      <c r="O1247" s="47" t="s">
        <v>3823</v>
      </c>
      <c r="P1247" s="40" t="s">
        <v>3824</v>
      </c>
      <c r="Q1247" s="59"/>
      <c r="R1247" s="59"/>
      <c r="S1247" s="49"/>
      <c r="T1247" s="50" t="str">
        <f>IFERROR(__xludf.DUMMYFUNCTION("if(isblank($A1247),"""",REGEXREPLACE($A1247,   "",?(\d),?"",  ""$1""&amp;""-""&amp;$H1247))"),"")</f>
        <v/>
      </c>
      <c r="U1247" s="51" t="str">
        <f>IFERROR(__xludf.DUMMYFUNCTION("iferror(split(A1247,"","",TRUE,TRUE),"""")"),"")</f>
        <v/>
      </c>
      <c r="V1247" s="51"/>
      <c r="W1247" s="51"/>
      <c r="X1247" s="51"/>
      <c r="Y1247" s="50" t="str">
        <f>IFERROR(__xludf.DUMMYFUNCTION("if(or(U1247="""",U1247=""f""),"""",U1247&amp;"": ""&amp;vlookup(to_text(U1247),'1.Learning-Goals'!$A$3:$B$100,2,FALSE))"),"")</f>
        <v/>
      </c>
      <c r="Z1247" s="50" t="str">
        <f>IFERROR(__xludf.DUMMYFUNCTION("if(or(V1247="""",V1247=""f""),"""",V1247&amp;"": ""&amp;vlookup(to_text(V1247),'1.Learning-Goals'!$A$3:$B$100,2,FALSE))"),"")</f>
        <v/>
      </c>
      <c r="AA1247" s="50" t="str">
        <f>IFERROR(__xludf.DUMMYFUNCTION("if(or(W1247="""",W1247=""f""),"""",W1247&amp;"": ""&amp;vlookup(to_text(W1247),'1.Learning-Goals'!$A$3:$B$100,2,FALSE))"),"")</f>
        <v/>
      </c>
      <c r="AB1247" s="50" t="str">
        <f>IFERROR(__xludf.DUMMYFUNCTION("if(or(X1247="""",X1247=""f""),"""",X1247&amp;"": ""&amp;vlookup(to_text(X1247),'1.Learning-Goals'!$A$3:$B$100,2,FALSE))"),"")</f>
        <v/>
      </c>
      <c r="AC1247" s="52"/>
      <c r="AD1247" s="52"/>
      <c r="AE1247" s="52"/>
      <c r="AF1247" s="52"/>
      <c r="AG1247" s="52"/>
      <c r="AH1247" s="52"/>
      <c r="AI1247" s="52"/>
      <c r="AJ1247" s="52"/>
    </row>
    <row r="1248" ht="15.75" customHeight="1">
      <c r="A1248" s="53"/>
      <c r="B1248" s="39" t="str">
        <f t="shared" si="1"/>
        <v/>
      </c>
      <c r="C1248" s="40" t="s">
        <v>3825</v>
      </c>
      <c r="D1248" s="41" t="s">
        <v>3826</v>
      </c>
      <c r="E1248" s="41" t="s">
        <v>2866</v>
      </c>
      <c r="F1248" s="40" t="s">
        <v>2867</v>
      </c>
      <c r="G1248" s="41">
        <v>7.0</v>
      </c>
      <c r="H1248" s="58" t="s">
        <v>7</v>
      </c>
      <c r="I1248" s="41" t="s">
        <v>2868</v>
      </c>
      <c r="J1248" s="56"/>
      <c r="K1248" s="44"/>
      <c r="L1248" s="45"/>
      <c r="M1248" s="46" t="s">
        <v>3634</v>
      </c>
      <c r="N1248" s="40" t="s">
        <v>3635</v>
      </c>
      <c r="O1248" s="47" t="s">
        <v>3827</v>
      </c>
      <c r="P1248" s="40" t="s">
        <v>3828</v>
      </c>
      <c r="Q1248" s="59"/>
      <c r="R1248" s="59"/>
      <c r="S1248" s="49"/>
      <c r="T1248" s="50" t="str">
        <f>IFERROR(__xludf.DUMMYFUNCTION("if(isblank($A1248),"""",REGEXREPLACE($A1248,   "",?(\d),?"",  ""$1""&amp;""-""&amp;$H1248))"),"")</f>
        <v/>
      </c>
      <c r="U1248" s="51" t="str">
        <f>IFERROR(__xludf.DUMMYFUNCTION("iferror(split(A1248,"","",TRUE,TRUE),"""")"),"")</f>
        <v/>
      </c>
      <c r="V1248" s="51"/>
      <c r="W1248" s="51"/>
      <c r="X1248" s="51"/>
      <c r="Y1248" s="50" t="str">
        <f>IFERROR(__xludf.DUMMYFUNCTION("if(or(U1248="""",U1248=""f""),"""",U1248&amp;"": ""&amp;vlookup(to_text(U1248),'1.Learning-Goals'!$A$3:$B$100,2,FALSE))"),"")</f>
        <v/>
      </c>
      <c r="Z1248" s="50" t="str">
        <f>IFERROR(__xludf.DUMMYFUNCTION("if(or(V1248="""",V1248=""f""),"""",V1248&amp;"": ""&amp;vlookup(to_text(V1248),'1.Learning-Goals'!$A$3:$B$100,2,FALSE))"),"")</f>
        <v/>
      </c>
      <c r="AA1248" s="50" t="str">
        <f>IFERROR(__xludf.DUMMYFUNCTION("if(or(W1248="""",W1248=""f""),"""",W1248&amp;"": ""&amp;vlookup(to_text(W1248),'1.Learning-Goals'!$A$3:$B$100,2,FALSE))"),"")</f>
        <v/>
      </c>
      <c r="AB1248" s="50" t="str">
        <f>IFERROR(__xludf.DUMMYFUNCTION("if(or(X1248="""",X1248=""f""),"""",X1248&amp;"": ""&amp;vlookup(to_text(X1248),'1.Learning-Goals'!$A$3:$B$100,2,FALSE))"),"")</f>
        <v/>
      </c>
      <c r="AC1248" s="52"/>
      <c r="AD1248" s="52"/>
      <c r="AE1248" s="52"/>
      <c r="AF1248" s="52"/>
      <c r="AG1248" s="52"/>
      <c r="AH1248" s="52"/>
      <c r="AI1248" s="52"/>
      <c r="AJ1248" s="52"/>
    </row>
    <row r="1249" ht="15.75" customHeight="1">
      <c r="A1249" s="53"/>
      <c r="B1249" s="39" t="str">
        <f t="shared" si="1"/>
        <v/>
      </c>
      <c r="C1249" s="40" t="s">
        <v>3829</v>
      </c>
      <c r="D1249" s="41" t="s">
        <v>3830</v>
      </c>
      <c r="E1249" s="41" t="s">
        <v>2866</v>
      </c>
      <c r="F1249" s="40" t="s">
        <v>2867</v>
      </c>
      <c r="G1249" s="41">
        <v>7.0</v>
      </c>
      <c r="H1249" s="58" t="s">
        <v>7</v>
      </c>
      <c r="I1249" s="41" t="s">
        <v>2868</v>
      </c>
      <c r="J1249" s="56"/>
      <c r="K1249" s="44"/>
      <c r="L1249" s="45"/>
      <c r="M1249" s="46" t="s">
        <v>3634</v>
      </c>
      <c r="N1249" s="40" t="s">
        <v>3635</v>
      </c>
      <c r="O1249" s="47" t="s">
        <v>3831</v>
      </c>
      <c r="P1249" s="40" t="s">
        <v>3832</v>
      </c>
      <c r="Q1249" s="59"/>
      <c r="R1249" s="59"/>
      <c r="S1249" s="49"/>
      <c r="T1249" s="50" t="str">
        <f>IFERROR(__xludf.DUMMYFUNCTION("if(isblank($A1249),"""",REGEXREPLACE($A1249,   "",?(\d),?"",  ""$1""&amp;""-""&amp;$H1249))"),"")</f>
        <v/>
      </c>
      <c r="U1249" s="51" t="str">
        <f>IFERROR(__xludf.DUMMYFUNCTION("iferror(split(A1249,"","",TRUE,TRUE),"""")"),"")</f>
        <v/>
      </c>
      <c r="V1249" s="51"/>
      <c r="W1249" s="51"/>
      <c r="X1249" s="51"/>
      <c r="Y1249" s="50" t="str">
        <f>IFERROR(__xludf.DUMMYFUNCTION("if(or(U1249="""",U1249=""f""),"""",U1249&amp;"": ""&amp;vlookup(to_text(U1249),'1.Learning-Goals'!$A$3:$B$100,2,FALSE))"),"")</f>
        <v/>
      </c>
      <c r="Z1249" s="50" t="str">
        <f>IFERROR(__xludf.DUMMYFUNCTION("if(or(V1249="""",V1249=""f""),"""",V1249&amp;"": ""&amp;vlookup(to_text(V1249),'1.Learning-Goals'!$A$3:$B$100,2,FALSE))"),"")</f>
        <v/>
      </c>
      <c r="AA1249" s="50" t="str">
        <f>IFERROR(__xludf.DUMMYFUNCTION("if(or(W1249="""",W1249=""f""),"""",W1249&amp;"": ""&amp;vlookup(to_text(W1249),'1.Learning-Goals'!$A$3:$B$100,2,FALSE))"),"")</f>
        <v/>
      </c>
      <c r="AB1249" s="50" t="str">
        <f>IFERROR(__xludf.DUMMYFUNCTION("if(or(X1249="""",X1249=""f""),"""",X1249&amp;"": ""&amp;vlookup(to_text(X1249),'1.Learning-Goals'!$A$3:$B$100,2,FALSE))"),"")</f>
        <v/>
      </c>
      <c r="AC1249" s="52"/>
      <c r="AD1249" s="52"/>
      <c r="AE1249" s="52"/>
      <c r="AF1249" s="52"/>
      <c r="AG1249" s="52"/>
      <c r="AH1249" s="52"/>
      <c r="AI1249" s="52"/>
      <c r="AJ1249" s="52"/>
    </row>
    <row r="1250" ht="15.75" customHeight="1">
      <c r="A1250" s="53"/>
      <c r="B1250" s="39" t="str">
        <f t="shared" si="1"/>
        <v/>
      </c>
      <c r="C1250" s="40" t="s">
        <v>3833</v>
      </c>
      <c r="D1250" s="41" t="s">
        <v>3834</v>
      </c>
      <c r="E1250" s="41" t="s">
        <v>2866</v>
      </c>
      <c r="F1250" s="40" t="s">
        <v>2867</v>
      </c>
      <c r="G1250" s="41">
        <v>7.0</v>
      </c>
      <c r="H1250" s="58" t="s">
        <v>7</v>
      </c>
      <c r="I1250" s="41" t="s">
        <v>2868</v>
      </c>
      <c r="J1250" s="56"/>
      <c r="K1250" s="44"/>
      <c r="L1250" s="45"/>
      <c r="M1250" s="46" t="s">
        <v>3634</v>
      </c>
      <c r="N1250" s="40" t="s">
        <v>3635</v>
      </c>
      <c r="O1250" s="47" t="s">
        <v>3835</v>
      </c>
      <c r="P1250" s="40" t="s">
        <v>3836</v>
      </c>
      <c r="Q1250" s="59"/>
      <c r="R1250" s="59"/>
      <c r="S1250" s="49"/>
      <c r="T1250" s="50" t="str">
        <f>IFERROR(__xludf.DUMMYFUNCTION("if(isblank($A1250),"""",REGEXREPLACE($A1250,   "",?(\d),?"",  ""$1""&amp;""-""&amp;$H1250))"),"")</f>
        <v/>
      </c>
      <c r="U1250" s="51" t="str">
        <f>IFERROR(__xludf.DUMMYFUNCTION("iferror(split(A1250,"","",TRUE,TRUE),"""")"),"")</f>
        <v/>
      </c>
      <c r="V1250" s="51"/>
      <c r="W1250" s="51"/>
      <c r="X1250" s="51"/>
      <c r="Y1250" s="50" t="str">
        <f>IFERROR(__xludf.DUMMYFUNCTION("if(or(U1250="""",U1250=""f""),"""",U1250&amp;"": ""&amp;vlookup(to_text(U1250),'1.Learning-Goals'!$A$3:$B$100,2,FALSE))"),"")</f>
        <v/>
      </c>
      <c r="Z1250" s="50" t="str">
        <f>IFERROR(__xludf.DUMMYFUNCTION("if(or(V1250="""",V1250=""f""),"""",V1250&amp;"": ""&amp;vlookup(to_text(V1250),'1.Learning-Goals'!$A$3:$B$100,2,FALSE))"),"")</f>
        <v/>
      </c>
      <c r="AA1250" s="50" t="str">
        <f>IFERROR(__xludf.DUMMYFUNCTION("if(or(W1250="""",W1250=""f""),"""",W1250&amp;"": ""&amp;vlookup(to_text(W1250),'1.Learning-Goals'!$A$3:$B$100,2,FALSE))"),"")</f>
        <v/>
      </c>
      <c r="AB1250" s="50" t="str">
        <f>IFERROR(__xludf.DUMMYFUNCTION("if(or(X1250="""",X1250=""f""),"""",X1250&amp;"": ""&amp;vlookup(to_text(X1250),'1.Learning-Goals'!$A$3:$B$100,2,FALSE))"),"")</f>
        <v/>
      </c>
      <c r="AC1250" s="52"/>
      <c r="AD1250" s="52"/>
      <c r="AE1250" s="52"/>
      <c r="AF1250" s="52"/>
      <c r="AG1250" s="52"/>
      <c r="AH1250" s="52"/>
      <c r="AI1250" s="52"/>
      <c r="AJ1250" s="52"/>
    </row>
    <row r="1251" ht="15.75" customHeight="1">
      <c r="A1251" s="53"/>
      <c r="B1251" s="39" t="str">
        <f t="shared" si="1"/>
        <v/>
      </c>
      <c r="C1251" s="40" t="s">
        <v>3837</v>
      </c>
      <c r="D1251" s="41" t="s">
        <v>3838</v>
      </c>
      <c r="E1251" s="41" t="s">
        <v>2866</v>
      </c>
      <c r="F1251" s="40" t="s">
        <v>2867</v>
      </c>
      <c r="G1251" s="41">
        <v>7.0</v>
      </c>
      <c r="H1251" s="58" t="s">
        <v>7</v>
      </c>
      <c r="I1251" s="41" t="s">
        <v>2868</v>
      </c>
      <c r="J1251" s="56"/>
      <c r="K1251" s="44"/>
      <c r="L1251" s="45"/>
      <c r="M1251" s="46" t="s">
        <v>3634</v>
      </c>
      <c r="N1251" s="40" t="s">
        <v>3635</v>
      </c>
      <c r="O1251" s="47" t="s">
        <v>3839</v>
      </c>
      <c r="P1251" s="40" t="s">
        <v>3840</v>
      </c>
      <c r="Q1251" s="59"/>
      <c r="R1251" s="59"/>
      <c r="S1251" s="49"/>
      <c r="T1251" s="50" t="str">
        <f>IFERROR(__xludf.DUMMYFUNCTION("if(isblank($A1251),"""",REGEXREPLACE($A1251,   "",?(\d),?"",  ""$1""&amp;""-""&amp;$H1251))"),"")</f>
        <v/>
      </c>
      <c r="U1251" s="51" t="str">
        <f>IFERROR(__xludf.DUMMYFUNCTION("iferror(split(A1251,"","",TRUE,TRUE),"""")"),"")</f>
        <v/>
      </c>
      <c r="V1251" s="51"/>
      <c r="W1251" s="51"/>
      <c r="X1251" s="51"/>
      <c r="Y1251" s="50" t="str">
        <f>IFERROR(__xludf.DUMMYFUNCTION("if(or(U1251="""",U1251=""f""),"""",U1251&amp;"": ""&amp;vlookup(to_text(U1251),'1.Learning-Goals'!$A$3:$B$100,2,FALSE))"),"")</f>
        <v/>
      </c>
      <c r="Z1251" s="50" t="str">
        <f>IFERROR(__xludf.DUMMYFUNCTION("if(or(V1251="""",V1251=""f""),"""",V1251&amp;"": ""&amp;vlookup(to_text(V1251),'1.Learning-Goals'!$A$3:$B$100,2,FALSE))"),"")</f>
        <v/>
      </c>
      <c r="AA1251" s="50" t="str">
        <f>IFERROR(__xludf.DUMMYFUNCTION("if(or(W1251="""",W1251=""f""),"""",W1251&amp;"": ""&amp;vlookup(to_text(W1251),'1.Learning-Goals'!$A$3:$B$100,2,FALSE))"),"")</f>
        <v/>
      </c>
      <c r="AB1251" s="50" t="str">
        <f>IFERROR(__xludf.DUMMYFUNCTION("if(or(X1251="""",X1251=""f""),"""",X1251&amp;"": ""&amp;vlookup(to_text(X1251),'1.Learning-Goals'!$A$3:$B$100,2,FALSE))"),"")</f>
        <v/>
      </c>
      <c r="AC1251" s="52"/>
      <c r="AD1251" s="52"/>
      <c r="AE1251" s="52"/>
      <c r="AF1251" s="52"/>
      <c r="AG1251" s="52"/>
      <c r="AH1251" s="52"/>
      <c r="AI1251" s="52"/>
      <c r="AJ1251" s="52"/>
    </row>
    <row r="1252" ht="15.75" customHeight="1">
      <c r="A1252" s="53"/>
      <c r="B1252" s="39" t="str">
        <f t="shared" si="1"/>
        <v/>
      </c>
      <c r="C1252" s="40" t="s">
        <v>3841</v>
      </c>
      <c r="D1252" s="41" t="s">
        <v>3842</v>
      </c>
      <c r="E1252" s="41" t="s">
        <v>2866</v>
      </c>
      <c r="F1252" s="40" t="s">
        <v>2867</v>
      </c>
      <c r="G1252" s="41">
        <v>7.0</v>
      </c>
      <c r="H1252" s="58" t="s">
        <v>7</v>
      </c>
      <c r="I1252" s="41" t="s">
        <v>2868</v>
      </c>
      <c r="J1252" s="56"/>
      <c r="K1252" s="44"/>
      <c r="L1252" s="45"/>
      <c r="M1252" s="46" t="s">
        <v>3634</v>
      </c>
      <c r="N1252" s="40" t="s">
        <v>3635</v>
      </c>
      <c r="O1252" s="47" t="s">
        <v>3843</v>
      </c>
      <c r="P1252" s="40" t="s">
        <v>3844</v>
      </c>
      <c r="Q1252" s="59"/>
      <c r="R1252" s="59"/>
      <c r="S1252" s="49"/>
      <c r="T1252" s="50" t="str">
        <f>IFERROR(__xludf.DUMMYFUNCTION("if(isblank($A1252),"""",REGEXREPLACE($A1252,   "",?(\d),?"",  ""$1""&amp;""-""&amp;$H1252))"),"")</f>
        <v/>
      </c>
      <c r="U1252" s="51" t="str">
        <f>IFERROR(__xludf.DUMMYFUNCTION("iferror(split(A1252,"","",TRUE,TRUE),"""")"),"")</f>
        <v/>
      </c>
      <c r="V1252" s="51"/>
      <c r="W1252" s="51"/>
      <c r="X1252" s="51"/>
      <c r="Y1252" s="50" t="str">
        <f>IFERROR(__xludf.DUMMYFUNCTION("if(or(U1252="""",U1252=""f""),"""",U1252&amp;"": ""&amp;vlookup(to_text(U1252),'1.Learning-Goals'!$A$3:$B$100,2,FALSE))"),"")</f>
        <v/>
      </c>
      <c r="Z1252" s="50" t="str">
        <f>IFERROR(__xludf.DUMMYFUNCTION("if(or(V1252="""",V1252=""f""),"""",V1252&amp;"": ""&amp;vlookup(to_text(V1252),'1.Learning-Goals'!$A$3:$B$100,2,FALSE))"),"")</f>
        <v/>
      </c>
      <c r="AA1252" s="50" t="str">
        <f>IFERROR(__xludf.DUMMYFUNCTION("if(or(W1252="""",W1252=""f""),"""",W1252&amp;"": ""&amp;vlookup(to_text(W1252),'1.Learning-Goals'!$A$3:$B$100,2,FALSE))"),"")</f>
        <v/>
      </c>
      <c r="AB1252" s="50" t="str">
        <f>IFERROR(__xludf.DUMMYFUNCTION("if(or(X1252="""",X1252=""f""),"""",X1252&amp;"": ""&amp;vlookup(to_text(X1252),'1.Learning-Goals'!$A$3:$B$100,2,FALSE))"),"")</f>
        <v/>
      </c>
      <c r="AC1252" s="52"/>
      <c r="AD1252" s="52"/>
      <c r="AE1252" s="52"/>
      <c r="AF1252" s="52"/>
      <c r="AG1252" s="52"/>
      <c r="AH1252" s="52"/>
      <c r="AI1252" s="52"/>
      <c r="AJ1252" s="52"/>
    </row>
    <row r="1253" ht="15.75" customHeight="1">
      <c r="A1253" s="53"/>
      <c r="B1253" s="39" t="str">
        <f t="shared" si="1"/>
        <v/>
      </c>
      <c r="C1253" s="40" t="s">
        <v>3845</v>
      </c>
      <c r="D1253" s="41" t="s">
        <v>3846</v>
      </c>
      <c r="E1253" s="41" t="s">
        <v>2866</v>
      </c>
      <c r="F1253" s="40" t="s">
        <v>2867</v>
      </c>
      <c r="G1253" s="41">
        <v>7.0</v>
      </c>
      <c r="H1253" s="58" t="s">
        <v>7</v>
      </c>
      <c r="I1253" s="41" t="s">
        <v>2868</v>
      </c>
      <c r="J1253" s="56"/>
      <c r="K1253" s="44"/>
      <c r="L1253" s="45"/>
      <c r="M1253" s="46" t="s">
        <v>3696</v>
      </c>
      <c r="N1253" s="40" t="s">
        <v>3697</v>
      </c>
      <c r="O1253" s="47" t="s">
        <v>3847</v>
      </c>
      <c r="P1253" s="40" t="s">
        <v>3699</v>
      </c>
      <c r="Q1253" s="59"/>
      <c r="R1253" s="59"/>
      <c r="S1253" s="49"/>
      <c r="T1253" s="50" t="str">
        <f>IFERROR(__xludf.DUMMYFUNCTION("if(isblank($A1253),"""",REGEXREPLACE($A1253,   "",?(\d),?"",  ""$1""&amp;""-""&amp;$H1253))"),"")</f>
        <v/>
      </c>
      <c r="U1253" s="51" t="str">
        <f>IFERROR(__xludf.DUMMYFUNCTION("iferror(split(A1253,"","",TRUE,TRUE),"""")"),"")</f>
        <v/>
      </c>
      <c r="V1253" s="51"/>
      <c r="W1253" s="51"/>
      <c r="X1253" s="51"/>
      <c r="Y1253" s="50" t="str">
        <f>IFERROR(__xludf.DUMMYFUNCTION("if(or(U1253="""",U1253=""f""),"""",U1253&amp;"": ""&amp;vlookup(to_text(U1253),'1.Learning-Goals'!$A$3:$B$100,2,FALSE))"),"")</f>
        <v/>
      </c>
      <c r="Z1253" s="50" t="str">
        <f>IFERROR(__xludf.DUMMYFUNCTION("if(or(V1253="""",V1253=""f""),"""",V1253&amp;"": ""&amp;vlookup(to_text(V1253),'1.Learning-Goals'!$A$3:$B$100,2,FALSE))"),"")</f>
        <v/>
      </c>
      <c r="AA1253" s="50" t="str">
        <f>IFERROR(__xludf.DUMMYFUNCTION("if(or(W1253="""",W1253=""f""),"""",W1253&amp;"": ""&amp;vlookup(to_text(W1253),'1.Learning-Goals'!$A$3:$B$100,2,FALSE))"),"")</f>
        <v/>
      </c>
      <c r="AB1253" s="50" t="str">
        <f>IFERROR(__xludf.DUMMYFUNCTION("if(or(X1253="""",X1253=""f""),"""",X1253&amp;"": ""&amp;vlookup(to_text(X1253),'1.Learning-Goals'!$A$3:$B$100,2,FALSE))"),"")</f>
        <v/>
      </c>
      <c r="AC1253" s="52"/>
      <c r="AD1253" s="52"/>
      <c r="AE1253" s="52"/>
      <c r="AF1253" s="52"/>
      <c r="AG1253" s="52"/>
      <c r="AH1253" s="52"/>
      <c r="AI1253" s="52"/>
      <c r="AJ1253" s="52"/>
    </row>
    <row r="1254" ht="15.75" customHeight="1">
      <c r="A1254" s="53"/>
      <c r="B1254" s="39" t="str">
        <f t="shared" si="1"/>
        <v/>
      </c>
      <c r="C1254" s="40" t="s">
        <v>3848</v>
      </c>
      <c r="D1254" s="41" t="s">
        <v>3849</v>
      </c>
      <c r="E1254" s="41" t="s">
        <v>2866</v>
      </c>
      <c r="F1254" s="40" t="s">
        <v>2867</v>
      </c>
      <c r="G1254" s="41">
        <v>7.0</v>
      </c>
      <c r="H1254" s="58" t="s">
        <v>7</v>
      </c>
      <c r="I1254" s="41" t="s">
        <v>2868</v>
      </c>
      <c r="J1254" s="56"/>
      <c r="K1254" s="44"/>
      <c r="L1254" s="45"/>
      <c r="M1254" s="46" t="s">
        <v>3696</v>
      </c>
      <c r="N1254" s="40" t="s">
        <v>3697</v>
      </c>
      <c r="O1254" s="47" t="s">
        <v>3850</v>
      </c>
      <c r="P1254" s="40" t="s">
        <v>3703</v>
      </c>
      <c r="Q1254" s="59"/>
      <c r="R1254" s="59"/>
      <c r="S1254" s="49"/>
      <c r="T1254" s="50" t="str">
        <f>IFERROR(__xludf.DUMMYFUNCTION("if(isblank($A1254),"""",REGEXREPLACE($A1254,   "",?(\d),?"",  ""$1""&amp;""-""&amp;$H1254))"),"")</f>
        <v/>
      </c>
      <c r="U1254" s="51" t="str">
        <f>IFERROR(__xludf.DUMMYFUNCTION("iferror(split(A1254,"","",TRUE,TRUE),"""")"),"")</f>
        <v/>
      </c>
      <c r="V1254" s="51"/>
      <c r="W1254" s="51"/>
      <c r="X1254" s="51"/>
      <c r="Y1254" s="50" t="str">
        <f>IFERROR(__xludf.DUMMYFUNCTION("if(or(U1254="""",U1254=""f""),"""",U1254&amp;"": ""&amp;vlookup(to_text(U1254),'1.Learning-Goals'!$A$3:$B$100,2,FALSE))"),"")</f>
        <v/>
      </c>
      <c r="Z1254" s="50" t="str">
        <f>IFERROR(__xludf.DUMMYFUNCTION("if(or(V1254="""",V1254=""f""),"""",V1254&amp;"": ""&amp;vlookup(to_text(V1254),'1.Learning-Goals'!$A$3:$B$100,2,FALSE))"),"")</f>
        <v/>
      </c>
      <c r="AA1254" s="50" t="str">
        <f>IFERROR(__xludf.DUMMYFUNCTION("if(or(W1254="""",W1254=""f""),"""",W1254&amp;"": ""&amp;vlookup(to_text(W1254),'1.Learning-Goals'!$A$3:$B$100,2,FALSE))"),"")</f>
        <v/>
      </c>
      <c r="AB1254" s="50" t="str">
        <f>IFERROR(__xludf.DUMMYFUNCTION("if(or(X1254="""",X1254=""f""),"""",X1254&amp;"": ""&amp;vlookup(to_text(X1254),'1.Learning-Goals'!$A$3:$B$100,2,FALSE))"),"")</f>
        <v/>
      </c>
      <c r="AC1254" s="52"/>
      <c r="AD1254" s="52"/>
      <c r="AE1254" s="52"/>
      <c r="AF1254" s="52"/>
      <c r="AG1254" s="52"/>
      <c r="AH1254" s="52"/>
      <c r="AI1254" s="52"/>
      <c r="AJ1254" s="52"/>
    </row>
    <row r="1255" ht="15.75" customHeight="1">
      <c r="A1255" s="53"/>
      <c r="B1255" s="39" t="str">
        <f t="shared" si="1"/>
        <v/>
      </c>
      <c r="C1255" s="40" t="s">
        <v>3851</v>
      </c>
      <c r="D1255" s="41" t="s">
        <v>3852</v>
      </c>
      <c r="E1255" s="41" t="s">
        <v>2866</v>
      </c>
      <c r="F1255" s="40" t="s">
        <v>2867</v>
      </c>
      <c r="G1255" s="41">
        <v>7.0</v>
      </c>
      <c r="H1255" s="58" t="s">
        <v>7</v>
      </c>
      <c r="I1255" s="41" t="s">
        <v>2868</v>
      </c>
      <c r="J1255" s="56"/>
      <c r="K1255" s="44"/>
      <c r="L1255" s="45"/>
      <c r="M1255" s="46" t="s">
        <v>3696</v>
      </c>
      <c r="N1255" s="40" t="s">
        <v>3697</v>
      </c>
      <c r="O1255" s="47" t="s">
        <v>3853</v>
      </c>
      <c r="P1255" s="40" t="s">
        <v>3854</v>
      </c>
      <c r="Q1255" s="59"/>
      <c r="R1255" s="59"/>
      <c r="S1255" s="49"/>
      <c r="T1255" s="50" t="str">
        <f>IFERROR(__xludf.DUMMYFUNCTION("if(isblank($A1255),"""",REGEXREPLACE($A1255,   "",?(\d),?"",  ""$1""&amp;""-""&amp;$H1255))"),"")</f>
        <v/>
      </c>
      <c r="U1255" s="51" t="str">
        <f>IFERROR(__xludf.DUMMYFUNCTION("iferror(split(A1255,"","",TRUE,TRUE),"""")"),"")</f>
        <v/>
      </c>
      <c r="V1255" s="51"/>
      <c r="W1255" s="51"/>
      <c r="X1255" s="51"/>
      <c r="Y1255" s="50" t="str">
        <f>IFERROR(__xludf.DUMMYFUNCTION("if(or(U1255="""",U1255=""f""),"""",U1255&amp;"": ""&amp;vlookup(to_text(U1255),'1.Learning-Goals'!$A$3:$B$100,2,FALSE))"),"")</f>
        <v/>
      </c>
      <c r="Z1255" s="50" t="str">
        <f>IFERROR(__xludf.DUMMYFUNCTION("if(or(V1255="""",V1255=""f""),"""",V1255&amp;"": ""&amp;vlookup(to_text(V1255),'1.Learning-Goals'!$A$3:$B$100,2,FALSE))"),"")</f>
        <v/>
      </c>
      <c r="AA1255" s="50" t="str">
        <f>IFERROR(__xludf.DUMMYFUNCTION("if(or(W1255="""",W1255=""f""),"""",W1255&amp;"": ""&amp;vlookup(to_text(W1255),'1.Learning-Goals'!$A$3:$B$100,2,FALSE))"),"")</f>
        <v/>
      </c>
      <c r="AB1255" s="50" t="str">
        <f>IFERROR(__xludf.DUMMYFUNCTION("if(or(X1255="""",X1255=""f""),"""",X1255&amp;"": ""&amp;vlookup(to_text(X1255),'1.Learning-Goals'!$A$3:$B$100,2,FALSE))"),"")</f>
        <v/>
      </c>
      <c r="AC1255" s="52"/>
      <c r="AD1255" s="52"/>
      <c r="AE1255" s="52"/>
      <c r="AF1255" s="52"/>
      <c r="AG1255" s="52"/>
      <c r="AH1255" s="52"/>
      <c r="AI1255" s="52"/>
      <c r="AJ1255" s="52"/>
    </row>
    <row r="1256" ht="15.75" customHeight="1">
      <c r="A1256" s="53"/>
      <c r="B1256" s="39" t="str">
        <f t="shared" si="1"/>
        <v/>
      </c>
      <c r="C1256" s="40" t="s">
        <v>3855</v>
      </c>
      <c r="D1256" s="41" t="s">
        <v>3856</v>
      </c>
      <c r="E1256" s="41" t="s">
        <v>2866</v>
      </c>
      <c r="F1256" s="40" t="s">
        <v>2867</v>
      </c>
      <c r="G1256" s="41">
        <v>7.0</v>
      </c>
      <c r="H1256" s="58" t="s">
        <v>7</v>
      </c>
      <c r="I1256" s="41" t="s">
        <v>2868</v>
      </c>
      <c r="J1256" s="56"/>
      <c r="K1256" s="44"/>
      <c r="L1256" s="45"/>
      <c r="M1256" s="46" t="s">
        <v>3696</v>
      </c>
      <c r="N1256" s="40" t="s">
        <v>3697</v>
      </c>
      <c r="O1256" s="47" t="s">
        <v>3857</v>
      </c>
      <c r="P1256" s="40" t="s">
        <v>3858</v>
      </c>
      <c r="Q1256" s="59"/>
      <c r="R1256" s="59"/>
      <c r="S1256" s="49"/>
      <c r="T1256" s="50" t="str">
        <f>IFERROR(__xludf.DUMMYFUNCTION("if(isblank($A1256),"""",REGEXREPLACE($A1256,   "",?(\d),?"",  ""$1""&amp;""-""&amp;$H1256))"),"")</f>
        <v/>
      </c>
      <c r="U1256" s="51" t="str">
        <f>IFERROR(__xludf.DUMMYFUNCTION("iferror(split(A1256,"","",TRUE,TRUE),"""")"),"")</f>
        <v/>
      </c>
      <c r="V1256" s="51"/>
      <c r="W1256" s="51"/>
      <c r="X1256" s="51"/>
      <c r="Y1256" s="50" t="str">
        <f>IFERROR(__xludf.DUMMYFUNCTION("if(or(U1256="""",U1256=""f""),"""",U1256&amp;"": ""&amp;vlookup(to_text(U1256),'1.Learning-Goals'!$A$3:$B$100,2,FALSE))"),"")</f>
        <v/>
      </c>
      <c r="Z1256" s="50" t="str">
        <f>IFERROR(__xludf.DUMMYFUNCTION("if(or(V1256="""",V1256=""f""),"""",V1256&amp;"": ""&amp;vlookup(to_text(V1256),'1.Learning-Goals'!$A$3:$B$100,2,FALSE))"),"")</f>
        <v/>
      </c>
      <c r="AA1256" s="50" t="str">
        <f>IFERROR(__xludf.DUMMYFUNCTION("if(or(W1256="""",W1256=""f""),"""",W1256&amp;"": ""&amp;vlookup(to_text(W1256),'1.Learning-Goals'!$A$3:$B$100,2,FALSE))"),"")</f>
        <v/>
      </c>
      <c r="AB1256" s="50" t="str">
        <f>IFERROR(__xludf.DUMMYFUNCTION("if(or(X1256="""",X1256=""f""),"""",X1256&amp;"": ""&amp;vlookup(to_text(X1256),'1.Learning-Goals'!$A$3:$B$100,2,FALSE))"),"")</f>
        <v/>
      </c>
      <c r="AC1256" s="52"/>
      <c r="AD1256" s="52"/>
      <c r="AE1256" s="52"/>
      <c r="AF1256" s="52"/>
      <c r="AG1256" s="52"/>
      <c r="AH1256" s="52"/>
      <c r="AI1256" s="52"/>
      <c r="AJ1256" s="52"/>
    </row>
    <row r="1257" ht="15.75" customHeight="1">
      <c r="A1257" s="53"/>
      <c r="B1257" s="39" t="str">
        <f t="shared" si="1"/>
        <v/>
      </c>
      <c r="C1257" s="40" t="s">
        <v>3859</v>
      </c>
      <c r="D1257" s="41" t="s">
        <v>3860</v>
      </c>
      <c r="E1257" s="41" t="s">
        <v>2866</v>
      </c>
      <c r="F1257" s="40" t="s">
        <v>2867</v>
      </c>
      <c r="G1257" s="41">
        <v>7.0</v>
      </c>
      <c r="H1257" s="58" t="s">
        <v>7</v>
      </c>
      <c r="I1257" s="41" t="s">
        <v>2868</v>
      </c>
      <c r="J1257" s="56"/>
      <c r="K1257" s="44"/>
      <c r="L1257" s="45"/>
      <c r="M1257" s="46" t="s">
        <v>3696</v>
      </c>
      <c r="N1257" s="40" t="s">
        <v>3697</v>
      </c>
      <c r="O1257" s="47" t="s">
        <v>3861</v>
      </c>
      <c r="P1257" s="40" t="s">
        <v>3862</v>
      </c>
      <c r="Q1257" s="59"/>
      <c r="R1257" s="59"/>
      <c r="S1257" s="49"/>
      <c r="T1257" s="50" t="str">
        <f>IFERROR(__xludf.DUMMYFUNCTION("if(isblank($A1257),"""",REGEXREPLACE($A1257,   "",?(\d),?"",  ""$1""&amp;""-""&amp;$H1257))"),"")</f>
        <v/>
      </c>
      <c r="U1257" s="51" t="str">
        <f>IFERROR(__xludf.DUMMYFUNCTION("iferror(split(A1257,"","",TRUE,TRUE),"""")"),"")</f>
        <v/>
      </c>
      <c r="V1257" s="51"/>
      <c r="W1257" s="51"/>
      <c r="X1257" s="51"/>
      <c r="Y1257" s="50" t="str">
        <f>IFERROR(__xludf.DUMMYFUNCTION("if(or(U1257="""",U1257=""f""),"""",U1257&amp;"": ""&amp;vlookup(to_text(U1257),'1.Learning-Goals'!$A$3:$B$100,2,FALSE))"),"")</f>
        <v/>
      </c>
      <c r="Z1257" s="50" t="str">
        <f>IFERROR(__xludf.DUMMYFUNCTION("if(or(V1257="""",V1257=""f""),"""",V1257&amp;"": ""&amp;vlookup(to_text(V1257),'1.Learning-Goals'!$A$3:$B$100,2,FALSE))"),"")</f>
        <v/>
      </c>
      <c r="AA1257" s="50" t="str">
        <f>IFERROR(__xludf.DUMMYFUNCTION("if(or(W1257="""",W1257=""f""),"""",W1257&amp;"": ""&amp;vlookup(to_text(W1257),'1.Learning-Goals'!$A$3:$B$100,2,FALSE))"),"")</f>
        <v/>
      </c>
      <c r="AB1257" s="50" t="str">
        <f>IFERROR(__xludf.DUMMYFUNCTION("if(or(X1257="""",X1257=""f""),"""",X1257&amp;"": ""&amp;vlookup(to_text(X1257),'1.Learning-Goals'!$A$3:$B$100,2,FALSE))"),"")</f>
        <v/>
      </c>
      <c r="AC1257" s="52"/>
      <c r="AD1257" s="52"/>
      <c r="AE1257" s="52"/>
      <c r="AF1257" s="52"/>
      <c r="AG1257" s="52"/>
      <c r="AH1257" s="52"/>
      <c r="AI1257" s="52"/>
      <c r="AJ1257" s="52"/>
    </row>
    <row r="1258" ht="15.75" customHeight="1">
      <c r="A1258" s="53"/>
      <c r="B1258" s="39" t="str">
        <f t="shared" si="1"/>
        <v/>
      </c>
      <c r="C1258" s="40" t="s">
        <v>3863</v>
      </c>
      <c r="D1258" s="41" t="s">
        <v>3864</v>
      </c>
      <c r="E1258" s="41" t="s">
        <v>2866</v>
      </c>
      <c r="F1258" s="40" t="s">
        <v>2867</v>
      </c>
      <c r="G1258" s="41">
        <v>7.0</v>
      </c>
      <c r="H1258" s="58" t="s">
        <v>7</v>
      </c>
      <c r="I1258" s="41" t="s">
        <v>2868</v>
      </c>
      <c r="J1258" s="56"/>
      <c r="K1258" s="44"/>
      <c r="L1258" s="45"/>
      <c r="M1258" s="46" t="s">
        <v>3696</v>
      </c>
      <c r="N1258" s="40" t="s">
        <v>3697</v>
      </c>
      <c r="O1258" s="47" t="s">
        <v>3865</v>
      </c>
      <c r="P1258" s="40" t="s">
        <v>3866</v>
      </c>
      <c r="Q1258" s="59"/>
      <c r="R1258" s="59"/>
      <c r="S1258" s="49"/>
      <c r="T1258" s="50" t="str">
        <f>IFERROR(__xludf.DUMMYFUNCTION("if(isblank($A1258),"""",REGEXREPLACE($A1258,   "",?(\d),?"",  ""$1""&amp;""-""&amp;$H1258))"),"")</f>
        <v/>
      </c>
      <c r="U1258" s="51" t="str">
        <f>IFERROR(__xludf.DUMMYFUNCTION("iferror(split(A1258,"","",TRUE,TRUE),"""")"),"")</f>
        <v/>
      </c>
      <c r="V1258" s="51"/>
      <c r="W1258" s="51"/>
      <c r="X1258" s="51"/>
      <c r="Y1258" s="50" t="str">
        <f>IFERROR(__xludf.DUMMYFUNCTION("if(or(U1258="""",U1258=""f""),"""",U1258&amp;"": ""&amp;vlookup(to_text(U1258),'1.Learning-Goals'!$A$3:$B$100,2,FALSE))"),"")</f>
        <v/>
      </c>
      <c r="Z1258" s="50" t="str">
        <f>IFERROR(__xludf.DUMMYFUNCTION("if(or(V1258="""",V1258=""f""),"""",V1258&amp;"": ""&amp;vlookup(to_text(V1258),'1.Learning-Goals'!$A$3:$B$100,2,FALSE))"),"")</f>
        <v/>
      </c>
      <c r="AA1258" s="50" t="str">
        <f>IFERROR(__xludf.DUMMYFUNCTION("if(or(W1258="""",W1258=""f""),"""",W1258&amp;"": ""&amp;vlookup(to_text(W1258),'1.Learning-Goals'!$A$3:$B$100,2,FALSE))"),"")</f>
        <v/>
      </c>
      <c r="AB1258" s="50" t="str">
        <f>IFERROR(__xludf.DUMMYFUNCTION("if(or(X1258="""",X1258=""f""),"""",X1258&amp;"": ""&amp;vlookup(to_text(X1258),'1.Learning-Goals'!$A$3:$B$100,2,FALSE))"),"")</f>
        <v/>
      </c>
      <c r="AC1258" s="52"/>
      <c r="AD1258" s="52"/>
      <c r="AE1258" s="52"/>
      <c r="AF1258" s="52"/>
      <c r="AG1258" s="52"/>
      <c r="AH1258" s="52"/>
      <c r="AI1258" s="52"/>
      <c r="AJ1258" s="52"/>
    </row>
    <row r="1259" ht="15.75" customHeight="1">
      <c r="A1259" s="53"/>
      <c r="B1259" s="39" t="str">
        <f t="shared" si="1"/>
        <v/>
      </c>
      <c r="C1259" s="40" t="s">
        <v>3867</v>
      </c>
      <c r="D1259" s="41" t="s">
        <v>3868</v>
      </c>
      <c r="E1259" s="41" t="s">
        <v>2866</v>
      </c>
      <c r="F1259" s="40" t="s">
        <v>2867</v>
      </c>
      <c r="G1259" s="41">
        <v>7.0</v>
      </c>
      <c r="H1259" s="58" t="s">
        <v>7</v>
      </c>
      <c r="I1259" s="41" t="s">
        <v>2868</v>
      </c>
      <c r="J1259" s="56"/>
      <c r="K1259" s="44"/>
      <c r="L1259" s="45"/>
      <c r="M1259" s="46" t="s">
        <v>3696</v>
      </c>
      <c r="N1259" s="40" t="s">
        <v>3697</v>
      </c>
      <c r="O1259" s="47" t="s">
        <v>3869</v>
      </c>
      <c r="P1259" s="40" t="s">
        <v>3707</v>
      </c>
      <c r="Q1259" s="59"/>
      <c r="R1259" s="59"/>
      <c r="S1259" s="49"/>
      <c r="T1259" s="50" t="str">
        <f>IFERROR(__xludf.DUMMYFUNCTION("if(isblank($A1259),"""",REGEXREPLACE($A1259,   "",?(\d),?"",  ""$1""&amp;""-""&amp;$H1259))"),"")</f>
        <v/>
      </c>
      <c r="U1259" s="51" t="str">
        <f>IFERROR(__xludf.DUMMYFUNCTION("iferror(split(A1259,"","",TRUE,TRUE),"""")"),"")</f>
        <v/>
      </c>
      <c r="V1259" s="51"/>
      <c r="W1259" s="51"/>
      <c r="X1259" s="51"/>
      <c r="Y1259" s="50" t="str">
        <f>IFERROR(__xludf.DUMMYFUNCTION("if(or(U1259="""",U1259=""f""),"""",U1259&amp;"": ""&amp;vlookup(to_text(U1259),'1.Learning-Goals'!$A$3:$B$100,2,FALSE))"),"")</f>
        <v/>
      </c>
      <c r="Z1259" s="50" t="str">
        <f>IFERROR(__xludf.DUMMYFUNCTION("if(or(V1259="""",V1259=""f""),"""",V1259&amp;"": ""&amp;vlookup(to_text(V1259),'1.Learning-Goals'!$A$3:$B$100,2,FALSE))"),"")</f>
        <v/>
      </c>
      <c r="AA1259" s="50" t="str">
        <f>IFERROR(__xludf.DUMMYFUNCTION("if(or(W1259="""",W1259=""f""),"""",W1259&amp;"": ""&amp;vlookup(to_text(W1259),'1.Learning-Goals'!$A$3:$B$100,2,FALSE))"),"")</f>
        <v/>
      </c>
      <c r="AB1259" s="50" t="str">
        <f>IFERROR(__xludf.DUMMYFUNCTION("if(or(X1259="""",X1259=""f""),"""",X1259&amp;"": ""&amp;vlookup(to_text(X1259),'1.Learning-Goals'!$A$3:$B$100,2,FALSE))"),"")</f>
        <v/>
      </c>
      <c r="AC1259" s="52"/>
      <c r="AD1259" s="52"/>
      <c r="AE1259" s="52"/>
      <c r="AF1259" s="52"/>
      <c r="AG1259" s="52"/>
      <c r="AH1259" s="52"/>
      <c r="AI1259" s="52"/>
      <c r="AJ1259" s="52"/>
    </row>
    <row r="1260" ht="15.75" customHeight="1">
      <c r="A1260" s="53"/>
      <c r="B1260" s="39" t="str">
        <f t="shared" si="1"/>
        <v/>
      </c>
      <c r="C1260" s="40" t="s">
        <v>3870</v>
      </c>
      <c r="D1260" s="41" t="s">
        <v>3871</v>
      </c>
      <c r="E1260" s="41" t="s">
        <v>2866</v>
      </c>
      <c r="F1260" s="40" t="s">
        <v>2939</v>
      </c>
      <c r="G1260" s="41">
        <v>7.0</v>
      </c>
      <c r="H1260" s="58" t="s">
        <v>7</v>
      </c>
      <c r="I1260" s="41" t="s">
        <v>2940</v>
      </c>
      <c r="J1260" s="56"/>
      <c r="K1260" s="44"/>
      <c r="L1260" s="45"/>
      <c r="M1260" s="46" t="s">
        <v>3726</v>
      </c>
      <c r="N1260" s="40" t="s">
        <v>3727</v>
      </c>
      <c r="O1260" s="47" t="s">
        <v>3872</v>
      </c>
      <c r="P1260" s="40" t="s">
        <v>3729</v>
      </c>
      <c r="Q1260" s="59"/>
      <c r="R1260" s="59"/>
      <c r="S1260" s="49"/>
      <c r="T1260" s="50" t="str">
        <f>IFERROR(__xludf.DUMMYFUNCTION("if(isblank($A1260),"""",REGEXREPLACE($A1260,   "",?(\d),?"",  ""$1""&amp;""-""&amp;$H1260))"),"")</f>
        <v/>
      </c>
      <c r="U1260" s="51" t="str">
        <f>IFERROR(__xludf.DUMMYFUNCTION("iferror(split(A1260,"","",TRUE,TRUE),"""")"),"")</f>
        <v/>
      </c>
      <c r="V1260" s="51"/>
      <c r="W1260" s="51"/>
      <c r="X1260" s="51"/>
      <c r="Y1260" s="50" t="str">
        <f>IFERROR(__xludf.DUMMYFUNCTION("if(or(U1260="""",U1260=""f""),"""",U1260&amp;"": ""&amp;vlookup(to_text(U1260),'1.Learning-Goals'!$A$3:$B$100,2,FALSE))"),"")</f>
        <v/>
      </c>
      <c r="Z1260" s="50" t="str">
        <f>IFERROR(__xludf.DUMMYFUNCTION("if(or(V1260="""",V1260=""f""),"""",V1260&amp;"": ""&amp;vlookup(to_text(V1260),'1.Learning-Goals'!$A$3:$B$100,2,FALSE))"),"")</f>
        <v/>
      </c>
      <c r="AA1260" s="50" t="str">
        <f>IFERROR(__xludf.DUMMYFUNCTION("if(or(W1260="""",W1260=""f""),"""",W1260&amp;"": ""&amp;vlookup(to_text(W1260),'1.Learning-Goals'!$A$3:$B$100,2,FALSE))"),"")</f>
        <v/>
      </c>
      <c r="AB1260" s="50" t="str">
        <f>IFERROR(__xludf.DUMMYFUNCTION("if(or(X1260="""",X1260=""f""),"""",X1260&amp;"": ""&amp;vlookup(to_text(X1260),'1.Learning-Goals'!$A$3:$B$100,2,FALSE))"),"")</f>
        <v/>
      </c>
      <c r="AC1260" s="52"/>
      <c r="AD1260" s="52"/>
      <c r="AE1260" s="52"/>
      <c r="AF1260" s="52"/>
      <c r="AG1260" s="52"/>
      <c r="AH1260" s="52"/>
      <c r="AI1260" s="52"/>
      <c r="AJ1260" s="52"/>
    </row>
    <row r="1261" ht="15.75" customHeight="1">
      <c r="A1261" s="53"/>
      <c r="B1261" s="39" t="str">
        <f t="shared" si="1"/>
        <v/>
      </c>
      <c r="C1261" s="40" t="s">
        <v>3873</v>
      </c>
      <c r="D1261" s="41" t="s">
        <v>3874</v>
      </c>
      <c r="E1261" s="41" t="s">
        <v>2866</v>
      </c>
      <c r="F1261" s="40" t="s">
        <v>2939</v>
      </c>
      <c r="G1261" s="41">
        <v>7.0</v>
      </c>
      <c r="H1261" s="58" t="s">
        <v>7</v>
      </c>
      <c r="I1261" s="41" t="s">
        <v>2940</v>
      </c>
      <c r="J1261" s="56"/>
      <c r="K1261" s="44"/>
      <c r="L1261" s="45"/>
      <c r="M1261" s="46" t="s">
        <v>3726</v>
      </c>
      <c r="N1261" s="40" t="s">
        <v>3727</v>
      </c>
      <c r="O1261" s="47" t="s">
        <v>3875</v>
      </c>
      <c r="P1261" s="40" t="s">
        <v>3733</v>
      </c>
      <c r="Q1261" s="59"/>
      <c r="R1261" s="59"/>
      <c r="S1261" s="49"/>
      <c r="T1261" s="50" t="str">
        <f>IFERROR(__xludf.DUMMYFUNCTION("if(isblank($A1261),"""",REGEXREPLACE($A1261,   "",?(\d),?"",  ""$1""&amp;""-""&amp;$H1261))"),"")</f>
        <v/>
      </c>
      <c r="U1261" s="51" t="str">
        <f>IFERROR(__xludf.DUMMYFUNCTION("iferror(split(A1261,"","",TRUE,TRUE),"""")"),"")</f>
        <v/>
      </c>
      <c r="V1261" s="51"/>
      <c r="W1261" s="51"/>
      <c r="X1261" s="51"/>
      <c r="Y1261" s="50" t="str">
        <f>IFERROR(__xludf.DUMMYFUNCTION("if(or(U1261="""",U1261=""f""),"""",U1261&amp;"": ""&amp;vlookup(to_text(U1261),'1.Learning-Goals'!$A$3:$B$100,2,FALSE))"),"")</f>
        <v/>
      </c>
      <c r="Z1261" s="50" t="str">
        <f>IFERROR(__xludf.DUMMYFUNCTION("if(or(V1261="""",V1261=""f""),"""",V1261&amp;"": ""&amp;vlookup(to_text(V1261),'1.Learning-Goals'!$A$3:$B$100,2,FALSE))"),"")</f>
        <v/>
      </c>
      <c r="AA1261" s="50" t="str">
        <f>IFERROR(__xludf.DUMMYFUNCTION("if(or(W1261="""",W1261=""f""),"""",W1261&amp;"": ""&amp;vlookup(to_text(W1261),'1.Learning-Goals'!$A$3:$B$100,2,FALSE))"),"")</f>
        <v/>
      </c>
      <c r="AB1261" s="50" t="str">
        <f>IFERROR(__xludf.DUMMYFUNCTION("if(or(X1261="""",X1261=""f""),"""",X1261&amp;"": ""&amp;vlookup(to_text(X1261),'1.Learning-Goals'!$A$3:$B$100,2,FALSE))"),"")</f>
        <v/>
      </c>
      <c r="AC1261" s="52"/>
      <c r="AD1261" s="52"/>
      <c r="AE1261" s="52"/>
      <c r="AF1261" s="52"/>
      <c r="AG1261" s="52"/>
      <c r="AH1261" s="52"/>
      <c r="AI1261" s="52"/>
      <c r="AJ1261" s="52"/>
    </row>
    <row r="1262" ht="15.75" customHeight="1">
      <c r="A1262" s="53"/>
      <c r="B1262" s="39" t="str">
        <f t="shared" si="1"/>
        <v/>
      </c>
      <c r="C1262" s="40" t="s">
        <v>3876</v>
      </c>
      <c r="D1262" s="41" t="s">
        <v>3877</v>
      </c>
      <c r="E1262" s="41" t="s">
        <v>2866</v>
      </c>
      <c r="F1262" s="40" t="s">
        <v>2939</v>
      </c>
      <c r="G1262" s="41">
        <v>7.0</v>
      </c>
      <c r="H1262" s="58" t="s">
        <v>7</v>
      </c>
      <c r="I1262" s="41" t="s">
        <v>2940</v>
      </c>
      <c r="J1262" s="56"/>
      <c r="K1262" s="44"/>
      <c r="L1262" s="45"/>
      <c r="M1262" s="46" t="s">
        <v>3726</v>
      </c>
      <c r="N1262" s="40" t="s">
        <v>3727</v>
      </c>
      <c r="O1262" s="47" t="s">
        <v>3878</v>
      </c>
      <c r="P1262" s="40" t="s">
        <v>3879</v>
      </c>
      <c r="Q1262" s="59"/>
      <c r="R1262" s="59"/>
      <c r="S1262" s="49"/>
      <c r="T1262" s="50" t="str">
        <f>IFERROR(__xludf.DUMMYFUNCTION("if(isblank($A1262),"""",REGEXREPLACE($A1262,   "",?(\d),?"",  ""$1""&amp;""-""&amp;$H1262))"),"")</f>
        <v/>
      </c>
      <c r="U1262" s="51" t="str">
        <f>IFERROR(__xludf.DUMMYFUNCTION("iferror(split(A1262,"","",TRUE,TRUE),"""")"),"")</f>
        <v/>
      </c>
      <c r="V1262" s="51"/>
      <c r="W1262" s="51"/>
      <c r="X1262" s="51"/>
      <c r="Y1262" s="50" t="str">
        <f>IFERROR(__xludf.DUMMYFUNCTION("if(or(U1262="""",U1262=""f""),"""",U1262&amp;"": ""&amp;vlookup(to_text(U1262),'1.Learning-Goals'!$A$3:$B$100,2,FALSE))"),"")</f>
        <v/>
      </c>
      <c r="Z1262" s="50" t="str">
        <f>IFERROR(__xludf.DUMMYFUNCTION("if(or(V1262="""",V1262=""f""),"""",V1262&amp;"": ""&amp;vlookup(to_text(V1262),'1.Learning-Goals'!$A$3:$B$100,2,FALSE))"),"")</f>
        <v/>
      </c>
      <c r="AA1262" s="50" t="str">
        <f>IFERROR(__xludf.DUMMYFUNCTION("if(or(W1262="""",W1262=""f""),"""",W1262&amp;"": ""&amp;vlookup(to_text(W1262),'1.Learning-Goals'!$A$3:$B$100,2,FALSE))"),"")</f>
        <v/>
      </c>
      <c r="AB1262" s="50" t="str">
        <f>IFERROR(__xludf.DUMMYFUNCTION("if(or(X1262="""",X1262=""f""),"""",X1262&amp;"": ""&amp;vlookup(to_text(X1262),'1.Learning-Goals'!$A$3:$B$100,2,FALSE))"),"")</f>
        <v/>
      </c>
      <c r="AC1262" s="52"/>
      <c r="AD1262" s="52"/>
      <c r="AE1262" s="52"/>
      <c r="AF1262" s="52"/>
      <c r="AG1262" s="52"/>
      <c r="AH1262" s="52"/>
      <c r="AI1262" s="52"/>
      <c r="AJ1262" s="52"/>
    </row>
    <row r="1263" ht="15.75" customHeight="1">
      <c r="A1263" s="53"/>
      <c r="B1263" s="39" t="str">
        <f t="shared" si="1"/>
        <v/>
      </c>
      <c r="C1263" s="40" t="s">
        <v>3880</v>
      </c>
      <c r="D1263" s="41" t="s">
        <v>3881</v>
      </c>
      <c r="E1263" s="41" t="s">
        <v>2866</v>
      </c>
      <c r="F1263" s="40" t="s">
        <v>2939</v>
      </c>
      <c r="G1263" s="41">
        <v>7.0</v>
      </c>
      <c r="H1263" s="58" t="s">
        <v>7</v>
      </c>
      <c r="I1263" s="41" t="s">
        <v>2940</v>
      </c>
      <c r="J1263" s="56"/>
      <c r="K1263" s="44"/>
      <c r="L1263" s="45"/>
      <c r="M1263" s="46" t="s">
        <v>3726</v>
      </c>
      <c r="N1263" s="40" t="s">
        <v>3727</v>
      </c>
      <c r="O1263" s="47" t="s">
        <v>3882</v>
      </c>
      <c r="P1263" s="40" t="s">
        <v>3741</v>
      </c>
      <c r="Q1263" s="59"/>
      <c r="R1263" s="59"/>
      <c r="S1263" s="49"/>
      <c r="T1263" s="50" t="str">
        <f>IFERROR(__xludf.DUMMYFUNCTION("if(isblank($A1263),"""",REGEXREPLACE($A1263,   "",?(\d),?"",  ""$1""&amp;""-""&amp;$H1263))"),"")</f>
        <v/>
      </c>
      <c r="U1263" s="51" t="str">
        <f>IFERROR(__xludf.DUMMYFUNCTION("iferror(split(A1263,"","",TRUE,TRUE),"""")"),"")</f>
        <v/>
      </c>
      <c r="V1263" s="51"/>
      <c r="W1263" s="51"/>
      <c r="X1263" s="51"/>
      <c r="Y1263" s="50" t="str">
        <f>IFERROR(__xludf.DUMMYFUNCTION("if(or(U1263="""",U1263=""f""),"""",U1263&amp;"": ""&amp;vlookup(to_text(U1263),'1.Learning-Goals'!$A$3:$B$100,2,FALSE))"),"")</f>
        <v/>
      </c>
      <c r="Z1263" s="50" t="str">
        <f>IFERROR(__xludf.DUMMYFUNCTION("if(or(V1263="""",V1263=""f""),"""",V1263&amp;"": ""&amp;vlookup(to_text(V1263),'1.Learning-Goals'!$A$3:$B$100,2,FALSE))"),"")</f>
        <v/>
      </c>
      <c r="AA1263" s="50" t="str">
        <f>IFERROR(__xludf.DUMMYFUNCTION("if(or(W1263="""",W1263=""f""),"""",W1263&amp;"": ""&amp;vlookup(to_text(W1263),'1.Learning-Goals'!$A$3:$B$100,2,FALSE))"),"")</f>
        <v/>
      </c>
      <c r="AB1263" s="50" t="str">
        <f>IFERROR(__xludf.DUMMYFUNCTION("if(or(X1263="""",X1263=""f""),"""",X1263&amp;"": ""&amp;vlookup(to_text(X1263),'1.Learning-Goals'!$A$3:$B$100,2,FALSE))"),"")</f>
        <v/>
      </c>
      <c r="AC1263" s="52"/>
      <c r="AD1263" s="52"/>
      <c r="AE1263" s="52"/>
      <c r="AF1263" s="52"/>
      <c r="AG1263" s="52"/>
      <c r="AH1263" s="52"/>
      <c r="AI1263" s="52"/>
      <c r="AJ1263" s="52"/>
    </row>
    <row r="1264" ht="15.75" customHeight="1">
      <c r="A1264" s="53"/>
      <c r="B1264" s="39" t="str">
        <f t="shared" si="1"/>
        <v/>
      </c>
      <c r="C1264" s="40" t="s">
        <v>3883</v>
      </c>
      <c r="D1264" s="41" t="s">
        <v>3884</v>
      </c>
      <c r="E1264" s="41" t="s">
        <v>2866</v>
      </c>
      <c r="F1264" s="40" t="s">
        <v>2939</v>
      </c>
      <c r="G1264" s="41">
        <v>7.0</v>
      </c>
      <c r="H1264" s="58" t="s">
        <v>7</v>
      </c>
      <c r="I1264" s="41" t="s">
        <v>2940</v>
      </c>
      <c r="J1264" s="56"/>
      <c r="K1264" s="44"/>
      <c r="L1264" s="45"/>
      <c r="M1264" s="46" t="s">
        <v>3726</v>
      </c>
      <c r="N1264" s="40" t="s">
        <v>3727</v>
      </c>
      <c r="O1264" s="47" t="s">
        <v>3885</v>
      </c>
      <c r="P1264" s="40" t="s">
        <v>3886</v>
      </c>
      <c r="Q1264" s="59"/>
      <c r="R1264" s="59"/>
      <c r="S1264" s="49"/>
      <c r="T1264" s="50" t="str">
        <f>IFERROR(__xludf.DUMMYFUNCTION("if(isblank($A1264),"""",REGEXREPLACE($A1264,   "",?(\d),?"",  ""$1""&amp;""-""&amp;$H1264))"),"")</f>
        <v/>
      </c>
      <c r="U1264" s="51" t="str">
        <f>IFERROR(__xludf.DUMMYFUNCTION("iferror(split(A1264,"","",TRUE,TRUE),"""")"),"")</f>
        <v/>
      </c>
      <c r="V1264" s="51"/>
      <c r="W1264" s="51"/>
      <c r="X1264" s="51"/>
      <c r="Y1264" s="50" t="str">
        <f>IFERROR(__xludf.DUMMYFUNCTION("if(or(U1264="""",U1264=""f""),"""",U1264&amp;"": ""&amp;vlookup(to_text(U1264),'1.Learning-Goals'!$A$3:$B$100,2,FALSE))"),"")</f>
        <v/>
      </c>
      <c r="Z1264" s="50" t="str">
        <f>IFERROR(__xludf.DUMMYFUNCTION("if(or(V1264="""",V1264=""f""),"""",V1264&amp;"": ""&amp;vlookup(to_text(V1264),'1.Learning-Goals'!$A$3:$B$100,2,FALSE))"),"")</f>
        <v/>
      </c>
      <c r="AA1264" s="50" t="str">
        <f>IFERROR(__xludf.DUMMYFUNCTION("if(or(W1264="""",W1264=""f""),"""",W1264&amp;"": ""&amp;vlookup(to_text(W1264),'1.Learning-Goals'!$A$3:$B$100,2,FALSE))"),"")</f>
        <v/>
      </c>
      <c r="AB1264" s="50" t="str">
        <f>IFERROR(__xludf.DUMMYFUNCTION("if(or(X1264="""",X1264=""f""),"""",X1264&amp;"": ""&amp;vlookup(to_text(X1264),'1.Learning-Goals'!$A$3:$B$100,2,FALSE))"),"")</f>
        <v/>
      </c>
      <c r="AC1264" s="52"/>
      <c r="AD1264" s="52"/>
      <c r="AE1264" s="52"/>
      <c r="AF1264" s="52"/>
      <c r="AG1264" s="52"/>
      <c r="AH1264" s="52"/>
      <c r="AI1264" s="52"/>
      <c r="AJ1264" s="52"/>
    </row>
    <row r="1265" ht="15.75" customHeight="1">
      <c r="A1265" s="53"/>
      <c r="B1265" s="39" t="str">
        <f t="shared" si="1"/>
        <v/>
      </c>
      <c r="C1265" s="40" t="s">
        <v>3887</v>
      </c>
      <c r="D1265" s="41" t="s">
        <v>3888</v>
      </c>
      <c r="E1265" s="41" t="s">
        <v>2866</v>
      </c>
      <c r="F1265" s="40" t="s">
        <v>2939</v>
      </c>
      <c r="G1265" s="41">
        <v>7.0</v>
      </c>
      <c r="H1265" s="58" t="s">
        <v>7</v>
      </c>
      <c r="I1265" s="41" t="s">
        <v>2940</v>
      </c>
      <c r="J1265" s="56"/>
      <c r="K1265" s="44"/>
      <c r="L1265" s="45"/>
      <c r="M1265" s="46" t="s">
        <v>3726</v>
      </c>
      <c r="N1265" s="40" t="s">
        <v>3727</v>
      </c>
      <c r="O1265" s="47" t="s">
        <v>3889</v>
      </c>
      <c r="P1265" s="40" t="s">
        <v>3890</v>
      </c>
      <c r="Q1265" s="59"/>
      <c r="R1265" s="59"/>
      <c r="S1265" s="49"/>
      <c r="T1265" s="50" t="str">
        <f>IFERROR(__xludf.DUMMYFUNCTION("if(isblank($A1265),"""",REGEXREPLACE($A1265,   "",?(\d),?"",  ""$1""&amp;""-""&amp;$H1265))"),"")</f>
        <v/>
      </c>
      <c r="U1265" s="51" t="str">
        <f>IFERROR(__xludf.DUMMYFUNCTION("iferror(split(A1265,"","",TRUE,TRUE),"""")"),"")</f>
        <v/>
      </c>
      <c r="V1265" s="51"/>
      <c r="W1265" s="51"/>
      <c r="X1265" s="51"/>
      <c r="Y1265" s="50" t="str">
        <f>IFERROR(__xludf.DUMMYFUNCTION("if(or(U1265="""",U1265=""f""),"""",U1265&amp;"": ""&amp;vlookup(to_text(U1265),'1.Learning-Goals'!$A$3:$B$100,2,FALSE))"),"")</f>
        <v/>
      </c>
      <c r="Z1265" s="50" t="str">
        <f>IFERROR(__xludf.DUMMYFUNCTION("if(or(V1265="""",V1265=""f""),"""",V1265&amp;"": ""&amp;vlookup(to_text(V1265),'1.Learning-Goals'!$A$3:$B$100,2,FALSE))"),"")</f>
        <v/>
      </c>
      <c r="AA1265" s="50" t="str">
        <f>IFERROR(__xludf.DUMMYFUNCTION("if(or(W1265="""",W1265=""f""),"""",W1265&amp;"": ""&amp;vlookup(to_text(W1265),'1.Learning-Goals'!$A$3:$B$100,2,FALSE))"),"")</f>
        <v/>
      </c>
      <c r="AB1265" s="50" t="str">
        <f>IFERROR(__xludf.DUMMYFUNCTION("if(or(X1265="""",X1265=""f""),"""",X1265&amp;"": ""&amp;vlookup(to_text(X1265),'1.Learning-Goals'!$A$3:$B$100,2,FALSE))"),"")</f>
        <v/>
      </c>
      <c r="AC1265" s="52"/>
      <c r="AD1265" s="52"/>
      <c r="AE1265" s="52"/>
      <c r="AF1265" s="52"/>
      <c r="AG1265" s="52"/>
      <c r="AH1265" s="52"/>
      <c r="AI1265" s="52"/>
      <c r="AJ1265" s="52"/>
    </row>
    <row r="1266" ht="15.75" customHeight="1">
      <c r="A1266" s="53"/>
      <c r="B1266" s="39" t="str">
        <f t="shared" si="1"/>
        <v/>
      </c>
      <c r="C1266" s="40" t="s">
        <v>3891</v>
      </c>
      <c r="D1266" s="41" t="s">
        <v>3892</v>
      </c>
      <c r="E1266" s="41" t="s">
        <v>2866</v>
      </c>
      <c r="F1266" s="40" t="s">
        <v>2939</v>
      </c>
      <c r="G1266" s="41">
        <v>7.0</v>
      </c>
      <c r="H1266" s="58" t="s">
        <v>7</v>
      </c>
      <c r="I1266" s="41" t="s">
        <v>2940</v>
      </c>
      <c r="J1266" s="56"/>
      <c r="K1266" s="44"/>
      <c r="L1266" s="45"/>
      <c r="M1266" s="46" t="s">
        <v>3726</v>
      </c>
      <c r="N1266" s="40" t="s">
        <v>3727</v>
      </c>
      <c r="O1266" s="47" t="s">
        <v>3893</v>
      </c>
      <c r="P1266" s="40" t="s">
        <v>3894</v>
      </c>
      <c r="Q1266" s="59"/>
      <c r="R1266" s="59"/>
      <c r="S1266" s="49"/>
      <c r="T1266" s="50" t="str">
        <f>IFERROR(__xludf.DUMMYFUNCTION("if(isblank($A1266),"""",REGEXREPLACE($A1266,   "",?(\d),?"",  ""$1""&amp;""-""&amp;$H1266))"),"")</f>
        <v/>
      </c>
      <c r="U1266" s="51" t="str">
        <f>IFERROR(__xludf.DUMMYFUNCTION("iferror(split(A1266,"","",TRUE,TRUE),"""")"),"")</f>
        <v/>
      </c>
      <c r="V1266" s="51"/>
      <c r="W1266" s="51"/>
      <c r="X1266" s="51"/>
      <c r="Y1266" s="50" t="str">
        <f>IFERROR(__xludf.DUMMYFUNCTION("if(or(U1266="""",U1266=""f""),"""",U1266&amp;"": ""&amp;vlookup(to_text(U1266),'1.Learning-Goals'!$A$3:$B$100,2,FALSE))"),"")</f>
        <v/>
      </c>
      <c r="Z1266" s="50" t="str">
        <f>IFERROR(__xludf.DUMMYFUNCTION("if(or(V1266="""",V1266=""f""),"""",V1266&amp;"": ""&amp;vlookup(to_text(V1266),'1.Learning-Goals'!$A$3:$B$100,2,FALSE))"),"")</f>
        <v/>
      </c>
      <c r="AA1266" s="50" t="str">
        <f>IFERROR(__xludf.DUMMYFUNCTION("if(or(W1266="""",W1266=""f""),"""",W1266&amp;"": ""&amp;vlookup(to_text(W1266),'1.Learning-Goals'!$A$3:$B$100,2,FALSE))"),"")</f>
        <v/>
      </c>
      <c r="AB1266" s="50" t="str">
        <f>IFERROR(__xludf.DUMMYFUNCTION("if(or(X1266="""",X1266=""f""),"""",X1266&amp;"": ""&amp;vlookup(to_text(X1266),'1.Learning-Goals'!$A$3:$B$100,2,FALSE))"),"")</f>
        <v/>
      </c>
      <c r="AC1266" s="52"/>
      <c r="AD1266" s="52"/>
      <c r="AE1266" s="52"/>
      <c r="AF1266" s="52"/>
      <c r="AG1266" s="52"/>
      <c r="AH1266" s="52"/>
      <c r="AI1266" s="52"/>
      <c r="AJ1266" s="52"/>
    </row>
    <row r="1267" ht="15.75" customHeight="1">
      <c r="A1267" s="53"/>
      <c r="B1267" s="39" t="str">
        <f t="shared" si="1"/>
        <v/>
      </c>
      <c r="C1267" s="40" t="s">
        <v>3895</v>
      </c>
      <c r="D1267" s="41" t="s">
        <v>3896</v>
      </c>
      <c r="E1267" s="41" t="s">
        <v>2866</v>
      </c>
      <c r="F1267" s="40" t="s">
        <v>2939</v>
      </c>
      <c r="G1267" s="41">
        <v>7.0</v>
      </c>
      <c r="H1267" s="58" t="s">
        <v>7</v>
      </c>
      <c r="I1267" s="41" t="s">
        <v>2940</v>
      </c>
      <c r="J1267" s="56"/>
      <c r="K1267" s="44"/>
      <c r="L1267" s="45"/>
      <c r="M1267" s="46" t="s">
        <v>3726</v>
      </c>
      <c r="N1267" s="40" t="s">
        <v>3727</v>
      </c>
      <c r="O1267" s="47" t="s">
        <v>3897</v>
      </c>
      <c r="P1267" s="40" t="s">
        <v>3898</v>
      </c>
      <c r="Q1267" s="59"/>
      <c r="R1267" s="59"/>
      <c r="S1267" s="49"/>
      <c r="T1267" s="50" t="str">
        <f>IFERROR(__xludf.DUMMYFUNCTION("if(isblank($A1267),"""",REGEXREPLACE($A1267,   "",?(\d),?"",  ""$1""&amp;""-""&amp;$H1267))"),"")</f>
        <v/>
      </c>
      <c r="U1267" s="51" t="str">
        <f>IFERROR(__xludf.DUMMYFUNCTION("iferror(split(A1267,"","",TRUE,TRUE),"""")"),"")</f>
        <v/>
      </c>
      <c r="V1267" s="51"/>
      <c r="W1267" s="51"/>
      <c r="X1267" s="51"/>
      <c r="Y1267" s="50" t="str">
        <f>IFERROR(__xludf.DUMMYFUNCTION("if(or(U1267="""",U1267=""f""),"""",U1267&amp;"": ""&amp;vlookup(to_text(U1267),'1.Learning-Goals'!$A$3:$B$100,2,FALSE))"),"")</f>
        <v/>
      </c>
      <c r="Z1267" s="50" t="str">
        <f>IFERROR(__xludf.DUMMYFUNCTION("if(or(V1267="""",V1267=""f""),"""",V1267&amp;"": ""&amp;vlookup(to_text(V1267),'1.Learning-Goals'!$A$3:$B$100,2,FALSE))"),"")</f>
        <v/>
      </c>
      <c r="AA1267" s="50" t="str">
        <f>IFERROR(__xludf.DUMMYFUNCTION("if(or(W1267="""",W1267=""f""),"""",W1267&amp;"": ""&amp;vlookup(to_text(W1267),'1.Learning-Goals'!$A$3:$B$100,2,FALSE))"),"")</f>
        <v/>
      </c>
      <c r="AB1267" s="50" t="str">
        <f>IFERROR(__xludf.DUMMYFUNCTION("if(or(X1267="""",X1267=""f""),"""",X1267&amp;"": ""&amp;vlookup(to_text(X1267),'1.Learning-Goals'!$A$3:$B$100,2,FALSE))"),"")</f>
        <v/>
      </c>
      <c r="AC1267" s="52"/>
      <c r="AD1267" s="52"/>
      <c r="AE1267" s="52"/>
      <c r="AF1267" s="52"/>
      <c r="AG1267" s="52"/>
      <c r="AH1267" s="52"/>
      <c r="AI1267" s="52"/>
      <c r="AJ1267" s="52"/>
    </row>
    <row r="1268" ht="15.75" customHeight="1">
      <c r="A1268" s="53"/>
      <c r="B1268" s="39" t="str">
        <f t="shared" si="1"/>
        <v/>
      </c>
      <c r="C1268" s="40" t="s">
        <v>3899</v>
      </c>
      <c r="D1268" s="41" t="s">
        <v>3900</v>
      </c>
      <c r="E1268" s="41" t="s">
        <v>2866</v>
      </c>
      <c r="F1268" s="40" t="s">
        <v>2939</v>
      </c>
      <c r="G1268" s="41">
        <v>7.0</v>
      </c>
      <c r="H1268" s="58" t="s">
        <v>7</v>
      </c>
      <c r="I1268" s="41" t="s">
        <v>2940</v>
      </c>
      <c r="J1268" s="56"/>
      <c r="K1268" s="44"/>
      <c r="L1268" s="45"/>
      <c r="M1268" s="46" t="s">
        <v>3726</v>
      </c>
      <c r="N1268" s="40" t="s">
        <v>3727</v>
      </c>
      <c r="O1268" s="47" t="s">
        <v>3901</v>
      </c>
      <c r="P1268" s="40" t="s">
        <v>3902</v>
      </c>
      <c r="Q1268" s="59"/>
      <c r="R1268" s="59"/>
      <c r="S1268" s="49"/>
      <c r="T1268" s="50" t="str">
        <f>IFERROR(__xludf.DUMMYFUNCTION("if(isblank($A1268),"""",REGEXREPLACE($A1268,   "",?(\d),?"",  ""$1""&amp;""-""&amp;$H1268))"),"")</f>
        <v/>
      </c>
      <c r="U1268" s="51" t="str">
        <f>IFERROR(__xludf.DUMMYFUNCTION("iferror(split(A1268,"","",TRUE,TRUE),"""")"),"")</f>
        <v/>
      </c>
      <c r="V1268" s="51"/>
      <c r="W1268" s="51"/>
      <c r="X1268" s="51"/>
      <c r="Y1268" s="50" t="str">
        <f>IFERROR(__xludf.DUMMYFUNCTION("if(or(U1268="""",U1268=""f""),"""",U1268&amp;"": ""&amp;vlookup(to_text(U1268),'1.Learning-Goals'!$A$3:$B$100,2,FALSE))"),"")</f>
        <v/>
      </c>
      <c r="Z1268" s="50" t="str">
        <f>IFERROR(__xludf.DUMMYFUNCTION("if(or(V1268="""",V1268=""f""),"""",V1268&amp;"": ""&amp;vlookup(to_text(V1268),'1.Learning-Goals'!$A$3:$B$100,2,FALSE))"),"")</f>
        <v/>
      </c>
      <c r="AA1268" s="50" t="str">
        <f>IFERROR(__xludf.DUMMYFUNCTION("if(or(W1268="""",W1268=""f""),"""",W1268&amp;"": ""&amp;vlookup(to_text(W1268),'1.Learning-Goals'!$A$3:$B$100,2,FALSE))"),"")</f>
        <v/>
      </c>
      <c r="AB1268" s="50" t="str">
        <f>IFERROR(__xludf.DUMMYFUNCTION("if(or(X1268="""",X1268=""f""),"""",X1268&amp;"": ""&amp;vlookup(to_text(X1268),'1.Learning-Goals'!$A$3:$B$100,2,FALSE))"),"")</f>
        <v/>
      </c>
      <c r="AC1268" s="52"/>
      <c r="AD1268" s="52"/>
      <c r="AE1268" s="52"/>
      <c r="AF1268" s="52"/>
      <c r="AG1268" s="52"/>
      <c r="AH1268" s="52"/>
      <c r="AI1268" s="52"/>
      <c r="AJ1268" s="52"/>
    </row>
    <row r="1269" ht="15.75" customHeight="1">
      <c r="A1269" s="53"/>
      <c r="B1269" s="39" t="str">
        <f t="shared" si="1"/>
        <v/>
      </c>
      <c r="C1269" s="40" t="s">
        <v>3903</v>
      </c>
      <c r="D1269" s="41" t="s">
        <v>3904</v>
      </c>
      <c r="E1269" s="41" t="s">
        <v>2866</v>
      </c>
      <c r="F1269" s="40" t="s">
        <v>2939</v>
      </c>
      <c r="G1269" s="41">
        <v>7.0</v>
      </c>
      <c r="H1269" s="58" t="s">
        <v>7</v>
      </c>
      <c r="I1269" s="41" t="s">
        <v>2940</v>
      </c>
      <c r="J1269" s="56"/>
      <c r="K1269" s="44"/>
      <c r="L1269" s="45"/>
      <c r="M1269" s="46" t="s">
        <v>3726</v>
      </c>
      <c r="N1269" s="40" t="s">
        <v>3727</v>
      </c>
      <c r="O1269" s="47" t="s">
        <v>3905</v>
      </c>
      <c r="P1269" s="40" t="s">
        <v>3906</v>
      </c>
      <c r="Q1269" s="59"/>
      <c r="R1269" s="59"/>
      <c r="S1269" s="49"/>
      <c r="T1269" s="50" t="str">
        <f>IFERROR(__xludf.DUMMYFUNCTION("if(isblank($A1269),"""",REGEXREPLACE($A1269,   "",?(\d),?"",  ""$1""&amp;""-""&amp;$H1269))"),"")</f>
        <v/>
      </c>
      <c r="U1269" s="51" t="str">
        <f>IFERROR(__xludf.DUMMYFUNCTION("iferror(split(A1269,"","",TRUE,TRUE),"""")"),"")</f>
        <v/>
      </c>
      <c r="V1269" s="51"/>
      <c r="W1269" s="51"/>
      <c r="X1269" s="51"/>
      <c r="Y1269" s="50" t="str">
        <f>IFERROR(__xludf.DUMMYFUNCTION("if(or(U1269="""",U1269=""f""),"""",U1269&amp;"": ""&amp;vlookup(to_text(U1269),'1.Learning-Goals'!$A$3:$B$100,2,FALSE))"),"")</f>
        <v/>
      </c>
      <c r="Z1269" s="50" t="str">
        <f>IFERROR(__xludf.DUMMYFUNCTION("if(or(V1269="""",V1269=""f""),"""",V1269&amp;"": ""&amp;vlookup(to_text(V1269),'1.Learning-Goals'!$A$3:$B$100,2,FALSE))"),"")</f>
        <v/>
      </c>
      <c r="AA1269" s="50" t="str">
        <f>IFERROR(__xludf.DUMMYFUNCTION("if(or(W1269="""",W1269=""f""),"""",W1269&amp;"": ""&amp;vlookup(to_text(W1269),'1.Learning-Goals'!$A$3:$B$100,2,FALSE))"),"")</f>
        <v/>
      </c>
      <c r="AB1269" s="50" t="str">
        <f>IFERROR(__xludf.DUMMYFUNCTION("if(or(X1269="""",X1269=""f""),"""",X1269&amp;"": ""&amp;vlookup(to_text(X1269),'1.Learning-Goals'!$A$3:$B$100,2,FALSE))"),"")</f>
        <v/>
      </c>
      <c r="AC1269" s="52"/>
      <c r="AD1269" s="52"/>
      <c r="AE1269" s="52"/>
      <c r="AF1269" s="52"/>
      <c r="AG1269" s="52"/>
      <c r="AH1269" s="52"/>
      <c r="AI1269" s="52"/>
      <c r="AJ1269" s="52"/>
    </row>
    <row r="1270" ht="15.75" customHeight="1">
      <c r="A1270" s="53"/>
      <c r="B1270" s="39" t="str">
        <f t="shared" si="1"/>
        <v/>
      </c>
      <c r="C1270" s="40" t="s">
        <v>3907</v>
      </c>
      <c r="D1270" s="41" t="s">
        <v>3908</v>
      </c>
      <c r="E1270" s="41" t="s">
        <v>2866</v>
      </c>
      <c r="F1270" s="40" t="s">
        <v>2939</v>
      </c>
      <c r="G1270" s="41">
        <v>7.0</v>
      </c>
      <c r="H1270" s="58" t="s">
        <v>7</v>
      </c>
      <c r="I1270" s="41" t="s">
        <v>2940</v>
      </c>
      <c r="J1270" s="56"/>
      <c r="K1270" s="44"/>
      <c r="L1270" s="45"/>
      <c r="M1270" s="46" t="s">
        <v>3726</v>
      </c>
      <c r="N1270" s="40" t="s">
        <v>3727</v>
      </c>
      <c r="O1270" s="47" t="s">
        <v>3909</v>
      </c>
      <c r="P1270" s="40" t="s">
        <v>3910</v>
      </c>
      <c r="Q1270" s="59"/>
      <c r="R1270" s="59"/>
      <c r="S1270" s="49"/>
      <c r="T1270" s="50" t="str">
        <f>IFERROR(__xludf.DUMMYFUNCTION("if(isblank($A1270),"""",REGEXREPLACE($A1270,   "",?(\d),?"",  ""$1""&amp;""-""&amp;$H1270))"),"")</f>
        <v/>
      </c>
      <c r="U1270" s="51" t="str">
        <f>IFERROR(__xludf.DUMMYFUNCTION("iferror(split(A1270,"","",TRUE,TRUE),"""")"),"")</f>
        <v/>
      </c>
      <c r="V1270" s="51"/>
      <c r="W1270" s="51"/>
      <c r="X1270" s="51"/>
      <c r="Y1270" s="50" t="str">
        <f>IFERROR(__xludf.DUMMYFUNCTION("if(or(U1270="""",U1270=""f""),"""",U1270&amp;"": ""&amp;vlookup(to_text(U1270),'1.Learning-Goals'!$A$3:$B$100,2,FALSE))"),"")</f>
        <v/>
      </c>
      <c r="Z1270" s="50" t="str">
        <f>IFERROR(__xludf.DUMMYFUNCTION("if(or(V1270="""",V1270=""f""),"""",V1270&amp;"": ""&amp;vlookup(to_text(V1270),'1.Learning-Goals'!$A$3:$B$100,2,FALSE))"),"")</f>
        <v/>
      </c>
      <c r="AA1270" s="50" t="str">
        <f>IFERROR(__xludf.DUMMYFUNCTION("if(or(W1270="""",W1270=""f""),"""",W1270&amp;"": ""&amp;vlookup(to_text(W1270),'1.Learning-Goals'!$A$3:$B$100,2,FALSE))"),"")</f>
        <v/>
      </c>
      <c r="AB1270" s="50" t="str">
        <f>IFERROR(__xludf.DUMMYFUNCTION("if(or(X1270="""",X1270=""f""),"""",X1270&amp;"": ""&amp;vlookup(to_text(X1270),'1.Learning-Goals'!$A$3:$B$100,2,FALSE))"),"")</f>
        <v/>
      </c>
      <c r="AC1270" s="52"/>
      <c r="AD1270" s="52"/>
      <c r="AE1270" s="52"/>
      <c r="AF1270" s="52"/>
      <c r="AG1270" s="52"/>
      <c r="AH1270" s="52"/>
      <c r="AI1270" s="52"/>
      <c r="AJ1270" s="52"/>
    </row>
    <row r="1271" ht="15.75" customHeight="1">
      <c r="A1271" s="53"/>
      <c r="B1271" s="39" t="str">
        <f t="shared" si="1"/>
        <v/>
      </c>
      <c r="C1271" s="40" t="s">
        <v>3911</v>
      </c>
      <c r="D1271" s="41" t="s">
        <v>3912</v>
      </c>
      <c r="E1271" s="41" t="s">
        <v>2866</v>
      </c>
      <c r="F1271" s="40" t="s">
        <v>2939</v>
      </c>
      <c r="G1271" s="41">
        <v>7.0</v>
      </c>
      <c r="H1271" s="58" t="s">
        <v>7</v>
      </c>
      <c r="I1271" s="41" t="s">
        <v>2940</v>
      </c>
      <c r="J1271" s="56"/>
      <c r="K1271" s="44"/>
      <c r="L1271" s="45"/>
      <c r="M1271" s="46" t="s">
        <v>3726</v>
      </c>
      <c r="N1271" s="40" t="s">
        <v>3727</v>
      </c>
      <c r="O1271" s="47" t="s">
        <v>3913</v>
      </c>
      <c r="P1271" s="40" t="s">
        <v>3914</v>
      </c>
      <c r="Q1271" s="59"/>
      <c r="R1271" s="59"/>
      <c r="S1271" s="49"/>
      <c r="T1271" s="50" t="str">
        <f>IFERROR(__xludf.DUMMYFUNCTION("if(isblank($A1271),"""",REGEXREPLACE($A1271,   "",?(\d),?"",  ""$1""&amp;""-""&amp;$H1271))"),"")</f>
        <v/>
      </c>
      <c r="U1271" s="51" t="str">
        <f>IFERROR(__xludf.DUMMYFUNCTION("iferror(split(A1271,"","",TRUE,TRUE),"""")"),"")</f>
        <v/>
      </c>
      <c r="V1271" s="51"/>
      <c r="W1271" s="51"/>
      <c r="X1271" s="51"/>
      <c r="Y1271" s="50" t="str">
        <f>IFERROR(__xludf.DUMMYFUNCTION("if(or(U1271="""",U1271=""f""),"""",U1271&amp;"": ""&amp;vlookup(to_text(U1271),'1.Learning-Goals'!$A$3:$B$100,2,FALSE))"),"")</f>
        <v/>
      </c>
      <c r="Z1271" s="50" t="str">
        <f>IFERROR(__xludf.DUMMYFUNCTION("if(or(V1271="""",V1271=""f""),"""",V1271&amp;"": ""&amp;vlookup(to_text(V1271),'1.Learning-Goals'!$A$3:$B$100,2,FALSE))"),"")</f>
        <v/>
      </c>
      <c r="AA1271" s="50" t="str">
        <f>IFERROR(__xludf.DUMMYFUNCTION("if(or(W1271="""",W1271=""f""),"""",W1271&amp;"": ""&amp;vlookup(to_text(W1271),'1.Learning-Goals'!$A$3:$B$100,2,FALSE))"),"")</f>
        <v/>
      </c>
      <c r="AB1271" s="50" t="str">
        <f>IFERROR(__xludf.DUMMYFUNCTION("if(or(X1271="""",X1271=""f""),"""",X1271&amp;"": ""&amp;vlookup(to_text(X1271),'1.Learning-Goals'!$A$3:$B$100,2,FALSE))"),"")</f>
        <v/>
      </c>
      <c r="AC1271" s="52"/>
      <c r="AD1271" s="52"/>
      <c r="AE1271" s="52"/>
      <c r="AF1271" s="52"/>
      <c r="AG1271" s="52"/>
      <c r="AH1271" s="52"/>
      <c r="AI1271" s="52"/>
      <c r="AJ1271" s="52"/>
    </row>
    <row r="1272" ht="15.75" customHeight="1">
      <c r="A1272" s="53"/>
      <c r="B1272" s="39" t="str">
        <f t="shared" si="1"/>
        <v/>
      </c>
      <c r="C1272" s="40" t="s">
        <v>3915</v>
      </c>
      <c r="D1272" s="41" t="s">
        <v>3916</v>
      </c>
      <c r="E1272" s="41" t="s">
        <v>2866</v>
      </c>
      <c r="F1272" s="40" t="s">
        <v>2939</v>
      </c>
      <c r="G1272" s="41">
        <v>7.0</v>
      </c>
      <c r="H1272" s="58" t="s">
        <v>7</v>
      </c>
      <c r="I1272" s="41" t="s">
        <v>2940</v>
      </c>
      <c r="J1272" s="56"/>
      <c r="K1272" s="44"/>
      <c r="L1272" s="45"/>
      <c r="M1272" s="46" t="s">
        <v>3726</v>
      </c>
      <c r="N1272" s="40" t="s">
        <v>3727</v>
      </c>
      <c r="O1272" s="47" t="s">
        <v>3917</v>
      </c>
      <c r="P1272" s="40" t="s">
        <v>3918</v>
      </c>
      <c r="Q1272" s="59"/>
      <c r="R1272" s="59"/>
      <c r="S1272" s="49"/>
      <c r="T1272" s="50" t="str">
        <f>IFERROR(__xludf.DUMMYFUNCTION("if(isblank($A1272),"""",REGEXREPLACE($A1272,   "",?(\d),?"",  ""$1""&amp;""-""&amp;$H1272))"),"")</f>
        <v/>
      </c>
      <c r="U1272" s="51" t="str">
        <f>IFERROR(__xludf.DUMMYFUNCTION("iferror(split(A1272,"","",TRUE,TRUE),"""")"),"")</f>
        <v/>
      </c>
      <c r="V1272" s="51"/>
      <c r="W1272" s="51"/>
      <c r="X1272" s="51"/>
      <c r="Y1272" s="50" t="str">
        <f>IFERROR(__xludf.DUMMYFUNCTION("if(or(U1272="""",U1272=""f""),"""",U1272&amp;"": ""&amp;vlookup(to_text(U1272),'1.Learning-Goals'!$A$3:$B$100,2,FALSE))"),"")</f>
        <v/>
      </c>
      <c r="Z1272" s="50" t="str">
        <f>IFERROR(__xludf.DUMMYFUNCTION("if(or(V1272="""",V1272=""f""),"""",V1272&amp;"": ""&amp;vlookup(to_text(V1272),'1.Learning-Goals'!$A$3:$B$100,2,FALSE))"),"")</f>
        <v/>
      </c>
      <c r="AA1272" s="50" t="str">
        <f>IFERROR(__xludf.DUMMYFUNCTION("if(or(W1272="""",W1272=""f""),"""",W1272&amp;"": ""&amp;vlookup(to_text(W1272),'1.Learning-Goals'!$A$3:$B$100,2,FALSE))"),"")</f>
        <v/>
      </c>
      <c r="AB1272" s="50" t="str">
        <f>IFERROR(__xludf.DUMMYFUNCTION("if(or(X1272="""",X1272=""f""),"""",X1272&amp;"": ""&amp;vlookup(to_text(X1272),'1.Learning-Goals'!$A$3:$B$100,2,FALSE))"),"")</f>
        <v/>
      </c>
      <c r="AC1272" s="52"/>
      <c r="AD1272" s="52"/>
      <c r="AE1272" s="52"/>
      <c r="AF1272" s="52"/>
      <c r="AG1272" s="52"/>
      <c r="AH1272" s="52"/>
      <c r="AI1272" s="52"/>
      <c r="AJ1272" s="52"/>
    </row>
    <row r="1273" ht="15.75" customHeight="1">
      <c r="A1273" s="53"/>
      <c r="B1273" s="39" t="str">
        <f t="shared" si="1"/>
        <v/>
      </c>
      <c r="C1273" s="40" t="s">
        <v>3919</v>
      </c>
      <c r="D1273" s="41" t="s">
        <v>3920</v>
      </c>
      <c r="E1273" s="41" t="s">
        <v>2866</v>
      </c>
      <c r="F1273" s="40" t="s">
        <v>2911</v>
      </c>
      <c r="G1273" s="41">
        <v>8.0</v>
      </c>
      <c r="H1273" s="58" t="s">
        <v>7</v>
      </c>
      <c r="I1273" s="41" t="s">
        <v>2912</v>
      </c>
      <c r="J1273" s="56"/>
      <c r="K1273" s="44"/>
      <c r="L1273" s="45"/>
      <c r="M1273" s="46" t="s">
        <v>3571</v>
      </c>
      <c r="N1273" s="40" t="s">
        <v>3572</v>
      </c>
      <c r="O1273" s="47" t="s">
        <v>3921</v>
      </c>
      <c r="P1273" s="40" t="s">
        <v>3574</v>
      </c>
      <c r="Q1273" s="59"/>
      <c r="R1273" s="59"/>
      <c r="S1273" s="49"/>
      <c r="T1273" s="50" t="str">
        <f>IFERROR(__xludf.DUMMYFUNCTION("if(isblank($A1273),"""",REGEXREPLACE($A1273,   "",?(\d),?"",  ""$1""&amp;""-""&amp;$H1273))"),"")</f>
        <v/>
      </c>
      <c r="U1273" s="51" t="str">
        <f>IFERROR(__xludf.DUMMYFUNCTION("iferror(split(A1273,"","",TRUE,TRUE),"""")"),"")</f>
        <v/>
      </c>
      <c r="V1273" s="51"/>
      <c r="W1273" s="51"/>
      <c r="X1273" s="51"/>
      <c r="Y1273" s="50" t="str">
        <f>IFERROR(__xludf.DUMMYFUNCTION("if(or(U1273="""",U1273=""f""),"""",U1273&amp;"": ""&amp;vlookup(to_text(U1273),'1.Learning-Goals'!$A$3:$B$100,2,FALSE))"),"")</f>
        <v/>
      </c>
      <c r="Z1273" s="50" t="str">
        <f>IFERROR(__xludf.DUMMYFUNCTION("if(or(V1273="""",V1273=""f""),"""",V1273&amp;"": ""&amp;vlookup(to_text(V1273),'1.Learning-Goals'!$A$3:$B$100,2,FALSE))"),"")</f>
        <v/>
      </c>
      <c r="AA1273" s="50" t="str">
        <f>IFERROR(__xludf.DUMMYFUNCTION("if(or(W1273="""",W1273=""f""),"""",W1273&amp;"": ""&amp;vlookup(to_text(W1273),'1.Learning-Goals'!$A$3:$B$100,2,FALSE))"),"")</f>
        <v/>
      </c>
      <c r="AB1273" s="50" t="str">
        <f>IFERROR(__xludf.DUMMYFUNCTION("if(or(X1273="""",X1273=""f""),"""",X1273&amp;"": ""&amp;vlookup(to_text(X1273),'1.Learning-Goals'!$A$3:$B$100,2,FALSE))"),"")</f>
        <v/>
      </c>
      <c r="AC1273" s="52"/>
      <c r="AD1273" s="52"/>
      <c r="AE1273" s="52"/>
      <c r="AF1273" s="52"/>
      <c r="AG1273" s="52"/>
      <c r="AH1273" s="52"/>
      <c r="AI1273" s="52"/>
      <c r="AJ1273" s="52"/>
    </row>
    <row r="1274" ht="15.75" customHeight="1">
      <c r="A1274" s="53"/>
      <c r="B1274" s="39" t="str">
        <f t="shared" si="1"/>
        <v/>
      </c>
      <c r="C1274" s="40" t="s">
        <v>3922</v>
      </c>
      <c r="D1274" s="41" t="s">
        <v>3923</v>
      </c>
      <c r="E1274" s="41" t="s">
        <v>2866</v>
      </c>
      <c r="F1274" s="40" t="s">
        <v>2911</v>
      </c>
      <c r="G1274" s="41">
        <v>8.0</v>
      </c>
      <c r="H1274" s="58" t="s">
        <v>7</v>
      </c>
      <c r="I1274" s="41" t="s">
        <v>2912</v>
      </c>
      <c r="J1274" s="56"/>
      <c r="K1274" s="44"/>
      <c r="L1274" s="45"/>
      <c r="M1274" s="46" t="s">
        <v>3571</v>
      </c>
      <c r="N1274" s="40" t="s">
        <v>3572</v>
      </c>
      <c r="O1274" s="47" t="s">
        <v>3924</v>
      </c>
      <c r="P1274" s="40" t="s">
        <v>3578</v>
      </c>
      <c r="Q1274" s="59"/>
      <c r="R1274" s="59"/>
      <c r="S1274" s="49"/>
      <c r="T1274" s="50" t="str">
        <f>IFERROR(__xludf.DUMMYFUNCTION("if(isblank($A1274),"""",REGEXREPLACE($A1274,   "",?(\d),?"",  ""$1""&amp;""-""&amp;$H1274))"),"")</f>
        <v/>
      </c>
      <c r="U1274" s="51" t="str">
        <f>IFERROR(__xludf.DUMMYFUNCTION("iferror(split(A1274,"","",TRUE,TRUE),"""")"),"")</f>
        <v/>
      </c>
      <c r="V1274" s="51"/>
      <c r="W1274" s="51"/>
      <c r="X1274" s="51"/>
      <c r="Y1274" s="50" t="str">
        <f>IFERROR(__xludf.DUMMYFUNCTION("if(or(U1274="""",U1274=""f""),"""",U1274&amp;"": ""&amp;vlookup(to_text(U1274),'1.Learning-Goals'!$A$3:$B$100,2,FALSE))"),"")</f>
        <v/>
      </c>
      <c r="Z1274" s="50" t="str">
        <f>IFERROR(__xludf.DUMMYFUNCTION("if(or(V1274="""",V1274=""f""),"""",V1274&amp;"": ""&amp;vlookup(to_text(V1274),'1.Learning-Goals'!$A$3:$B$100,2,FALSE))"),"")</f>
        <v/>
      </c>
      <c r="AA1274" s="50" t="str">
        <f>IFERROR(__xludf.DUMMYFUNCTION("if(or(W1274="""",W1274=""f""),"""",W1274&amp;"": ""&amp;vlookup(to_text(W1274),'1.Learning-Goals'!$A$3:$B$100,2,FALSE))"),"")</f>
        <v/>
      </c>
      <c r="AB1274" s="50" t="str">
        <f>IFERROR(__xludf.DUMMYFUNCTION("if(or(X1274="""",X1274=""f""),"""",X1274&amp;"": ""&amp;vlookup(to_text(X1274),'1.Learning-Goals'!$A$3:$B$100,2,FALSE))"),"")</f>
        <v/>
      </c>
      <c r="AC1274" s="52"/>
      <c r="AD1274" s="52"/>
      <c r="AE1274" s="52"/>
      <c r="AF1274" s="52"/>
      <c r="AG1274" s="52"/>
      <c r="AH1274" s="52"/>
      <c r="AI1274" s="52"/>
      <c r="AJ1274" s="52"/>
    </row>
    <row r="1275" ht="15.75" customHeight="1">
      <c r="A1275" s="53"/>
      <c r="B1275" s="39" t="str">
        <f t="shared" si="1"/>
        <v/>
      </c>
      <c r="C1275" s="40" t="s">
        <v>3925</v>
      </c>
      <c r="D1275" s="41" t="s">
        <v>3926</v>
      </c>
      <c r="E1275" s="41" t="s">
        <v>2866</v>
      </c>
      <c r="F1275" s="40" t="s">
        <v>2911</v>
      </c>
      <c r="G1275" s="41">
        <v>8.0</v>
      </c>
      <c r="H1275" s="58" t="s">
        <v>7</v>
      </c>
      <c r="I1275" s="41" t="s">
        <v>2912</v>
      </c>
      <c r="J1275" s="56"/>
      <c r="K1275" s="44"/>
      <c r="L1275" s="45"/>
      <c r="M1275" s="46" t="s">
        <v>3571</v>
      </c>
      <c r="N1275" s="40" t="s">
        <v>3572</v>
      </c>
      <c r="O1275" s="47" t="s">
        <v>3927</v>
      </c>
      <c r="P1275" s="40" t="s">
        <v>3594</v>
      </c>
      <c r="Q1275" s="59"/>
      <c r="R1275" s="59"/>
      <c r="S1275" s="49"/>
      <c r="T1275" s="50" t="str">
        <f>IFERROR(__xludf.DUMMYFUNCTION("if(isblank($A1275),"""",REGEXREPLACE($A1275,   "",?(\d),?"",  ""$1""&amp;""-""&amp;$H1275))"),"")</f>
        <v/>
      </c>
      <c r="U1275" s="51" t="str">
        <f>IFERROR(__xludf.DUMMYFUNCTION("iferror(split(A1275,"","",TRUE,TRUE),"""")"),"")</f>
        <v/>
      </c>
      <c r="V1275" s="51"/>
      <c r="W1275" s="51"/>
      <c r="X1275" s="51"/>
      <c r="Y1275" s="50" t="str">
        <f>IFERROR(__xludf.DUMMYFUNCTION("if(or(U1275="""",U1275=""f""),"""",U1275&amp;"": ""&amp;vlookup(to_text(U1275),'1.Learning-Goals'!$A$3:$B$100,2,FALSE))"),"")</f>
        <v/>
      </c>
      <c r="Z1275" s="50" t="str">
        <f>IFERROR(__xludf.DUMMYFUNCTION("if(or(V1275="""",V1275=""f""),"""",V1275&amp;"": ""&amp;vlookup(to_text(V1275),'1.Learning-Goals'!$A$3:$B$100,2,FALSE))"),"")</f>
        <v/>
      </c>
      <c r="AA1275" s="50" t="str">
        <f>IFERROR(__xludf.DUMMYFUNCTION("if(or(W1275="""",W1275=""f""),"""",W1275&amp;"": ""&amp;vlookup(to_text(W1275),'1.Learning-Goals'!$A$3:$B$100,2,FALSE))"),"")</f>
        <v/>
      </c>
      <c r="AB1275" s="50" t="str">
        <f>IFERROR(__xludf.DUMMYFUNCTION("if(or(X1275="""",X1275=""f""),"""",X1275&amp;"": ""&amp;vlookup(to_text(X1275),'1.Learning-Goals'!$A$3:$B$100,2,FALSE))"),"")</f>
        <v/>
      </c>
      <c r="AC1275" s="52"/>
      <c r="AD1275" s="52"/>
      <c r="AE1275" s="52"/>
      <c r="AF1275" s="52"/>
      <c r="AG1275" s="52"/>
      <c r="AH1275" s="52"/>
      <c r="AI1275" s="52"/>
      <c r="AJ1275" s="52"/>
    </row>
    <row r="1276" ht="15.75" customHeight="1">
      <c r="A1276" s="53"/>
      <c r="B1276" s="39" t="str">
        <f t="shared" si="1"/>
        <v/>
      </c>
      <c r="C1276" s="40" t="s">
        <v>3928</v>
      </c>
      <c r="D1276" s="41" t="s">
        <v>3929</v>
      </c>
      <c r="E1276" s="41" t="s">
        <v>2866</v>
      </c>
      <c r="F1276" s="40" t="s">
        <v>2911</v>
      </c>
      <c r="G1276" s="41">
        <v>8.0</v>
      </c>
      <c r="H1276" s="58" t="s">
        <v>7</v>
      </c>
      <c r="I1276" s="41" t="s">
        <v>2912</v>
      </c>
      <c r="J1276" s="56"/>
      <c r="K1276" s="44"/>
      <c r="L1276" s="45"/>
      <c r="M1276" s="46" t="s">
        <v>3571</v>
      </c>
      <c r="N1276" s="40" t="s">
        <v>3572</v>
      </c>
      <c r="O1276" s="47" t="s">
        <v>3930</v>
      </c>
      <c r="P1276" s="40" t="s">
        <v>3598</v>
      </c>
      <c r="Q1276" s="59"/>
      <c r="R1276" s="59"/>
      <c r="S1276" s="49"/>
      <c r="T1276" s="50" t="str">
        <f>IFERROR(__xludf.DUMMYFUNCTION("if(isblank($A1276),"""",REGEXREPLACE($A1276,   "",?(\d),?"",  ""$1""&amp;""-""&amp;$H1276))"),"")</f>
        <v/>
      </c>
      <c r="U1276" s="51" t="str">
        <f>IFERROR(__xludf.DUMMYFUNCTION("iferror(split(A1276,"","",TRUE,TRUE),"""")"),"")</f>
        <v/>
      </c>
      <c r="V1276" s="51"/>
      <c r="W1276" s="51"/>
      <c r="X1276" s="51"/>
      <c r="Y1276" s="50" t="str">
        <f>IFERROR(__xludf.DUMMYFUNCTION("if(or(U1276="""",U1276=""f""),"""",U1276&amp;"": ""&amp;vlookup(to_text(U1276),'1.Learning-Goals'!$A$3:$B$100,2,FALSE))"),"")</f>
        <v/>
      </c>
      <c r="Z1276" s="50" t="str">
        <f>IFERROR(__xludf.DUMMYFUNCTION("if(or(V1276="""",V1276=""f""),"""",V1276&amp;"": ""&amp;vlookup(to_text(V1276),'1.Learning-Goals'!$A$3:$B$100,2,FALSE))"),"")</f>
        <v/>
      </c>
      <c r="AA1276" s="50" t="str">
        <f>IFERROR(__xludf.DUMMYFUNCTION("if(or(W1276="""",W1276=""f""),"""",W1276&amp;"": ""&amp;vlookup(to_text(W1276),'1.Learning-Goals'!$A$3:$B$100,2,FALSE))"),"")</f>
        <v/>
      </c>
      <c r="AB1276" s="50" t="str">
        <f>IFERROR(__xludf.DUMMYFUNCTION("if(or(X1276="""",X1276=""f""),"""",X1276&amp;"": ""&amp;vlookup(to_text(X1276),'1.Learning-Goals'!$A$3:$B$100,2,FALSE))"),"")</f>
        <v/>
      </c>
      <c r="AC1276" s="52"/>
      <c r="AD1276" s="52"/>
      <c r="AE1276" s="52"/>
      <c r="AF1276" s="52"/>
      <c r="AG1276" s="52"/>
      <c r="AH1276" s="52"/>
      <c r="AI1276" s="52"/>
      <c r="AJ1276" s="52"/>
    </row>
    <row r="1277" ht="15.75" customHeight="1">
      <c r="A1277" s="53"/>
      <c r="B1277" s="39" t="str">
        <f t="shared" si="1"/>
        <v/>
      </c>
      <c r="C1277" s="40" t="s">
        <v>3931</v>
      </c>
      <c r="D1277" s="41" t="s">
        <v>3932</v>
      </c>
      <c r="E1277" s="41" t="s">
        <v>2866</v>
      </c>
      <c r="F1277" s="40" t="s">
        <v>2911</v>
      </c>
      <c r="G1277" s="41">
        <v>8.0</v>
      </c>
      <c r="H1277" s="58" t="s">
        <v>7</v>
      </c>
      <c r="I1277" s="41" t="s">
        <v>2912</v>
      </c>
      <c r="J1277" s="56"/>
      <c r="K1277" s="44"/>
      <c r="L1277" s="45"/>
      <c r="M1277" s="46" t="s">
        <v>3571</v>
      </c>
      <c r="N1277" s="40" t="s">
        <v>3572</v>
      </c>
      <c r="O1277" s="47" t="s">
        <v>3933</v>
      </c>
      <c r="P1277" s="40" t="s">
        <v>3602</v>
      </c>
      <c r="Q1277" s="59"/>
      <c r="R1277" s="59"/>
      <c r="S1277" s="49"/>
      <c r="T1277" s="50" t="str">
        <f>IFERROR(__xludf.DUMMYFUNCTION("if(isblank($A1277),"""",REGEXREPLACE($A1277,   "",?(\d),?"",  ""$1""&amp;""-""&amp;$H1277))"),"")</f>
        <v/>
      </c>
      <c r="U1277" s="51" t="str">
        <f>IFERROR(__xludf.DUMMYFUNCTION("iferror(split(A1277,"","",TRUE,TRUE),"""")"),"")</f>
        <v/>
      </c>
      <c r="V1277" s="51"/>
      <c r="W1277" s="51"/>
      <c r="X1277" s="51"/>
      <c r="Y1277" s="50" t="str">
        <f>IFERROR(__xludf.DUMMYFUNCTION("if(or(U1277="""",U1277=""f""),"""",U1277&amp;"": ""&amp;vlookup(to_text(U1277),'1.Learning-Goals'!$A$3:$B$100,2,FALSE))"),"")</f>
        <v/>
      </c>
      <c r="Z1277" s="50" t="str">
        <f>IFERROR(__xludf.DUMMYFUNCTION("if(or(V1277="""",V1277=""f""),"""",V1277&amp;"": ""&amp;vlookup(to_text(V1277),'1.Learning-Goals'!$A$3:$B$100,2,FALSE))"),"")</f>
        <v/>
      </c>
      <c r="AA1277" s="50" t="str">
        <f>IFERROR(__xludf.DUMMYFUNCTION("if(or(W1277="""",W1277=""f""),"""",W1277&amp;"": ""&amp;vlookup(to_text(W1277),'1.Learning-Goals'!$A$3:$B$100,2,FALSE))"),"")</f>
        <v/>
      </c>
      <c r="AB1277" s="50" t="str">
        <f>IFERROR(__xludf.DUMMYFUNCTION("if(or(X1277="""",X1277=""f""),"""",X1277&amp;"": ""&amp;vlookup(to_text(X1277),'1.Learning-Goals'!$A$3:$B$100,2,FALSE))"),"")</f>
        <v/>
      </c>
      <c r="AC1277" s="52"/>
      <c r="AD1277" s="52"/>
      <c r="AE1277" s="52"/>
      <c r="AF1277" s="52"/>
      <c r="AG1277" s="52"/>
      <c r="AH1277" s="52"/>
      <c r="AI1277" s="52"/>
      <c r="AJ1277" s="52"/>
    </row>
    <row r="1278" ht="15.75" customHeight="1">
      <c r="A1278" s="53"/>
      <c r="B1278" s="39" t="str">
        <f t="shared" si="1"/>
        <v/>
      </c>
      <c r="C1278" s="40" t="s">
        <v>3934</v>
      </c>
      <c r="D1278" s="41" t="s">
        <v>3935</v>
      </c>
      <c r="E1278" s="41" t="s">
        <v>2866</v>
      </c>
      <c r="F1278" s="40" t="s">
        <v>2911</v>
      </c>
      <c r="G1278" s="41">
        <v>8.0</v>
      </c>
      <c r="H1278" s="58" t="s">
        <v>7</v>
      </c>
      <c r="I1278" s="41" t="s">
        <v>2912</v>
      </c>
      <c r="J1278" s="56"/>
      <c r="K1278" s="44"/>
      <c r="L1278" s="45"/>
      <c r="M1278" s="46" t="s">
        <v>3571</v>
      </c>
      <c r="N1278" s="40" t="s">
        <v>3572</v>
      </c>
      <c r="O1278" s="47" t="s">
        <v>3936</v>
      </c>
      <c r="P1278" s="40" t="s">
        <v>3606</v>
      </c>
      <c r="Q1278" s="59"/>
      <c r="R1278" s="59"/>
      <c r="S1278" s="49"/>
      <c r="T1278" s="50" t="str">
        <f>IFERROR(__xludf.DUMMYFUNCTION("if(isblank($A1278),"""",REGEXREPLACE($A1278,   "",?(\d),?"",  ""$1""&amp;""-""&amp;$H1278))"),"")</f>
        <v/>
      </c>
      <c r="U1278" s="51" t="str">
        <f>IFERROR(__xludf.DUMMYFUNCTION("iferror(split(A1278,"","",TRUE,TRUE),"""")"),"")</f>
        <v/>
      </c>
      <c r="V1278" s="51"/>
      <c r="W1278" s="51"/>
      <c r="X1278" s="51"/>
      <c r="Y1278" s="50" t="str">
        <f>IFERROR(__xludf.DUMMYFUNCTION("if(or(U1278="""",U1278=""f""),"""",U1278&amp;"": ""&amp;vlookup(to_text(U1278),'1.Learning-Goals'!$A$3:$B$100,2,FALSE))"),"")</f>
        <v/>
      </c>
      <c r="Z1278" s="50" t="str">
        <f>IFERROR(__xludf.DUMMYFUNCTION("if(or(V1278="""",V1278=""f""),"""",V1278&amp;"": ""&amp;vlookup(to_text(V1278),'1.Learning-Goals'!$A$3:$B$100,2,FALSE))"),"")</f>
        <v/>
      </c>
      <c r="AA1278" s="50" t="str">
        <f>IFERROR(__xludf.DUMMYFUNCTION("if(or(W1278="""",W1278=""f""),"""",W1278&amp;"": ""&amp;vlookup(to_text(W1278),'1.Learning-Goals'!$A$3:$B$100,2,FALSE))"),"")</f>
        <v/>
      </c>
      <c r="AB1278" s="50" t="str">
        <f>IFERROR(__xludf.DUMMYFUNCTION("if(or(X1278="""",X1278=""f""),"""",X1278&amp;"": ""&amp;vlookup(to_text(X1278),'1.Learning-Goals'!$A$3:$B$100,2,FALSE))"),"")</f>
        <v/>
      </c>
      <c r="AC1278" s="52"/>
      <c r="AD1278" s="52"/>
      <c r="AE1278" s="52"/>
      <c r="AF1278" s="52"/>
      <c r="AG1278" s="52"/>
      <c r="AH1278" s="52"/>
      <c r="AI1278" s="52"/>
      <c r="AJ1278" s="52"/>
    </row>
    <row r="1279" ht="15.75" customHeight="1">
      <c r="A1279" s="53"/>
      <c r="B1279" s="39" t="str">
        <f t="shared" si="1"/>
        <v/>
      </c>
      <c r="C1279" s="40" t="s">
        <v>3937</v>
      </c>
      <c r="D1279" s="41" t="s">
        <v>3938</v>
      </c>
      <c r="E1279" s="41" t="s">
        <v>2866</v>
      </c>
      <c r="F1279" s="40" t="s">
        <v>2911</v>
      </c>
      <c r="G1279" s="41">
        <v>8.0</v>
      </c>
      <c r="H1279" s="58" t="s">
        <v>7</v>
      </c>
      <c r="I1279" s="41" t="s">
        <v>2912</v>
      </c>
      <c r="J1279" s="56"/>
      <c r="K1279" s="44"/>
      <c r="L1279" s="45"/>
      <c r="M1279" s="46" t="s">
        <v>3571</v>
      </c>
      <c r="N1279" s="40" t="s">
        <v>3572</v>
      </c>
      <c r="O1279" s="47" t="s">
        <v>3939</v>
      </c>
      <c r="P1279" s="40" t="s">
        <v>3940</v>
      </c>
      <c r="Q1279" s="59"/>
      <c r="R1279" s="59"/>
      <c r="S1279" s="49"/>
      <c r="T1279" s="50" t="str">
        <f>IFERROR(__xludf.DUMMYFUNCTION("if(isblank($A1279),"""",REGEXREPLACE($A1279,   "",?(\d),?"",  ""$1""&amp;""-""&amp;$H1279))"),"")</f>
        <v/>
      </c>
      <c r="U1279" s="51" t="str">
        <f>IFERROR(__xludf.DUMMYFUNCTION("iferror(split(A1279,"","",TRUE,TRUE),"""")"),"")</f>
        <v/>
      </c>
      <c r="V1279" s="51"/>
      <c r="W1279" s="51"/>
      <c r="X1279" s="51"/>
      <c r="Y1279" s="50" t="str">
        <f>IFERROR(__xludf.DUMMYFUNCTION("if(or(U1279="""",U1279=""f""),"""",U1279&amp;"": ""&amp;vlookup(to_text(U1279),'1.Learning-Goals'!$A$3:$B$100,2,FALSE))"),"")</f>
        <v/>
      </c>
      <c r="Z1279" s="50" t="str">
        <f>IFERROR(__xludf.DUMMYFUNCTION("if(or(V1279="""",V1279=""f""),"""",V1279&amp;"": ""&amp;vlookup(to_text(V1279),'1.Learning-Goals'!$A$3:$B$100,2,FALSE))"),"")</f>
        <v/>
      </c>
      <c r="AA1279" s="50" t="str">
        <f>IFERROR(__xludf.DUMMYFUNCTION("if(or(W1279="""",W1279=""f""),"""",W1279&amp;"": ""&amp;vlookup(to_text(W1279),'1.Learning-Goals'!$A$3:$B$100,2,FALSE))"),"")</f>
        <v/>
      </c>
      <c r="AB1279" s="50" t="str">
        <f>IFERROR(__xludf.DUMMYFUNCTION("if(or(X1279="""",X1279=""f""),"""",X1279&amp;"": ""&amp;vlookup(to_text(X1279),'1.Learning-Goals'!$A$3:$B$100,2,FALSE))"),"")</f>
        <v/>
      </c>
      <c r="AC1279" s="52"/>
      <c r="AD1279" s="52"/>
      <c r="AE1279" s="52"/>
      <c r="AF1279" s="52"/>
      <c r="AG1279" s="52"/>
      <c r="AH1279" s="52"/>
      <c r="AI1279" s="52"/>
      <c r="AJ1279" s="52"/>
    </row>
    <row r="1280" ht="15.75" customHeight="1">
      <c r="A1280" s="53"/>
      <c r="B1280" s="39" t="str">
        <f t="shared" si="1"/>
        <v/>
      </c>
      <c r="C1280" s="40" t="s">
        <v>3941</v>
      </c>
      <c r="D1280" s="41" t="s">
        <v>3942</v>
      </c>
      <c r="E1280" s="41" t="s">
        <v>2866</v>
      </c>
      <c r="F1280" s="40" t="s">
        <v>2911</v>
      </c>
      <c r="G1280" s="41">
        <v>8.0</v>
      </c>
      <c r="H1280" s="58" t="s">
        <v>7</v>
      </c>
      <c r="I1280" s="41" t="s">
        <v>2912</v>
      </c>
      <c r="J1280" s="56"/>
      <c r="K1280" s="44"/>
      <c r="L1280" s="45"/>
      <c r="M1280" s="46" t="s">
        <v>3571</v>
      </c>
      <c r="N1280" s="40" t="s">
        <v>3572</v>
      </c>
      <c r="O1280" s="47" t="s">
        <v>3943</v>
      </c>
      <c r="P1280" s="40" t="s">
        <v>3944</v>
      </c>
      <c r="Q1280" s="59"/>
      <c r="R1280" s="59"/>
      <c r="S1280" s="49"/>
      <c r="T1280" s="50" t="str">
        <f>IFERROR(__xludf.DUMMYFUNCTION("if(isblank($A1280),"""",REGEXREPLACE($A1280,   "",?(\d),?"",  ""$1""&amp;""-""&amp;$H1280))"),"")</f>
        <v/>
      </c>
      <c r="U1280" s="51" t="str">
        <f>IFERROR(__xludf.DUMMYFUNCTION("iferror(split(A1280,"","",TRUE,TRUE),"""")"),"")</f>
        <v/>
      </c>
      <c r="V1280" s="51"/>
      <c r="W1280" s="51"/>
      <c r="X1280" s="51"/>
      <c r="Y1280" s="50" t="str">
        <f>IFERROR(__xludf.DUMMYFUNCTION("if(or(U1280="""",U1280=""f""),"""",U1280&amp;"": ""&amp;vlookup(to_text(U1280),'1.Learning-Goals'!$A$3:$B$100,2,FALSE))"),"")</f>
        <v/>
      </c>
      <c r="Z1280" s="50" t="str">
        <f>IFERROR(__xludf.DUMMYFUNCTION("if(or(V1280="""",V1280=""f""),"""",V1280&amp;"": ""&amp;vlookup(to_text(V1280),'1.Learning-Goals'!$A$3:$B$100,2,FALSE))"),"")</f>
        <v/>
      </c>
      <c r="AA1280" s="50" t="str">
        <f>IFERROR(__xludf.DUMMYFUNCTION("if(or(W1280="""",W1280=""f""),"""",W1280&amp;"": ""&amp;vlookup(to_text(W1280),'1.Learning-Goals'!$A$3:$B$100,2,FALSE))"),"")</f>
        <v/>
      </c>
      <c r="AB1280" s="50" t="str">
        <f>IFERROR(__xludf.DUMMYFUNCTION("if(or(X1280="""",X1280=""f""),"""",X1280&amp;"": ""&amp;vlookup(to_text(X1280),'1.Learning-Goals'!$A$3:$B$100,2,FALSE))"),"")</f>
        <v/>
      </c>
      <c r="AC1280" s="52"/>
      <c r="AD1280" s="52"/>
      <c r="AE1280" s="52"/>
      <c r="AF1280" s="52"/>
      <c r="AG1280" s="52"/>
      <c r="AH1280" s="52"/>
      <c r="AI1280" s="52"/>
      <c r="AJ1280" s="52"/>
    </row>
    <row r="1281" ht="15.75" customHeight="1">
      <c r="A1281" s="53"/>
      <c r="B1281" s="39" t="str">
        <f t="shared" si="1"/>
        <v/>
      </c>
      <c r="C1281" s="40" t="s">
        <v>3945</v>
      </c>
      <c r="D1281" s="41" t="s">
        <v>3946</v>
      </c>
      <c r="E1281" s="41" t="s">
        <v>2866</v>
      </c>
      <c r="F1281" s="40" t="s">
        <v>2911</v>
      </c>
      <c r="G1281" s="41">
        <v>8.0</v>
      </c>
      <c r="H1281" s="58" t="s">
        <v>7</v>
      </c>
      <c r="I1281" s="41" t="s">
        <v>2912</v>
      </c>
      <c r="J1281" s="56"/>
      <c r="K1281" s="44"/>
      <c r="L1281" s="45"/>
      <c r="M1281" s="46" t="s">
        <v>3571</v>
      </c>
      <c r="N1281" s="40" t="s">
        <v>3572</v>
      </c>
      <c r="O1281" s="47" t="s">
        <v>3947</v>
      </c>
      <c r="P1281" s="40" t="s">
        <v>3948</v>
      </c>
      <c r="Q1281" s="59"/>
      <c r="R1281" s="59"/>
      <c r="S1281" s="49"/>
      <c r="T1281" s="50" t="str">
        <f>IFERROR(__xludf.DUMMYFUNCTION("if(isblank($A1281),"""",REGEXREPLACE($A1281,   "",?(\d),?"",  ""$1""&amp;""-""&amp;$H1281))"),"")</f>
        <v/>
      </c>
      <c r="U1281" s="51" t="str">
        <f>IFERROR(__xludf.DUMMYFUNCTION("iferror(split(A1281,"","",TRUE,TRUE),"""")"),"")</f>
        <v/>
      </c>
      <c r="V1281" s="51"/>
      <c r="W1281" s="51"/>
      <c r="X1281" s="51"/>
      <c r="Y1281" s="50" t="str">
        <f>IFERROR(__xludf.DUMMYFUNCTION("if(or(U1281="""",U1281=""f""),"""",U1281&amp;"": ""&amp;vlookup(to_text(U1281),'1.Learning-Goals'!$A$3:$B$100,2,FALSE))"),"")</f>
        <v/>
      </c>
      <c r="Z1281" s="50" t="str">
        <f>IFERROR(__xludf.DUMMYFUNCTION("if(or(V1281="""",V1281=""f""),"""",V1281&amp;"": ""&amp;vlookup(to_text(V1281),'1.Learning-Goals'!$A$3:$B$100,2,FALSE))"),"")</f>
        <v/>
      </c>
      <c r="AA1281" s="50" t="str">
        <f>IFERROR(__xludf.DUMMYFUNCTION("if(or(W1281="""",W1281=""f""),"""",W1281&amp;"": ""&amp;vlookup(to_text(W1281),'1.Learning-Goals'!$A$3:$B$100,2,FALSE))"),"")</f>
        <v/>
      </c>
      <c r="AB1281" s="50" t="str">
        <f>IFERROR(__xludf.DUMMYFUNCTION("if(or(X1281="""",X1281=""f""),"""",X1281&amp;"": ""&amp;vlookup(to_text(X1281),'1.Learning-Goals'!$A$3:$B$100,2,FALSE))"),"")</f>
        <v/>
      </c>
      <c r="AC1281" s="52"/>
      <c r="AD1281" s="52"/>
      <c r="AE1281" s="52"/>
      <c r="AF1281" s="52"/>
      <c r="AG1281" s="52"/>
      <c r="AH1281" s="52"/>
      <c r="AI1281" s="52"/>
      <c r="AJ1281" s="52"/>
    </row>
    <row r="1282" ht="15.75" customHeight="1">
      <c r="A1282" s="53"/>
      <c r="B1282" s="39" t="str">
        <f t="shared" si="1"/>
        <v/>
      </c>
      <c r="C1282" s="40" t="s">
        <v>3949</v>
      </c>
      <c r="D1282" s="41" t="s">
        <v>3950</v>
      </c>
      <c r="E1282" s="41" t="s">
        <v>2866</v>
      </c>
      <c r="F1282" s="40" t="s">
        <v>2911</v>
      </c>
      <c r="G1282" s="41">
        <v>8.0</v>
      </c>
      <c r="H1282" s="58" t="s">
        <v>7</v>
      </c>
      <c r="I1282" s="41" t="s">
        <v>2912</v>
      </c>
      <c r="J1282" s="56"/>
      <c r="K1282" s="44"/>
      <c r="L1282" s="45"/>
      <c r="M1282" s="46" t="s">
        <v>3571</v>
      </c>
      <c r="N1282" s="40" t="s">
        <v>3572</v>
      </c>
      <c r="O1282" s="47" t="s">
        <v>3951</v>
      </c>
      <c r="P1282" s="40" t="s">
        <v>3952</v>
      </c>
      <c r="Q1282" s="59"/>
      <c r="R1282" s="59"/>
      <c r="S1282" s="49"/>
      <c r="T1282" s="50" t="str">
        <f>IFERROR(__xludf.DUMMYFUNCTION("if(isblank($A1282),"""",REGEXREPLACE($A1282,   "",?(\d),?"",  ""$1""&amp;""-""&amp;$H1282))"),"")</f>
        <v/>
      </c>
      <c r="U1282" s="51" t="str">
        <f>IFERROR(__xludf.DUMMYFUNCTION("iferror(split(A1282,"","",TRUE,TRUE),"""")"),"")</f>
        <v/>
      </c>
      <c r="V1282" s="51"/>
      <c r="W1282" s="51"/>
      <c r="X1282" s="51"/>
      <c r="Y1282" s="50" t="str">
        <f>IFERROR(__xludf.DUMMYFUNCTION("if(or(U1282="""",U1282=""f""),"""",U1282&amp;"": ""&amp;vlookup(to_text(U1282),'1.Learning-Goals'!$A$3:$B$100,2,FALSE))"),"")</f>
        <v/>
      </c>
      <c r="Z1282" s="50" t="str">
        <f>IFERROR(__xludf.DUMMYFUNCTION("if(or(V1282="""",V1282=""f""),"""",V1282&amp;"": ""&amp;vlookup(to_text(V1282),'1.Learning-Goals'!$A$3:$B$100,2,FALSE))"),"")</f>
        <v/>
      </c>
      <c r="AA1282" s="50" t="str">
        <f>IFERROR(__xludf.DUMMYFUNCTION("if(or(W1282="""",W1282=""f""),"""",W1282&amp;"": ""&amp;vlookup(to_text(W1282),'1.Learning-Goals'!$A$3:$B$100,2,FALSE))"),"")</f>
        <v/>
      </c>
      <c r="AB1282" s="50" t="str">
        <f>IFERROR(__xludf.DUMMYFUNCTION("if(or(X1282="""",X1282=""f""),"""",X1282&amp;"": ""&amp;vlookup(to_text(X1282),'1.Learning-Goals'!$A$3:$B$100,2,FALSE))"),"")</f>
        <v/>
      </c>
      <c r="AC1282" s="52"/>
      <c r="AD1282" s="52"/>
      <c r="AE1282" s="52"/>
      <c r="AF1282" s="52"/>
      <c r="AG1282" s="52"/>
      <c r="AH1282" s="52"/>
      <c r="AI1282" s="52"/>
      <c r="AJ1282" s="52"/>
    </row>
    <row r="1283" ht="15.75" customHeight="1">
      <c r="A1283" s="53"/>
      <c r="B1283" s="39" t="str">
        <f t="shared" si="1"/>
        <v/>
      </c>
      <c r="C1283" s="40" t="s">
        <v>3953</v>
      </c>
      <c r="D1283" s="41" t="s">
        <v>3954</v>
      </c>
      <c r="E1283" s="41" t="s">
        <v>2866</v>
      </c>
      <c r="F1283" s="40" t="s">
        <v>2911</v>
      </c>
      <c r="G1283" s="41">
        <v>8.0</v>
      </c>
      <c r="H1283" s="58" t="s">
        <v>7</v>
      </c>
      <c r="I1283" s="41" t="s">
        <v>2912</v>
      </c>
      <c r="J1283" s="56"/>
      <c r="K1283" s="44"/>
      <c r="L1283" s="45"/>
      <c r="M1283" s="46" t="s">
        <v>3571</v>
      </c>
      <c r="N1283" s="40" t="s">
        <v>3572</v>
      </c>
      <c r="O1283" s="47" t="s">
        <v>3955</v>
      </c>
      <c r="P1283" s="40" t="s">
        <v>3956</v>
      </c>
      <c r="Q1283" s="59"/>
      <c r="R1283" s="59"/>
      <c r="S1283" s="49"/>
      <c r="T1283" s="50" t="str">
        <f>IFERROR(__xludf.DUMMYFUNCTION("if(isblank($A1283),"""",REGEXREPLACE($A1283,   "",?(\d),?"",  ""$1""&amp;""-""&amp;$H1283))"),"")</f>
        <v/>
      </c>
      <c r="U1283" s="51" t="str">
        <f>IFERROR(__xludf.DUMMYFUNCTION("iferror(split(A1283,"","",TRUE,TRUE),"""")"),"")</f>
        <v/>
      </c>
      <c r="V1283" s="51"/>
      <c r="W1283" s="51"/>
      <c r="X1283" s="51"/>
      <c r="Y1283" s="50" t="str">
        <f>IFERROR(__xludf.DUMMYFUNCTION("if(or(U1283="""",U1283=""f""),"""",U1283&amp;"": ""&amp;vlookup(to_text(U1283),'1.Learning-Goals'!$A$3:$B$100,2,FALSE))"),"")</f>
        <v/>
      </c>
      <c r="Z1283" s="50" t="str">
        <f>IFERROR(__xludf.DUMMYFUNCTION("if(or(V1283="""",V1283=""f""),"""",V1283&amp;"": ""&amp;vlookup(to_text(V1283),'1.Learning-Goals'!$A$3:$B$100,2,FALSE))"),"")</f>
        <v/>
      </c>
      <c r="AA1283" s="50" t="str">
        <f>IFERROR(__xludf.DUMMYFUNCTION("if(or(W1283="""",W1283=""f""),"""",W1283&amp;"": ""&amp;vlookup(to_text(W1283),'1.Learning-Goals'!$A$3:$B$100,2,FALSE))"),"")</f>
        <v/>
      </c>
      <c r="AB1283" s="50" t="str">
        <f>IFERROR(__xludf.DUMMYFUNCTION("if(or(X1283="""",X1283=""f""),"""",X1283&amp;"": ""&amp;vlookup(to_text(X1283),'1.Learning-Goals'!$A$3:$B$100,2,FALSE))"),"")</f>
        <v/>
      </c>
      <c r="AC1283" s="52"/>
      <c r="AD1283" s="52"/>
      <c r="AE1283" s="52"/>
      <c r="AF1283" s="52"/>
      <c r="AG1283" s="52"/>
      <c r="AH1283" s="52"/>
      <c r="AI1283" s="52"/>
      <c r="AJ1283" s="52"/>
    </row>
    <row r="1284" ht="15.75" customHeight="1">
      <c r="A1284" s="53"/>
      <c r="B1284" s="39" t="str">
        <f t="shared" si="1"/>
        <v/>
      </c>
      <c r="C1284" s="40" t="s">
        <v>3957</v>
      </c>
      <c r="D1284" s="41" t="s">
        <v>3958</v>
      </c>
      <c r="E1284" s="41" t="s">
        <v>2866</v>
      </c>
      <c r="F1284" s="40" t="s">
        <v>2911</v>
      </c>
      <c r="G1284" s="41">
        <v>8.0</v>
      </c>
      <c r="H1284" s="58" t="s">
        <v>7</v>
      </c>
      <c r="I1284" s="41" t="s">
        <v>2912</v>
      </c>
      <c r="J1284" s="56"/>
      <c r="K1284" s="44"/>
      <c r="L1284" s="45"/>
      <c r="M1284" s="46" t="s">
        <v>3571</v>
      </c>
      <c r="N1284" s="40" t="s">
        <v>3572</v>
      </c>
      <c r="O1284" s="47" t="s">
        <v>3959</v>
      </c>
      <c r="P1284" s="40" t="s">
        <v>3960</v>
      </c>
      <c r="Q1284" s="59"/>
      <c r="R1284" s="59"/>
      <c r="S1284" s="49"/>
      <c r="T1284" s="50" t="str">
        <f>IFERROR(__xludf.DUMMYFUNCTION("if(isblank($A1284),"""",REGEXREPLACE($A1284,   "",?(\d),?"",  ""$1""&amp;""-""&amp;$H1284))"),"")</f>
        <v/>
      </c>
      <c r="U1284" s="51" t="str">
        <f>IFERROR(__xludf.DUMMYFUNCTION("iferror(split(A1284,"","",TRUE,TRUE),"""")"),"")</f>
        <v/>
      </c>
      <c r="V1284" s="51"/>
      <c r="W1284" s="51"/>
      <c r="X1284" s="51"/>
      <c r="Y1284" s="50" t="str">
        <f>IFERROR(__xludf.DUMMYFUNCTION("if(or(U1284="""",U1284=""f""),"""",U1284&amp;"": ""&amp;vlookup(to_text(U1284),'1.Learning-Goals'!$A$3:$B$100,2,FALSE))"),"")</f>
        <v/>
      </c>
      <c r="Z1284" s="50" t="str">
        <f>IFERROR(__xludf.DUMMYFUNCTION("if(or(V1284="""",V1284=""f""),"""",V1284&amp;"": ""&amp;vlookup(to_text(V1284),'1.Learning-Goals'!$A$3:$B$100,2,FALSE))"),"")</f>
        <v/>
      </c>
      <c r="AA1284" s="50" t="str">
        <f>IFERROR(__xludf.DUMMYFUNCTION("if(or(W1284="""",W1284=""f""),"""",W1284&amp;"": ""&amp;vlookup(to_text(W1284),'1.Learning-Goals'!$A$3:$B$100,2,FALSE))"),"")</f>
        <v/>
      </c>
      <c r="AB1284" s="50" t="str">
        <f>IFERROR(__xludf.DUMMYFUNCTION("if(or(X1284="""",X1284=""f""),"""",X1284&amp;"": ""&amp;vlookup(to_text(X1284),'1.Learning-Goals'!$A$3:$B$100,2,FALSE))"),"")</f>
        <v/>
      </c>
      <c r="AC1284" s="52"/>
      <c r="AD1284" s="52"/>
      <c r="AE1284" s="52"/>
      <c r="AF1284" s="52"/>
      <c r="AG1284" s="52"/>
      <c r="AH1284" s="52"/>
      <c r="AI1284" s="52"/>
      <c r="AJ1284" s="52"/>
    </row>
    <row r="1285" ht="15.75" customHeight="1">
      <c r="A1285" s="53"/>
      <c r="B1285" s="39" t="str">
        <f t="shared" si="1"/>
        <v/>
      </c>
      <c r="C1285" s="40" t="s">
        <v>3961</v>
      </c>
      <c r="D1285" s="41" t="s">
        <v>3962</v>
      </c>
      <c r="E1285" s="41" t="s">
        <v>2866</v>
      </c>
      <c r="F1285" s="40" t="s">
        <v>2911</v>
      </c>
      <c r="G1285" s="41">
        <v>8.0</v>
      </c>
      <c r="H1285" s="58" t="s">
        <v>7</v>
      </c>
      <c r="I1285" s="41" t="s">
        <v>2912</v>
      </c>
      <c r="J1285" s="56"/>
      <c r="K1285" s="44"/>
      <c r="L1285" s="45"/>
      <c r="M1285" s="46" t="s">
        <v>3571</v>
      </c>
      <c r="N1285" s="40" t="s">
        <v>3572</v>
      </c>
      <c r="O1285" s="47" t="s">
        <v>3963</v>
      </c>
      <c r="P1285" s="40" t="s">
        <v>3964</v>
      </c>
      <c r="Q1285" s="59"/>
      <c r="R1285" s="59"/>
      <c r="S1285" s="49"/>
      <c r="T1285" s="50" t="str">
        <f>IFERROR(__xludf.DUMMYFUNCTION("if(isblank($A1285),"""",REGEXREPLACE($A1285,   "",?(\d),?"",  ""$1""&amp;""-""&amp;$H1285))"),"")</f>
        <v/>
      </c>
      <c r="U1285" s="51" t="str">
        <f>IFERROR(__xludf.DUMMYFUNCTION("iferror(split(A1285,"","",TRUE,TRUE),"""")"),"")</f>
        <v/>
      </c>
      <c r="V1285" s="51"/>
      <c r="W1285" s="51"/>
      <c r="X1285" s="51"/>
      <c r="Y1285" s="50" t="str">
        <f>IFERROR(__xludf.DUMMYFUNCTION("if(or(U1285="""",U1285=""f""),"""",U1285&amp;"": ""&amp;vlookup(to_text(U1285),'1.Learning-Goals'!$A$3:$B$100,2,FALSE))"),"")</f>
        <v/>
      </c>
      <c r="Z1285" s="50" t="str">
        <f>IFERROR(__xludf.DUMMYFUNCTION("if(or(V1285="""",V1285=""f""),"""",V1285&amp;"": ""&amp;vlookup(to_text(V1285),'1.Learning-Goals'!$A$3:$B$100,2,FALSE))"),"")</f>
        <v/>
      </c>
      <c r="AA1285" s="50" t="str">
        <f>IFERROR(__xludf.DUMMYFUNCTION("if(or(W1285="""",W1285=""f""),"""",W1285&amp;"": ""&amp;vlookup(to_text(W1285),'1.Learning-Goals'!$A$3:$B$100,2,FALSE))"),"")</f>
        <v/>
      </c>
      <c r="AB1285" s="50" t="str">
        <f>IFERROR(__xludf.DUMMYFUNCTION("if(or(X1285="""",X1285=""f""),"""",X1285&amp;"": ""&amp;vlookup(to_text(X1285),'1.Learning-Goals'!$A$3:$B$100,2,FALSE))"),"")</f>
        <v/>
      </c>
      <c r="AC1285" s="52"/>
      <c r="AD1285" s="52"/>
      <c r="AE1285" s="52"/>
      <c r="AF1285" s="52"/>
      <c r="AG1285" s="52"/>
      <c r="AH1285" s="52"/>
      <c r="AI1285" s="52"/>
      <c r="AJ1285" s="52"/>
    </row>
    <row r="1286" ht="15.75" customHeight="1">
      <c r="A1286" s="53"/>
      <c r="B1286" s="39" t="str">
        <f t="shared" si="1"/>
        <v/>
      </c>
      <c r="C1286" s="40" t="s">
        <v>3965</v>
      </c>
      <c r="D1286" s="41" t="s">
        <v>3966</v>
      </c>
      <c r="E1286" s="41" t="s">
        <v>2866</v>
      </c>
      <c r="F1286" s="40" t="s">
        <v>2911</v>
      </c>
      <c r="G1286" s="41">
        <v>8.0</v>
      </c>
      <c r="H1286" s="58" t="s">
        <v>7</v>
      </c>
      <c r="I1286" s="41" t="s">
        <v>2912</v>
      </c>
      <c r="J1286" s="56"/>
      <c r="K1286" s="44"/>
      <c r="L1286" s="45"/>
      <c r="M1286" s="46" t="s">
        <v>3967</v>
      </c>
      <c r="N1286" s="40" t="s">
        <v>3968</v>
      </c>
      <c r="O1286" s="47" t="s">
        <v>3969</v>
      </c>
      <c r="P1286" s="40" t="s">
        <v>3970</v>
      </c>
      <c r="Q1286" s="59"/>
      <c r="R1286" s="59"/>
      <c r="S1286" s="49"/>
      <c r="T1286" s="50" t="str">
        <f>IFERROR(__xludf.DUMMYFUNCTION("if(isblank($A1286),"""",REGEXREPLACE($A1286,   "",?(\d),?"",  ""$1""&amp;""-""&amp;$H1286))"),"")</f>
        <v/>
      </c>
      <c r="U1286" s="51" t="str">
        <f>IFERROR(__xludf.DUMMYFUNCTION("iferror(split(A1286,"","",TRUE,TRUE),"""")"),"")</f>
        <v/>
      </c>
      <c r="V1286" s="51"/>
      <c r="W1286" s="51"/>
      <c r="X1286" s="51"/>
      <c r="Y1286" s="50" t="str">
        <f>IFERROR(__xludf.DUMMYFUNCTION("if(or(U1286="""",U1286=""f""),"""",U1286&amp;"": ""&amp;vlookup(to_text(U1286),'1.Learning-Goals'!$A$3:$B$100,2,FALSE))"),"")</f>
        <v/>
      </c>
      <c r="Z1286" s="50" t="str">
        <f>IFERROR(__xludf.DUMMYFUNCTION("if(or(V1286="""",V1286=""f""),"""",V1286&amp;"": ""&amp;vlookup(to_text(V1286),'1.Learning-Goals'!$A$3:$B$100,2,FALSE))"),"")</f>
        <v/>
      </c>
      <c r="AA1286" s="50" t="str">
        <f>IFERROR(__xludf.DUMMYFUNCTION("if(or(W1286="""",W1286=""f""),"""",W1286&amp;"": ""&amp;vlookup(to_text(W1286),'1.Learning-Goals'!$A$3:$B$100,2,FALSE))"),"")</f>
        <v/>
      </c>
      <c r="AB1286" s="50" t="str">
        <f>IFERROR(__xludf.DUMMYFUNCTION("if(or(X1286="""",X1286=""f""),"""",X1286&amp;"": ""&amp;vlookup(to_text(X1286),'1.Learning-Goals'!$A$3:$B$100,2,FALSE))"),"")</f>
        <v/>
      </c>
      <c r="AC1286" s="52"/>
      <c r="AD1286" s="52"/>
      <c r="AE1286" s="52"/>
      <c r="AF1286" s="52"/>
      <c r="AG1286" s="52"/>
      <c r="AH1286" s="52"/>
      <c r="AI1286" s="52"/>
      <c r="AJ1286" s="52"/>
    </row>
    <row r="1287" ht="15.75" customHeight="1">
      <c r="A1287" s="53"/>
      <c r="B1287" s="39" t="str">
        <f t="shared" si="1"/>
        <v/>
      </c>
      <c r="C1287" s="40" t="s">
        <v>3971</v>
      </c>
      <c r="D1287" s="41" t="s">
        <v>3972</v>
      </c>
      <c r="E1287" s="41" t="s">
        <v>2866</v>
      </c>
      <c r="F1287" s="40" t="s">
        <v>2911</v>
      </c>
      <c r="G1287" s="41">
        <v>8.0</v>
      </c>
      <c r="H1287" s="58" t="s">
        <v>7</v>
      </c>
      <c r="I1287" s="41" t="s">
        <v>2912</v>
      </c>
      <c r="J1287" s="56"/>
      <c r="K1287" s="44"/>
      <c r="L1287" s="45"/>
      <c r="M1287" s="46" t="s">
        <v>3967</v>
      </c>
      <c r="N1287" s="40" t="s">
        <v>3968</v>
      </c>
      <c r="O1287" s="47" t="s">
        <v>3973</v>
      </c>
      <c r="P1287" s="40" t="s">
        <v>3974</v>
      </c>
      <c r="Q1287" s="59"/>
      <c r="R1287" s="59"/>
      <c r="S1287" s="49"/>
      <c r="T1287" s="50" t="str">
        <f>IFERROR(__xludf.DUMMYFUNCTION("if(isblank($A1287),"""",REGEXREPLACE($A1287,   "",?(\d),?"",  ""$1""&amp;""-""&amp;$H1287))"),"")</f>
        <v/>
      </c>
      <c r="U1287" s="51" t="str">
        <f>IFERROR(__xludf.DUMMYFUNCTION("iferror(split(A1287,"","",TRUE,TRUE),"""")"),"")</f>
        <v/>
      </c>
      <c r="V1287" s="51"/>
      <c r="W1287" s="51"/>
      <c r="X1287" s="51"/>
      <c r="Y1287" s="50" t="str">
        <f>IFERROR(__xludf.DUMMYFUNCTION("if(or(U1287="""",U1287=""f""),"""",U1287&amp;"": ""&amp;vlookup(to_text(U1287),'1.Learning-Goals'!$A$3:$B$100,2,FALSE))"),"")</f>
        <v/>
      </c>
      <c r="Z1287" s="50" t="str">
        <f>IFERROR(__xludf.DUMMYFUNCTION("if(or(V1287="""",V1287=""f""),"""",V1287&amp;"": ""&amp;vlookup(to_text(V1287),'1.Learning-Goals'!$A$3:$B$100,2,FALSE))"),"")</f>
        <v/>
      </c>
      <c r="AA1287" s="50" t="str">
        <f>IFERROR(__xludf.DUMMYFUNCTION("if(or(W1287="""",W1287=""f""),"""",W1287&amp;"": ""&amp;vlookup(to_text(W1287),'1.Learning-Goals'!$A$3:$B$100,2,FALSE))"),"")</f>
        <v/>
      </c>
      <c r="AB1287" s="50" t="str">
        <f>IFERROR(__xludf.DUMMYFUNCTION("if(or(X1287="""",X1287=""f""),"""",X1287&amp;"": ""&amp;vlookup(to_text(X1287),'1.Learning-Goals'!$A$3:$B$100,2,FALSE))"),"")</f>
        <v/>
      </c>
      <c r="AC1287" s="52"/>
      <c r="AD1287" s="52"/>
      <c r="AE1287" s="52"/>
      <c r="AF1287" s="52"/>
      <c r="AG1287" s="52"/>
      <c r="AH1287" s="52"/>
      <c r="AI1287" s="52"/>
      <c r="AJ1287" s="52"/>
    </row>
    <row r="1288" ht="15.75" customHeight="1">
      <c r="A1288" s="53"/>
      <c r="B1288" s="39" t="str">
        <f t="shared" si="1"/>
        <v/>
      </c>
      <c r="C1288" s="40" t="s">
        <v>3975</v>
      </c>
      <c r="D1288" s="41" t="s">
        <v>3976</v>
      </c>
      <c r="E1288" s="41" t="s">
        <v>2866</v>
      </c>
      <c r="F1288" s="40" t="s">
        <v>2911</v>
      </c>
      <c r="G1288" s="41">
        <v>8.0</v>
      </c>
      <c r="H1288" s="58" t="s">
        <v>7</v>
      </c>
      <c r="I1288" s="41" t="s">
        <v>2912</v>
      </c>
      <c r="J1288" s="56"/>
      <c r="K1288" s="44"/>
      <c r="L1288" s="45"/>
      <c r="M1288" s="46" t="s">
        <v>3967</v>
      </c>
      <c r="N1288" s="40" t="s">
        <v>3968</v>
      </c>
      <c r="O1288" s="47" t="s">
        <v>3977</v>
      </c>
      <c r="P1288" s="40" t="s">
        <v>3978</v>
      </c>
      <c r="Q1288" s="59"/>
      <c r="R1288" s="59"/>
      <c r="S1288" s="49"/>
      <c r="T1288" s="50" t="str">
        <f>IFERROR(__xludf.DUMMYFUNCTION("if(isblank($A1288),"""",REGEXREPLACE($A1288,   "",?(\d),?"",  ""$1""&amp;""-""&amp;$H1288))"),"")</f>
        <v/>
      </c>
      <c r="U1288" s="51" t="str">
        <f>IFERROR(__xludf.DUMMYFUNCTION("iferror(split(A1288,"","",TRUE,TRUE),"""")"),"")</f>
        <v/>
      </c>
      <c r="V1288" s="51"/>
      <c r="W1288" s="51"/>
      <c r="X1288" s="51"/>
      <c r="Y1288" s="50" t="str">
        <f>IFERROR(__xludf.DUMMYFUNCTION("if(or(U1288="""",U1288=""f""),"""",U1288&amp;"": ""&amp;vlookup(to_text(U1288),'1.Learning-Goals'!$A$3:$B$100,2,FALSE))"),"")</f>
        <v/>
      </c>
      <c r="Z1288" s="50" t="str">
        <f>IFERROR(__xludf.DUMMYFUNCTION("if(or(V1288="""",V1288=""f""),"""",V1288&amp;"": ""&amp;vlookup(to_text(V1288),'1.Learning-Goals'!$A$3:$B$100,2,FALSE))"),"")</f>
        <v/>
      </c>
      <c r="AA1288" s="50" t="str">
        <f>IFERROR(__xludf.DUMMYFUNCTION("if(or(W1288="""",W1288=""f""),"""",W1288&amp;"": ""&amp;vlookup(to_text(W1288),'1.Learning-Goals'!$A$3:$B$100,2,FALSE))"),"")</f>
        <v/>
      </c>
      <c r="AB1288" s="50" t="str">
        <f>IFERROR(__xludf.DUMMYFUNCTION("if(or(X1288="""",X1288=""f""),"""",X1288&amp;"": ""&amp;vlookup(to_text(X1288),'1.Learning-Goals'!$A$3:$B$100,2,FALSE))"),"")</f>
        <v/>
      </c>
      <c r="AC1288" s="52"/>
      <c r="AD1288" s="52"/>
      <c r="AE1288" s="52"/>
      <c r="AF1288" s="52"/>
      <c r="AG1288" s="52"/>
      <c r="AH1288" s="52"/>
      <c r="AI1288" s="52"/>
      <c r="AJ1288" s="52"/>
    </row>
    <row r="1289" ht="15.75" customHeight="1">
      <c r="A1289" s="53"/>
      <c r="B1289" s="39" t="str">
        <f t="shared" si="1"/>
        <v/>
      </c>
      <c r="C1289" s="40" t="s">
        <v>3979</v>
      </c>
      <c r="D1289" s="41" t="s">
        <v>3980</v>
      </c>
      <c r="E1289" s="41" t="s">
        <v>2866</v>
      </c>
      <c r="F1289" s="40" t="s">
        <v>2911</v>
      </c>
      <c r="G1289" s="41">
        <v>8.0</v>
      </c>
      <c r="H1289" s="58" t="s">
        <v>7</v>
      </c>
      <c r="I1289" s="41" t="s">
        <v>2912</v>
      </c>
      <c r="J1289" s="56"/>
      <c r="K1289" s="44"/>
      <c r="L1289" s="45"/>
      <c r="M1289" s="46" t="s">
        <v>3967</v>
      </c>
      <c r="N1289" s="40" t="s">
        <v>3968</v>
      </c>
      <c r="O1289" s="47" t="s">
        <v>3981</v>
      </c>
      <c r="P1289" s="40" t="s">
        <v>3982</v>
      </c>
      <c r="Q1289" s="59"/>
      <c r="R1289" s="59"/>
      <c r="S1289" s="49"/>
      <c r="T1289" s="50" t="str">
        <f>IFERROR(__xludf.DUMMYFUNCTION("if(isblank($A1289),"""",REGEXREPLACE($A1289,   "",?(\d),?"",  ""$1""&amp;""-""&amp;$H1289))"),"")</f>
        <v/>
      </c>
      <c r="U1289" s="51" t="str">
        <f>IFERROR(__xludf.DUMMYFUNCTION("iferror(split(A1289,"","",TRUE,TRUE),"""")"),"")</f>
        <v/>
      </c>
      <c r="V1289" s="51"/>
      <c r="W1289" s="51"/>
      <c r="X1289" s="51"/>
      <c r="Y1289" s="50" t="str">
        <f>IFERROR(__xludf.DUMMYFUNCTION("if(or(U1289="""",U1289=""f""),"""",U1289&amp;"": ""&amp;vlookup(to_text(U1289),'1.Learning-Goals'!$A$3:$B$100,2,FALSE))"),"")</f>
        <v/>
      </c>
      <c r="Z1289" s="50" t="str">
        <f>IFERROR(__xludf.DUMMYFUNCTION("if(or(V1289="""",V1289=""f""),"""",V1289&amp;"": ""&amp;vlookup(to_text(V1289),'1.Learning-Goals'!$A$3:$B$100,2,FALSE))"),"")</f>
        <v/>
      </c>
      <c r="AA1289" s="50" t="str">
        <f>IFERROR(__xludf.DUMMYFUNCTION("if(or(W1289="""",W1289=""f""),"""",W1289&amp;"": ""&amp;vlookup(to_text(W1289),'1.Learning-Goals'!$A$3:$B$100,2,FALSE))"),"")</f>
        <v/>
      </c>
      <c r="AB1289" s="50" t="str">
        <f>IFERROR(__xludf.DUMMYFUNCTION("if(or(X1289="""",X1289=""f""),"""",X1289&amp;"": ""&amp;vlookup(to_text(X1289),'1.Learning-Goals'!$A$3:$B$100,2,FALSE))"),"")</f>
        <v/>
      </c>
      <c r="AC1289" s="52"/>
      <c r="AD1289" s="52"/>
      <c r="AE1289" s="52"/>
      <c r="AF1289" s="52"/>
      <c r="AG1289" s="52"/>
      <c r="AH1289" s="52"/>
      <c r="AI1289" s="52"/>
      <c r="AJ1289" s="52"/>
    </row>
    <row r="1290" ht="15.75" customHeight="1">
      <c r="A1290" s="53"/>
      <c r="B1290" s="39" t="str">
        <f t="shared" si="1"/>
        <v/>
      </c>
      <c r="C1290" s="40" t="s">
        <v>3983</v>
      </c>
      <c r="D1290" s="41" t="s">
        <v>3984</v>
      </c>
      <c r="E1290" s="41" t="s">
        <v>2866</v>
      </c>
      <c r="F1290" s="40" t="s">
        <v>2911</v>
      </c>
      <c r="G1290" s="41">
        <v>8.0</v>
      </c>
      <c r="H1290" s="58" t="s">
        <v>7</v>
      </c>
      <c r="I1290" s="41" t="s">
        <v>2912</v>
      </c>
      <c r="J1290" s="56"/>
      <c r="K1290" s="44"/>
      <c r="L1290" s="45"/>
      <c r="M1290" s="46" t="s">
        <v>3967</v>
      </c>
      <c r="N1290" s="40" t="s">
        <v>3968</v>
      </c>
      <c r="O1290" s="47" t="s">
        <v>3985</v>
      </c>
      <c r="P1290" s="40" t="s">
        <v>3986</v>
      </c>
      <c r="Q1290" s="59"/>
      <c r="R1290" s="59"/>
      <c r="S1290" s="49"/>
      <c r="T1290" s="50" t="str">
        <f>IFERROR(__xludf.DUMMYFUNCTION("if(isblank($A1290),"""",REGEXREPLACE($A1290,   "",?(\d),?"",  ""$1""&amp;""-""&amp;$H1290))"),"")</f>
        <v/>
      </c>
      <c r="U1290" s="51" t="str">
        <f>IFERROR(__xludf.DUMMYFUNCTION("iferror(split(A1290,"","",TRUE,TRUE),"""")"),"")</f>
        <v/>
      </c>
      <c r="V1290" s="51"/>
      <c r="W1290" s="51"/>
      <c r="X1290" s="51"/>
      <c r="Y1290" s="50" t="str">
        <f>IFERROR(__xludf.DUMMYFUNCTION("if(or(U1290="""",U1290=""f""),"""",U1290&amp;"": ""&amp;vlookup(to_text(U1290),'1.Learning-Goals'!$A$3:$B$100,2,FALSE))"),"")</f>
        <v/>
      </c>
      <c r="Z1290" s="50" t="str">
        <f>IFERROR(__xludf.DUMMYFUNCTION("if(or(V1290="""",V1290=""f""),"""",V1290&amp;"": ""&amp;vlookup(to_text(V1290),'1.Learning-Goals'!$A$3:$B$100,2,FALSE))"),"")</f>
        <v/>
      </c>
      <c r="AA1290" s="50" t="str">
        <f>IFERROR(__xludf.DUMMYFUNCTION("if(or(W1290="""",W1290=""f""),"""",W1290&amp;"": ""&amp;vlookup(to_text(W1290),'1.Learning-Goals'!$A$3:$B$100,2,FALSE))"),"")</f>
        <v/>
      </c>
      <c r="AB1290" s="50" t="str">
        <f>IFERROR(__xludf.DUMMYFUNCTION("if(or(X1290="""",X1290=""f""),"""",X1290&amp;"": ""&amp;vlookup(to_text(X1290),'1.Learning-Goals'!$A$3:$B$100,2,FALSE))"),"")</f>
        <v/>
      </c>
      <c r="AC1290" s="52"/>
      <c r="AD1290" s="52"/>
      <c r="AE1290" s="52"/>
      <c r="AF1290" s="52"/>
      <c r="AG1290" s="52"/>
      <c r="AH1290" s="52"/>
      <c r="AI1290" s="52"/>
      <c r="AJ1290" s="52"/>
    </row>
    <row r="1291" ht="15.75" customHeight="1">
      <c r="A1291" s="53"/>
      <c r="B1291" s="39" t="str">
        <f t="shared" si="1"/>
        <v/>
      </c>
      <c r="C1291" s="40" t="s">
        <v>3987</v>
      </c>
      <c r="D1291" s="41" t="s">
        <v>3988</v>
      </c>
      <c r="E1291" s="41" t="s">
        <v>2866</v>
      </c>
      <c r="F1291" s="40" t="s">
        <v>2911</v>
      </c>
      <c r="G1291" s="41">
        <v>8.0</v>
      </c>
      <c r="H1291" s="58" t="s">
        <v>7</v>
      </c>
      <c r="I1291" s="41" t="s">
        <v>2912</v>
      </c>
      <c r="J1291" s="56"/>
      <c r="K1291" s="44"/>
      <c r="L1291" s="45"/>
      <c r="M1291" s="46" t="s">
        <v>2913</v>
      </c>
      <c r="N1291" s="40" t="s">
        <v>2914</v>
      </c>
      <c r="O1291" s="47" t="s">
        <v>3989</v>
      </c>
      <c r="P1291" s="40" t="s">
        <v>2916</v>
      </c>
      <c r="Q1291" s="59"/>
      <c r="R1291" s="59"/>
      <c r="S1291" s="49"/>
      <c r="T1291" s="50" t="str">
        <f>IFERROR(__xludf.DUMMYFUNCTION("if(isblank($A1291),"""",REGEXREPLACE($A1291,   "",?(\d),?"",  ""$1""&amp;""-""&amp;$H1291))"),"")</f>
        <v/>
      </c>
      <c r="U1291" s="51" t="str">
        <f>IFERROR(__xludf.DUMMYFUNCTION("iferror(split(A1291,"","",TRUE,TRUE),"""")"),"")</f>
        <v/>
      </c>
      <c r="V1291" s="51"/>
      <c r="W1291" s="51"/>
      <c r="X1291" s="51"/>
      <c r="Y1291" s="50" t="str">
        <f>IFERROR(__xludf.DUMMYFUNCTION("if(or(U1291="""",U1291=""f""),"""",U1291&amp;"": ""&amp;vlookup(to_text(U1291),'1.Learning-Goals'!$A$3:$B$100,2,FALSE))"),"")</f>
        <v/>
      </c>
      <c r="Z1291" s="50" t="str">
        <f>IFERROR(__xludf.DUMMYFUNCTION("if(or(V1291="""",V1291=""f""),"""",V1291&amp;"": ""&amp;vlookup(to_text(V1291),'1.Learning-Goals'!$A$3:$B$100,2,FALSE))"),"")</f>
        <v/>
      </c>
      <c r="AA1291" s="50" t="str">
        <f>IFERROR(__xludf.DUMMYFUNCTION("if(or(W1291="""",W1291=""f""),"""",W1291&amp;"": ""&amp;vlookup(to_text(W1291),'1.Learning-Goals'!$A$3:$B$100,2,FALSE))"),"")</f>
        <v/>
      </c>
      <c r="AB1291" s="50" t="str">
        <f>IFERROR(__xludf.DUMMYFUNCTION("if(or(X1291="""",X1291=""f""),"""",X1291&amp;"": ""&amp;vlookup(to_text(X1291),'1.Learning-Goals'!$A$3:$B$100,2,FALSE))"),"")</f>
        <v/>
      </c>
      <c r="AC1291" s="52"/>
      <c r="AD1291" s="52"/>
      <c r="AE1291" s="52"/>
      <c r="AF1291" s="52"/>
      <c r="AG1291" s="52"/>
      <c r="AH1291" s="52"/>
      <c r="AI1291" s="52"/>
      <c r="AJ1291" s="52"/>
    </row>
    <row r="1292" ht="15.75" customHeight="1">
      <c r="A1292" s="53"/>
      <c r="B1292" s="39" t="str">
        <f t="shared" si="1"/>
        <v/>
      </c>
      <c r="C1292" s="40" t="s">
        <v>3990</v>
      </c>
      <c r="D1292" s="41" t="s">
        <v>3991</v>
      </c>
      <c r="E1292" s="41" t="s">
        <v>2866</v>
      </c>
      <c r="F1292" s="40" t="s">
        <v>2911</v>
      </c>
      <c r="G1292" s="41">
        <v>8.0</v>
      </c>
      <c r="H1292" s="58" t="s">
        <v>7</v>
      </c>
      <c r="I1292" s="41" t="s">
        <v>2912</v>
      </c>
      <c r="J1292" s="56"/>
      <c r="K1292" s="44"/>
      <c r="L1292" s="45"/>
      <c r="M1292" s="46" t="s">
        <v>2913</v>
      </c>
      <c r="N1292" s="40" t="s">
        <v>2914</v>
      </c>
      <c r="O1292" s="47" t="s">
        <v>3992</v>
      </c>
      <c r="P1292" s="40" t="s">
        <v>3993</v>
      </c>
      <c r="Q1292" s="59"/>
      <c r="R1292" s="59"/>
      <c r="S1292" s="49"/>
      <c r="T1292" s="50" t="str">
        <f>IFERROR(__xludf.DUMMYFUNCTION("if(isblank($A1292),"""",REGEXREPLACE($A1292,   "",?(\d),?"",  ""$1""&amp;""-""&amp;$H1292))"),"")</f>
        <v/>
      </c>
      <c r="U1292" s="51" t="str">
        <f>IFERROR(__xludf.DUMMYFUNCTION("iferror(split(A1292,"","",TRUE,TRUE),"""")"),"")</f>
        <v/>
      </c>
      <c r="V1292" s="51"/>
      <c r="W1292" s="51"/>
      <c r="X1292" s="51"/>
      <c r="Y1292" s="50" t="str">
        <f>IFERROR(__xludf.DUMMYFUNCTION("if(or(U1292="""",U1292=""f""),"""",U1292&amp;"": ""&amp;vlookup(to_text(U1292),'1.Learning-Goals'!$A$3:$B$100,2,FALSE))"),"")</f>
        <v/>
      </c>
      <c r="Z1292" s="50" t="str">
        <f>IFERROR(__xludf.DUMMYFUNCTION("if(or(V1292="""",V1292=""f""),"""",V1292&amp;"": ""&amp;vlookup(to_text(V1292),'1.Learning-Goals'!$A$3:$B$100,2,FALSE))"),"")</f>
        <v/>
      </c>
      <c r="AA1292" s="50" t="str">
        <f>IFERROR(__xludf.DUMMYFUNCTION("if(or(W1292="""",W1292=""f""),"""",W1292&amp;"": ""&amp;vlookup(to_text(W1292),'1.Learning-Goals'!$A$3:$B$100,2,FALSE))"),"")</f>
        <v/>
      </c>
      <c r="AB1292" s="50" t="str">
        <f>IFERROR(__xludf.DUMMYFUNCTION("if(or(X1292="""",X1292=""f""),"""",X1292&amp;"": ""&amp;vlookup(to_text(X1292),'1.Learning-Goals'!$A$3:$B$100,2,FALSE))"),"")</f>
        <v/>
      </c>
      <c r="AC1292" s="52"/>
      <c r="AD1292" s="52"/>
      <c r="AE1292" s="52"/>
      <c r="AF1292" s="52"/>
      <c r="AG1292" s="52"/>
      <c r="AH1292" s="52"/>
      <c r="AI1292" s="52"/>
      <c r="AJ1292" s="52"/>
    </row>
    <row r="1293" ht="15.75" customHeight="1">
      <c r="A1293" s="53"/>
      <c r="B1293" s="39" t="str">
        <f t="shared" si="1"/>
        <v/>
      </c>
      <c r="C1293" s="40" t="s">
        <v>3994</v>
      </c>
      <c r="D1293" s="41" t="s">
        <v>3995</v>
      </c>
      <c r="E1293" s="41" t="s">
        <v>2866</v>
      </c>
      <c r="F1293" s="40" t="s">
        <v>2911</v>
      </c>
      <c r="G1293" s="41">
        <v>8.0</v>
      </c>
      <c r="H1293" s="58" t="s">
        <v>7</v>
      </c>
      <c r="I1293" s="41" t="s">
        <v>2912</v>
      </c>
      <c r="J1293" s="56"/>
      <c r="K1293" s="44"/>
      <c r="L1293" s="45"/>
      <c r="M1293" s="46" t="s">
        <v>2913</v>
      </c>
      <c r="N1293" s="40" t="s">
        <v>2914</v>
      </c>
      <c r="O1293" s="47" t="s">
        <v>3996</v>
      </c>
      <c r="P1293" s="40" t="s">
        <v>3997</v>
      </c>
      <c r="Q1293" s="59"/>
      <c r="R1293" s="59"/>
      <c r="S1293" s="49"/>
      <c r="T1293" s="50" t="str">
        <f>IFERROR(__xludf.DUMMYFUNCTION("if(isblank($A1293),"""",REGEXREPLACE($A1293,   "",?(\d),?"",  ""$1""&amp;""-""&amp;$H1293))"),"")</f>
        <v/>
      </c>
      <c r="U1293" s="51" t="str">
        <f>IFERROR(__xludf.DUMMYFUNCTION("iferror(split(A1293,"","",TRUE,TRUE),"""")"),"")</f>
        <v/>
      </c>
      <c r="V1293" s="51"/>
      <c r="W1293" s="51"/>
      <c r="X1293" s="51"/>
      <c r="Y1293" s="50" t="str">
        <f>IFERROR(__xludf.DUMMYFUNCTION("if(or(U1293="""",U1293=""f""),"""",U1293&amp;"": ""&amp;vlookup(to_text(U1293),'1.Learning-Goals'!$A$3:$B$100,2,FALSE))"),"")</f>
        <v/>
      </c>
      <c r="Z1293" s="50" t="str">
        <f>IFERROR(__xludf.DUMMYFUNCTION("if(or(V1293="""",V1293=""f""),"""",V1293&amp;"": ""&amp;vlookup(to_text(V1293),'1.Learning-Goals'!$A$3:$B$100,2,FALSE))"),"")</f>
        <v/>
      </c>
      <c r="AA1293" s="50" t="str">
        <f>IFERROR(__xludf.DUMMYFUNCTION("if(or(W1293="""",W1293=""f""),"""",W1293&amp;"": ""&amp;vlookup(to_text(W1293),'1.Learning-Goals'!$A$3:$B$100,2,FALSE))"),"")</f>
        <v/>
      </c>
      <c r="AB1293" s="50" t="str">
        <f>IFERROR(__xludf.DUMMYFUNCTION("if(or(X1293="""",X1293=""f""),"""",X1293&amp;"": ""&amp;vlookup(to_text(X1293),'1.Learning-Goals'!$A$3:$B$100,2,FALSE))"),"")</f>
        <v/>
      </c>
      <c r="AC1293" s="52"/>
      <c r="AD1293" s="52"/>
      <c r="AE1293" s="52"/>
      <c r="AF1293" s="52"/>
      <c r="AG1293" s="52"/>
      <c r="AH1293" s="52"/>
      <c r="AI1293" s="52"/>
      <c r="AJ1293" s="52"/>
    </row>
    <row r="1294" ht="15.75" customHeight="1">
      <c r="A1294" s="53"/>
      <c r="B1294" s="39" t="str">
        <f t="shared" si="1"/>
        <v/>
      </c>
      <c r="C1294" s="40" t="s">
        <v>3998</v>
      </c>
      <c r="D1294" s="41" t="s">
        <v>3999</v>
      </c>
      <c r="E1294" s="41" t="s">
        <v>2866</v>
      </c>
      <c r="F1294" s="40" t="s">
        <v>2911</v>
      </c>
      <c r="G1294" s="41">
        <v>8.0</v>
      </c>
      <c r="H1294" s="58" t="s">
        <v>7</v>
      </c>
      <c r="I1294" s="41" t="s">
        <v>2912</v>
      </c>
      <c r="J1294" s="56"/>
      <c r="K1294" s="44"/>
      <c r="L1294" s="45"/>
      <c r="M1294" s="46" t="s">
        <v>2913</v>
      </c>
      <c r="N1294" s="40" t="s">
        <v>2914</v>
      </c>
      <c r="O1294" s="47" t="s">
        <v>4000</v>
      </c>
      <c r="P1294" s="40" t="s">
        <v>4001</v>
      </c>
      <c r="Q1294" s="59"/>
      <c r="R1294" s="59"/>
      <c r="S1294" s="49"/>
      <c r="T1294" s="50" t="str">
        <f>IFERROR(__xludf.DUMMYFUNCTION("if(isblank($A1294),"""",REGEXREPLACE($A1294,   "",?(\d),?"",  ""$1""&amp;""-""&amp;$H1294))"),"")</f>
        <v/>
      </c>
      <c r="U1294" s="51" t="str">
        <f>IFERROR(__xludf.DUMMYFUNCTION("iferror(split(A1294,"","",TRUE,TRUE),"""")"),"")</f>
        <v/>
      </c>
      <c r="V1294" s="51"/>
      <c r="W1294" s="51"/>
      <c r="X1294" s="51"/>
      <c r="Y1294" s="50" t="str">
        <f>IFERROR(__xludf.DUMMYFUNCTION("if(or(U1294="""",U1294=""f""),"""",U1294&amp;"": ""&amp;vlookup(to_text(U1294),'1.Learning-Goals'!$A$3:$B$100,2,FALSE))"),"")</f>
        <v/>
      </c>
      <c r="Z1294" s="50" t="str">
        <f>IFERROR(__xludf.DUMMYFUNCTION("if(or(V1294="""",V1294=""f""),"""",V1294&amp;"": ""&amp;vlookup(to_text(V1294),'1.Learning-Goals'!$A$3:$B$100,2,FALSE))"),"")</f>
        <v/>
      </c>
      <c r="AA1294" s="50" t="str">
        <f>IFERROR(__xludf.DUMMYFUNCTION("if(or(W1294="""",W1294=""f""),"""",W1294&amp;"": ""&amp;vlookup(to_text(W1294),'1.Learning-Goals'!$A$3:$B$100,2,FALSE))"),"")</f>
        <v/>
      </c>
      <c r="AB1294" s="50" t="str">
        <f>IFERROR(__xludf.DUMMYFUNCTION("if(or(X1294="""",X1294=""f""),"""",X1294&amp;"": ""&amp;vlookup(to_text(X1294),'1.Learning-Goals'!$A$3:$B$100,2,FALSE))"),"")</f>
        <v/>
      </c>
      <c r="AC1294" s="52"/>
      <c r="AD1294" s="52"/>
      <c r="AE1294" s="52"/>
      <c r="AF1294" s="52"/>
      <c r="AG1294" s="52"/>
      <c r="AH1294" s="52"/>
      <c r="AI1294" s="52"/>
      <c r="AJ1294" s="52"/>
    </row>
    <row r="1295" ht="15.75" customHeight="1">
      <c r="A1295" s="53"/>
      <c r="B1295" s="39" t="str">
        <f t="shared" si="1"/>
        <v/>
      </c>
      <c r="C1295" s="40" t="s">
        <v>4002</v>
      </c>
      <c r="D1295" s="41" t="s">
        <v>4003</v>
      </c>
      <c r="E1295" s="41" t="s">
        <v>2866</v>
      </c>
      <c r="F1295" s="40" t="s">
        <v>2911</v>
      </c>
      <c r="G1295" s="41">
        <v>8.0</v>
      </c>
      <c r="H1295" s="58" t="s">
        <v>7</v>
      </c>
      <c r="I1295" s="41" t="s">
        <v>2912</v>
      </c>
      <c r="J1295" s="56"/>
      <c r="K1295" s="44"/>
      <c r="L1295" s="45"/>
      <c r="M1295" s="46" t="s">
        <v>2913</v>
      </c>
      <c r="N1295" s="40" t="s">
        <v>2914</v>
      </c>
      <c r="O1295" s="47" t="s">
        <v>4004</v>
      </c>
      <c r="P1295" s="40" t="s">
        <v>2920</v>
      </c>
      <c r="Q1295" s="59"/>
      <c r="R1295" s="59"/>
      <c r="S1295" s="49"/>
      <c r="T1295" s="50" t="str">
        <f>IFERROR(__xludf.DUMMYFUNCTION("if(isblank($A1295),"""",REGEXREPLACE($A1295,   "",?(\d),?"",  ""$1""&amp;""-""&amp;$H1295))"),"")</f>
        <v/>
      </c>
      <c r="U1295" s="51" t="str">
        <f>IFERROR(__xludf.DUMMYFUNCTION("iferror(split(A1295,"","",TRUE,TRUE),"""")"),"")</f>
        <v/>
      </c>
      <c r="V1295" s="51"/>
      <c r="W1295" s="51"/>
      <c r="X1295" s="51"/>
      <c r="Y1295" s="50" t="str">
        <f>IFERROR(__xludf.DUMMYFUNCTION("if(or(U1295="""",U1295=""f""),"""",U1295&amp;"": ""&amp;vlookup(to_text(U1295),'1.Learning-Goals'!$A$3:$B$100,2,FALSE))"),"")</f>
        <v/>
      </c>
      <c r="Z1295" s="50" t="str">
        <f>IFERROR(__xludf.DUMMYFUNCTION("if(or(V1295="""",V1295=""f""),"""",V1295&amp;"": ""&amp;vlookup(to_text(V1295),'1.Learning-Goals'!$A$3:$B$100,2,FALSE))"),"")</f>
        <v/>
      </c>
      <c r="AA1295" s="50" t="str">
        <f>IFERROR(__xludf.DUMMYFUNCTION("if(or(W1295="""",W1295=""f""),"""",W1295&amp;"": ""&amp;vlookup(to_text(W1295),'1.Learning-Goals'!$A$3:$B$100,2,FALSE))"),"")</f>
        <v/>
      </c>
      <c r="AB1295" s="50" t="str">
        <f>IFERROR(__xludf.DUMMYFUNCTION("if(or(X1295="""",X1295=""f""),"""",X1295&amp;"": ""&amp;vlookup(to_text(X1295),'1.Learning-Goals'!$A$3:$B$100,2,FALSE))"),"")</f>
        <v/>
      </c>
      <c r="AC1295" s="52"/>
      <c r="AD1295" s="52"/>
      <c r="AE1295" s="52"/>
      <c r="AF1295" s="52"/>
      <c r="AG1295" s="52"/>
      <c r="AH1295" s="52"/>
      <c r="AI1295" s="52"/>
      <c r="AJ1295" s="52"/>
    </row>
    <row r="1296" ht="15.75" customHeight="1">
      <c r="A1296" s="53"/>
      <c r="B1296" s="39" t="str">
        <f t="shared" si="1"/>
        <v/>
      </c>
      <c r="C1296" s="40" t="s">
        <v>4005</v>
      </c>
      <c r="D1296" s="41" t="s">
        <v>4006</v>
      </c>
      <c r="E1296" s="41" t="s">
        <v>2866</v>
      </c>
      <c r="F1296" s="40" t="s">
        <v>2911</v>
      </c>
      <c r="G1296" s="41">
        <v>8.0</v>
      </c>
      <c r="H1296" s="58" t="s">
        <v>7</v>
      </c>
      <c r="I1296" s="41" t="s">
        <v>2912</v>
      </c>
      <c r="J1296" s="56"/>
      <c r="K1296" s="44"/>
      <c r="L1296" s="45"/>
      <c r="M1296" s="46" t="s">
        <v>2913</v>
      </c>
      <c r="N1296" s="40" t="s">
        <v>2914</v>
      </c>
      <c r="O1296" s="47" t="s">
        <v>4007</v>
      </c>
      <c r="P1296" s="40" t="s">
        <v>2924</v>
      </c>
      <c r="Q1296" s="59"/>
      <c r="R1296" s="59"/>
      <c r="S1296" s="49"/>
      <c r="T1296" s="50" t="str">
        <f>IFERROR(__xludf.DUMMYFUNCTION("if(isblank($A1296),"""",REGEXREPLACE($A1296,   "",?(\d),?"",  ""$1""&amp;""-""&amp;$H1296))"),"")</f>
        <v/>
      </c>
      <c r="U1296" s="51" t="str">
        <f>IFERROR(__xludf.DUMMYFUNCTION("iferror(split(A1296,"","",TRUE,TRUE),"""")"),"")</f>
        <v/>
      </c>
      <c r="V1296" s="51"/>
      <c r="W1296" s="51"/>
      <c r="X1296" s="51"/>
      <c r="Y1296" s="50" t="str">
        <f>IFERROR(__xludf.DUMMYFUNCTION("if(or(U1296="""",U1296=""f""),"""",U1296&amp;"": ""&amp;vlookup(to_text(U1296),'1.Learning-Goals'!$A$3:$B$100,2,FALSE))"),"")</f>
        <v/>
      </c>
      <c r="Z1296" s="50" t="str">
        <f>IFERROR(__xludf.DUMMYFUNCTION("if(or(V1296="""",V1296=""f""),"""",V1296&amp;"": ""&amp;vlookup(to_text(V1296),'1.Learning-Goals'!$A$3:$B$100,2,FALSE))"),"")</f>
        <v/>
      </c>
      <c r="AA1296" s="50" t="str">
        <f>IFERROR(__xludf.DUMMYFUNCTION("if(or(W1296="""",W1296=""f""),"""",W1296&amp;"": ""&amp;vlookup(to_text(W1296),'1.Learning-Goals'!$A$3:$B$100,2,FALSE))"),"")</f>
        <v/>
      </c>
      <c r="AB1296" s="50" t="str">
        <f>IFERROR(__xludf.DUMMYFUNCTION("if(or(X1296="""",X1296=""f""),"""",X1296&amp;"": ""&amp;vlookup(to_text(X1296),'1.Learning-Goals'!$A$3:$B$100,2,FALSE))"),"")</f>
        <v/>
      </c>
      <c r="AC1296" s="52"/>
      <c r="AD1296" s="52"/>
      <c r="AE1296" s="52"/>
      <c r="AF1296" s="52"/>
      <c r="AG1296" s="52"/>
      <c r="AH1296" s="52"/>
      <c r="AI1296" s="52"/>
      <c r="AJ1296" s="52"/>
    </row>
    <row r="1297" ht="15.75" customHeight="1">
      <c r="A1297" s="53"/>
      <c r="B1297" s="39" t="str">
        <f t="shared" si="1"/>
        <v/>
      </c>
      <c r="C1297" s="40" t="s">
        <v>4008</v>
      </c>
      <c r="D1297" s="41" t="s">
        <v>4009</v>
      </c>
      <c r="E1297" s="41" t="s">
        <v>2866</v>
      </c>
      <c r="F1297" s="40" t="s">
        <v>2911</v>
      </c>
      <c r="G1297" s="41">
        <v>8.0</v>
      </c>
      <c r="H1297" s="58" t="s">
        <v>7</v>
      </c>
      <c r="I1297" s="41" t="s">
        <v>2912</v>
      </c>
      <c r="J1297" s="56"/>
      <c r="K1297" s="44"/>
      <c r="L1297" s="45"/>
      <c r="M1297" s="46" t="s">
        <v>2913</v>
      </c>
      <c r="N1297" s="40" t="s">
        <v>2914</v>
      </c>
      <c r="O1297" s="47" t="s">
        <v>4010</v>
      </c>
      <c r="P1297" s="40" t="s">
        <v>3631</v>
      </c>
      <c r="Q1297" s="59"/>
      <c r="R1297" s="59"/>
      <c r="S1297" s="49"/>
      <c r="T1297" s="50" t="str">
        <f>IFERROR(__xludf.DUMMYFUNCTION("if(isblank($A1297),"""",REGEXREPLACE($A1297,   "",?(\d),?"",  ""$1""&amp;""-""&amp;$H1297))"),"")</f>
        <v/>
      </c>
      <c r="U1297" s="51" t="str">
        <f>IFERROR(__xludf.DUMMYFUNCTION("iferror(split(A1297,"","",TRUE,TRUE),"""")"),"")</f>
        <v/>
      </c>
      <c r="V1297" s="51"/>
      <c r="W1297" s="51"/>
      <c r="X1297" s="51"/>
      <c r="Y1297" s="50" t="str">
        <f>IFERROR(__xludf.DUMMYFUNCTION("if(or(U1297="""",U1297=""f""),"""",U1297&amp;"": ""&amp;vlookup(to_text(U1297),'1.Learning-Goals'!$A$3:$B$100,2,FALSE))"),"")</f>
        <v/>
      </c>
      <c r="Z1297" s="50" t="str">
        <f>IFERROR(__xludf.DUMMYFUNCTION("if(or(V1297="""",V1297=""f""),"""",V1297&amp;"": ""&amp;vlookup(to_text(V1297),'1.Learning-Goals'!$A$3:$B$100,2,FALSE))"),"")</f>
        <v/>
      </c>
      <c r="AA1297" s="50" t="str">
        <f>IFERROR(__xludf.DUMMYFUNCTION("if(or(W1297="""",W1297=""f""),"""",W1297&amp;"": ""&amp;vlookup(to_text(W1297),'1.Learning-Goals'!$A$3:$B$100,2,FALSE))"),"")</f>
        <v/>
      </c>
      <c r="AB1297" s="50" t="str">
        <f>IFERROR(__xludf.DUMMYFUNCTION("if(or(X1297="""",X1297=""f""),"""",X1297&amp;"": ""&amp;vlookup(to_text(X1297),'1.Learning-Goals'!$A$3:$B$100,2,FALSE))"),"")</f>
        <v/>
      </c>
      <c r="AC1297" s="52"/>
      <c r="AD1297" s="52"/>
      <c r="AE1297" s="52"/>
      <c r="AF1297" s="52"/>
      <c r="AG1297" s="52"/>
      <c r="AH1297" s="52"/>
      <c r="AI1297" s="52"/>
      <c r="AJ1297" s="52"/>
    </row>
    <row r="1298" ht="15.75" customHeight="1">
      <c r="A1298" s="53"/>
      <c r="B1298" s="39" t="str">
        <f t="shared" si="1"/>
        <v/>
      </c>
      <c r="C1298" s="40" t="s">
        <v>4011</v>
      </c>
      <c r="D1298" s="41" t="s">
        <v>4012</v>
      </c>
      <c r="E1298" s="41" t="s">
        <v>2866</v>
      </c>
      <c r="F1298" s="40" t="s">
        <v>2911</v>
      </c>
      <c r="G1298" s="41">
        <v>8.0</v>
      </c>
      <c r="H1298" s="58" t="s">
        <v>7</v>
      </c>
      <c r="I1298" s="41" t="s">
        <v>2912</v>
      </c>
      <c r="J1298" s="56"/>
      <c r="K1298" s="44"/>
      <c r="L1298" s="45"/>
      <c r="M1298" s="46" t="s">
        <v>2913</v>
      </c>
      <c r="N1298" s="40" t="s">
        <v>2914</v>
      </c>
      <c r="O1298" s="47" t="s">
        <v>4013</v>
      </c>
      <c r="P1298" s="40" t="s">
        <v>4014</v>
      </c>
      <c r="Q1298" s="59"/>
      <c r="R1298" s="59"/>
      <c r="S1298" s="49"/>
      <c r="T1298" s="50" t="str">
        <f>IFERROR(__xludf.DUMMYFUNCTION("if(isblank($A1298),"""",REGEXREPLACE($A1298,   "",?(\d),?"",  ""$1""&amp;""-""&amp;$H1298))"),"")</f>
        <v/>
      </c>
      <c r="U1298" s="51" t="str">
        <f>IFERROR(__xludf.DUMMYFUNCTION("iferror(split(A1298,"","",TRUE,TRUE),"""")"),"")</f>
        <v/>
      </c>
      <c r="V1298" s="51"/>
      <c r="W1298" s="51"/>
      <c r="X1298" s="51"/>
      <c r="Y1298" s="50" t="str">
        <f>IFERROR(__xludf.DUMMYFUNCTION("if(or(U1298="""",U1298=""f""),"""",U1298&amp;"": ""&amp;vlookup(to_text(U1298),'1.Learning-Goals'!$A$3:$B$100,2,FALSE))"),"")</f>
        <v/>
      </c>
      <c r="Z1298" s="50" t="str">
        <f>IFERROR(__xludf.DUMMYFUNCTION("if(or(V1298="""",V1298=""f""),"""",V1298&amp;"": ""&amp;vlookup(to_text(V1298),'1.Learning-Goals'!$A$3:$B$100,2,FALSE))"),"")</f>
        <v/>
      </c>
      <c r="AA1298" s="50" t="str">
        <f>IFERROR(__xludf.DUMMYFUNCTION("if(or(W1298="""",W1298=""f""),"""",W1298&amp;"": ""&amp;vlookup(to_text(W1298),'1.Learning-Goals'!$A$3:$B$100,2,FALSE))"),"")</f>
        <v/>
      </c>
      <c r="AB1298" s="50" t="str">
        <f>IFERROR(__xludf.DUMMYFUNCTION("if(or(X1298="""",X1298=""f""),"""",X1298&amp;"": ""&amp;vlookup(to_text(X1298),'1.Learning-Goals'!$A$3:$B$100,2,FALSE))"),"")</f>
        <v/>
      </c>
      <c r="AC1298" s="52"/>
      <c r="AD1298" s="52"/>
      <c r="AE1298" s="52"/>
      <c r="AF1298" s="52"/>
      <c r="AG1298" s="52"/>
      <c r="AH1298" s="52"/>
      <c r="AI1298" s="52"/>
      <c r="AJ1298" s="52"/>
    </row>
    <row r="1299" ht="15.75" customHeight="1">
      <c r="A1299" s="53"/>
      <c r="B1299" s="39" t="str">
        <f t="shared" si="1"/>
        <v/>
      </c>
      <c r="C1299" s="40" t="s">
        <v>4015</v>
      </c>
      <c r="D1299" s="41" t="s">
        <v>4016</v>
      </c>
      <c r="E1299" s="41" t="s">
        <v>2866</v>
      </c>
      <c r="F1299" s="40" t="s">
        <v>2911</v>
      </c>
      <c r="G1299" s="41">
        <v>8.0</v>
      </c>
      <c r="H1299" s="58" t="s">
        <v>7</v>
      </c>
      <c r="I1299" s="41" t="s">
        <v>2912</v>
      </c>
      <c r="J1299" s="56"/>
      <c r="K1299" s="44"/>
      <c r="L1299" s="45"/>
      <c r="M1299" s="46" t="s">
        <v>2913</v>
      </c>
      <c r="N1299" s="40" t="s">
        <v>2914</v>
      </c>
      <c r="O1299" s="47" t="s">
        <v>4017</v>
      </c>
      <c r="P1299" s="40" t="s">
        <v>2936</v>
      </c>
      <c r="Q1299" s="59"/>
      <c r="R1299" s="59"/>
      <c r="S1299" s="49"/>
      <c r="T1299" s="50" t="str">
        <f>IFERROR(__xludf.DUMMYFUNCTION("if(isblank($A1299),"""",REGEXREPLACE($A1299,   "",?(\d),?"",  ""$1""&amp;""-""&amp;$H1299))"),"")</f>
        <v/>
      </c>
      <c r="U1299" s="51" t="str">
        <f>IFERROR(__xludf.DUMMYFUNCTION("iferror(split(A1299,"","",TRUE,TRUE),"""")"),"")</f>
        <v/>
      </c>
      <c r="V1299" s="51"/>
      <c r="W1299" s="51"/>
      <c r="X1299" s="51"/>
      <c r="Y1299" s="50" t="str">
        <f>IFERROR(__xludf.DUMMYFUNCTION("if(or(U1299="""",U1299=""f""),"""",U1299&amp;"": ""&amp;vlookup(to_text(U1299),'1.Learning-Goals'!$A$3:$B$100,2,FALSE))"),"")</f>
        <v/>
      </c>
      <c r="Z1299" s="50" t="str">
        <f>IFERROR(__xludf.DUMMYFUNCTION("if(or(V1299="""",V1299=""f""),"""",V1299&amp;"": ""&amp;vlookup(to_text(V1299),'1.Learning-Goals'!$A$3:$B$100,2,FALSE))"),"")</f>
        <v/>
      </c>
      <c r="AA1299" s="50" t="str">
        <f>IFERROR(__xludf.DUMMYFUNCTION("if(or(W1299="""",W1299=""f""),"""",W1299&amp;"": ""&amp;vlookup(to_text(W1299),'1.Learning-Goals'!$A$3:$B$100,2,FALSE))"),"")</f>
        <v/>
      </c>
      <c r="AB1299" s="50" t="str">
        <f>IFERROR(__xludf.DUMMYFUNCTION("if(or(X1299="""",X1299=""f""),"""",X1299&amp;"": ""&amp;vlookup(to_text(X1299),'1.Learning-Goals'!$A$3:$B$100,2,FALSE))"),"")</f>
        <v/>
      </c>
      <c r="AC1299" s="52"/>
      <c r="AD1299" s="52"/>
      <c r="AE1299" s="52"/>
      <c r="AF1299" s="52"/>
      <c r="AG1299" s="52"/>
      <c r="AH1299" s="52"/>
      <c r="AI1299" s="52"/>
      <c r="AJ1299" s="52"/>
    </row>
    <row r="1300" ht="15.75" customHeight="1">
      <c r="A1300" s="53"/>
      <c r="B1300" s="39" t="str">
        <f t="shared" si="1"/>
        <v/>
      </c>
      <c r="C1300" s="40" t="s">
        <v>4018</v>
      </c>
      <c r="D1300" s="41" t="s">
        <v>4019</v>
      </c>
      <c r="E1300" s="41" t="s">
        <v>2866</v>
      </c>
      <c r="F1300" s="40" t="s">
        <v>2911</v>
      </c>
      <c r="G1300" s="41">
        <v>8.0</v>
      </c>
      <c r="H1300" s="58" t="s">
        <v>7</v>
      </c>
      <c r="I1300" s="41" t="s">
        <v>2912</v>
      </c>
      <c r="J1300" s="56"/>
      <c r="K1300" s="44"/>
      <c r="L1300" s="45"/>
      <c r="M1300" s="46" t="s">
        <v>2913</v>
      </c>
      <c r="N1300" s="40" t="s">
        <v>2914</v>
      </c>
      <c r="O1300" s="47" t="s">
        <v>4020</v>
      </c>
      <c r="P1300" s="40" t="s">
        <v>4021</v>
      </c>
      <c r="Q1300" s="59"/>
      <c r="R1300" s="59"/>
      <c r="S1300" s="49"/>
      <c r="T1300" s="50" t="str">
        <f>IFERROR(__xludf.DUMMYFUNCTION("if(isblank($A1300),"""",REGEXREPLACE($A1300,   "",?(\d),?"",  ""$1""&amp;""-""&amp;$H1300))"),"")</f>
        <v/>
      </c>
      <c r="U1300" s="51" t="str">
        <f>IFERROR(__xludf.DUMMYFUNCTION("iferror(split(A1300,"","",TRUE,TRUE),"""")"),"")</f>
        <v/>
      </c>
      <c r="V1300" s="51"/>
      <c r="W1300" s="51"/>
      <c r="X1300" s="51"/>
      <c r="Y1300" s="50" t="str">
        <f>IFERROR(__xludf.DUMMYFUNCTION("if(or(U1300="""",U1300=""f""),"""",U1300&amp;"": ""&amp;vlookup(to_text(U1300),'1.Learning-Goals'!$A$3:$B$100,2,FALSE))"),"")</f>
        <v/>
      </c>
      <c r="Z1300" s="50" t="str">
        <f>IFERROR(__xludf.DUMMYFUNCTION("if(or(V1300="""",V1300=""f""),"""",V1300&amp;"": ""&amp;vlookup(to_text(V1300),'1.Learning-Goals'!$A$3:$B$100,2,FALSE))"),"")</f>
        <v/>
      </c>
      <c r="AA1300" s="50" t="str">
        <f>IFERROR(__xludf.DUMMYFUNCTION("if(or(W1300="""",W1300=""f""),"""",W1300&amp;"": ""&amp;vlookup(to_text(W1300),'1.Learning-Goals'!$A$3:$B$100,2,FALSE))"),"")</f>
        <v/>
      </c>
      <c r="AB1300" s="50" t="str">
        <f>IFERROR(__xludf.DUMMYFUNCTION("if(or(X1300="""",X1300=""f""),"""",X1300&amp;"": ""&amp;vlookup(to_text(X1300),'1.Learning-Goals'!$A$3:$B$100,2,FALSE))"),"")</f>
        <v/>
      </c>
      <c r="AC1300" s="52"/>
      <c r="AD1300" s="52"/>
      <c r="AE1300" s="52"/>
      <c r="AF1300" s="52"/>
      <c r="AG1300" s="52"/>
      <c r="AH1300" s="52"/>
      <c r="AI1300" s="52"/>
      <c r="AJ1300" s="52"/>
    </row>
    <row r="1301" ht="15.75" customHeight="1">
      <c r="A1301" s="53"/>
      <c r="B1301" s="39" t="str">
        <f t="shared" si="1"/>
        <v/>
      </c>
      <c r="C1301" s="40" t="s">
        <v>4022</v>
      </c>
      <c r="D1301" s="41" t="s">
        <v>4023</v>
      </c>
      <c r="E1301" s="41" t="s">
        <v>2866</v>
      </c>
      <c r="F1301" s="40" t="s">
        <v>2911</v>
      </c>
      <c r="G1301" s="41">
        <v>8.0</v>
      </c>
      <c r="H1301" s="58" t="s">
        <v>7</v>
      </c>
      <c r="I1301" s="41" t="s">
        <v>2912</v>
      </c>
      <c r="J1301" s="56"/>
      <c r="K1301" s="44"/>
      <c r="L1301" s="45"/>
      <c r="M1301" s="46" t="s">
        <v>2913</v>
      </c>
      <c r="N1301" s="40" t="s">
        <v>2914</v>
      </c>
      <c r="O1301" s="47" t="s">
        <v>4024</v>
      </c>
      <c r="P1301" s="40" t="s">
        <v>4025</v>
      </c>
      <c r="Q1301" s="59"/>
      <c r="R1301" s="59"/>
      <c r="S1301" s="49"/>
      <c r="T1301" s="50" t="str">
        <f>IFERROR(__xludf.DUMMYFUNCTION("if(isblank($A1301),"""",REGEXREPLACE($A1301,   "",?(\d),?"",  ""$1""&amp;""-""&amp;$H1301))"),"")</f>
        <v/>
      </c>
      <c r="U1301" s="51" t="str">
        <f>IFERROR(__xludf.DUMMYFUNCTION("iferror(split(A1301,"","",TRUE,TRUE),"""")"),"")</f>
        <v/>
      </c>
      <c r="V1301" s="51"/>
      <c r="W1301" s="51"/>
      <c r="X1301" s="51"/>
      <c r="Y1301" s="50" t="str">
        <f>IFERROR(__xludf.DUMMYFUNCTION("if(or(U1301="""",U1301=""f""),"""",U1301&amp;"": ""&amp;vlookup(to_text(U1301),'1.Learning-Goals'!$A$3:$B$100,2,FALSE))"),"")</f>
        <v/>
      </c>
      <c r="Z1301" s="50" t="str">
        <f>IFERROR(__xludf.DUMMYFUNCTION("if(or(V1301="""",V1301=""f""),"""",V1301&amp;"": ""&amp;vlookup(to_text(V1301),'1.Learning-Goals'!$A$3:$B$100,2,FALSE))"),"")</f>
        <v/>
      </c>
      <c r="AA1301" s="50" t="str">
        <f>IFERROR(__xludf.DUMMYFUNCTION("if(or(W1301="""",W1301=""f""),"""",W1301&amp;"": ""&amp;vlookup(to_text(W1301),'1.Learning-Goals'!$A$3:$B$100,2,FALSE))"),"")</f>
        <v/>
      </c>
      <c r="AB1301" s="50" t="str">
        <f>IFERROR(__xludf.DUMMYFUNCTION("if(or(X1301="""",X1301=""f""),"""",X1301&amp;"": ""&amp;vlookup(to_text(X1301),'1.Learning-Goals'!$A$3:$B$100,2,FALSE))"),"")</f>
        <v/>
      </c>
      <c r="AC1301" s="52"/>
      <c r="AD1301" s="52"/>
      <c r="AE1301" s="52"/>
      <c r="AF1301" s="52"/>
      <c r="AG1301" s="52"/>
      <c r="AH1301" s="52"/>
      <c r="AI1301" s="52"/>
      <c r="AJ1301" s="52"/>
    </row>
    <row r="1302" ht="15.75" customHeight="1">
      <c r="A1302" s="53"/>
      <c r="B1302" s="39" t="str">
        <f t="shared" si="1"/>
        <v/>
      </c>
      <c r="C1302" s="40" t="s">
        <v>4026</v>
      </c>
      <c r="D1302" s="41" t="s">
        <v>4027</v>
      </c>
      <c r="E1302" s="41" t="s">
        <v>2866</v>
      </c>
      <c r="F1302" s="40" t="s">
        <v>2911</v>
      </c>
      <c r="G1302" s="41">
        <v>8.0</v>
      </c>
      <c r="H1302" s="58" t="s">
        <v>7</v>
      </c>
      <c r="I1302" s="41" t="s">
        <v>2912</v>
      </c>
      <c r="J1302" s="56"/>
      <c r="K1302" s="44"/>
      <c r="L1302" s="45"/>
      <c r="M1302" s="46" t="s">
        <v>2913</v>
      </c>
      <c r="N1302" s="40" t="s">
        <v>2914</v>
      </c>
      <c r="O1302" s="47" t="s">
        <v>4028</v>
      </c>
      <c r="P1302" s="40" t="s">
        <v>4029</v>
      </c>
      <c r="Q1302" s="59"/>
      <c r="R1302" s="59"/>
      <c r="S1302" s="49"/>
      <c r="T1302" s="50" t="str">
        <f>IFERROR(__xludf.DUMMYFUNCTION("if(isblank($A1302),"""",REGEXREPLACE($A1302,   "",?(\d),?"",  ""$1""&amp;""-""&amp;$H1302))"),"")</f>
        <v/>
      </c>
      <c r="U1302" s="51" t="str">
        <f>IFERROR(__xludf.DUMMYFUNCTION("iferror(split(A1302,"","",TRUE,TRUE),"""")"),"")</f>
        <v/>
      </c>
      <c r="V1302" s="51"/>
      <c r="W1302" s="51"/>
      <c r="X1302" s="51"/>
      <c r="Y1302" s="50" t="str">
        <f>IFERROR(__xludf.DUMMYFUNCTION("if(or(U1302="""",U1302=""f""),"""",U1302&amp;"": ""&amp;vlookup(to_text(U1302),'1.Learning-Goals'!$A$3:$B$100,2,FALSE))"),"")</f>
        <v/>
      </c>
      <c r="Z1302" s="50" t="str">
        <f>IFERROR(__xludf.DUMMYFUNCTION("if(or(V1302="""",V1302=""f""),"""",V1302&amp;"": ""&amp;vlookup(to_text(V1302),'1.Learning-Goals'!$A$3:$B$100,2,FALSE))"),"")</f>
        <v/>
      </c>
      <c r="AA1302" s="50" t="str">
        <f>IFERROR(__xludf.DUMMYFUNCTION("if(or(W1302="""",W1302=""f""),"""",W1302&amp;"": ""&amp;vlookup(to_text(W1302),'1.Learning-Goals'!$A$3:$B$100,2,FALSE))"),"")</f>
        <v/>
      </c>
      <c r="AB1302" s="50" t="str">
        <f>IFERROR(__xludf.DUMMYFUNCTION("if(or(X1302="""",X1302=""f""),"""",X1302&amp;"": ""&amp;vlookup(to_text(X1302),'1.Learning-Goals'!$A$3:$B$100,2,FALSE))"),"")</f>
        <v/>
      </c>
      <c r="AC1302" s="52"/>
      <c r="AD1302" s="52"/>
      <c r="AE1302" s="52"/>
      <c r="AF1302" s="52"/>
      <c r="AG1302" s="52"/>
      <c r="AH1302" s="52"/>
      <c r="AI1302" s="52"/>
      <c r="AJ1302" s="52"/>
    </row>
    <row r="1303" ht="15.75" customHeight="1">
      <c r="A1303" s="53"/>
      <c r="B1303" s="39" t="str">
        <f t="shared" si="1"/>
        <v/>
      </c>
      <c r="C1303" s="40" t="s">
        <v>4030</v>
      </c>
      <c r="D1303" s="41" t="s">
        <v>4031</v>
      </c>
      <c r="E1303" s="41" t="s">
        <v>2866</v>
      </c>
      <c r="F1303" s="40" t="s">
        <v>2867</v>
      </c>
      <c r="G1303" s="41">
        <v>8.0</v>
      </c>
      <c r="H1303" s="58" t="s">
        <v>7</v>
      </c>
      <c r="I1303" s="41" t="s">
        <v>2868</v>
      </c>
      <c r="J1303" s="56"/>
      <c r="K1303" s="44"/>
      <c r="L1303" s="45"/>
      <c r="M1303" s="46" t="s">
        <v>3634</v>
      </c>
      <c r="N1303" s="40" t="s">
        <v>3635</v>
      </c>
      <c r="O1303" s="47" t="s">
        <v>4032</v>
      </c>
      <c r="P1303" s="40" t="s">
        <v>3637</v>
      </c>
      <c r="Q1303" s="59"/>
      <c r="R1303" s="59"/>
      <c r="S1303" s="49"/>
      <c r="T1303" s="50" t="str">
        <f>IFERROR(__xludf.DUMMYFUNCTION("if(isblank($A1303),"""",REGEXREPLACE($A1303,   "",?(\d),?"",  ""$1""&amp;""-""&amp;$H1303))"),"")</f>
        <v/>
      </c>
      <c r="U1303" s="51" t="str">
        <f>IFERROR(__xludf.DUMMYFUNCTION("iferror(split(A1303,"","",TRUE,TRUE),"""")"),"")</f>
        <v/>
      </c>
      <c r="V1303" s="51"/>
      <c r="W1303" s="51"/>
      <c r="X1303" s="51"/>
      <c r="Y1303" s="50" t="str">
        <f>IFERROR(__xludf.DUMMYFUNCTION("if(or(U1303="""",U1303=""f""),"""",U1303&amp;"": ""&amp;vlookup(to_text(U1303),'1.Learning-Goals'!$A$3:$B$100,2,FALSE))"),"")</f>
        <v/>
      </c>
      <c r="Z1303" s="50" t="str">
        <f>IFERROR(__xludf.DUMMYFUNCTION("if(or(V1303="""",V1303=""f""),"""",V1303&amp;"": ""&amp;vlookup(to_text(V1303),'1.Learning-Goals'!$A$3:$B$100,2,FALSE))"),"")</f>
        <v/>
      </c>
      <c r="AA1303" s="50" t="str">
        <f>IFERROR(__xludf.DUMMYFUNCTION("if(or(W1303="""",W1303=""f""),"""",W1303&amp;"": ""&amp;vlookup(to_text(W1303),'1.Learning-Goals'!$A$3:$B$100,2,FALSE))"),"")</f>
        <v/>
      </c>
      <c r="AB1303" s="50" t="str">
        <f>IFERROR(__xludf.DUMMYFUNCTION("if(or(X1303="""",X1303=""f""),"""",X1303&amp;"": ""&amp;vlookup(to_text(X1303),'1.Learning-Goals'!$A$3:$B$100,2,FALSE))"),"")</f>
        <v/>
      </c>
      <c r="AC1303" s="52"/>
      <c r="AD1303" s="52"/>
      <c r="AE1303" s="52"/>
      <c r="AF1303" s="52"/>
      <c r="AG1303" s="52"/>
      <c r="AH1303" s="52"/>
      <c r="AI1303" s="52"/>
      <c r="AJ1303" s="52"/>
    </row>
    <row r="1304" ht="15.75" customHeight="1">
      <c r="A1304" s="53"/>
      <c r="B1304" s="39" t="str">
        <f t="shared" si="1"/>
        <v/>
      </c>
      <c r="C1304" s="40" t="s">
        <v>4033</v>
      </c>
      <c r="D1304" s="41" t="s">
        <v>4034</v>
      </c>
      <c r="E1304" s="41" t="s">
        <v>2866</v>
      </c>
      <c r="F1304" s="40" t="s">
        <v>2867</v>
      </c>
      <c r="G1304" s="41">
        <v>8.0</v>
      </c>
      <c r="H1304" s="58" t="s">
        <v>7</v>
      </c>
      <c r="I1304" s="41" t="s">
        <v>2868</v>
      </c>
      <c r="J1304" s="56"/>
      <c r="K1304" s="44"/>
      <c r="L1304" s="45"/>
      <c r="M1304" s="46" t="s">
        <v>3634</v>
      </c>
      <c r="N1304" s="40" t="s">
        <v>3635</v>
      </c>
      <c r="O1304" s="47" t="s">
        <v>4035</v>
      </c>
      <c r="P1304" s="40" t="s">
        <v>3824</v>
      </c>
      <c r="Q1304" s="59"/>
      <c r="R1304" s="59"/>
      <c r="S1304" s="49"/>
      <c r="T1304" s="50" t="str">
        <f>IFERROR(__xludf.DUMMYFUNCTION("if(isblank($A1304),"""",REGEXREPLACE($A1304,   "",?(\d),?"",  ""$1""&amp;""-""&amp;$H1304))"),"")</f>
        <v/>
      </c>
      <c r="U1304" s="51" t="str">
        <f>IFERROR(__xludf.DUMMYFUNCTION("iferror(split(A1304,"","",TRUE,TRUE),"""")"),"")</f>
        <v/>
      </c>
      <c r="V1304" s="51"/>
      <c r="W1304" s="51"/>
      <c r="X1304" s="51"/>
      <c r="Y1304" s="50" t="str">
        <f>IFERROR(__xludf.DUMMYFUNCTION("if(or(U1304="""",U1304=""f""),"""",U1304&amp;"": ""&amp;vlookup(to_text(U1304),'1.Learning-Goals'!$A$3:$B$100,2,FALSE))"),"")</f>
        <v/>
      </c>
      <c r="Z1304" s="50" t="str">
        <f>IFERROR(__xludf.DUMMYFUNCTION("if(or(V1304="""",V1304=""f""),"""",V1304&amp;"": ""&amp;vlookup(to_text(V1304),'1.Learning-Goals'!$A$3:$B$100,2,FALSE))"),"")</f>
        <v/>
      </c>
      <c r="AA1304" s="50" t="str">
        <f>IFERROR(__xludf.DUMMYFUNCTION("if(or(W1304="""",W1304=""f""),"""",W1304&amp;"": ""&amp;vlookup(to_text(W1304),'1.Learning-Goals'!$A$3:$B$100,2,FALSE))"),"")</f>
        <v/>
      </c>
      <c r="AB1304" s="50" t="str">
        <f>IFERROR(__xludf.DUMMYFUNCTION("if(or(X1304="""",X1304=""f""),"""",X1304&amp;"": ""&amp;vlookup(to_text(X1304),'1.Learning-Goals'!$A$3:$B$100,2,FALSE))"),"")</f>
        <v/>
      </c>
      <c r="AC1304" s="52"/>
      <c r="AD1304" s="52"/>
      <c r="AE1304" s="52"/>
      <c r="AF1304" s="52"/>
      <c r="AG1304" s="52"/>
      <c r="AH1304" s="52"/>
      <c r="AI1304" s="52"/>
      <c r="AJ1304" s="52"/>
    </row>
    <row r="1305" ht="15.75" customHeight="1">
      <c r="A1305" s="53"/>
      <c r="B1305" s="39" t="str">
        <f t="shared" si="1"/>
        <v/>
      </c>
      <c r="C1305" s="40" t="s">
        <v>4036</v>
      </c>
      <c r="D1305" s="41" t="s">
        <v>4037</v>
      </c>
      <c r="E1305" s="41" t="s">
        <v>2866</v>
      </c>
      <c r="F1305" s="40" t="s">
        <v>2939</v>
      </c>
      <c r="G1305" s="41">
        <v>8.0</v>
      </c>
      <c r="H1305" s="58" t="s">
        <v>7</v>
      </c>
      <c r="I1305" s="41" t="s">
        <v>2940</v>
      </c>
      <c r="J1305" s="56"/>
      <c r="K1305" s="44"/>
      <c r="L1305" s="45"/>
      <c r="M1305" s="46" t="s">
        <v>3726</v>
      </c>
      <c r="N1305" s="40" t="s">
        <v>3727</v>
      </c>
      <c r="O1305" s="47" t="s">
        <v>4038</v>
      </c>
      <c r="P1305" s="40" t="s">
        <v>3729</v>
      </c>
      <c r="Q1305" s="59"/>
      <c r="R1305" s="59"/>
      <c r="S1305" s="49"/>
      <c r="T1305" s="50" t="str">
        <f>IFERROR(__xludf.DUMMYFUNCTION("if(isblank($A1305),"""",REGEXREPLACE($A1305,   "",?(\d),?"",  ""$1""&amp;""-""&amp;$H1305))"),"")</f>
        <v/>
      </c>
      <c r="U1305" s="51" t="str">
        <f>IFERROR(__xludf.DUMMYFUNCTION("iferror(split(A1305,"","",TRUE,TRUE),"""")"),"")</f>
        <v/>
      </c>
      <c r="V1305" s="51"/>
      <c r="W1305" s="51"/>
      <c r="X1305" s="51"/>
      <c r="Y1305" s="50" t="str">
        <f>IFERROR(__xludf.DUMMYFUNCTION("if(or(U1305="""",U1305=""f""),"""",U1305&amp;"": ""&amp;vlookup(to_text(U1305),'1.Learning-Goals'!$A$3:$B$100,2,FALSE))"),"")</f>
        <v/>
      </c>
      <c r="Z1305" s="50" t="str">
        <f>IFERROR(__xludf.DUMMYFUNCTION("if(or(V1305="""",V1305=""f""),"""",V1305&amp;"": ""&amp;vlookup(to_text(V1305),'1.Learning-Goals'!$A$3:$B$100,2,FALSE))"),"")</f>
        <v/>
      </c>
      <c r="AA1305" s="50" t="str">
        <f>IFERROR(__xludf.DUMMYFUNCTION("if(or(W1305="""",W1305=""f""),"""",W1305&amp;"": ""&amp;vlookup(to_text(W1305),'1.Learning-Goals'!$A$3:$B$100,2,FALSE))"),"")</f>
        <v/>
      </c>
      <c r="AB1305" s="50" t="str">
        <f>IFERROR(__xludf.DUMMYFUNCTION("if(or(X1305="""",X1305=""f""),"""",X1305&amp;"": ""&amp;vlookup(to_text(X1305),'1.Learning-Goals'!$A$3:$B$100,2,FALSE))"),"")</f>
        <v/>
      </c>
      <c r="AC1305" s="52"/>
      <c r="AD1305" s="52"/>
      <c r="AE1305" s="52"/>
      <c r="AF1305" s="52"/>
      <c r="AG1305" s="52"/>
      <c r="AH1305" s="52"/>
      <c r="AI1305" s="52"/>
      <c r="AJ1305" s="52"/>
    </row>
    <row r="1306" ht="15.75" customHeight="1">
      <c r="A1306" s="53"/>
      <c r="B1306" s="39" t="str">
        <f t="shared" si="1"/>
        <v/>
      </c>
      <c r="C1306" s="40" t="s">
        <v>4039</v>
      </c>
      <c r="D1306" s="41" t="s">
        <v>4040</v>
      </c>
      <c r="E1306" s="41" t="s">
        <v>2866</v>
      </c>
      <c r="F1306" s="40" t="s">
        <v>2939</v>
      </c>
      <c r="G1306" s="41">
        <v>8.0</v>
      </c>
      <c r="H1306" s="58" t="s">
        <v>7</v>
      </c>
      <c r="I1306" s="41" t="s">
        <v>2940</v>
      </c>
      <c r="J1306" s="56"/>
      <c r="K1306" s="44"/>
      <c r="L1306" s="45"/>
      <c r="M1306" s="46" t="s">
        <v>3726</v>
      </c>
      <c r="N1306" s="40" t="s">
        <v>3727</v>
      </c>
      <c r="O1306" s="47" t="s">
        <v>4041</v>
      </c>
      <c r="P1306" s="40" t="s">
        <v>3733</v>
      </c>
      <c r="Q1306" s="59"/>
      <c r="R1306" s="59"/>
      <c r="S1306" s="49"/>
      <c r="T1306" s="50" t="str">
        <f>IFERROR(__xludf.DUMMYFUNCTION("if(isblank($A1306),"""",REGEXREPLACE($A1306,   "",?(\d),?"",  ""$1""&amp;""-""&amp;$H1306))"),"")</f>
        <v/>
      </c>
      <c r="U1306" s="51" t="str">
        <f>IFERROR(__xludf.DUMMYFUNCTION("iferror(split(A1306,"","",TRUE,TRUE),"""")"),"")</f>
        <v/>
      </c>
      <c r="V1306" s="51"/>
      <c r="W1306" s="51"/>
      <c r="X1306" s="51"/>
      <c r="Y1306" s="50" t="str">
        <f>IFERROR(__xludf.DUMMYFUNCTION("if(or(U1306="""",U1306=""f""),"""",U1306&amp;"": ""&amp;vlookup(to_text(U1306),'1.Learning-Goals'!$A$3:$B$100,2,FALSE))"),"")</f>
        <v/>
      </c>
      <c r="Z1306" s="50" t="str">
        <f>IFERROR(__xludf.DUMMYFUNCTION("if(or(V1306="""",V1306=""f""),"""",V1306&amp;"": ""&amp;vlookup(to_text(V1306),'1.Learning-Goals'!$A$3:$B$100,2,FALSE))"),"")</f>
        <v/>
      </c>
      <c r="AA1306" s="50" t="str">
        <f>IFERROR(__xludf.DUMMYFUNCTION("if(or(W1306="""",W1306=""f""),"""",W1306&amp;"": ""&amp;vlookup(to_text(W1306),'1.Learning-Goals'!$A$3:$B$100,2,FALSE))"),"")</f>
        <v/>
      </c>
      <c r="AB1306" s="50" t="str">
        <f>IFERROR(__xludf.DUMMYFUNCTION("if(or(X1306="""",X1306=""f""),"""",X1306&amp;"": ""&amp;vlookup(to_text(X1306),'1.Learning-Goals'!$A$3:$B$100,2,FALSE))"),"")</f>
        <v/>
      </c>
      <c r="AC1306" s="52"/>
      <c r="AD1306" s="52"/>
      <c r="AE1306" s="52"/>
      <c r="AF1306" s="52"/>
      <c r="AG1306" s="52"/>
      <c r="AH1306" s="52"/>
      <c r="AI1306" s="52"/>
      <c r="AJ1306" s="52"/>
    </row>
    <row r="1307" ht="15.75" customHeight="1">
      <c r="A1307" s="53"/>
      <c r="B1307" s="39" t="str">
        <f t="shared" si="1"/>
        <v/>
      </c>
      <c r="C1307" s="40" t="s">
        <v>4042</v>
      </c>
      <c r="D1307" s="41" t="s">
        <v>4043</v>
      </c>
      <c r="E1307" s="41" t="s">
        <v>2866</v>
      </c>
      <c r="F1307" s="40" t="s">
        <v>2939</v>
      </c>
      <c r="G1307" s="41">
        <v>8.0</v>
      </c>
      <c r="H1307" s="58" t="s">
        <v>7</v>
      </c>
      <c r="I1307" s="41" t="s">
        <v>2940</v>
      </c>
      <c r="J1307" s="56"/>
      <c r="K1307" s="44"/>
      <c r="L1307" s="45"/>
      <c r="M1307" s="46" t="s">
        <v>3726</v>
      </c>
      <c r="N1307" s="40" t="s">
        <v>3727</v>
      </c>
      <c r="O1307" s="47" t="s">
        <v>4044</v>
      </c>
      <c r="P1307" s="40" t="s">
        <v>3737</v>
      </c>
      <c r="Q1307" s="59"/>
      <c r="R1307" s="59"/>
      <c r="S1307" s="49"/>
      <c r="T1307" s="50" t="str">
        <f>IFERROR(__xludf.DUMMYFUNCTION("if(isblank($A1307),"""",REGEXREPLACE($A1307,   "",?(\d),?"",  ""$1""&amp;""-""&amp;$H1307))"),"")</f>
        <v/>
      </c>
      <c r="U1307" s="51" t="str">
        <f>IFERROR(__xludf.DUMMYFUNCTION("iferror(split(A1307,"","",TRUE,TRUE),"""")"),"")</f>
        <v/>
      </c>
      <c r="V1307" s="51"/>
      <c r="W1307" s="51"/>
      <c r="X1307" s="51"/>
      <c r="Y1307" s="50" t="str">
        <f>IFERROR(__xludf.DUMMYFUNCTION("if(or(U1307="""",U1307=""f""),"""",U1307&amp;"": ""&amp;vlookup(to_text(U1307),'1.Learning-Goals'!$A$3:$B$100,2,FALSE))"),"")</f>
        <v/>
      </c>
      <c r="Z1307" s="50" t="str">
        <f>IFERROR(__xludf.DUMMYFUNCTION("if(or(V1307="""",V1307=""f""),"""",V1307&amp;"": ""&amp;vlookup(to_text(V1307),'1.Learning-Goals'!$A$3:$B$100,2,FALSE))"),"")</f>
        <v/>
      </c>
      <c r="AA1307" s="50" t="str">
        <f>IFERROR(__xludf.DUMMYFUNCTION("if(or(W1307="""",W1307=""f""),"""",W1307&amp;"": ""&amp;vlookup(to_text(W1307),'1.Learning-Goals'!$A$3:$B$100,2,FALSE))"),"")</f>
        <v/>
      </c>
      <c r="AB1307" s="50" t="str">
        <f>IFERROR(__xludf.DUMMYFUNCTION("if(or(X1307="""",X1307=""f""),"""",X1307&amp;"": ""&amp;vlookup(to_text(X1307),'1.Learning-Goals'!$A$3:$B$100,2,FALSE))"),"")</f>
        <v/>
      </c>
      <c r="AC1307" s="52"/>
      <c r="AD1307" s="52"/>
      <c r="AE1307" s="52"/>
      <c r="AF1307" s="52"/>
      <c r="AG1307" s="52"/>
      <c r="AH1307" s="52"/>
      <c r="AI1307" s="52"/>
      <c r="AJ1307" s="52"/>
    </row>
    <row r="1308" ht="15.75" customHeight="1">
      <c r="A1308" s="53"/>
      <c r="B1308" s="39" t="str">
        <f t="shared" si="1"/>
        <v/>
      </c>
      <c r="C1308" s="40" t="s">
        <v>4045</v>
      </c>
      <c r="D1308" s="41" t="s">
        <v>4046</v>
      </c>
      <c r="E1308" s="41" t="s">
        <v>2866</v>
      </c>
      <c r="F1308" s="40" t="s">
        <v>2939</v>
      </c>
      <c r="G1308" s="41">
        <v>8.0</v>
      </c>
      <c r="H1308" s="58" t="s">
        <v>7</v>
      </c>
      <c r="I1308" s="41" t="s">
        <v>2940</v>
      </c>
      <c r="J1308" s="56"/>
      <c r="K1308" s="44"/>
      <c r="L1308" s="45"/>
      <c r="M1308" s="46" t="s">
        <v>3726</v>
      </c>
      <c r="N1308" s="40" t="s">
        <v>3727</v>
      </c>
      <c r="O1308" s="47" t="s">
        <v>4047</v>
      </c>
      <c r="P1308" s="40" t="s">
        <v>4048</v>
      </c>
      <c r="Q1308" s="59"/>
      <c r="R1308" s="59"/>
      <c r="S1308" s="49"/>
      <c r="T1308" s="50" t="str">
        <f>IFERROR(__xludf.DUMMYFUNCTION("if(isblank($A1308),"""",REGEXREPLACE($A1308,   "",?(\d),?"",  ""$1""&amp;""-""&amp;$H1308))"),"")</f>
        <v/>
      </c>
      <c r="U1308" s="51" t="str">
        <f>IFERROR(__xludf.DUMMYFUNCTION("iferror(split(A1308,"","",TRUE,TRUE),"""")"),"")</f>
        <v/>
      </c>
      <c r="V1308" s="51"/>
      <c r="W1308" s="51"/>
      <c r="X1308" s="51"/>
      <c r="Y1308" s="50" t="str">
        <f>IFERROR(__xludf.DUMMYFUNCTION("if(or(U1308="""",U1308=""f""),"""",U1308&amp;"": ""&amp;vlookup(to_text(U1308),'1.Learning-Goals'!$A$3:$B$100,2,FALSE))"),"")</f>
        <v/>
      </c>
      <c r="Z1308" s="50" t="str">
        <f>IFERROR(__xludf.DUMMYFUNCTION("if(or(V1308="""",V1308=""f""),"""",V1308&amp;"": ""&amp;vlookup(to_text(V1308),'1.Learning-Goals'!$A$3:$B$100,2,FALSE))"),"")</f>
        <v/>
      </c>
      <c r="AA1308" s="50" t="str">
        <f>IFERROR(__xludf.DUMMYFUNCTION("if(or(W1308="""",W1308=""f""),"""",W1308&amp;"": ""&amp;vlookup(to_text(W1308),'1.Learning-Goals'!$A$3:$B$100,2,FALSE))"),"")</f>
        <v/>
      </c>
      <c r="AB1308" s="50" t="str">
        <f>IFERROR(__xludf.DUMMYFUNCTION("if(or(X1308="""",X1308=""f""),"""",X1308&amp;"": ""&amp;vlookup(to_text(X1308),'1.Learning-Goals'!$A$3:$B$100,2,FALSE))"),"")</f>
        <v/>
      </c>
      <c r="AC1308" s="52"/>
      <c r="AD1308" s="52"/>
      <c r="AE1308" s="52"/>
      <c r="AF1308" s="52"/>
      <c r="AG1308" s="52"/>
      <c r="AH1308" s="52"/>
      <c r="AI1308" s="52"/>
      <c r="AJ1308" s="52"/>
    </row>
    <row r="1309" ht="15.75" customHeight="1">
      <c r="A1309" s="53"/>
      <c r="B1309" s="39" t="str">
        <f t="shared" si="1"/>
        <v/>
      </c>
      <c r="C1309" s="40" t="s">
        <v>4049</v>
      </c>
      <c r="D1309" s="41" t="s">
        <v>4050</v>
      </c>
      <c r="E1309" s="41" t="s">
        <v>2866</v>
      </c>
      <c r="F1309" s="40" t="s">
        <v>2867</v>
      </c>
      <c r="G1309" s="41" t="s">
        <v>4051</v>
      </c>
      <c r="H1309" s="58" t="s">
        <v>7</v>
      </c>
      <c r="I1309" s="41" t="s">
        <v>2868</v>
      </c>
      <c r="J1309" s="43"/>
      <c r="K1309" s="44"/>
      <c r="L1309" s="45"/>
      <c r="M1309" s="46" t="s">
        <v>4052</v>
      </c>
      <c r="N1309" s="40" t="s">
        <v>4053</v>
      </c>
      <c r="O1309" s="47" t="s">
        <v>4054</v>
      </c>
      <c r="P1309" s="40" t="s">
        <v>4055</v>
      </c>
      <c r="Q1309" s="59"/>
      <c r="R1309" s="59"/>
      <c r="S1309" s="49"/>
      <c r="T1309" s="50" t="str">
        <f>IFERROR(__xludf.DUMMYFUNCTION("if(isblank($A1309),"""",REGEXREPLACE($A1309,   "",?(\d),?"",  ""$1""&amp;""-""&amp;$H1309))"),"")</f>
        <v/>
      </c>
      <c r="U1309" s="51" t="str">
        <f>IFERROR(__xludf.DUMMYFUNCTION("iferror(split(A1309,"","",TRUE,TRUE),"""")"),"")</f>
        <v/>
      </c>
      <c r="V1309" s="51"/>
      <c r="W1309" s="51"/>
      <c r="X1309" s="51"/>
      <c r="Y1309" s="50" t="str">
        <f>IFERROR(__xludf.DUMMYFUNCTION("if(or(U1309="""",U1309=""f""),"""",U1309&amp;"": ""&amp;vlookup(to_text(U1309),'1.Learning-Goals'!$A$3:$B$100,2,FALSE))"),"")</f>
        <v/>
      </c>
      <c r="Z1309" s="50" t="str">
        <f>IFERROR(__xludf.DUMMYFUNCTION("if(or(V1309="""",V1309=""f""),"""",V1309&amp;"": ""&amp;vlookup(to_text(V1309),'1.Learning-Goals'!$A$3:$B$100,2,FALSE))"),"")</f>
        <v/>
      </c>
      <c r="AA1309" s="50" t="str">
        <f>IFERROR(__xludf.DUMMYFUNCTION("if(or(W1309="""",W1309=""f""),"""",W1309&amp;"": ""&amp;vlookup(to_text(W1309),'1.Learning-Goals'!$A$3:$B$100,2,FALSE))"),"")</f>
        <v/>
      </c>
      <c r="AB1309" s="50" t="str">
        <f>IFERROR(__xludf.DUMMYFUNCTION("if(or(X1309="""",X1309=""f""),"""",X1309&amp;"": ""&amp;vlookup(to_text(X1309),'1.Learning-Goals'!$A$3:$B$100,2,FALSE))"),"")</f>
        <v/>
      </c>
      <c r="AC1309" s="52"/>
      <c r="AD1309" s="52"/>
      <c r="AE1309" s="52"/>
      <c r="AF1309" s="52"/>
      <c r="AG1309" s="52"/>
      <c r="AH1309" s="52"/>
      <c r="AI1309" s="52"/>
      <c r="AJ1309" s="52"/>
    </row>
    <row r="1310" ht="15.75" customHeight="1">
      <c r="A1310" s="53"/>
      <c r="B1310" s="39" t="str">
        <f t="shared" si="1"/>
        <v/>
      </c>
      <c r="C1310" s="40" t="s">
        <v>4056</v>
      </c>
      <c r="D1310" s="41" t="s">
        <v>4057</v>
      </c>
      <c r="E1310" s="41" t="s">
        <v>2866</v>
      </c>
      <c r="F1310" s="40" t="s">
        <v>2867</v>
      </c>
      <c r="G1310" s="41" t="s">
        <v>4051</v>
      </c>
      <c r="H1310" s="58" t="s">
        <v>7</v>
      </c>
      <c r="I1310" s="41" t="s">
        <v>2868</v>
      </c>
      <c r="J1310" s="43"/>
      <c r="K1310" s="44"/>
      <c r="L1310" s="45"/>
      <c r="M1310" s="46" t="s">
        <v>4052</v>
      </c>
      <c r="N1310" s="40" t="s">
        <v>4053</v>
      </c>
      <c r="O1310" s="47" t="s">
        <v>4058</v>
      </c>
      <c r="P1310" s="40" t="s">
        <v>4059</v>
      </c>
      <c r="Q1310" s="59"/>
      <c r="R1310" s="59"/>
      <c r="S1310" s="49"/>
      <c r="T1310" s="50" t="str">
        <f>IFERROR(__xludf.DUMMYFUNCTION("if(isblank($A1310),"""",REGEXREPLACE($A1310,   "",?(\d),?"",  ""$1""&amp;""-""&amp;$H1310))"),"")</f>
        <v/>
      </c>
      <c r="U1310" s="51" t="str">
        <f>IFERROR(__xludf.DUMMYFUNCTION("iferror(split(A1310,"","",TRUE,TRUE),"""")"),"")</f>
        <v/>
      </c>
      <c r="V1310" s="51"/>
      <c r="W1310" s="51"/>
      <c r="X1310" s="51"/>
      <c r="Y1310" s="50" t="str">
        <f>IFERROR(__xludf.DUMMYFUNCTION("if(or(U1310="""",U1310=""f""),"""",U1310&amp;"": ""&amp;vlookup(to_text(U1310),'1.Learning-Goals'!$A$3:$B$100,2,FALSE))"),"")</f>
        <v/>
      </c>
      <c r="Z1310" s="50" t="str">
        <f>IFERROR(__xludf.DUMMYFUNCTION("if(or(V1310="""",V1310=""f""),"""",V1310&amp;"": ""&amp;vlookup(to_text(V1310),'1.Learning-Goals'!$A$3:$B$100,2,FALSE))"),"")</f>
        <v/>
      </c>
      <c r="AA1310" s="50" t="str">
        <f>IFERROR(__xludf.DUMMYFUNCTION("if(or(W1310="""",W1310=""f""),"""",W1310&amp;"": ""&amp;vlookup(to_text(W1310),'1.Learning-Goals'!$A$3:$B$100,2,FALSE))"),"")</f>
        <v/>
      </c>
      <c r="AB1310" s="50" t="str">
        <f>IFERROR(__xludf.DUMMYFUNCTION("if(or(X1310="""",X1310=""f""),"""",X1310&amp;"": ""&amp;vlookup(to_text(X1310),'1.Learning-Goals'!$A$3:$B$100,2,FALSE))"),"")</f>
        <v/>
      </c>
      <c r="AC1310" s="52"/>
      <c r="AD1310" s="52"/>
      <c r="AE1310" s="52"/>
      <c r="AF1310" s="52"/>
      <c r="AG1310" s="52"/>
      <c r="AH1310" s="52"/>
      <c r="AI1310" s="52"/>
      <c r="AJ1310" s="52"/>
    </row>
    <row r="1311" ht="15.75" customHeight="1">
      <c r="A1311" s="53"/>
      <c r="B1311" s="39" t="str">
        <f t="shared" si="1"/>
        <v/>
      </c>
      <c r="C1311" s="40" t="s">
        <v>4060</v>
      </c>
      <c r="D1311" s="41" t="s">
        <v>4061</v>
      </c>
      <c r="E1311" s="41" t="s">
        <v>2866</v>
      </c>
      <c r="F1311" s="40" t="s">
        <v>2867</v>
      </c>
      <c r="G1311" s="41" t="s">
        <v>4051</v>
      </c>
      <c r="H1311" s="58" t="s">
        <v>7</v>
      </c>
      <c r="I1311" s="41" t="s">
        <v>2868</v>
      </c>
      <c r="J1311" s="43"/>
      <c r="K1311" s="44"/>
      <c r="L1311" s="45"/>
      <c r="M1311" s="46" t="s">
        <v>4052</v>
      </c>
      <c r="N1311" s="40" t="s">
        <v>4053</v>
      </c>
      <c r="O1311" s="47" t="s">
        <v>4062</v>
      </c>
      <c r="P1311" s="40" t="s">
        <v>4063</v>
      </c>
      <c r="Q1311" s="59"/>
      <c r="R1311" s="59"/>
      <c r="S1311" s="49"/>
      <c r="T1311" s="50" t="str">
        <f>IFERROR(__xludf.DUMMYFUNCTION("if(isblank($A1311),"""",REGEXREPLACE($A1311,   "",?(\d),?"",  ""$1""&amp;""-""&amp;$H1311))"),"")</f>
        <v/>
      </c>
      <c r="U1311" s="51" t="str">
        <f>IFERROR(__xludf.DUMMYFUNCTION("iferror(split(A1311,"","",TRUE,TRUE),"""")"),"")</f>
        <v/>
      </c>
      <c r="V1311" s="51"/>
      <c r="W1311" s="51"/>
      <c r="X1311" s="51"/>
      <c r="Y1311" s="50" t="str">
        <f>IFERROR(__xludf.DUMMYFUNCTION("if(or(U1311="""",U1311=""f""),"""",U1311&amp;"": ""&amp;vlookup(to_text(U1311),'1.Learning-Goals'!$A$3:$B$100,2,FALSE))"),"")</f>
        <v/>
      </c>
      <c r="Z1311" s="50" t="str">
        <f>IFERROR(__xludf.DUMMYFUNCTION("if(or(V1311="""",V1311=""f""),"""",V1311&amp;"": ""&amp;vlookup(to_text(V1311),'1.Learning-Goals'!$A$3:$B$100,2,FALSE))"),"")</f>
        <v/>
      </c>
      <c r="AA1311" s="50" t="str">
        <f>IFERROR(__xludf.DUMMYFUNCTION("if(or(W1311="""",W1311=""f""),"""",W1311&amp;"": ""&amp;vlookup(to_text(W1311),'1.Learning-Goals'!$A$3:$B$100,2,FALSE))"),"")</f>
        <v/>
      </c>
      <c r="AB1311" s="50" t="str">
        <f>IFERROR(__xludf.DUMMYFUNCTION("if(or(X1311="""",X1311=""f""),"""",X1311&amp;"": ""&amp;vlookup(to_text(X1311),'1.Learning-Goals'!$A$3:$B$100,2,FALSE))"),"")</f>
        <v/>
      </c>
      <c r="AC1311" s="52"/>
      <c r="AD1311" s="52"/>
      <c r="AE1311" s="52"/>
      <c r="AF1311" s="52"/>
      <c r="AG1311" s="52"/>
      <c r="AH1311" s="52"/>
      <c r="AI1311" s="52"/>
      <c r="AJ1311" s="52"/>
    </row>
    <row r="1312" ht="15.75" customHeight="1">
      <c r="A1312" s="53"/>
      <c r="B1312" s="39" t="str">
        <f t="shared" si="1"/>
        <v/>
      </c>
      <c r="C1312" s="40" t="s">
        <v>4064</v>
      </c>
      <c r="D1312" s="41" t="s">
        <v>4065</v>
      </c>
      <c r="E1312" s="41" t="s">
        <v>2866</v>
      </c>
      <c r="F1312" s="40" t="s">
        <v>2867</v>
      </c>
      <c r="G1312" s="41" t="s">
        <v>4051</v>
      </c>
      <c r="H1312" s="58" t="s">
        <v>7</v>
      </c>
      <c r="I1312" s="41" t="s">
        <v>2868</v>
      </c>
      <c r="J1312" s="43"/>
      <c r="K1312" s="44"/>
      <c r="L1312" s="45"/>
      <c r="M1312" s="46" t="s">
        <v>4052</v>
      </c>
      <c r="N1312" s="40" t="s">
        <v>4053</v>
      </c>
      <c r="O1312" s="47" t="s">
        <v>4066</v>
      </c>
      <c r="P1312" s="40" t="s">
        <v>4067</v>
      </c>
      <c r="R1312" s="59"/>
      <c r="S1312" s="49"/>
      <c r="T1312" s="50" t="str">
        <f>IFERROR(__xludf.DUMMYFUNCTION("if(isblank($A1312),"""",REGEXREPLACE($A1312,   "",?(\d),?"",  ""$1""&amp;""-""&amp;$H1312))"),"")</f>
        <v/>
      </c>
      <c r="U1312" s="51" t="str">
        <f>IFERROR(__xludf.DUMMYFUNCTION("iferror(split(A1312,"","",TRUE,TRUE),"""")"),"")</f>
        <v/>
      </c>
      <c r="V1312" s="51"/>
      <c r="W1312" s="51"/>
      <c r="X1312" s="51"/>
      <c r="Y1312" s="50" t="str">
        <f>IFERROR(__xludf.DUMMYFUNCTION("if(or(U1312="""",U1312=""f""),"""",U1312&amp;"": ""&amp;vlookup(to_text(U1312),'1.Learning-Goals'!$A$3:$B$100,2,FALSE))"),"")</f>
        <v/>
      </c>
      <c r="Z1312" s="50" t="str">
        <f>IFERROR(__xludf.DUMMYFUNCTION("if(or(V1312="""",V1312=""f""),"""",V1312&amp;"": ""&amp;vlookup(to_text(V1312),'1.Learning-Goals'!$A$3:$B$100,2,FALSE))"),"")</f>
        <v/>
      </c>
      <c r="AA1312" s="50" t="str">
        <f>IFERROR(__xludf.DUMMYFUNCTION("if(or(W1312="""",W1312=""f""),"""",W1312&amp;"": ""&amp;vlookup(to_text(W1312),'1.Learning-Goals'!$A$3:$B$100,2,FALSE))"),"")</f>
        <v/>
      </c>
      <c r="AB1312" s="50" t="str">
        <f>IFERROR(__xludf.DUMMYFUNCTION("if(or(X1312="""",X1312=""f""),"""",X1312&amp;"": ""&amp;vlookup(to_text(X1312),'1.Learning-Goals'!$A$3:$B$100,2,FALSE))"),"")</f>
        <v/>
      </c>
      <c r="AC1312" s="52"/>
      <c r="AD1312" s="52"/>
      <c r="AE1312" s="52"/>
      <c r="AF1312" s="52"/>
      <c r="AG1312" s="52"/>
      <c r="AH1312" s="52"/>
      <c r="AI1312" s="52"/>
      <c r="AJ1312" s="52"/>
    </row>
    <row r="1313" ht="15.75" customHeight="1">
      <c r="A1313" s="53"/>
      <c r="B1313" s="39" t="str">
        <f t="shared" si="1"/>
        <v/>
      </c>
      <c r="C1313" s="40" t="s">
        <v>4068</v>
      </c>
      <c r="D1313" s="41" t="s">
        <v>4069</v>
      </c>
      <c r="E1313" s="41" t="s">
        <v>2866</v>
      </c>
      <c r="F1313" s="40" t="s">
        <v>2867</v>
      </c>
      <c r="G1313" s="41" t="s">
        <v>4051</v>
      </c>
      <c r="H1313" s="58" t="s">
        <v>7</v>
      </c>
      <c r="I1313" s="41" t="s">
        <v>2868</v>
      </c>
      <c r="J1313" s="43"/>
      <c r="K1313" s="44"/>
      <c r="L1313" s="45"/>
      <c r="M1313" s="46" t="s">
        <v>4052</v>
      </c>
      <c r="N1313" s="40" t="s">
        <v>4053</v>
      </c>
      <c r="O1313" s="47" t="s">
        <v>4070</v>
      </c>
      <c r="P1313" s="40" t="s">
        <v>4071</v>
      </c>
      <c r="R1313" s="59"/>
      <c r="S1313" s="49"/>
      <c r="T1313" s="50" t="str">
        <f>IFERROR(__xludf.DUMMYFUNCTION("if(isblank($A1313),"""",REGEXREPLACE($A1313,   "",?(\d),?"",  ""$1""&amp;""-""&amp;$H1313))"),"")</f>
        <v/>
      </c>
      <c r="U1313" s="51" t="str">
        <f>IFERROR(__xludf.DUMMYFUNCTION("iferror(split(A1313,"","",TRUE,TRUE),"""")"),"")</f>
        <v/>
      </c>
      <c r="V1313" s="51"/>
      <c r="W1313" s="51"/>
      <c r="X1313" s="51"/>
      <c r="Y1313" s="50" t="str">
        <f>IFERROR(__xludf.DUMMYFUNCTION("if(or(U1313="""",U1313=""f""),"""",U1313&amp;"": ""&amp;vlookup(to_text(U1313),'1.Learning-Goals'!$A$3:$B$100,2,FALSE))"),"")</f>
        <v/>
      </c>
      <c r="Z1313" s="50" t="str">
        <f>IFERROR(__xludf.DUMMYFUNCTION("if(or(V1313="""",V1313=""f""),"""",V1313&amp;"": ""&amp;vlookup(to_text(V1313),'1.Learning-Goals'!$A$3:$B$100,2,FALSE))"),"")</f>
        <v/>
      </c>
      <c r="AA1313" s="50" t="str">
        <f>IFERROR(__xludf.DUMMYFUNCTION("if(or(W1313="""",W1313=""f""),"""",W1313&amp;"": ""&amp;vlookup(to_text(W1313),'1.Learning-Goals'!$A$3:$B$100,2,FALSE))"),"")</f>
        <v/>
      </c>
      <c r="AB1313" s="50" t="str">
        <f>IFERROR(__xludf.DUMMYFUNCTION("if(or(X1313="""",X1313=""f""),"""",X1313&amp;"": ""&amp;vlookup(to_text(X1313),'1.Learning-Goals'!$A$3:$B$100,2,FALSE))"),"")</f>
        <v/>
      </c>
      <c r="AC1313" s="52"/>
      <c r="AD1313" s="52"/>
      <c r="AE1313" s="52"/>
      <c r="AF1313" s="52"/>
      <c r="AG1313" s="52"/>
      <c r="AH1313" s="52"/>
      <c r="AI1313" s="52"/>
      <c r="AJ1313" s="52"/>
    </row>
    <row r="1314" ht="15.75" customHeight="1">
      <c r="A1314" s="53"/>
      <c r="B1314" s="39" t="str">
        <f t="shared" si="1"/>
        <v/>
      </c>
      <c r="C1314" s="40" t="s">
        <v>4072</v>
      </c>
      <c r="D1314" s="41" t="s">
        <v>4073</v>
      </c>
      <c r="E1314" s="41" t="s">
        <v>2866</v>
      </c>
      <c r="F1314" s="40" t="s">
        <v>2867</v>
      </c>
      <c r="G1314" s="41" t="s">
        <v>4051</v>
      </c>
      <c r="H1314" s="58" t="s">
        <v>7</v>
      </c>
      <c r="I1314" s="41" t="s">
        <v>2868</v>
      </c>
      <c r="J1314" s="43"/>
      <c r="K1314" s="44"/>
      <c r="L1314" s="45"/>
      <c r="M1314" s="46" t="s">
        <v>4052</v>
      </c>
      <c r="N1314" s="40" t="s">
        <v>4053</v>
      </c>
      <c r="O1314" s="47" t="s">
        <v>4074</v>
      </c>
      <c r="P1314" s="40" t="s">
        <v>4075</v>
      </c>
      <c r="R1314" s="59"/>
      <c r="S1314" s="49"/>
      <c r="T1314" s="50" t="str">
        <f>IFERROR(__xludf.DUMMYFUNCTION("if(isblank($A1314),"""",REGEXREPLACE($A1314,   "",?(\d),?"",  ""$1""&amp;""-""&amp;$H1314))"),"")</f>
        <v/>
      </c>
      <c r="U1314" s="51" t="str">
        <f>IFERROR(__xludf.DUMMYFUNCTION("iferror(split(A1314,"","",TRUE,TRUE),"""")"),"")</f>
        <v/>
      </c>
      <c r="V1314" s="51"/>
      <c r="W1314" s="51"/>
      <c r="X1314" s="51"/>
      <c r="Y1314" s="50" t="str">
        <f>IFERROR(__xludf.DUMMYFUNCTION("if(or(U1314="""",U1314=""f""),"""",U1314&amp;"": ""&amp;vlookup(to_text(U1314),'1.Learning-Goals'!$A$3:$B$100,2,FALSE))"),"")</f>
        <v/>
      </c>
      <c r="Z1314" s="50" t="str">
        <f>IFERROR(__xludf.DUMMYFUNCTION("if(or(V1314="""",V1314=""f""),"""",V1314&amp;"": ""&amp;vlookup(to_text(V1314),'1.Learning-Goals'!$A$3:$B$100,2,FALSE))"),"")</f>
        <v/>
      </c>
      <c r="AA1314" s="50" t="str">
        <f>IFERROR(__xludf.DUMMYFUNCTION("if(or(W1314="""",W1314=""f""),"""",W1314&amp;"": ""&amp;vlookup(to_text(W1314),'1.Learning-Goals'!$A$3:$B$100,2,FALSE))"),"")</f>
        <v/>
      </c>
      <c r="AB1314" s="50" t="str">
        <f>IFERROR(__xludf.DUMMYFUNCTION("if(or(X1314="""",X1314=""f""),"""",X1314&amp;"": ""&amp;vlookup(to_text(X1314),'1.Learning-Goals'!$A$3:$B$100,2,FALSE))"),"")</f>
        <v/>
      </c>
      <c r="AC1314" s="52"/>
      <c r="AD1314" s="52"/>
      <c r="AE1314" s="52"/>
      <c r="AF1314" s="52"/>
      <c r="AG1314" s="52"/>
      <c r="AH1314" s="52"/>
      <c r="AI1314" s="52"/>
      <c r="AJ1314" s="52"/>
    </row>
    <row r="1315" ht="15.75" customHeight="1">
      <c r="A1315" s="53"/>
      <c r="B1315" s="39" t="str">
        <f t="shared" si="1"/>
        <v/>
      </c>
      <c r="C1315" s="40" t="s">
        <v>4076</v>
      </c>
      <c r="D1315" s="41" t="s">
        <v>4077</v>
      </c>
      <c r="E1315" s="41" t="s">
        <v>2866</v>
      </c>
      <c r="F1315" s="40" t="s">
        <v>2867</v>
      </c>
      <c r="G1315" s="41" t="s">
        <v>4051</v>
      </c>
      <c r="H1315" s="58" t="s">
        <v>7</v>
      </c>
      <c r="I1315" s="41" t="s">
        <v>2868</v>
      </c>
      <c r="J1315" s="43"/>
      <c r="K1315" s="44"/>
      <c r="L1315" s="45"/>
      <c r="M1315" s="46" t="s">
        <v>4052</v>
      </c>
      <c r="N1315" s="40" t="s">
        <v>4053</v>
      </c>
      <c r="O1315" s="47" t="s">
        <v>4078</v>
      </c>
      <c r="P1315" s="40" t="s">
        <v>4079</v>
      </c>
      <c r="R1315" s="59"/>
      <c r="S1315" s="49"/>
      <c r="T1315" s="50" t="str">
        <f>IFERROR(__xludf.DUMMYFUNCTION("if(isblank($A1315),"""",REGEXREPLACE($A1315,   "",?(\d),?"",  ""$1""&amp;""-""&amp;$H1315))"),"")</f>
        <v/>
      </c>
      <c r="U1315" s="51" t="str">
        <f>IFERROR(__xludf.DUMMYFUNCTION("iferror(split(A1315,"","",TRUE,TRUE),"""")"),"")</f>
        <v/>
      </c>
      <c r="V1315" s="51"/>
      <c r="W1315" s="51"/>
      <c r="X1315" s="51"/>
      <c r="Y1315" s="50" t="str">
        <f>IFERROR(__xludf.DUMMYFUNCTION("if(or(U1315="""",U1315=""f""),"""",U1315&amp;"": ""&amp;vlookup(to_text(U1315),'1.Learning-Goals'!$A$3:$B$100,2,FALSE))"),"")</f>
        <v/>
      </c>
      <c r="Z1315" s="50" t="str">
        <f>IFERROR(__xludf.DUMMYFUNCTION("if(or(V1315="""",V1315=""f""),"""",V1315&amp;"": ""&amp;vlookup(to_text(V1315),'1.Learning-Goals'!$A$3:$B$100,2,FALSE))"),"")</f>
        <v/>
      </c>
      <c r="AA1315" s="50" t="str">
        <f>IFERROR(__xludf.DUMMYFUNCTION("if(or(W1315="""",W1315=""f""),"""",W1315&amp;"": ""&amp;vlookup(to_text(W1315),'1.Learning-Goals'!$A$3:$B$100,2,FALSE))"),"")</f>
        <v/>
      </c>
      <c r="AB1315" s="50" t="str">
        <f>IFERROR(__xludf.DUMMYFUNCTION("if(or(X1315="""",X1315=""f""),"""",X1315&amp;"": ""&amp;vlookup(to_text(X1315),'1.Learning-Goals'!$A$3:$B$100,2,FALSE))"),"")</f>
        <v/>
      </c>
      <c r="AC1315" s="52"/>
      <c r="AD1315" s="52"/>
      <c r="AE1315" s="52"/>
      <c r="AF1315" s="52"/>
      <c r="AG1315" s="52"/>
      <c r="AH1315" s="52"/>
      <c r="AI1315" s="52"/>
      <c r="AJ1315" s="52"/>
    </row>
    <row r="1316" ht="15.75" customHeight="1">
      <c r="A1316" s="53"/>
      <c r="B1316" s="39" t="str">
        <f t="shared" si="1"/>
        <v/>
      </c>
      <c r="C1316" s="40" t="s">
        <v>4080</v>
      </c>
      <c r="D1316" s="41" t="s">
        <v>4081</v>
      </c>
      <c r="E1316" s="41" t="s">
        <v>2866</v>
      </c>
      <c r="F1316" s="40" t="s">
        <v>2867</v>
      </c>
      <c r="G1316" s="41" t="s">
        <v>4051</v>
      </c>
      <c r="H1316" s="58" t="s">
        <v>7</v>
      </c>
      <c r="I1316" s="41" t="s">
        <v>2868</v>
      </c>
      <c r="J1316" s="43"/>
      <c r="K1316" s="44"/>
      <c r="L1316" s="45"/>
      <c r="M1316" s="46" t="s">
        <v>4082</v>
      </c>
      <c r="N1316" s="40" t="s">
        <v>4083</v>
      </c>
      <c r="O1316" s="47" t="s">
        <v>4084</v>
      </c>
      <c r="P1316" s="40" t="s">
        <v>4085</v>
      </c>
      <c r="R1316" s="59"/>
      <c r="S1316" s="49"/>
      <c r="T1316" s="50" t="str">
        <f>IFERROR(__xludf.DUMMYFUNCTION("if(isblank($A1316),"""",REGEXREPLACE($A1316,   "",?(\d),?"",  ""$1""&amp;""-""&amp;$H1316))"),"")</f>
        <v/>
      </c>
      <c r="U1316" s="51" t="str">
        <f>IFERROR(__xludf.DUMMYFUNCTION("iferror(split(A1316,"","",TRUE,TRUE),"""")"),"")</f>
        <v/>
      </c>
      <c r="V1316" s="51"/>
      <c r="W1316" s="51"/>
      <c r="X1316" s="51"/>
      <c r="Y1316" s="50" t="str">
        <f>IFERROR(__xludf.DUMMYFUNCTION("if(or(U1316="""",U1316=""f""),"""",U1316&amp;"": ""&amp;vlookup(to_text(U1316),'1.Learning-Goals'!$A$3:$B$100,2,FALSE))"),"")</f>
        <v/>
      </c>
      <c r="Z1316" s="50" t="str">
        <f>IFERROR(__xludf.DUMMYFUNCTION("if(or(V1316="""",V1316=""f""),"""",V1316&amp;"": ""&amp;vlookup(to_text(V1316),'1.Learning-Goals'!$A$3:$B$100,2,FALSE))"),"")</f>
        <v/>
      </c>
      <c r="AA1316" s="50" t="str">
        <f>IFERROR(__xludf.DUMMYFUNCTION("if(or(W1316="""",W1316=""f""),"""",W1316&amp;"": ""&amp;vlookup(to_text(W1316),'1.Learning-Goals'!$A$3:$B$100,2,FALSE))"),"")</f>
        <v/>
      </c>
      <c r="AB1316" s="50" t="str">
        <f>IFERROR(__xludf.DUMMYFUNCTION("if(or(X1316="""",X1316=""f""),"""",X1316&amp;"": ""&amp;vlookup(to_text(X1316),'1.Learning-Goals'!$A$3:$B$100,2,FALSE))"),"")</f>
        <v/>
      </c>
      <c r="AC1316" s="52"/>
      <c r="AD1316" s="52"/>
      <c r="AE1316" s="52"/>
      <c r="AF1316" s="52"/>
      <c r="AG1316" s="52"/>
      <c r="AH1316" s="52"/>
      <c r="AI1316" s="52"/>
      <c r="AJ1316" s="52"/>
    </row>
    <row r="1317" ht="15.75" customHeight="1">
      <c r="A1317" s="53"/>
      <c r="B1317" s="39" t="str">
        <f t="shared" si="1"/>
        <v/>
      </c>
      <c r="C1317" s="40" t="s">
        <v>4086</v>
      </c>
      <c r="D1317" s="41" t="s">
        <v>4087</v>
      </c>
      <c r="E1317" s="41" t="s">
        <v>2866</v>
      </c>
      <c r="F1317" s="40" t="s">
        <v>2867</v>
      </c>
      <c r="G1317" s="41" t="s">
        <v>4051</v>
      </c>
      <c r="H1317" s="58" t="s">
        <v>7</v>
      </c>
      <c r="I1317" s="41" t="s">
        <v>2868</v>
      </c>
      <c r="J1317" s="43"/>
      <c r="K1317" s="44"/>
      <c r="L1317" s="45"/>
      <c r="M1317" s="46" t="s">
        <v>4082</v>
      </c>
      <c r="N1317" s="40" t="s">
        <v>4083</v>
      </c>
      <c r="O1317" s="47" t="s">
        <v>4088</v>
      </c>
      <c r="P1317" s="40" t="s">
        <v>4089</v>
      </c>
      <c r="R1317" s="59"/>
      <c r="S1317" s="49"/>
      <c r="T1317" s="50" t="str">
        <f>IFERROR(__xludf.DUMMYFUNCTION("if(isblank($A1317),"""",REGEXREPLACE($A1317,   "",?(\d),?"",  ""$1""&amp;""-""&amp;$H1317))"),"")</f>
        <v/>
      </c>
      <c r="U1317" s="51" t="str">
        <f>IFERROR(__xludf.DUMMYFUNCTION("iferror(split(A1317,"","",TRUE,TRUE),"""")"),"")</f>
        <v/>
      </c>
      <c r="V1317" s="51"/>
      <c r="W1317" s="51"/>
      <c r="X1317" s="51"/>
      <c r="Y1317" s="50" t="str">
        <f>IFERROR(__xludf.DUMMYFUNCTION("if(or(U1317="""",U1317=""f""),"""",U1317&amp;"": ""&amp;vlookup(to_text(U1317),'1.Learning-Goals'!$A$3:$B$100,2,FALSE))"),"")</f>
        <v/>
      </c>
      <c r="Z1317" s="50" t="str">
        <f>IFERROR(__xludf.DUMMYFUNCTION("if(or(V1317="""",V1317=""f""),"""",V1317&amp;"": ""&amp;vlookup(to_text(V1317),'1.Learning-Goals'!$A$3:$B$100,2,FALSE))"),"")</f>
        <v/>
      </c>
      <c r="AA1317" s="50" t="str">
        <f>IFERROR(__xludf.DUMMYFUNCTION("if(or(W1317="""",W1317=""f""),"""",W1317&amp;"": ""&amp;vlookup(to_text(W1317),'1.Learning-Goals'!$A$3:$B$100,2,FALSE))"),"")</f>
        <v/>
      </c>
      <c r="AB1317" s="50" t="str">
        <f>IFERROR(__xludf.DUMMYFUNCTION("if(or(X1317="""",X1317=""f""),"""",X1317&amp;"": ""&amp;vlookup(to_text(X1317),'1.Learning-Goals'!$A$3:$B$100,2,FALSE))"),"")</f>
        <v/>
      </c>
      <c r="AC1317" s="52"/>
      <c r="AD1317" s="52"/>
      <c r="AE1317" s="52"/>
      <c r="AF1317" s="52"/>
      <c r="AG1317" s="52"/>
      <c r="AH1317" s="52"/>
      <c r="AI1317" s="52"/>
      <c r="AJ1317" s="52"/>
    </row>
    <row r="1318" ht="15.75" customHeight="1">
      <c r="A1318" s="53"/>
      <c r="B1318" s="39" t="str">
        <f t="shared" si="1"/>
        <v/>
      </c>
      <c r="C1318" s="40" t="s">
        <v>4090</v>
      </c>
      <c r="D1318" s="41" t="s">
        <v>4091</v>
      </c>
      <c r="E1318" s="41" t="s">
        <v>2866</v>
      </c>
      <c r="F1318" s="40" t="s">
        <v>2867</v>
      </c>
      <c r="G1318" s="41" t="s">
        <v>4051</v>
      </c>
      <c r="H1318" s="58" t="s">
        <v>7</v>
      </c>
      <c r="I1318" s="41" t="s">
        <v>2868</v>
      </c>
      <c r="J1318" s="43"/>
      <c r="K1318" s="44"/>
      <c r="L1318" s="45"/>
      <c r="M1318" s="46" t="s">
        <v>4082</v>
      </c>
      <c r="N1318" s="40" t="s">
        <v>4083</v>
      </c>
      <c r="O1318" s="47" t="s">
        <v>4092</v>
      </c>
      <c r="P1318" s="40" t="s">
        <v>4093</v>
      </c>
      <c r="R1318" s="59"/>
      <c r="S1318" s="49"/>
      <c r="T1318" s="50" t="str">
        <f>IFERROR(__xludf.DUMMYFUNCTION("if(isblank($A1318),"""",REGEXREPLACE($A1318,   "",?(\d),?"",  ""$1""&amp;""-""&amp;$H1318))"),"")</f>
        <v/>
      </c>
      <c r="U1318" s="51" t="str">
        <f>IFERROR(__xludf.DUMMYFUNCTION("iferror(split(A1318,"","",TRUE,TRUE),"""")"),"")</f>
        <v/>
      </c>
      <c r="V1318" s="51"/>
      <c r="W1318" s="51"/>
      <c r="X1318" s="51"/>
      <c r="Y1318" s="50" t="str">
        <f>IFERROR(__xludf.DUMMYFUNCTION("if(or(U1318="""",U1318=""f""),"""",U1318&amp;"": ""&amp;vlookup(to_text(U1318),'1.Learning-Goals'!$A$3:$B$100,2,FALSE))"),"")</f>
        <v/>
      </c>
      <c r="Z1318" s="50" t="str">
        <f>IFERROR(__xludf.DUMMYFUNCTION("if(or(V1318="""",V1318=""f""),"""",V1318&amp;"": ""&amp;vlookup(to_text(V1318),'1.Learning-Goals'!$A$3:$B$100,2,FALSE))"),"")</f>
        <v/>
      </c>
      <c r="AA1318" s="50" t="str">
        <f>IFERROR(__xludf.DUMMYFUNCTION("if(or(W1318="""",W1318=""f""),"""",W1318&amp;"": ""&amp;vlookup(to_text(W1318),'1.Learning-Goals'!$A$3:$B$100,2,FALSE))"),"")</f>
        <v/>
      </c>
      <c r="AB1318" s="50" t="str">
        <f>IFERROR(__xludf.DUMMYFUNCTION("if(or(X1318="""",X1318=""f""),"""",X1318&amp;"": ""&amp;vlookup(to_text(X1318),'1.Learning-Goals'!$A$3:$B$100,2,FALSE))"),"")</f>
        <v/>
      </c>
      <c r="AC1318" s="52"/>
      <c r="AD1318" s="52"/>
      <c r="AE1318" s="52"/>
      <c r="AF1318" s="52"/>
      <c r="AG1318" s="52"/>
      <c r="AH1318" s="52"/>
      <c r="AI1318" s="52"/>
      <c r="AJ1318" s="52"/>
    </row>
    <row r="1319" ht="15.75" customHeight="1">
      <c r="A1319" s="53"/>
      <c r="B1319" s="39" t="str">
        <f t="shared" si="1"/>
        <v/>
      </c>
      <c r="C1319" s="40" t="s">
        <v>4094</v>
      </c>
      <c r="D1319" s="41" t="s">
        <v>4095</v>
      </c>
      <c r="E1319" s="41" t="s">
        <v>2866</v>
      </c>
      <c r="F1319" s="40" t="s">
        <v>2867</v>
      </c>
      <c r="G1319" s="41" t="s">
        <v>4051</v>
      </c>
      <c r="H1319" s="58" t="s">
        <v>7</v>
      </c>
      <c r="I1319" s="41" t="s">
        <v>2868</v>
      </c>
      <c r="J1319" s="43"/>
      <c r="K1319" s="44"/>
      <c r="L1319" s="45"/>
      <c r="M1319" s="46" t="s">
        <v>4082</v>
      </c>
      <c r="N1319" s="40" t="s">
        <v>4083</v>
      </c>
      <c r="O1319" s="47" t="s">
        <v>4096</v>
      </c>
      <c r="P1319" s="40" t="s">
        <v>4097</v>
      </c>
      <c r="R1319" s="59"/>
      <c r="S1319" s="49"/>
      <c r="T1319" s="50" t="str">
        <f>IFERROR(__xludf.DUMMYFUNCTION("if(isblank($A1319),"""",REGEXREPLACE($A1319,   "",?(\d),?"",  ""$1""&amp;""-""&amp;$H1319))"),"")</f>
        <v/>
      </c>
      <c r="U1319" s="51" t="str">
        <f>IFERROR(__xludf.DUMMYFUNCTION("iferror(split(A1319,"","",TRUE,TRUE),"""")"),"")</f>
        <v/>
      </c>
      <c r="V1319" s="51"/>
      <c r="W1319" s="51"/>
      <c r="X1319" s="51"/>
      <c r="Y1319" s="50" t="str">
        <f>IFERROR(__xludf.DUMMYFUNCTION("if(or(U1319="""",U1319=""f""),"""",U1319&amp;"": ""&amp;vlookup(to_text(U1319),'1.Learning-Goals'!$A$3:$B$100,2,FALSE))"),"")</f>
        <v/>
      </c>
      <c r="Z1319" s="50" t="str">
        <f>IFERROR(__xludf.DUMMYFUNCTION("if(or(V1319="""",V1319=""f""),"""",V1319&amp;"": ""&amp;vlookup(to_text(V1319),'1.Learning-Goals'!$A$3:$B$100,2,FALSE))"),"")</f>
        <v/>
      </c>
      <c r="AA1319" s="50" t="str">
        <f>IFERROR(__xludf.DUMMYFUNCTION("if(or(W1319="""",W1319=""f""),"""",W1319&amp;"": ""&amp;vlookup(to_text(W1319),'1.Learning-Goals'!$A$3:$B$100,2,FALSE))"),"")</f>
        <v/>
      </c>
      <c r="AB1319" s="50" t="str">
        <f>IFERROR(__xludf.DUMMYFUNCTION("if(or(X1319="""",X1319=""f""),"""",X1319&amp;"": ""&amp;vlookup(to_text(X1319),'1.Learning-Goals'!$A$3:$B$100,2,FALSE))"),"")</f>
        <v/>
      </c>
      <c r="AC1319" s="52"/>
      <c r="AD1319" s="52"/>
      <c r="AE1319" s="52"/>
      <c r="AF1319" s="52"/>
      <c r="AG1319" s="52"/>
      <c r="AH1319" s="52"/>
      <c r="AI1319" s="52"/>
      <c r="AJ1319" s="52"/>
    </row>
    <row r="1320" ht="15.75" customHeight="1">
      <c r="A1320" s="53"/>
      <c r="B1320" s="39" t="str">
        <f t="shared" si="1"/>
        <v/>
      </c>
      <c r="C1320" s="40" t="s">
        <v>4098</v>
      </c>
      <c r="D1320" s="41" t="s">
        <v>4099</v>
      </c>
      <c r="E1320" s="41" t="s">
        <v>2866</v>
      </c>
      <c r="F1320" s="40" t="s">
        <v>2911</v>
      </c>
      <c r="G1320" s="41" t="s">
        <v>4051</v>
      </c>
      <c r="H1320" s="58" t="s">
        <v>7</v>
      </c>
      <c r="I1320" s="41" t="s">
        <v>2912</v>
      </c>
      <c r="J1320" s="43"/>
      <c r="K1320" s="44"/>
      <c r="L1320" s="45"/>
      <c r="M1320" s="46" t="s">
        <v>4100</v>
      </c>
      <c r="N1320" s="40" t="s">
        <v>4101</v>
      </c>
      <c r="O1320" s="47" t="s">
        <v>4102</v>
      </c>
      <c r="P1320" s="40" t="s">
        <v>4103</v>
      </c>
      <c r="Q1320" s="59"/>
      <c r="R1320" s="59"/>
      <c r="S1320" s="49"/>
      <c r="T1320" s="50" t="str">
        <f>IFERROR(__xludf.DUMMYFUNCTION("if(isblank($A1320),"""",REGEXREPLACE($A1320,   "",?(\d),?"",  ""$1""&amp;""-""&amp;$H1320))"),"")</f>
        <v/>
      </c>
      <c r="U1320" s="51" t="str">
        <f>IFERROR(__xludf.DUMMYFUNCTION("iferror(split(A1320,"","",TRUE,TRUE),"""")"),"")</f>
        <v/>
      </c>
      <c r="V1320" s="51"/>
      <c r="W1320" s="51"/>
      <c r="X1320" s="51"/>
      <c r="Y1320" s="50" t="str">
        <f>IFERROR(__xludf.DUMMYFUNCTION("if(or(U1320="""",U1320=""f""),"""",U1320&amp;"": ""&amp;vlookup(to_text(U1320),'1.Learning-Goals'!$A$3:$B$100,2,FALSE))"),"")</f>
        <v/>
      </c>
      <c r="Z1320" s="50" t="str">
        <f>IFERROR(__xludf.DUMMYFUNCTION("if(or(V1320="""",V1320=""f""),"""",V1320&amp;"": ""&amp;vlookup(to_text(V1320),'1.Learning-Goals'!$A$3:$B$100,2,FALSE))"),"")</f>
        <v/>
      </c>
      <c r="AA1320" s="50" t="str">
        <f>IFERROR(__xludf.DUMMYFUNCTION("if(or(W1320="""",W1320=""f""),"""",W1320&amp;"": ""&amp;vlookup(to_text(W1320),'1.Learning-Goals'!$A$3:$B$100,2,FALSE))"),"")</f>
        <v/>
      </c>
      <c r="AB1320" s="50" t="str">
        <f>IFERROR(__xludf.DUMMYFUNCTION("if(or(X1320="""",X1320=""f""),"""",X1320&amp;"": ""&amp;vlookup(to_text(X1320),'1.Learning-Goals'!$A$3:$B$100,2,FALSE))"),"")</f>
        <v/>
      </c>
      <c r="AC1320" s="52"/>
      <c r="AD1320" s="52"/>
      <c r="AE1320" s="52"/>
      <c r="AF1320" s="52"/>
      <c r="AG1320" s="52"/>
      <c r="AH1320" s="52"/>
      <c r="AI1320" s="52"/>
      <c r="AJ1320" s="52"/>
    </row>
    <row r="1321" ht="15.75" customHeight="1">
      <c r="A1321" s="53"/>
      <c r="B1321" s="39" t="str">
        <f t="shared" si="1"/>
        <v/>
      </c>
      <c r="C1321" s="40" t="s">
        <v>4104</v>
      </c>
      <c r="D1321" s="41" t="s">
        <v>4105</v>
      </c>
      <c r="E1321" s="41" t="s">
        <v>2866</v>
      </c>
      <c r="F1321" s="40" t="s">
        <v>2911</v>
      </c>
      <c r="G1321" s="41" t="s">
        <v>4051</v>
      </c>
      <c r="H1321" s="58" t="s">
        <v>7</v>
      </c>
      <c r="I1321" s="41" t="s">
        <v>2912</v>
      </c>
      <c r="J1321" s="43"/>
      <c r="K1321" s="44"/>
      <c r="L1321" s="45"/>
      <c r="M1321" s="46" t="s">
        <v>4100</v>
      </c>
      <c r="N1321" s="40" t="s">
        <v>4101</v>
      </c>
      <c r="O1321" s="47" t="s">
        <v>4106</v>
      </c>
      <c r="P1321" s="40" t="s">
        <v>4107</v>
      </c>
      <c r="Q1321" s="59"/>
      <c r="R1321" s="59"/>
      <c r="S1321" s="49"/>
      <c r="T1321" s="50" t="str">
        <f>IFERROR(__xludf.DUMMYFUNCTION("if(isblank($A1321),"""",REGEXREPLACE($A1321,   "",?(\d),?"",  ""$1""&amp;""-""&amp;$H1321))"),"")</f>
        <v/>
      </c>
      <c r="U1321" s="51" t="str">
        <f>IFERROR(__xludf.DUMMYFUNCTION("iferror(split(A1321,"","",TRUE,TRUE),"""")"),"")</f>
        <v/>
      </c>
      <c r="V1321" s="51"/>
      <c r="W1321" s="51"/>
      <c r="X1321" s="51"/>
      <c r="Y1321" s="50" t="str">
        <f>IFERROR(__xludf.DUMMYFUNCTION("if(or(U1321="""",U1321=""f""),"""",U1321&amp;"": ""&amp;vlookup(to_text(U1321),'1.Learning-Goals'!$A$3:$B$100,2,FALSE))"),"")</f>
        <v/>
      </c>
      <c r="Z1321" s="50" t="str">
        <f>IFERROR(__xludf.DUMMYFUNCTION("if(or(V1321="""",V1321=""f""),"""",V1321&amp;"": ""&amp;vlookup(to_text(V1321),'1.Learning-Goals'!$A$3:$B$100,2,FALSE))"),"")</f>
        <v/>
      </c>
      <c r="AA1321" s="50" t="str">
        <f>IFERROR(__xludf.DUMMYFUNCTION("if(or(W1321="""",W1321=""f""),"""",W1321&amp;"": ""&amp;vlookup(to_text(W1321),'1.Learning-Goals'!$A$3:$B$100,2,FALSE))"),"")</f>
        <v/>
      </c>
      <c r="AB1321" s="50" t="str">
        <f>IFERROR(__xludf.DUMMYFUNCTION("if(or(X1321="""",X1321=""f""),"""",X1321&amp;"": ""&amp;vlookup(to_text(X1321),'1.Learning-Goals'!$A$3:$B$100,2,FALSE))"),"")</f>
        <v/>
      </c>
      <c r="AC1321" s="52"/>
      <c r="AD1321" s="52"/>
      <c r="AE1321" s="52"/>
      <c r="AF1321" s="52"/>
      <c r="AG1321" s="52"/>
      <c r="AH1321" s="52"/>
      <c r="AI1321" s="52"/>
      <c r="AJ1321" s="52"/>
    </row>
    <row r="1322" ht="15.75" customHeight="1">
      <c r="A1322" s="53"/>
      <c r="B1322" s="39" t="str">
        <f t="shared" si="1"/>
        <v/>
      </c>
      <c r="C1322" s="40" t="s">
        <v>4108</v>
      </c>
      <c r="D1322" s="41" t="s">
        <v>4109</v>
      </c>
      <c r="E1322" s="41" t="s">
        <v>2866</v>
      </c>
      <c r="F1322" s="40" t="s">
        <v>2911</v>
      </c>
      <c r="G1322" s="41" t="s">
        <v>4051</v>
      </c>
      <c r="H1322" s="58" t="s">
        <v>7</v>
      </c>
      <c r="I1322" s="41" t="s">
        <v>2912</v>
      </c>
      <c r="J1322" s="43"/>
      <c r="K1322" s="44"/>
      <c r="L1322" s="45"/>
      <c r="M1322" s="46" t="s">
        <v>4100</v>
      </c>
      <c r="N1322" s="40" t="s">
        <v>4101</v>
      </c>
      <c r="O1322" s="47" t="s">
        <v>4110</v>
      </c>
      <c r="P1322" s="40" t="s">
        <v>4111</v>
      </c>
      <c r="Q1322" s="59"/>
      <c r="R1322" s="59"/>
      <c r="S1322" s="49"/>
      <c r="T1322" s="50" t="str">
        <f>IFERROR(__xludf.DUMMYFUNCTION("if(isblank($A1322),"""",REGEXREPLACE($A1322,   "",?(\d),?"",  ""$1""&amp;""-""&amp;$H1322))"),"")</f>
        <v/>
      </c>
      <c r="U1322" s="51" t="str">
        <f>IFERROR(__xludf.DUMMYFUNCTION("iferror(split(A1322,"","",TRUE,TRUE),"""")"),"")</f>
        <v/>
      </c>
      <c r="V1322" s="51"/>
      <c r="W1322" s="51"/>
      <c r="X1322" s="51"/>
      <c r="Y1322" s="50" t="str">
        <f>IFERROR(__xludf.DUMMYFUNCTION("if(or(U1322="""",U1322=""f""),"""",U1322&amp;"": ""&amp;vlookup(to_text(U1322),'1.Learning-Goals'!$A$3:$B$100,2,FALSE))"),"")</f>
        <v/>
      </c>
      <c r="Z1322" s="50" t="str">
        <f>IFERROR(__xludf.DUMMYFUNCTION("if(or(V1322="""",V1322=""f""),"""",V1322&amp;"": ""&amp;vlookup(to_text(V1322),'1.Learning-Goals'!$A$3:$B$100,2,FALSE))"),"")</f>
        <v/>
      </c>
      <c r="AA1322" s="50" t="str">
        <f>IFERROR(__xludf.DUMMYFUNCTION("if(or(W1322="""",W1322=""f""),"""",W1322&amp;"": ""&amp;vlookup(to_text(W1322),'1.Learning-Goals'!$A$3:$B$100,2,FALSE))"),"")</f>
        <v/>
      </c>
      <c r="AB1322" s="50" t="str">
        <f>IFERROR(__xludf.DUMMYFUNCTION("if(or(X1322="""",X1322=""f""),"""",X1322&amp;"": ""&amp;vlookup(to_text(X1322),'1.Learning-Goals'!$A$3:$B$100,2,FALSE))"),"")</f>
        <v/>
      </c>
      <c r="AC1322" s="52"/>
      <c r="AD1322" s="52"/>
      <c r="AE1322" s="52"/>
      <c r="AF1322" s="52"/>
      <c r="AG1322" s="52"/>
      <c r="AH1322" s="52"/>
      <c r="AI1322" s="52"/>
      <c r="AJ1322" s="52"/>
    </row>
    <row r="1323" ht="15.75" customHeight="1">
      <c r="A1323" s="53"/>
      <c r="B1323" s="39" t="str">
        <f t="shared" si="1"/>
        <v/>
      </c>
      <c r="C1323" s="40" t="s">
        <v>4112</v>
      </c>
      <c r="D1323" s="41" t="s">
        <v>4113</v>
      </c>
      <c r="E1323" s="41" t="s">
        <v>2866</v>
      </c>
      <c r="F1323" s="40" t="s">
        <v>2911</v>
      </c>
      <c r="G1323" s="41" t="s">
        <v>4051</v>
      </c>
      <c r="H1323" s="58" t="s">
        <v>7</v>
      </c>
      <c r="I1323" s="41" t="s">
        <v>2912</v>
      </c>
      <c r="J1323" s="43"/>
      <c r="K1323" s="44"/>
      <c r="L1323" s="45"/>
      <c r="M1323" s="46" t="s">
        <v>4100</v>
      </c>
      <c r="N1323" s="40" t="s">
        <v>4101</v>
      </c>
      <c r="O1323" s="47" t="s">
        <v>4114</v>
      </c>
      <c r="P1323" s="40" t="s">
        <v>4115</v>
      </c>
      <c r="Q1323" s="59"/>
      <c r="R1323" s="59"/>
      <c r="S1323" s="49"/>
      <c r="T1323" s="50" t="str">
        <f>IFERROR(__xludf.DUMMYFUNCTION("if(isblank($A1323),"""",REGEXREPLACE($A1323,   "",?(\d),?"",  ""$1""&amp;""-""&amp;$H1323))"),"")</f>
        <v/>
      </c>
      <c r="U1323" s="51" t="str">
        <f>IFERROR(__xludf.DUMMYFUNCTION("iferror(split(A1323,"","",TRUE,TRUE),"""")"),"")</f>
        <v/>
      </c>
      <c r="V1323" s="51"/>
      <c r="W1323" s="51"/>
      <c r="X1323" s="51"/>
      <c r="Y1323" s="50" t="str">
        <f>IFERROR(__xludf.DUMMYFUNCTION("if(or(U1323="""",U1323=""f""),"""",U1323&amp;"": ""&amp;vlookup(to_text(U1323),'1.Learning-Goals'!$A$3:$B$100,2,FALSE))"),"")</f>
        <v/>
      </c>
      <c r="Z1323" s="50" t="str">
        <f>IFERROR(__xludf.DUMMYFUNCTION("if(or(V1323="""",V1323=""f""),"""",V1323&amp;"": ""&amp;vlookup(to_text(V1323),'1.Learning-Goals'!$A$3:$B$100,2,FALSE))"),"")</f>
        <v/>
      </c>
      <c r="AA1323" s="50" t="str">
        <f>IFERROR(__xludf.DUMMYFUNCTION("if(or(W1323="""",W1323=""f""),"""",W1323&amp;"": ""&amp;vlookup(to_text(W1323),'1.Learning-Goals'!$A$3:$B$100,2,FALSE))"),"")</f>
        <v/>
      </c>
      <c r="AB1323" s="50" t="str">
        <f>IFERROR(__xludf.DUMMYFUNCTION("if(or(X1323="""",X1323=""f""),"""",X1323&amp;"": ""&amp;vlookup(to_text(X1323),'1.Learning-Goals'!$A$3:$B$100,2,FALSE))"),"")</f>
        <v/>
      </c>
      <c r="AC1323" s="52"/>
      <c r="AD1323" s="52"/>
      <c r="AE1323" s="52"/>
      <c r="AF1323" s="52"/>
      <c r="AG1323" s="52"/>
      <c r="AH1323" s="52"/>
      <c r="AI1323" s="52"/>
      <c r="AJ1323" s="52"/>
    </row>
    <row r="1324" ht="15.75" customHeight="1">
      <c r="A1324" s="53"/>
      <c r="B1324" s="39" t="str">
        <f t="shared" si="1"/>
        <v/>
      </c>
      <c r="C1324" s="40" t="s">
        <v>4116</v>
      </c>
      <c r="D1324" s="41" t="s">
        <v>4117</v>
      </c>
      <c r="E1324" s="41" t="s">
        <v>2866</v>
      </c>
      <c r="F1324" s="40" t="s">
        <v>2911</v>
      </c>
      <c r="G1324" s="41" t="s">
        <v>4051</v>
      </c>
      <c r="H1324" s="58" t="s">
        <v>7</v>
      </c>
      <c r="I1324" s="41" t="s">
        <v>2912</v>
      </c>
      <c r="J1324" s="43"/>
      <c r="K1324" s="44"/>
      <c r="L1324" s="45"/>
      <c r="M1324" s="46" t="s">
        <v>4100</v>
      </c>
      <c r="N1324" s="40" t="s">
        <v>4101</v>
      </c>
      <c r="O1324" s="47" t="s">
        <v>4118</v>
      </c>
      <c r="P1324" s="40" t="s">
        <v>4119</v>
      </c>
      <c r="R1324" s="59"/>
      <c r="S1324" s="49"/>
      <c r="T1324" s="50" t="str">
        <f>IFERROR(__xludf.DUMMYFUNCTION("if(isblank($A1324),"""",REGEXREPLACE($A1324,   "",?(\d),?"",  ""$1""&amp;""-""&amp;$H1324))"),"")</f>
        <v/>
      </c>
      <c r="U1324" s="51" t="str">
        <f>IFERROR(__xludf.DUMMYFUNCTION("iferror(split(A1324,"","",TRUE,TRUE),"""")"),"")</f>
        <v/>
      </c>
      <c r="V1324" s="51"/>
      <c r="W1324" s="51"/>
      <c r="X1324" s="51"/>
      <c r="Y1324" s="50" t="str">
        <f>IFERROR(__xludf.DUMMYFUNCTION("if(or(U1324="""",U1324=""f""),"""",U1324&amp;"": ""&amp;vlookup(to_text(U1324),'1.Learning-Goals'!$A$3:$B$100,2,FALSE))"),"")</f>
        <v/>
      </c>
      <c r="Z1324" s="50" t="str">
        <f>IFERROR(__xludf.DUMMYFUNCTION("if(or(V1324="""",V1324=""f""),"""",V1324&amp;"": ""&amp;vlookup(to_text(V1324),'1.Learning-Goals'!$A$3:$B$100,2,FALSE))"),"")</f>
        <v/>
      </c>
      <c r="AA1324" s="50" t="str">
        <f>IFERROR(__xludf.DUMMYFUNCTION("if(or(W1324="""",W1324=""f""),"""",W1324&amp;"": ""&amp;vlookup(to_text(W1324),'1.Learning-Goals'!$A$3:$B$100,2,FALSE))"),"")</f>
        <v/>
      </c>
      <c r="AB1324" s="50" t="str">
        <f>IFERROR(__xludf.DUMMYFUNCTION("if(or(X1324="""",X1324=""f""),"""",X1324&amp;"": ""&amp;vlookup(to_text(X1324),'1.Learning-Goals'!$A$3:$B$100,2,FALSE))"),"")</f>
        <v/>
      </c>
      <c r="AC1324" s="52"/>
      <c r="AD1324" s="52"/>
      <c r="AE1324" s="52"/>
      <c r="AF1324" s="52"/>
      <c r="AG1324" s="52"/>
      <c r="AH1324" s="52"/>
      <c r="AI1324" s="52"/>
      <c r="AJ1324" s="52"/>
    </row>
    <row r="1325" ht="15.75" customHeight="1">
      <c r="A1325" s="53"/>
      <c r="B1325" s="39" t="str">
        <f t="shared" si="1"/>
        <v/>
      </c>
      <c r="C1325" s="40" t="s">
        <v>4120</v>
      </c>
      <c r="D1325" s="41" t="s">
        <v>4121</v>
      </c>
      <c r="E1325" s="41" t="s">
        <v>2866</v>
      </c>
      <c r="F1325" s="40" t="s">
        <v>2911</v>
      </c>
      <c r="G1325" s="41" t="s">
        <v>4051</v>
      </c>
      <c r="H1325" s="58" t="s">
        <v>7</v>
      </c>
      <c r="I1325" s="41" t="s">
        <v>2912</v>
      </c>
      <c r="J1325" s="43"/>
      <c r="K1325" s="44"/>
      <c r="L1325" s="45"/>
      <c r="M1325" s="46" t="s">
        <v>4100</v>
      </c>
      <c r="N1325" s="40" t="s">
        <v>4101</v>
      </c>
      <c r="O1325" s="47" t="s">
        <v>4122</v>
      </c>
      <c r="P1325" s="40" t="s">
        <v>4123</v>
      </c>
      <c r="R1325" s="59"/>
      <c r="S1325" s="49"/>
      <c r="T1325" s="50" t="str">
        <f>IFERROR(__xludf.DUMMYFUNCTION("if(isblank($A1325),"""",REGEXREPLACE($A1325,   "",?(\d),?"",  ""$1""&amp;""-""&amp;$H1325))"),"")</f>
        <v/>
      </c>
      <c r="U1325" s="51" t="str">
        <f>IFERROR(__xludf.DUMMYFUNCTION("iferror(split(A1325,"","",TRUE,TRUE),"""")"),"")</f>
        <v/>
      </c>
      <c r="V1325" s="51"/>
      <c r="W1325" s="51"/>
      <c r="X1325" s="51"/>
      <c r="Y1325" s="50" t="str">
        <f>IFERROR(__xludf.DUMMYFUNCTION("if(or(U1325="""",U1325=""f""),"""",U1325&amp;"": ""&amp;vlookup(to_text(U1325),'1.Learning-Goals'!$A$3:$B$100,2,FALSE))"),"")</f>
        <v/>
      </c>
      <c r="Z1325" s="50" t="str">
        <f>IFERROR(__xludf.DUMMYFUNCTION("if(or(V1325="""",V1325=""f""),"""",V1325&amp;"": ""&amp;vlookup(to_text(V1325),'1.Learning-Goals'!$A$3:$B$100,2,FALSE))"),"")</f>
        <v/>
      </c>
      <c r="AA1325" s="50" t="str">
        <f>IFERROR(__xludf.DUMMYFUNCTION("if(or(W1325="""",W1325=""f""),"""",W1325&amp;"": ""&amp;vlookup(to_text(W1325),'1.Learning-Goals'!$A$3:$B$100,2,FALSE))"),"")</f>
        <v/>
      </c>
      <c r="AB1325" s="50" t="str">
        <f>IFERROR(__xludf.DUMMYFUNCTION("if(or(X1325="""",X1325=""f""),"""",X1325&amp;"": ""&amp;vlookup(to_text(X1325),'1.Learning-Goals'!$A$3:$B$100,2,FALSE))"),"")</f>
        <v/>
      </c>
      <c r="AC1325" s="52"/>
      <c r="AD1325" s="52"/>
      <c r="AE1325" s="52"/>
      <c r="AF1325" s="52"/>
      <c r="AG1325" s="52"/>
      <c r="AH1325" s="52"/>
      <c r="AI1325" s="52"/>
      <c r="AJ1325" s="52"/>
    </row>
    <row r="1326" ht="15.75" customHeight="1">
      <c r="A1326" s="53"/>
      <c r="B1326" s="39" t="str">
        <f t="shared" si="1"/>
        <v/>
      </c>
      <c r="C1326" s="40" t="s">
        <v>4124</v>
      </c>
      <c r="D1326" s="41" t="s">
        <v>4125</v>
      </c>
      <c r="E1326" s="41" t="s">
        <v>2866</v>
      </c>
      <c r="F1326" s="40" t="s">
        <v>2911</v>
      </c>
      <c r="G1326" s="41" t="s">
        <v>4051</v>
      </c>
      <c r="H1326" s="58" t="s">
        <v>7</v>
      </c>
      <c r="I1326" s="41" t="s">
        <v>2912</v>
      </c>
      <c r="J1326" s="43"/>
      <c r="K1326" s="44"/>
      <c r="L1326" s="45"/>
      <c r="M1326" s="46" t="s">
        <v>4100</v>
      </c>
      <c r="N1326" s="40" t="s">
        <v>4101</v>
      </c>
      <c r="O1326" s="47" t="s">
        <v>4126</v>
      </c>
      <c r="P1326" s="40" t="s">
        <v>4127</v>
      </c>
      <c r="Q1326" s="59"/>
      <c r="R1326" s="59"/>
      <c r="S1326" s="49"/>
      <c r="T1326" s="50" t="str">
        <f>IFERROR(__xludf.DUMMYFUNCTION("if(isblank($A1326),"""",REGEXREPLACE($A1326,   "",?(\d),?"",  ""$1""&amp;""-""&amp;$H1326))"),"")</f>
        <v/>
      </c>
      <c r="U1326" s="51" t="str">
        <f>IFERROR(__xludf.DUMMYFUNCTION("iferror(split(A1326,"","",TRUE,TRUE),"""")"),"")</f>
        <v/>
      </c>
      <c r="V1326" s="51"/>
      <c r="W1326" s="51"/>
      <c r="X1326" s="51"/>
      <c r="Y1326" s="50" t="str">
        <f>IFERROR(__xludf.DUMMYFUNCTION("if(or(U1326="""",U1326=""f""),"""",U1326&amp;"": ""&amp;vlookup(to_text(U1326),'1.Learning-Goals'!$A$3:$B$100,2,FALSE))"),"")</f>
        <v/>
      </c>
      <c r="Z1326" s="50" t="str">
        <f>IFERROR(__xludf.DUMMYFUNCTION("if(or(V1326="""",V1326=""f""),"""",V1326&amp;"": ""&amp;vlookup(to_text(V1326),'1.Learning-Goals'!$A$3:$B$100,2,FALSE))"),"")</f>
        <v/>
      </c>
      <c r="AA1326" s="50" t="str">
        <f>IFERROR(__xludf.DUMMYFUNCTION("if(or(W1326="""",W1326=""f""),"""",W1326&amp;"": ""&amp;vlookup(to_text(W1326),'1.Learning-Goals'!$A$3:$B$100,2,FALSE))"),"")</f>
        <v/>
      </c>
      <c r="AB1326" s="50" t="str">
        <f>IFERROR(__xludf.DUMMYFUNCTION("if(or(X1326="""",X1326=""f""),"""",X1326&amp;"": ""&amp;vlookup(to_text(X1326),'1.Learning-Goals'!$A$3:$B$100,2,FALSE))"),"")</f>
        <v/>
      </c>
      <c r="AC1326" s="52"/>
      <c r="AD1326" s="52"/>
      <c r="AE1326" s="52"/>
      <c r="AF1326" s="52"/>
      <c r="AG1326" s="52"/>
      <c r="AH1326" s="52"/>
      <c r="AI1326" s="52"/>
      <c r="AJ1326" s="52"/>
    </row>
    <row r="1327" ht="15.75" customHeight="1">
      <c r="A1327" s="53"/>
      <c r="B1327" s="39" t="str">
        <f t="shared" si="1"/>
        <v/>
      </c>
      <c r="C1327" s="40" t="s">
        <v>4128</v>
      </c>
      <c r="D1327" s="41" t="s">
        <v>4129</v>
      </c>
      <c r="E1327" s="41" t="s">
        <v>2866</v>
      </c>
      <c r="F1327" s="40" t="s">
        <v>2911</v>
      </c>
      <c r="G1327" s="41" t="s">
        <v>4051</v>
      </c>
      <c r="H1327" s="58" t="s">
        <v>7</v>
      </c>
      <c r="I1327" s="41" t="s">
        <v>2912</v>
      </c>
      <c r="J1327" s="43"/>
      <c r="K1327" s="44"/>
      <c r="L1327" s="45"/>
      <c r="M1327" s="46" t="s">
        <v>4100</v>
      </c>
      <c r="N1327" s="40" t="s">
        <v>4101</v>
      </c>
      <c r="O1327" s="47" t="s">
        <v>4130</v>
      </c>
      <c r="P1327" s="40" t="s">
        <v>4131</v>
      </c>
      <c r="Q1327" s="59"/>
      <c r="R1327" s="59"/>
      <c r="S1327" s="49"/>
      <c r="T1327" s="50" t="str">
        <f>IFERROR(__xludf.DUMMYFUNCTION("if(isblank($A1327),"""",REGEXREPLACE($A1327,   "",?(\d),?"",  ""$1""&amp;""-""&amp;$H1327))"),"")</f>
        <v/>
      </c>
      <c r="U1327" s="51" t="str">
        <f>IFERROR(__xludf.DUMMYFUNCTION("iferror(split(A1327,"","",TRUE,TRUE),"""")"),"")</f>
        <v/>
      </c>
      <c r="V1327" s="51"/>
      <c r="W1327" s="51"/>
      <c r="X1327" s="51"/>
      <c r="Y1327" s="50" t="str">
        <f>IFERROR(__xludf.DUMMYFUNCTION("if(or(U1327="""",U1327=""f""),"""",U1327&amp;"": ""&amp;vlookup(to_text(U1327),'1.Learning-Goals'!$A$3:$B$100,2,FALSE))"),"")</f>
        <v/>
      </c>
      <c r="Z1327" s="50" t="str">
        <f>IFERROR(__xludf.DUMMYFUNCTION("if(or(V1327="""",V1327=""f""),"""",V1327&amp;"": ""&amp;vlookup(to_text(V1327),'1.Learning-Goals'!$A$3:$B$100,2,FALSE))"),"")</f>
        <v/>
      </c>
      <c r="AA1327" s="50" t="str">
        <f>IFERROR(__xludf.DUMMYFUNCTION("if(or(W1327="""",W1327=""f""),"""",W1327&amp;"": ""&amp;vlookup(to_text(W1327),'1.Learning-Goals'!$A$3:$B$100,2,FALSE))"),"")</f>
        <v/>
      </c>
      <c r="AB1327" s="50" t="str">
        <f>IFERROR(__xludf.DUMMYFUNCTION("if(or(X1327="""",X1327=""f""),"""",X1327&amp;"": ""&amp;vlookup(to_text(X1327),'1.Learning-Goals'!$A$3:$B$100,2,FALSE))"),"")</f>
        <v/>
      </c>
      <c r="AC1327" s="52"/>
      <c r="AD1327" s="52"/>
      <c r="AE1327" s="52"/>
      <c r="AF1327" s="52"/>
      <c r="AG1327" s="52"/>
      <c r="AH1327" s="52"/>
      <c r="AI1327" s="52"/>
      <c r="AJ1327" s="52"/>
    </row>
    <row r="1328" ht="15.75" customHeight="1">
      <c r="A1328" s="53"/>
      <c r="B1328" s="39" t="str">
        <f t="shared" si="1"/>
        <v/>
      </c>
      <c r="C1328" s="40" t="s">
        <v>4132</v>
      </c>
      <c r="D1328" s="41" t="s">
        <v>4133</v>
      </c>
      <c r="E1328" s="41" t="s">
        <v>2866</v>
      </c>
      <c r="F1328" s="40" t="s">
        <v>2911</v>
      </c>
      <c r="G1328" s="41" t="s">
        <v>4051</v>
      </c>
      <c r="H1328" s="58" t="s">
        <v>7</v>
      </c>
      <c r="I1328" s="41" t="s">
        <v>2912</v>
      </c>
      <c r="J1328" s="43"/>
      <c r="K1328" s="44"/>
      <c r="L1328" s="45"/>
      <c r="M1328" s="46" t="s">
        <v>4100</v>
      </c>
      <c r="N1328" s="40" t="s">
        <v>4101</v>
      </c>
      <c r="O1328" s="47" t="s">
        <v>4134</v>
      </c>
      <c r="P1328" s="40" t="s">
        <v>4135</v>
      </c>
      <c r="Q1328" s="59"/>
      <c r="R1328" s="59"/>
      <c r="S1328" s="49"/>
      <c r="T1328" s="50" t="str">
        <f>IFERROR(__xludf.DUMMYFUNCTION("if(isblank($A1328),"""",REGEXREPLACE($A1328,   "",?(\d),?"",  ""$1""&amp;""-""&amp;$H1328))"),"")</f>
        <v/>
      </c>
      <c r="U1328" s="51" t="str">
        <f>IFERROR(__xludf.DUMMYFUNCTION("iferror(split(A1328,"","",TRUE,TRUE),"""")"),"")</f>
        <v/>
      </c>
      <c r="V1328" s="51"/>
      <c r="W1328" s="51"/>
      <c r="X1328" s="51"/>
      <c r="Y1328" s="50" t="str">
        <f>IFERROR(__xludf.DUMMYFUNCTION("if(or(U1328="""",U1328=""f""),"""",U1328&amp;"": ""&amp;vlookup(to_text(U1328),'1.Learning-Goals'!$A$3:$B$100,2,FALSE))"),"")</f>
        <v/>
      </c>
      <c r="Z1328" s="50" t="str">
        <f>IFERROR(__xludf.DUMMYFUNCTION("if(or(V1328="""",V1328=""f""),"""",V1328&amp;"": ""&amp;vlookup(to_text(V1328),'1.Learning-Goals'!$A$3:$B$100,2,FALSE))"),"")</f>
        <v/>
      </c>
      <c r="AA1328" s="50" t="str">
        <f>IFERROR(__xludf.DUMMYFUNCTION("if(or(W1328="""",W1328=""f""),"""",W1328&amp;"": ""&amp;vlookup(to_text(W1328),'1.Learning-Goals'!$A$3:$B$100,2,FALSE))"),"")</f>
        <v/>
      </c>
      <c r="AB1328" s="50" t="str">
        <f>IFERROR(__xludf.DUMMYFUNCTION("if(or(X1328="""",X1328=""f""),"""",X1328&amp;"": ""&amp;vlookup(to_text(X1328),'1.Learning-Goals'!$A$3:$B$100,2,FALSE))"),"")</f>
        <v/>
      </c>
      <c r="AC1328" s="52"/>
      <c r="AD1328" s="52"/>
      <c r="AE1328" s="52"/>
      <c r="AF1328" s="52"/>
      <c r="AG1328" s="52"/>
      <c r="AH1328" s="52"/>
      <c r="AI1328" s="52"/>
      <c r="AJ1328" s="52"/>
    </row>
    <row r="1329" ht="15.75" customHeight="1">
      <c r="A1329" s="53"/>
      <c r="B1329" s="39" t="str">
        <f t="shared" si="1"/>
        <v/>
      </c>
      <c r="C1329" s="40" t="s">
        <v>4136</v>
      </c>
      <c r="D1329" s="41" t="s">
        <v>4137</v>
      </c>
      <c r="E1329" s="41" t="s">
        <v>2866</v>
      </c>
      <c r="F1329" s="40" t="s">
        <v>2911</v>
      </c>
      <c r="G1329" s="41" t="s">
        <v>4051</v>
      </c>
      <c r="H1329" s="58" t="s">
        <v>7</v>
      </c>
      <c r="I1329" s="41" t="s">
        <v>2912</v>
      </c>
      <c r="J1329" s="43"/>
      <c r="K1329" s="44"/>
      <c r="L1329" s="45"/>
      <c r="M1329" s="46" t="s">
        <v>4100</v>
      </c>
      <c r="N1329" s="40" t="s">
        <v>4101</v>
      </c>
      <c r="O1329" s="47" t="s">
        <v>4138</v>
      </c>
      <c r="P1329" s="40" t="s">
        <v>4139</v>
      </c>
      <c r="Q1329" s="59"/>
      <c r="R1329" s="59"/>
      <c r="S1329" s="49"/>
      <c r="T1329" s="50" t="str">
        <f>IFERROR(__xludf.DUMMYFUNCTION("if(isblank($A1329),"""",REGEXREPLACE($A1329,   "",?(\d),?"",  ""$1""&amp;""-""&amp;$H1329))"),"")</f>
        <v/>
      </c>
      <c r="U1329" s="51" t="str">
        <f>IFERROR(__xludf.DUMMYFUNCTION("iferror(split(A1329,"","",TRUE,TRUE),"""")"),"")</f>
        <v/>
      </c>
      <c r="V1329" s="51"/>
      <c r="W1329" s="51"/>
      <c r="X1329" s="51"/>
      <c r="Y1329" s="50" t="str">
        <f>IFERROR(__xludf.DUMMYFUNCTION("if(or(U1329="""",U1329=""f""),"""",U1329&amp;"": ""&amp;vlookup(to_text(U1329),'1.Learning-Goals'!$A$3:$B$100,2,FALSE))"),"")</f>
        <v/>
      </c>
      <c r="Z1329" s="50" t="str">
        <f>IFERROR(__xludf.DUMMYFUNCTION("if(or(V1329="""",V1329=""f""),"""",V1329&amp;"": ""&amp;vlookup(to_text(V1329),'1.Learning-Goals'!$A$3:$B$100,2,FALSE))"),"")</f>
        <v/>
      </c>
      <c r="AA1329" s="50" t="str">
        <f>IFERROR(__xludf.DUMMYFUNCTION("if(or(W1329="""",W1329=""f""),"""",W1329&amp;"": ""&amp;vlookup(to_text(W1329),'1.Learning-Goals'!$A$3:$B$100,2,FALSE))"),"")</f>
        <v/>
      </c>
      <c r="AB1329" s="50" t="str">
        <f>IFERROR(__xludf.DUMMYFUNCTION("if(or(X1329="""",X1329=""f""),"""",X1329&amp;"": ""&amp;vlookup(to_text(X1329),'1.Learning-Goals'!$A$3:$B$100,2,FALSE))"),"")</f>
        <v/>
      </c>
      <c r="AC1329" s="52"/>
      <c r="AD1329" s="52"/>
      <c r="AE1329" s="52"/>
      <c r="AF1329" s="52"/>
      <c r="AG1329" s="52"/>
      <c r="AH1329" s="52"/>
      <c r="AI1329" s="52"/>
      <c r="AJ1329" s="52"/>
    </row>
    <row r="1330" ht="15.75" customHeight="1">
      <c r="A1330" s="53"/>
      <c r="B1330" s="39" t="str">
        <f t="shared" si="1"/>
        <v/>
      </c>
      <c r="C1330" s="40" t="s">
        <v>4140</v>
      </c>
      <c r="D1330" s="41" t="s">
        <v>4141</v>
      </c>
      <c r="E1330" s="41" t="s">
        <v>2866</v>
      </c>
      <c r="F1330" s="40" t="s">
        <v>2911</v>
      </c>
      <c r="G1330" s="41" t="s">
        <v>4051</v>
      </c>
      <c r="H1330" s="58" t="s">
        <v>7</v>
      </c>
      <c r="I1330" s="41" t="s">
        <v>2912</v>
      </c>
      <c r="J1330" s="43"/>
      <c r="K1330" s="44"/>
      <c r="L1330" s="45"/>
      <c r="M1330" s="46" t="s">
        <v>4100</v>
      </c>
      <c r="N1330" s="40" t="s">
        <v>4101</v>
      </c>
      <c r="O1330" s="47" t="s">
        <v>4142</v>
      </c>
      <c r="P1330" s="40" t="s">
        <v>4143</v>
      </c>
      <c r="Q1330" s="59"/>
      <c r="R1330" s="59"/>
      <c r="S1330" s="49"/>
      <c r="T1330" s="50" t="str">
        <f>IFERROR(__xludf.DUMMYFUNCTION("if(isblank($A1330),"""",REGEXREPLACE($A1330,   "",?(\d),?"",  ""$1""&amp;""-""&amp;$H1330))"),"")</f>
        <v/>
      </c>
      <c r="U1330" s="51" t="str">
        <f>IFERROR(__xludf.DUMMYFUNCTION("iferror(split(A1330,"","",TRUE,TRUE),"""")"),"")</f>
        <v/>
      </c>
      <c r="V1330" s="51"/>
      <c r="W1330" s="51"/>
      <c r="X1330" s="51"/>
      <c r="Y1330" s="50" t="str">
        <f>IFERROR(__xludf.DUMMYFUNCTION("if(or(U1330="""",U1330=""f""),"""",U1330&amp;"": ""&amp;vlookup(to_text(U1330),'1.Learning-Goals'!$A$3:$B$100,2,FALSE))"),"")</f>
        <v/>
      </c>
      <c r="Z1330" s="50" t="str">
        <f>IFERROR(__xludf.DUMMYFUNCTION("if(or(V1330="""",V1330=""f""),"""",V1330&amp;"": ""&amp;vlookup(to_text(V1330),'1.Learning-Goals'!$A$3:$B$100,2,FALSE))"),"")</f>
        <v/>
      </c>
      <c r="AA1330" s="50" t="str">
        <f>IFERROR(__xludf.DUMMYFUNCTION("if(or(W1330="""",W1330=""f""),"""",W1330&amp;"": ""&amp;vlookup(to_text(W1330),'1.Learning-Goals'!$A$3:$B$100,2,FALSE))"),"")</f>
        <v/>
      </c>
      <c r="AB1330" s="50" t="str">
        <f>IFERROR(__xludf.DUMMYFUNCTION("if(or(X1330="""",X1330=""f""),"""",X1330&amp;"": ""&amp;vlookup(to_text(X1330),'1.Learning-Goals'!$A$3:$B$100,2,FALSE))"),"")</f>
        <v/>
      </c>
      <c r="AC1330" s="52"/>
      <c r="AD1330" s="52"/>
      <c r="AE1330" s="52"/>
      <c r="AF1330" s="52"/>
      <c r="AG1330" s="52"/>
      <c r="AH1330" s="52"/>
      <c r="AI1330" s="52"/>
      <c r="AJ1330" s="52"/>
    </row>
    <row r="1331" ht="15.75" customHeight="1">
      <c r="A1331" s="53"/>
      <c r="B1331" s="39" t="str">
        <f t="shared" si="1"/>
        <v/>
      </c>
      <c r="C1331" s="40" t="s">
        <v>4144</v>
      </c>
      <c r="D1331" s="41" t="s">
        <v>4145</v>
      </c>
      <c r="E1331" s="41" t="s">
        <v>2866</v>
      </c>
      <c r="F1331" s="40" t="s">
        <v>2911</v>
      </c>
      <c r="G1331" s="41" t="s">
        <v>4051</v>
      </c>
      <c r="H1331" s="58" t="s">
        <v>7</v>
      </c>
      <c r="I1331" s="41" t="s">
        <v>2912</v>
      </c>
      <c r="J1331" s="43"/>
      <c r="K1331" s="44"/>
      <c r="L1331" s="45"/>
      <c r="M1331" s="46" t="s">
        <v>4100</v>
      </c>
      <c r="N1331" s="40" t="s">
        <v>4101</v>
      </c>
      <c r="O1331" s="47" t="s">
        <v>4146</v>
      </c>
      <c r="P1331" s="40" t="s">
        <v>4147</v>
      </c>
      <c r="R1331" s="59"/>
      <c r="S1331" s="49"/>
      <c r="T1331" s="50" t="str">
        <f>IFERROR(__xludf.DUMMYFUNCTION("if(isblank($A1331),"""",REGEXREPLACE($A1331,   "",?(\d),?"",  ""$1""&amp;""-""&amp;$H1331))"),"")</f>
        <v/>
      </c>
      <c r="U1331" s="51" t="str">
        <f>IFERROR(__xludf.DUMMYFUNCTION("iferror(split(A1331,"","",TRUE,TRUE),"""")"),"")</f>
        <v/>
      </c>
      <c r="V1331" s="51"/>
      <c r="W1331" s="51"/>
      <c r="X1331" s="51"/>
      <c r="Y1331" s="50" t="str">
        <f>IFERROR(__xludf.DUMMYFUNCTION("if(or(U1331="""",U1331=""f""),"""",U1331&amp;"": ""&amp;vlookup(to_text(U1331),'1.Learning-Goals'!$A$3:$B$100,2,FALSE))"),"")</f>
        <v/>
      </c>
      <c r="Z1331" s="50" t="str">
        <f>IFERROR(__xludf.DUMMYFUNCTION("if(or(V1331="""",V1331=""f""),"""",V1331&amp;"": ""&amp;vlookup(to_text(V1331),'1.Learning-Goals'!$A$3:$B$100,2,FALSE))"),"")</f>
        <v/>
      </c>
      <c r="AA1331" s="50" t="str">
        <f>IFERROR(__xludf.DUMMYFUNCTION("if(or(W1331="""",W1331=""f""),"""",W1331&amp;"": ""&amp;vlookup(to_text(W1331),'1.Learning-Goals'!$A$3:$B$100,2,FALSE))"),"")</f>
        <v/>
      </c>
      <c r="AB1331" s="50" t="str">
        <f>IFERROR(__xludf.DUMMYFUNCTION("if(or(X1331="""",X1331=""f""),"""",X1331&amp;"": ""&amp;vlookup(to_text(X1331),'1.Learning-Goals'!$A$3:$B$100,2,FALSE))"),"")</f>
        <v/>
      </c>
      <c r="AC1331" s="52"/>
      <c r="AD1331" s="52"/>
      <c r="AE1331" s="52"/>
      <c r="AF1331" s="52"/>
      <c r="AG1331" s="52"/>
      <c r="AH1331" s="52"/>
      <c r="AI1331" s="52"/>
      <c r="AJ1331" s="52"/>
    </row>
    <row r="1332" ht="15.75" customHeight="1">
      <c r="A1332" s="53"/>
      <c r="B1332" s="39" t="str">
        <f t="shared" si="1"/>
        <v/>
      </c>
      <c r="C1332" s="40" t="s">
        <v>4148</v>
      </c>
      <c r="D1332" s="41" t="s">
        <v>4149</v>
      </c>
      <c r="E1332" s="41" t="s">
        <v>2866</v>
      </c>
      <c r="F1332" s="40" t="s">
        <v>2911</v>
      </c>
      <c r="G1332" s="41" t="s">
        <v>4051</v>
      </c>
      <c r="H1332" s="58" t="s">
        <v>7</v>
      </c>
      <c r="I1332" s="41" t="s">
        <v>2912</v>
      </c>
      <c r="J1332" s="43"/>
      <c r="K1332" s="44"/>
      <c r="L1332" s="45"/>
      <c r="M1332" s="46" t="s">
        <v>4100</v>
      </c>
      <c r="N1332" s="40" t="s">
        <v>4101</v>
      </c>
      <c r="O1332" s="47" t="s">
        <v>4150</v>
      </c>
      <c r="P1332" s="40" t="s">
        <v>4151</v>
      </c>
      <c r="R1332" s="59"/>
      <c r="S1332" s="49"/>
      <c r="T1332" s="50" t="str">
        <f>IFERROR(__xludf.DUMMYFUNCTION("if(isblank($A1332),"""",REGEXREPLACE($A1332,   "",?(\d),?"",  ""$1""&amp;""-""&amp;$H1332))"),"")</f>
        <v/>
      </c>
      <c r="U1332" s="51" t="str">
        <f>IFERROR(__xludf.DUMMYFUNCTION("iferror(split(A1332,"","",TRUE,TRUE),"""")"),"")</f>
        <v/>
      </c>
      <c r="V1332" s="51"/>
      <c r="W1332" s="51"/>
      <c r="X1332" s="51"/>
      <c r="Y1332" s="50" t="str">
        <f>IFERROR(__xludf.DUMMYFUNCTION("if(or(U1332="""",U1332=""f""),"""",U1332&amp;"": ""&amp;vlookup(to_text(U1332),'1.Learning-Goals'!$A$3:$B$100,2,FALSE))"),"")</f>
        <v/>
      </c>
      <c r="Z1332" s="50" t="str">
        <f>IFERROR(__xludf.DUMMYFUNCTION("if(or(V1332="""",V1332=""f""),"""",V1332&amp;"": ""&amp;vlookup(to_text(V1332),'1.Learning-Goals'!$A$3:$B$100,2,FALSE))"),"")</f>
        <v/>
      </c>
      <c r="AA1332" s="50" t="str">
        <f>IFERROR(__xludf.DUMMYFUNCTION("if(or(W1332="""",W1332=""f""),"""",W1332&amp;"": ""&amp;vlookup(to_text(W1332),'1.Learning-Goals'!$A$3:$B$100,2,FALSE))"),"")</f>
        <v/>
      </c>
      <c r="AB1332" s="50" t="str">
        <f>IFERROR(__xludf.DUMMYFUNCTION("if(or(X1332="""",X1332=""f""),"""",X1332&amp;"": ""&amp;vlookup(to_text(X1332),'1.Learning-Goals'!$A$3:$B$100,2,FALSE))"),"")</f>
        <v/>
      </c>
      <c r="AC1332" s="52"/>
      <c r="AD1332" s="52"/>
      <c r="AE1332" s="52"/>
      <c r="AF1332" s="52"/>
      <c r="AG1332" s="52"/>
      <c r="AH1332" s="52"/>
      <c r="AI1332" s="52"/>
      <c r="AJ1332" s="52"/>
    </row>
    <row r="1333" ht="15.75" customHeight="1">
      <c r="A1333" s="53"/>
      <c r="B1333" s="39" t="str">
        <f t="shared" si="1"/>
        <v/>
      </c>
      <c r="C1333" s="40" t="s">
        <v>4152</v>
      </c>
      <c r="D1333" s="41" t="s">
        <v>4153</v>
      </c>
      <c r="E1333" s="41" t="s">
        <v>2866</v>
      </c>
      <c r="F1333" s="40" t="s">
        <v>2911</v>
      </c>
      <c r="G1333" s="41" t="s">
        <v>4051</v>
      </c>
      <c r="H1333" s="58" t="s">
        <v>7</v>
      </c>
      <c r="I1333" s="41" t="s">
        <v>2912</v>
      </c>
      <c r="J1333" s="43"/>
      <c r="K1333" s="44"/>
      <c r="L1333" s="45"/>
      <c r="M1333" s="46" t="s">
        <v>4100</v>
      </c>
      <c r="N1333" s="40" t="s">
        <v>4101</v>
      </c>
      <c r="O1333" s="47" t="s">
        <v>4154</v>
      </c>
      <c r="P1333" s="40" t="s">
        <v>4155</v>
      </c>
      <c r="R1333" s="59"/>
      <c r="S1333" s="49"/>
      <c r="T1333" s="50" t="str">
        <f>IFERROR(__xludf.DUMMYFUNCTION("if(isblank($A1333),"""",REGEXREPLACE($A1333,   "",?(\d),?"",  ""$1""&amp;""-""&amp;$H1333))"),"")</f>
        <v/>
      </c>
      <c r="U1333" s="51" t="str">
        <f>IFERROR(__xludf.DUMMYFUNCTION("iferror(split(A1333,"","",TRUE,TRUE),"""")"),"")</f>
        <v/>
      </c>
      <c r="V1333" s="51"/>
      <c r="W1333" s="51"/>
      <c r="X1333" s="51"/>
      <c r="Y1333" s="50" t="str">
        <f>IFERROR(__xludf.DUMMYFUNCTION("if(or(U1333="""",U1333=""f""),"""",U1333&amp;"": ""&amp;vlookup(to_text(U1333),'1.Learning-Goals'!$A$3:$B$100,2,FALSE))"),"")</f>
        <v/>
      </c>
      <c r="Z1333" s="50" t="str">
        <f>IFERROR(__xludf.DUMMYFUNCTION("if(or(V1333="""",V1333=""f""),"""",V1333&amp;"": ""&amp;vlookup(to_text(V1333),'1.Learning-Goals'!$A$3:$B$100,2,FALSE))"),"")</f>
        <v/>
      </c>
      <c r="AA1333" s="50" t="str">
        <f>IFERROR(__xludf.DUMMYFUNCTION("if(or(W1333="""",W1333=""f""),"""",W1333&amp;"": ""&amp;vlookup(to_text(W1333),'1.Learning-Goals'!$A$3:$B$100,2,FALSE))"),"")</f>
        <v/>
      </c>
      <c r="AB1333" s="50" t="str">
        <f>IFERROR(__xludf.DUMMYFUNCTION("if(or(X1333="""",X1333=""f""),"""",X1333&amp;"": ""&amp;vlookup(to_text(X1333),'1.Learning-Goals'!$A$3:$B$100,2,FALSE))"),"")</f>
        <v/>
      </c>
      <c r="AC1333" s="52"/>
      <c r="AD1333" s="52"/>
      <c r="AE1333" s="52"/>
      <c r="AF1333" s="52"/>
      <c r="AG1333" s="52"/>
      <c r="AH1333" s="52"/>
      <c r="AI1333" s="52"/>
      <c r="AJ1333" s="52"/>
    </row>
    <row r="1334" ht="15.75" customHeight="1">
      <c r="A1334" s="53"/>
      <c r="B1334" s="39" t="str">
        <f t="shared" si="1"/>
        <v/>
      </c>
      <c r="C1334" s="40" t="s">
        <v>4156</v>
      </c>
      <c r="D1334" s="41" t="s">
        <v>4157</v>
      </c>
      <c r="E1334" s="41" t="s">
        <v>2866</v>
      </c>
      <c r="F1334" s="40" t="s">
        <v>2867</v>
      </c>
      <c r="G1334" s="41" t="s">
        <v>4051</v>
      </c>
      <c r="H1334" s="58" t="s">
        <v>7</v>
      </c>
      <c r="I1334" s="41" t="s">
        <v>2868</v>
      </c>
      <c r="J1334" s="43"/>
      <c r="K1334" s="44"/>
      <c r="L1334" s="45"/>
      <c r="M1334" s="46" t="s">
        <v>4158</v>
      </c>
      <c r="N1334" s="40" t="s">
        <v>4159</v>
      </c>
      <c r="O1334" s="47" t="s">
        <v>4160</v>
      </c>
      <c r="P1334" s="40" t="s">
        <v>4161</v>
      </c>
      <c r="Q1334" s="59"/>
      <c r="R1334" s="59"/>
      <c r="S1334" s="49"/>
      <c r="T1334" s="50" t="str">
        <f>IFERROR(__xludf.DUMMYFUNCTION("if(isblank($A1334),"""",REGEXREPLACE($A1334,   "",?(\d),?"",  ""$1""&amp;""-""&amp;$H1334))"),"")</f>
        <v/>
      </c>
      <c r="U1334" s="51" t="str">
        <f>IFERROR(__xludf.DUMMYFUNCTION("iferror(split(A1334,"","",TRUE,TRUE),"""")"),"")</f>
        <v/>
      </c>
      <c r="V1334" s="51"/>
      <c r="W1334" s="51"/>
      <c r="X1334" s="51"/>
      <c r="Y1334" s="50" t="str">
        <f>IFERROR(__xludf.DUMMYFUNCTION("if(or(U1334="""",U1334=""f""),"""",U1334&amp;"": ""&amp;vlookup(to_text(U1334),'1.Learning-Goals'!$A$3:$B$100,2,FALSE))"),"")</f>
        <v/>
      </c>
      <c r="Z1334" s="50" t="str">
        <f>IFERROR(__xludf.DUMMYFUNCTION("if(or(V1334="""",V1334=""f""),"""",V1334&amp;"": ""&amp;vlookup(to_text(V1334),'1.Learning-Goals'!$A$3:$B$100,2,FALSE))"),"")</f>
        <v/>
      </c>
      <c r="AA1334" s="50" t="str">
        <f>IFERROR(__xludf.DUMMYFUNCTION("if(or(W1334="""",W1334=""f""),"""",W1334&amp;"": ""&amp;vlookup(to_text(W1334),'1.Learning-Goals'!$A$3:$B$100,2,FALSE))"),"")</f>
        <v/>
      </c>
      <c r="AB1334" s="50" t="str">
        <f>IFERROR(__xludf.DUMMYFUNCTION("if(or(X1334="""",X1334=""f""),"""",X1334&amp;"": ""&amp;vlookup(to_text(X1334),'1.Learning-Goals'!$A$3:$B$100,2,FALSE))"),"")</f>
        <v/>
      </c>
      <c r="AC1334" s="52"/>
      <c r="AD1334" s="52"/>
      <c r="AE1334" s="52"/>
      <c r="AF1334" s="52"/>
      <c r="AG1334" s="52"/>
      <c r="AH1334" s="52"/>
      <c r="AI1334" s="52"/>
      <c r="AJ1334" s="52"/>
    </row>
    <row r="1335" ht="15.75" customHeight="1">
      <c r="A1335" s="53"/>
      <c r="B1335" s="39" t="str">
        <f t="shared" si="1"/>
        <v/>
      </c>
      <c r="C1335" s="40" t="s">
        <v>4162</v>
      </c>
      <c r="D1335" s="41" t="s">
        <v>4163</v>
      </c>
      <c r="E1335" s="41" t="s">
        <v>2866</v>
      </c>
      <c r="F1335" s="40" t="s">
        <v>2867</v>
      </c>
      <c r="G1335" s="41" t="s">
        <v>4051</v>
      </c>
      <c r="H1335" s="58" t="s">
        <v>7</v>
      </c>
      <c r="I1335" s="41" t="s">
        <v>2868</v>
      </c>
      <c r="J1335" s="43"/>
      <c r="K1335" s="44"/>
      <c r="L1335" s="45"/>
      <c r="M1335" s="46" t="s">
        <v>4158</v>
      </c>
      <c r="N1335" s="40" t="s">
        <v>4159</v>
      </c>
      <c r="O1335" s="47" t="s">
        <v>4164</v>
      </c>
      <c r="P1335" s="40" t="s">
        <v>4165</v>
      </c>
      <c r="R1335" s="59"/>
      <c r="S1335" s="49"/>
      <c r="T1335" s="50" t="str">
        <f>IFERROR(__xludf.DUMMYFUNCTION("if(isblank($A1335),"""",REGEXREPLACE($A1335,   "",?(\d),?"",  ""$1""&amp;""-""&amp;$H1335))"),"")</f>
        <v/>
      </c>
      <c r="U1335" s="51" t="str">
        <f>IFERROR(__xludf.DUMMYFUNCTION("iferror(split(A1335,"","",TRUE,TRUE),"""")"),"")</f>
        <v/>
      </c>
      <c r="V1335" s="51"/>
      <c r="W1335" s="51"/>
      <c r="X1335" s="51"/>
      <c r="Y1335" s="50" t="str">
        <f>IFERROR(__xludf.DUMMYFUNCTION("if(or(U1335="""",U1335=""f""),"""",U1335&amp;"": ""&amp;vlookup(to_text(U1335),'1.Learning-Goals'!$A$3:$B$100,2,FALSE))"),"")</f>
        <v/>
      </c>
      <c r="Z1335" s="50" t="str">
        <f>IFERROR(__xludf.DUMMYFUNCTION("if(or(V1335="""",V1335=""f""),"""",V1335&amp;"": ""&amp;vlookup(to_text(V1335),'1.Learning-Goals'!$A$3:$B$100,2,FALSE))"),"")</f>
        <v/>
      </c>
      <c r="AA1335" s="50" t="str">
        <f>IFERROR(__xludf.DUMMYFUNCTION("if(or(W1335="""",W1335=""f""),"""",W1335&amp;"": ""&amp;vlookup(to_text(W1335),'1.Learning-Goals'!$A$3:$B$100,2,FALSE))"),"")</f>
        <v/>
      </c>
      <c r="AB1335" s="50" t="str">
        <f>IFERROR(__xludf.DUMMYFUNCTION("if(or(X1335="""",X1335=""f""),"""",X1335&amp;"": ""&amp;vlookup(to_text(X1335),'1.Learning-Goals'!$A$3:$B$100,2,FALSE))"),"")</f>
        <v/>
      </c>
      <c r="AC1335" s="52"/>
      <c r="AD1335" s="52"/>
      <c r="AE1335" s="52"/>
      <c r="AF1335" s="52"/>
      <c r="AG1335" s="52"/>
      <c r="AH1335" s="52"/>
      <c r="AI1335" s="52"/>
      <c r="AJ1335" s="52"/>
    </row>
    <row r="1336" ht="15.75" customHeight="1">
      <c r="A1336" s="53"/>
      <c r="B1336" s="39" t="str">
        <f t="shared" si="1"/>
        <v/>
      </c>
      <c r="C1336" s="40" t="s">
        <v>4166</v>
      </c>
      <c r="D1336" s="41" t="s">
        <v>4167</v>
      </c>
      <c r="E1336" s="41" t="s">
        <v>2866</v>
      </c>
      <c r="F1336" s="40" t="s">
        <v>2867</v>
      </c>
      <c r="G1336" s="41" t="s">
        <v>4051</v>
      </c>
      <c r="H1336" s="58" t="s">
        <v>7</v>
      </c>
      <c r="I1336" s="41" t="s">
        <v>2868</v>
      </c>
      <c r="J1336" s="43"/>
      <c r="K1336" s="44"/>
      <c r="L1336" s="45"/>
      <c r="M1336" s="46" t="s">
        <v>4158</v>
      </c>
      <c r="N1336" s="40" t="s">
        <v>4159</v>
      </c>
      <c r="O1336" s="47" t="s">
        <v>4168</v>
      </c>
      <c r="P1336" s="40" t="s">
        <v>4169</v>
      </c>
      <c r="R1336" s="59"/>
      <c r="S1336" s="49"/>
      <c r="T1336" s="50" t="str">
        <f>IFERROR(__xludf.DUMMYFUNCTION("if(isblank($A1336),"""",REGEXREPLACE($A1336,   "",?(\d),?"",  ""$1""&amp;""-""&amp;$H1336))"),"")</f>
        <v/>
      </c>
      <c r="U1336" s="51" t="str">
        <f>IFERROR(__xludf.DUMMYFUNCTION("iferror(split(A1336,"","",TRUE,TRUE),"""")"),"")</f>
        <v/>
      </c>
      <c r="V1336" s="51"/>
      <c r="W1336" s="51"/>
      <c r="X1336" s="51"/>
      <c r="Y1336" s="50" t="str">
        <f>IFERROR(__xludf.DUMMYFUNCTION("if(or(U1336="""",U1336=""f""),"""",U1336&amp;"": ""&amp;vlookup(to_text(U1336),'1.Learning-Goals'!$A$3:$B$100,2,FALSE))"),"")</f>
        <v/>
      </c>
      <c r="Z1336" s="50" t="str">
        <f>IFERROR(__xludf.DUMMYFUNCTION("if(or(V1336="""",V1336=""f""),"""",V1336&amp;"": ""&amp;vlookup(to_text(V1336),'1.Learning-Goals'!$A$3:$B$100,2,FALSE))"),"")</f>
        <v/>
      </c>
      <c r="AA1336" s="50" t="str">
        <f>IFERROR(__xludf.DUMMYFUNCTION("if(or(W1336="""",W1336=""f""),"""",W1336&amp;"": ""&amp;vlookup(to_text(W1336),'1.Learning-Goals'!$A$3:$B$100,2,FALSE))"),"")</f>
        <v/>
      </c>
      <c r="AB1336" s="50" t="str">
        <f>IFERROR(__xludf.DUMMYFUNCTION("if(or(X1336="""",X1336=""f""),"""",X1336&amp;"": ""&amp;vlookup(to_text(X1336),'1.Learning-Goals'!$A$3:$B$100,2,FALSE))"),"")</f>
        <v/>
      </c>
      <c r="AC1336" s="52"/>
      <c r="AD1336" s="52"/>
      <c r="AE1336" s="52"/>
      <c r="AF1336" s="52"/>
      <c r="AG1336" s="52"/>
      <c r="AH1336" s="52"/>
      <c r="AI1336" s="52"/>
      <c r="AJ1336" s="52"/>
    </row>
    <row r="1337" ht="15.75" customHeight="1">
      <c r="A1337" s="53"/>
      <c r="B1337" s="39" t="str">
        <f t="shared" si="1"/>
        <v/>
      </c>
      <c r="C1337" s="40" t="s">
        <v>4170</v>
      </c>
      <c r="D1337" s="41" t="s">
        <v>4171</v>
      </c>
      <c r="E1337" s="41" t="s">
        <v>2866</v>
      </c>
      <c r="F1337" s="40" t="s">
        <v>2867</v>
      </c>
      <c r="G1337" s="41" t="s">
        <v>4051</v>
      </c>
      <c r="H1337" s="58" t="s">
        <v>7</v>
      </c>
      <c r="I1337" s="41" t="s">
        <v>2868</v>
      </c>
      <c r="J1337" s="43"/>
      <c r="K1337" s="44"/>
      <c r="L1337" s="45"/>
      <c r="M1337" s="46" t="s">
        <v>4158</v>
      </c>
      <c r="N1337" s="40" t="s">
        <v>4159</v>
      </c>
      <c r="O1337" s="47" t="s">
        <v>4172</v>
      </c>
      <c r="P1337" s="40" t="s">
        <v>4173</v>
      </c>
      <c r="Q1337" s="59"/>
      <c r="R1337" s="59"/>
      <c r="S1337" s="49"/>
      <c r="T1337" s="50" t="str">
        <f>IFERROR(__xludf.DUMMYFUNCTION("if(isblank($A1337),"""",REGEXREPLACE($A1337,   "",?(\d),?"",  ""$1""&amp;""-""&amp;$H1337))"),"")</f>
        <v/>
      </c>
      <c r="U1337" s="51" t="str">
        <f>IFERROR(__xludf.DUMMYFUNCTION("iferror(split(A1337,"","",TRUE,TRUE),"""")"),"")</f>
        <v/>
      </c>
      <c r="V1337" s="51"/>
      <c r="W1337" s="51"/>
      <c r="X1337" s="51"/>
      <c r="Y1337" s="50" t="str">
        <f>IFERROR(__xludf.DUMMYFUNCTION("if(or(U1337="""",U1337=""f""),"""",U1337&amp;"": ""&amp;vlookup(to_text(U1337),'1.Learning-Goals'!$A$3:$B$100,2,FALSE))"),"")</f>
        <v/>
      </c>
      <c r="Z1337" s="50" t="str">
        <f>IFERROR(__xludf.DUMMYFUNCTION("if(or(V1337="""",V1337=""f""),"""",V1337&amp;"": ""&amp;vlookup(to_text(V1337),'1.Learning-Goals'!$A$3:$B$100,2,FALSE))"),"")</f>
        <v/>
      </c>
      <c r="AA1337" s="50" t="str">
        <f>IFERROR(__xludf.DUMMYFUNCTION("if(or(W1337="""",W1337=""f""),"""",W1337&amp;"": ""&amp;vlookup(to_text(W1337),'1.Learning-Goals'!$A$3:$B$100,2,FALSE))"),"")</f>
        <v/>
      </c>
      <c r="AB1337" s="50" t="str">
        <f>IFERROR(__xludf.DUMMYFUNCTION("if(or(X1337="""",X1337=""f""),"""",X1337&amp;"": ""&amp;vlookup(to_text(X1337),'1.Learning-Goals'!$A$3:$B$100,2,FALSE))"),"")</f>
        <v/>
      </c>
      <c r="AC1337" s="52"/>
      <c r="AD1337" s="52"/>
      <c r="AE1337" s="52"/>
      <c r="AF1337" s="52"/>
      <c r="AG1337" s="52"/>
      <c r="AH1337" s="52"/>
      <c r="AI1337" s="52"/>
      <c r="AJ1337" s="52"/>
    </row>
    <row r="1338" ht="15.75" customHeight="1">
      <c r="A1338" s="53"/>
      <c r="B1338" s="39" t="str">
        <f t="shared" si="1"/>
        <v/>
      </c>
      <c r="C1338" s="40" t="s">
        <v>4174</v>
      </c>
      <c r="D1338" s="41" t="s">
        <v>4175</v>
      </c>
      <c r="E1338" s="41" t="s">
        <v>2866</v>
      </c>
      <c r="F1338" s="40" t="s">
        <v>2867</v>
      </c>
      <c r="G1338" s="41" t="s">
        <v>4051</v>
      </c>
      <c r="H1338" s="58" t="s">
        <v>7</v>
      </c>
      <c r="I1338" s="41" t="s">
        <v>2868</v>
      </c>
      <c r="J1338" s="43"/>
      <c r="K1338" s="44"/>
      <c r="L1338" s="45"/>
      <c r="M1338" s="46" t="s">
        <v>4158</v>
      </c>
      <c r="N1338" s="40" t="s">
        <v>4159</v>
      </c>
      <c r="O1338" s="47" t="s">
        <v>4176</v>
      </c>
      <c r="P1338" s="40" t="s">
        <v>4177</v>
      </c>
      <c r="Q1338" s="59"/>
      <c r="R1338" s="59"/>
      <c r="S1338" s="49"/>
      <c r="T1338" s="50" t="str">
        <f>IFERROR(__xludf.DUMMYFUNCTION("if(isblank($A1338),"""",REGEXREPLACE($A1338,   "",?(\d),?"",  ""$1""&amp;""-""&amp;$H1338))"),"")</f>
        <v/>
      </c>
      <c r="U1338" s="51" t="str">
        <f>IFERROR(__xludf.DUMMYFUNCTION("iferror(split(A1338,"","",TRUE,TRUE),"""")"),"")</f>
        <v/>
      </c>
      <c r="V1338" s="51"/>
      <c r="W1338" s="51"/>
      <c r="X1338" s="51"/>
      <c r="Y1338" s="50" t="str">
        <f>IFERROR(__xludf.DUMMYFUNCTION("if(or(U1338="""",U1338=""f""),"""",U1338&amp;"": ""&amp;vlookup(to_text(U1338),'1.Learning-Goals'!$A$3:$B$100,2,FALSE))"),"")</f>
        <v/>
      </c>
      <c r="Z1338" s="50" t="str">
        <f>IFERROR(__xludf.DUMMYFUNCTION("if(or(V1338="""",V1338=""f""),"""",V1338&amp;"": ""&amp;vlookup(to_text(V1338),'1.Learning-Goals'!$A$3:$B$100,2,FALSE))"),"")</f>
        <v/>
      </c>
      <c r="AA1338" s="50" t="str">
        <f>IFERROR(__xludf.DUMMYFUNCTION("if(or(W1338="""",W1338=""f""),"""",W1338&amp;"": ""&amp;vlookup(to_text(W1338),'1.Learning-Goals'!$A$3:$B$100,2,FALSE))"),"")</f>
        <v/>
      </c>
      <c r="AB1338" s="50" t="str">
        <f>IFERROR(__xludf.DUMMYFUNCTION("if(or(X1338="""",X1338=""f""),"""",X1338&amp;"": ""&amp;vlookup(to_text(X1338),'1.Learning-Goals'!$A$3:$B$100,2,FALSE))"),"")</f>
        <v/>
      </c>
      <c r="AC1338" s="52"/>
      <c r="AD1338" s="52"/>
      <c r="AE1338" s="52"/>
      <c r="AF1338" s="52"/>
      <c r="AG1338" s="52"/>
      <c r="AH1338" s="52"/>
      <c r="AI1338" s="52"/>
      <c r="AJ1338" s="52"/>
    </row>
    <row r="1339" ht="15.75" customHeight="1">
      <c r="A1339" s="53"/>
      <c r="B1339" s="39" t="str">
        <f t="shared" si="1"/>
        <v/>
      </c>
      <c r="C1339" s="40" t="s">
        <v>4178</v>
      </c>
      <c r="D1339" s="41" t="s">
        <v>4179</v>
      </c>
      <c r="E1339" s="41" t="s">
        <v>2866</v>
      </c>
      <c r="F1339" s="40" t="s">
        <v>2867</v>
      </c>
      <c r="G1339" s="41" t="s">
        <v>4051</v>
      </c>
      <c r="H1339" s="58" t="s">
        <v>7</v>
      </c>
      <c r="I1339" s="41" t="s">
        <v>2868</v>
      </c>
      <c r="J1339" s="43"/>
      <c r="K1339" s="44"/>
      <c r="L1339" s="45"/>
      <c r="M1339" s="46" t="s">
        <v>4158</v>
      </c>
      <c r="N1339" s="40" t="s">
        <v>4159</v>
      </c>
      <c r="O1339" s="47" t="s">
        <v>4180</v>
      </c>
      <c r="P1339" s="40" t="s">
        <v>4181</v>
      </c>
      <c r="R1339" s="59"/>
      <c r="S1339" s="49"/>
      <c r="T1339" s="50" t="str">
        <f>IFERROR(__xludf.DUMMYFUNCTION("if(isblank($A1339),"""",REGEXREPLACE($A1339,   "",?(\d),?"",  ""$1""&amp;""-""&amp;$H1339))"),"")</f>
        <v/>
      </c>
      <c r="U1339" s="51" t="str">
        <f>IFERROR(__xludf.DUMMYFUNCTION("iferror(split(A1339,"","",TRUE,TRUE),"""")"),"")</f>
        <v/>
      </c>
      <c r="V1339" s="51"/>
      <c r="W1339" s="51"/>
      <c r="X1339" s="51"/>
      <c r="Y1339" s="50" t="str">
        <f>IFERROR(__xludf.DUMMYFUNCTION("if(or(U1339="""",U1339=""f""),"""",U1339&amp;"": ""&amp;vlookup(to_text(U1339),'1.Learning-Goals'!$A$3:$B$100,2,FALSE))"),"")</f>
        <v/>
      </c>
      <c r="Z1339" s="50" t="str">
        <f>IFERROR(__xludf.DUMMYFUNCTION("if(or(V1339="""",V1339=""f""),"""",V1339&amp;"": ""&amp;vlookup(to_text(V1339),'1.Learning-Goals'!$A$3:$B$100,2,FALSE))"),"")</f>
        <v/>
      </c>
      <c r="AA1339" s="50" t="str">
        <f>IFERROR(__xludf.DUMMYFUNCTION("if(or(W1339="""",W1339=""f""),"""",W1339&amp;"": ""&amp;vlookup(to_text(W1339),'1.Learning-Goals'!$A$3:$B$100,2,FALSE))"),"")</f>
        <v/>
      </c>
      <c r="AB1339" s="50" t="str">
        <f>IFERROR(__xludf.DUMMYFUNCTION("if(or(X1339="""",X1339=""f""),"""",X1339&amp;"": ""&amp;vlookup(to_text(X1339),'1.Learning-Goals'!$A$3:$B$100,2,FALSE))"),"")</f>
        <v/>
      </c>
      <c r="AC1339" s="52"/>
      <c r="AD1339" s="52"/>
      <c r="AE1339" s="52"/>
      <c r="AF1339" s="52"/>
      <c r="AG1339" s="52"/>
      <c r="AH1339" s="52"/>
      <c r="AI1339" s="52"/>
      <c r="AJ1339" s="52"/>
    </row>
    <row r="1340" ht="15.75" customHeight="1">
      <c r="A1340" s="53"/>
      <c r="B1340" s="39" t="str">
        <f t="shared" si="1"/>
        <v/>
      </c>
      <c r="C1340" s="40" t="s">
        <v>4182</v>
      </c>
      <c r="D1340" s="41" t="s">
        <v>4183</v>
      </c>
      <c r="E1340" s="41" t="s">
        <v>2866</v>
      </c>
      <c r="F1340" s="40" t="s">
        <v>2867</v>
      </c>
      <c r="G1340" s="41" t="s">
        <v>4051</v>
      </c>
      <c r="H1340" s="58" t="s">
        <v>7</v>
      </c>
      <c r="I1340" s="41" t="s">
        <v>2868</v>
      </c>
      <c r="J1340" s="43"/>
      <c r="K1340" s="44"/>
      <c r="L1340" s="45"/>
      <c r="M1340" s="46" t="s">
        <v>4158</v>
      </c>
      <c r="N1340" s="40" t="s">
        <v>4159</v>
      </c>
      <c r="O1340" s="47" t="s">
        <v>4184</v>
      </c>
      <c r="P1340" s="40" t="s">
        <v>4185</v>
      </c>
      <c r="R1340" s="59"/>
      <c r="S1340" s="49"/>
      <c r="T1340" s="50" t="str">
        <f>IFERROR(__xludf.DUMMYFUNCTION("if(isblank($A1340),"""",REGEXREPLACE($A1340,   "",?(\d),?"",  ""$1""&amp;""-""&amp;$H1340))"),"")</f>
        <v/>
      </c>
      <c r="U1340" s="51" t="str">
        <f>IFERROR(__xludf.DUMMYFUNCTION("iferror(split(A1340,"","",TRUE,TRUE),"""")"),"")</f>
        <v/>
      </c>
      <c r="V1340" s="51"/>
      <c r="W1340" s="51"/>
      <c r="X1340" s="51"/>
      <c r="Y1340" s="50" t="str">
        <f>IFERROR(__xludf.DUMMYFUNCTION("if(or(U1340="""",U1340=""f""),"""",U1340&amp;"": ""&amp;vlookup(to_text(U1340),'1.Learning-Goals'!$A$3:$B$100,2,FALSE))"),"")</f>
        <v/>
      </c>
      <c r="Z1340" s="50" t="str">
        <f>IFERROR(__xludf.DUMMYFUNCTION("if(or(V1340="""",V1340=""f""),"""",V1340&amp;"": ""&amp;vlookup(to_text(V1340),'1.Learning-Goals'!$A$3:$B$100,2,FALSE))"),"")</f>
        <v/>
      </c>
      <c r="AA1340" s="50" t="str">
        <f>IFERROR(__xludf.DUMMYFUNCTION("if(or(W1340="""",W1340=""f""),"""",W1340&amp;"": ""&amp;vlookup(to_text(W1340),'1.Learning-Goals'!$A$3:$B$100,2,FALSE))"),"")</f>
        <v/>
      </c>
      <c r="AB1340" s="50" t="str">
        <f>IFERROR(__xludf.DUMMYFUNCTION("if(or(X1340="""",X1340=""f""),"""",X1340&amp;"": ""&amp;vlookup(to_text(X1340),'1.Learning-Goals'!$A$3:$B$100,2,FALSE))"),"")</f>
        <v/>
      </c>
      <c r="AC1340" s="52"/>
      <c r="AD1340" s="52"/>
      <c r="AE1340" s="52"/>
      <c r="AF1340" s="52"/>
      <c r="AG1340" s="52"/>
      <c r="AH1340" s="52"/>
      <c r="AI1340" s="52"/>
      <c r="AJ1340" s="52"/>
    </row>
    <row r="1341" ht="15.75" customHeight="1">
      <c r="A1341" s="53"/>
      <c r="B1341" s="39" t="str">
        <f t="shared" si="1"/>
        <v/>
      </c>
      <c r="C1341" s="40" t="s">
        <v>4186</v>
      </c>
      <c r="D1341" s="41" t="s">
        <v>4187</v>
      </c>
      <c r="E1341" s="41" t="s">
        <v>2866</v>
      </c>
      <c r="F1341" s="40" t="s">
        <v>2867</v>
      </c>
      <c r="G1341" s="41" t="s">
        <v>4051</v>
      </c>
      <c r="H1341" s="58" t="s">
        <v>7</v>
      </c>
      <c r="I1341" s="41" t="s">
        <v>2868</v>
      </c>
      <c r="J1341" s="43"/>
      <c r="K1341" s="44"/>
      <c r="L1341" s="45"/>
      <c r="M1341" s="46" t="s">
        <v>4158</v>
      </c>
      <c r="N1341" s="40" t="s">
        <v>4159</v>
      </c>
      <c r="O1341" s="47" t="s">
        <v>4188</v>
      </c>
      <c r="P1341" s="40" t="s">
        <v>4189</v>
      </c>
      <c r="R1341" s="59"/>
      <c r="S1341" s="49"/>
      <c r="T1341" s="50" t="str">
        <f>IFERROR(__xludf.DUMMYFUNCTION("if(isblank($A1341),"""",REGEXREPLACE($A1341,   "",?(\d),?"",  ""$1""&amp;""-""&amp;$H1341))"),"")</f>
        <v/>
      </c>
      <c r="U1341" s="51" t="str">
        <f>IFERROR(__xludf.DUMMYFUNCTION("iferror(split(A1341,"","",TRUE,TRUE),"""")"),"")</f>
        <v/>
      </c>
      <c r="V1341" s="51"/>
      <c r="W1341" s="51"/>
      <c r="X1341" s="51"/>
      <c r="Y1341" s="50" t="str">
        <f>IFERROR(__xludf.DUMMYFUNCTION("if(or(U1341="""",U1341=""f""),"""",U1341&amp;"": ""&amp;vlookup(to_text(U1341),'1.Learning-Goals'!$A$3:$B$100,2,FALSE))"),"")</f>
        <v/>
      </c>
      <c r="Z1341" s="50" t="str">
        <f>IFERROR(__xludf.DUMMYFUNCTION("if(or(V1341="""",V1341=""f""),"""",V1341&amp;"": ""&amp;vlookup(to_text(V1341),'1.Learning-Goals'!$A$3:$B$100,2,FALSE))"),"")</f>
        <v/>
      </c>
      <c r="AA1341" s="50" t="str">
        <f>IFERROR(__xludf.DUMMYFUNCTION("if(or(W1341="""",W1341=""f""),"""",W1341&amp;"": ""&amp;vlookup(to_text(W1341),'1.Learning-Goals'!$A$3:$B$100,2,FALSE))"),"")</f>
        <v/>
      </c>
      <c r="AB1341" s="50" t="str">
        <f>IFERROR(__xludf.DUMMYFUNCTION("if(or(X1341="""",X1341=""f""),"""",X1341&amp;"": ""&amp;vlookup(to_text(X1341),'1.Learning-Goals'!$A$3:$B$100,2,FALSE))"),"")</f>
        <v/>
      </c>
      <c r="AC1341" s="52"/>
      <c r="AD1341" s="52"/>
      <c r="AE1341" s="52"/>
      <c r="AF1341" s="52"/>
      <c r="AG1341" s="52"/>
      <c r="AH1341" s="52"/>
      <c r="AI1341" s="52"/>
      <c r="AJ1341" s="52"/>
    </row>
    <row r="1342" ht="15.75" customHeight="1">
      <c r="A1342" s="53"/>
      <c r="B1342" s="39" t="str">
        <f t="shared" si="1"/>
        <v/>
      </c>
      <c r="C1342" s="40" t="s">
        <v>4190</v>
      </c>
      <c r="D1342" s="41" t="s">
        <v>4191</v>
      </c>
      <c r="E1342" s="41" t="s">
        <v>2866</v>
      </c>
      <c r="F1342" s="40" t="s">
        <v>2867</v>
      </c>
      <c r="G1342" s="41" t="s">
        <v>4051</v>
      </c>
      <c r="H1342" s="58" t="s">
        <v>7</v>
      </c>
      <c r="I1342" s="41" t="s">
        <v>2868</v>
      </c>
      <c r="J1342" s="43"/>
      <c r="K1342" s="44"/>
      <c r="L1342" s="45"/>
      <c r="M1342" s="46" t="s">
        <v>4158</v>
      </c>
      <c r="N1342" s="40" t="s">
        <v>4159</v>
      </c>
      <c r="O1342" s="47" t="s">
        <v>4192</v>
      </c>
      <c r="P1342" s="40" t="s">
        <v>4193</v>
      </c>
      <c r="Q1342" s="59"/>
      <c r="R1342" s="59"/>
      <c r="S1342" s="49"/>
      <c r="T1342" s="50" t="str">
        <f>IFERROR(__xludf.DUMMYFUNCTION("if(isblank($A1342),"""",REGEXREPLACE($A1342,   "",?(\d),?"",  ""$1""&amp;""-""&amp;$H1342))"),"")</f>
        <v/>
      </c>
      <c r="U1342" s="51" t="str">
        <f>IFERROR(__xludf.DUMMYFUNCTION("iferror(split(A1342,"","",TRUE,TRUE),"""")"),"")</f>
        <v/>
      </c>
      <c r="V1342" s="51"/>
      <c r="W1342" s="51"/>
      <c r="X1342" s="51"/>
      <c r="Y1342" s="50" t="str">
        <f>IFERROR(__xludf.DUMMYFUNCTION("if(or(U1342="""",U1342=""f""),"""",U1342&amp;"": ""&amp;vlookup(to_text(U1342),'1.Learning-Goals'!$A$3:$B$100,2,FALSE))"),"")</f>
        <v/>
      </c>
      <c r="Z1342" s="50" t="str">
        <f>IFERROR(__xludf.DUMMYFUNCTION("if(or(V1342="""",V1342=""f""),"""",V1342&amp;"": ""&amp;vlookup(to_text(V1342),'1.Learning-Goals'!$A$3:$B$100,2,FALSE))"),"")</f>
        <v/>
      </c>
      <c r="AA1342" s="50" t="str">
        <f>IFERROR(__xludf.DUMMYFUNCTION("if(or(W1342="""",W1342=""f""),"""",W1342&amp;"": ""&amp;vlookup(to_text(W1342),'1.Learning-Goals'!$A$3:$B$100,2,FALSE))"),"")</f>
        <v/>
      </c>
      <c r="AB1342" s="50" t="str">
        <f>IFERROR(__xludf.DUMMYFUNCTION("if(or(X1342="""",X1342=""f""),"""",X1342&amp;"": ""&amp;vlookup(to_text(X1342),'1.Learning-Goals'!$A$3:$B$100,2,FALSE))"),"")</f>
        <v/>
      </c>
      <c r="AC1342" s="52"/>
      <c r="AD1342" s="52"/>
      <c r="AE1342" s="52"/>
      <c r="AF1342" s="52"/>
      <c r="AG1342" s="52"/>
      <c r="AH1342" s="52"/>
      <c r="AI1342" s="52"/>
      <c r="AJ1342" s="52"/>
    </row>
    <row r="1343" ht="15.75" customHeight="1">
      <c r="A1343" s="53"/>
      <c r="B1343" s="39" t="str">
        <f t="shared" si="1"/>
        <v/>
      </c>
      <c r="C1343" s="40" t="s">
        <v>4194</v>
      </c>
      <c r="D1343" s="41" t="s">
        <v>4195</v>
      </c>
      <c r="E1343" s="41" t="s">
        <v>2866</v>
      </c>
      <c r="F1343" s="40" t="s">
        <v>2867</v>
      </c>
      <c r="G1343" s="41" t="s">
        <v>4051</v>
      </c>
      <c r="H1343" s="58" t="s">
        <v>7</v>
      </c>
      <c r="I1343" s="41" t="s">
        <v>2868</v>
      </c>
      <c r="J1343" s="43"/>
      <c r="K1343" s="44"/>
      <c r="L1343" s="45"/>
      <c r="M1343" s="46" t="s">
        <v>4196</v>
      </c>
      <c r="N1343" s="40" t="s">
        <v>4197</v>
      </c>
      <c r="O1343" s="47" t="s">
        <v>4198</v>
      </c>
      <c r="P1343" s="40" t="s">
        <v>4199</v>
      </c>
      <c r="Q1343" s="59"/>
      <c r="R1343" s="59"/>
      <c r="S1343" s="49"/>
      <c r="T1343" s="50" t="str">
        <f>IFERROR(__xludf.DUMMYFUNCTION("if(isblank($A1343),"""",REGEXREPLACE($A1343,   "",?(\d),?"",  ""$1""&amp;""-""&amp;$H1343))"),"")</f>
        <v/>
      </c>
      <c r="U1343" s="51" t="str">
        <f>IFERROR(__xludf.DUMMYFUNCTION("iferror(split(A1343,"","",TRUE,TRUE),"""")"),"")</f>
        <v/>
      </c>
      <c r="V1343" s="51"/>
      <c r="W1343" s="51"/>
      <c r="X1343" s="51"/>
      <c r="Y1343" s="50" t="str">
        <f>IFERROR(__xludf.DUMMYFUNCTION("if(or(U1343="""",U1343=""f""),"""",U1343&amp;"": ""&amp;vlookup(to_text(U1343),'1.Learning-Goals'!$A$3:$B$100,2,FALSE))"),"")</f>
        <v/>
      </c>
      <c r="Z1343" s="50" t="str">
        <f>IFERROR(__xludf.DUMMYFUNCTION("if(or(V1343="""",V1343=""f""),"""",V1343&amp;"": ""&amp;vlookup(to_text(V1343),'1.Learning-Goals'!$A$3:$B$100,2,FALSE))"),"")</f>
        <v/>
      </c>
      <c r="AA1343" s="50" t="str">
        <f>IFERROR(__xludf.DUMMYFUNCTION("if(or(W1343="""",W1343=""f""),"""",W1343&amp;"": ""&amp;vlookup(to_text(W1343),'1.Learning-Goals'!$A$3:$B$100,2,FALSE))"),"")</f>
        <v/>
      </c>
      <c r="AB1343" s="50" t="str">
        <f>IFERROR(__xludf.DUMMYFUNCTION("if(or(X1343="""",X1343=""f""),"""",X1343&amp;"": ""&amp;vlookup(to_text(X1343),'1.Learning-Goals'!$A$3:$B$100,2,FALSE))"),"")</f>
        <v/>
      </c>
      <c r="AC1343" s="52"/>
      <c r="AD1343" s="52"/>
      <c r="AE1343" s="52"/>
      <c r="AF1343" s="52"/>
      <c r="AG1343" s="52"/>
      <c r="AH1343" s="52"/>
      <c r="AI1343" s="52"/>
      <c r="AJ1343" s="52"/>
    </row>
    <row r="1344" ht="15.75" customHeight="1">
      <c r="A1344" s="53"/>
      <c r="B1344" s="39" t="str">
        <f t="shared" si="1"/>
        <v/>
      </c>
      <c r="C1344" s="40" t="s">
        <v>4200</v>
      </c>
      <c r="D1344" s="41" t="s">
        <v>4201</v>
      </c>
      <c r="E1344" s="41" t="s">
        <v>2866</v>
      </c>
      <c r="F1344" s="40" t="s">
        <v>2867</v>
      </c>
      <c r="G1344" s="41" t="s">
        <v>4051</v>
      </c>
      <c r="H1344" s="58" t="s">
        <v>7</v>
      </c>
      <c r="I1344" s="41" t="s">
        <v>2868</v>
      </c>
      <c r="J1344" s="43"/>
      <c r="K1344" s="44"/>
      <c r="L1344" s="45"/>
      <c r="M1344" s="46" t="s">
        <v>4196</v>
      </c>
      <c r="N1344" s="40" t="s">
        <v>4197</v>
      </c>
      <c r="O1344" s="47" t="s">
        <v>4202</v>
      </c>
      <c r="P1344" s="40" t="s">
        <v>4203</v>
      </c>
      <c r="Q1344" s="59"/>
      <c r="R1344" s="59"/>
      <c r="S1344" s="49"/>
      <c r="T1344" s="50" t="str">
        <f>IFERROR(__xludf.DUMMYFUNCTION("if(isblank($A1344),"""",REGEXREPLACE($A1344,   "",?(\d),?"",  ""$1""&amp;""-""&amp;$H1344))"),"")</f>
        <v/>
      </c>
      <c r="U1344" s="51" t="str">
        <f>IFERROR(__xludf.DUMMYFUNCTION("iferror(split(A1344,"","",TRUE,TRUE),"""")"),"")</f>
        <v/>
      </c>
      <c r="V1344" s="51"/>
      <c r="W1344" s="51"/>
      <c r="X1344" s="51"/>
      <c r="Y1344" s="50" t="str">
        <f>IFERROR(__xludf.DUMMYFUNCTION("if(or(U1344="""",U1344=""f""),"""",U1344&amp;"": ""&amp;vlookup(to_text(U1344),'1.Learning-Goals'!$A$3:$B$100,2,FALSE))"),"")</f>
        <v/>
      </c>
      <c r="Z1344" s="50" t="str">
        <f>IFERROR(__xludf.DUMMYFUNCTION("if(or(V1344="""",V1344=""f""),"""",V1344&amp;"": ""&amp;vlookup(to_text(V1344),'1.Learning-Goals'!$A$3:$B$100,2,FALSE))"),"")</f>
        <v/>
      </c>
      <c r="AA1344" s="50" t="str">
        <f>IFERROR(__xludf.DUMMYFUNCTION("if(or(W1344="""",W1344=""f""),"""",W1344&amp;"": ""&amp;vlookup(to_text(W1344),'1.Learning-Goals'!$A$3:$B$100,2,FALSE))"),"")</f>
        <v/>
      </c>
      <c r="AB1344" s="50" t="str">
        <f>IFERROR(__xludf.DUMMYFUNCTION("if(or(X1344="""",X1344=""f""),"""",X1344&amp;"": ""&amp;vlookup(to_text(X1344),'1.Learning-Goals'!$A$3:$B$100,2,FALSE))"),"")</f>
        <v/>
      </c>
      <c r="AC1344" s="52"/>
      <c r="AD1344" s="52"/>
      <c r="AE1344" s="52"/>
      <c r="AF1344" s="52"/>
      <c r="AG1344" s="52"/>
      <c r="AH1344" s="52"/>
      <c r="AI1344" s="52"/>
      <c r="AJ1344" s="52"/>
    </row>
    <row r="1345" ht="15.75" customHeight="1">
      <c r="A1345" s="53"/>
      <c r="B1345" s="39" t="str">
        <f t="shared" si="1"/>
        <v/>
      </c>
      <c r="C1345" s="40" t="s">
        <v>4204</v>
      </c>
      <c r="D1345" s="41" t="s">
        <v>4205</v>
      </c>
      <c r="E1345" s="41" t="s">
        <v>2866</v>
      </c>
      <c r="F1345" s="40" t="s">
        <v>2867</v>
      </c>
      <c r="G1345" s="41" t="s">
        <v>4051</v>
      </c>
      <c r="H1345" s="58" t="s">
        <v>7</v>
      </c>
      <c r="I1345" s="41" t="s">
        <v>2868</v>
      </c>
      <c r="J1345" s="43"/>
      <c r="K1345" s="44"/>
      <c r="L1345" s="45"/>
      <c r="M1345" s="46" t="s">
        <v>4196</v>
      </c>
      <c r="N1345" s="40" t="s">
        <v>4197</v>
      </c>
      <c r="O1345" s="47" t="s">
        <v>4206</v>
      </c>
      <c r="P1345" s="40" t="s">
        <v>4207</v>
      </c>
      <c r="Q1345" s="59"/>
      <c r="R1345" s="59"/>
      <c r="S1345" s="49"/>
      <c r="T1345" s="50" t="str">
        <f>IFERROR(__xludf.DUMMYFUNCTION("if(isblank($A1345),"""",REGEXREPLACE($A1345,   "",?(\d),?"",  ""$1""&amp;""-""&amp;$H1345))"),"")</f>
        <v/>
      </c>
      <c r="U1345" s="51" t="str">
        <f>IFERROR(__xludf.DUMMYFUNCTION("iferror(split(A1345,"","",TRUE,TRUE),"""")"),"")</f>
        <v/>
      </c>
      <c r="V1345" s="51"/>
      <c r="W1345" s="51"/>
      <c r="X1345" s="51"/>
      <c r="Y1345" s="50" t="str">
        <f>IFERROR(__xludf.DUMMYFUNCTION("if(or(U1345="""",U1345=""f""),"""",U1345&amp;"": ""&amp;vlookup(to_text(U1345),'1.Learning-Goals'!$A$3:$B$100,2,FALSE))"),"")</f>
        <v/>
      </c>
      <c r="Z1345" s="50" t="str">
        <f>IFERROR(__xludf.DUMMYFUNCTION("if(or(V1345="""",V1345=""f""),"""",V1345&amp;"": ""&amp;vlookup(to_text(V1345),'1.Learning-Goals'!$A$3:$B$100,2,FALSE))"),"")</f>
        <v/>
      </c>
      <c r="AA1345" s="50" t="str">
        <f>IFERROR(__xludf.DUMMYFUNCTION("if(or(W1345="""",W1345=""f""),"""",W1345&amp;"": ""&amp;vlookup(to_text(W1345),'1.Learning-Goals'!$A$3:$B$100,2,FALSE))"),"")</f>
        <v/>
      </c>
      <c r="AB1345" s="50" t="str">
        <f>IFERROR(__xludf.DUMMYFUNCTION("if(or(X1345="""",X1345=""f""),"""",X1345&amp;"": ""&amp;vlookup(to_text(X1345),'1.Learning-Goals'!$A$3:$B$100,2,FALSE))"),"")</f>
        <v/>
      </c>
      <c r="AC1345" s="52"/>
      <c r="AD1345" s="52"/>
      <c r="AE1345" s="52"/>
      <c r="AF1345" s="52"/>
      <c r="AG1345" s="52"/>
      <c r="AH1345" s="52"/>
      <c r="AI1345" s="52"/>
      <c r="AJ1345" s="52"/>
    </row>
    <row r="1346" ht="15.75" customHeight="1">
      <c r="A1346" s="53"/>
      <c r="B1346" s="39" t="str">
        <f t="shared" si="1"/>
        <v/>
      </c>
      <c r="C1346" s="40" t="s">
        <v>4208</v>
      </c>
      <c r="D1346" s="41" t="s">
        <v>4209</v>
      </c>
      <c r="E1346" s="41" t="s">
        <v>2866</v>
      </c>
      <c r="F1346" s="40" t="s">
        <v>2867</v>
      </c>
      <c r="G1346" s="41" t="s">
        <v>4051</v>
      </c>
      <c r="H1346" s="58" t="s">
        <v>7</v>
      </c>
      <c r="I1346" s="41" t="s">
        <v>2868</v>
      </c>
      <c r="J1346" s="43"/>
      <c r="K1346" s="44"/>
      <c r="L1346" s="45"/>
      <c r="M1346" s="46" t="s">
        <v>4196</v>
      </c>
      <c r="N1346" s="40" t="s">
        <v>4197</v>
      </c>
      <c r="O1346" s="47" t="s">
        <v>4210</v>
      </c>
      <c r="P1346" s="40" t="s">
        <v>4211</v>
      </c>
      <c r="Q1346" s="59"/>
      <c r="R1346" s="59"/>
      <c r="S1346" s="49"/>
      <c r="T1346" s="50" t="str">
        <f>IFERROR(__xludf.DUMMYFUNCTION("if(isblank($A1346),"""",REGEXREPLACE($A1346,   "",?(\d),?"",  ""$1""&amp;""-""&amp;$H1346))"),"")</f>
        <v/>
      </c>
      <c r="U1346" s="51" t="str">
        <f>IFERROR(__xludf.DUMMYFUNCTION("iferror(split(A1346,"","",TRUE,TRUE),"""")"),"")</f>
        <v/>
      </c>
      <c r="V1346" s="51"/>
      <c r="W1346" s="51"/>
      <c r="X1346" s="51"/>
      <c r="Y1346" s="50" t="str">
        <f>IFERROR(__xludf.DUMMYFUNCTION("if(or(U1346="""",U1346=""f""),"""",U1346&amp;"": ""&amp;vlookup(to_text(U1346),'1.Learning-Goals'!$A$3:$B$100,2,FALSE))"),"")</f>
        <v/>
      </c>
      <c r="Z1346" s="50" t="str">
        <f>IFERROR(__xludf.DUMMYFUNCTION("if(or(V1346="""",V1346=""f""),"""",V1346&amp;"": ""&amp;vlookup(to_text(V1346),'1.Learning-Goals'!$A$3:$B$100,2,FALSE))"),"")</f>
        <v/>
      </c>
      <c r="AA1346" s="50" t="str">
        <f>IFERROR(__xludf.DUMMYFUNCTION("if(or(W1346="""",W1346=""f""),"""",W1346&amp;"": ""&amp;vlookup(to_text(W1346),'1.Learning-Goals'!$A$3:$B$100,2,FALSE))"),"")</f>
        <v/>
      </c>
      <c r="AB1346" s="50" t="str">
        <f>IFERROR(__xludf.DUMMYFUNCTION("if(or(X1346="""",X1346=""f""),"""",X1346&amp;"": ""&amp;vlookup(to_text(X1346),'1.Learning-Goals'!$A$3:$B$100,2,FALSE))"),"")</f>
        <v/>
      </c>
      <c r="AC1346" s="52"/>
      <c r="AD1346" s="52"/>
      <c r="AE1346" s="52"/>
      <c r="AF1346" s="52"/>
      <c r="AG1346" s="52"/>
      <c r="AH1346" s="52"/>
      <c r="AI1346" s="52"/>
      <c r="AJ1346" s="52"/>
    </row>
    <row r="1347" ht="15.75" customHeight="1">
      <c r="A1347" s="53"/>
      <c r="B1347" s="39" t="str">
        <f t="shared" si="1"/>
        <v/>
      </c>
      <c r="C1347" s="40" t="s">
        <v>4212</v>
      </c>
      <c r="D1347" s="41" t="s">
        <v>4213</v>
      </c>
      <c r="E1347" s="41" t="s">
        <v>2866</v>
      </c>
      <c r="F1347" s="40" t="s">
        <v>2867</v>
      </c>
      <c r="G1347" s="41" t="s">
        <v>4051</v>
      </c>
      <c r="H1347" s="58" t="s">
        <v>7</v>
      </c>
      <c r="I1347" s="41" t="s">
        <v>2868</v>
      </c>
      <c r="J1347" s="43"/>
      <c r="K1347" s="44"/>
      <c r="L1347" s="45"/>
      <c r="M1347" s="46" t="s">
        <v>4196</v>
      </c>
      <c r="N1347" s="40" t="s">
        <v>4197</v>
      </c>
      <c r="O1347" s="47" t="s">
        <v>4214</v>
      </c>
      <c r="P1347" s="40" t="s">
        <v>4215</v>
      </c>
      <c r="Q1347" s="59"/>
      <c r="R1347" s="59"/>
      <c r="S1347" s="49"/>
      <c r="T1347" s="50" t="str">
        <f>IFERROR(__xludf.DUMMYFUNCTION("if(isblank($A1347),"""",REGEXREPLACE($A1347,   "",?(\d),?"",  ""$1""&amp;""-""&amp;$H1347))"),"")</f>
        <v/>
      </c>
      <c r="U1347" s="51" t="str">
        <f>IFERROR(__xludf.DUMMYFUNCTION("iferror(split(A1347,"","",TRUE,TRUE),"""")"),"")</f>
        <v/>
      </c>
      <c r="V1347" s="51"/>
      <c r="W1347" s="51"/>
      <c r="X1347" s="51"/>
      <c r="Y1347" s="50" t="str">
        <f>IFERROR(__xludf.DUMMYFUNCTION("if(or(U1347="""",U1347=""f""),"""",U1347&amp;"": ""&amp;vlookup(to_text(U1347),'1.Learning-Goals'!$A$3:$B$100,2,FALSE))"),"")</f>
        <v/>
      </c>
      <c r="Z1347" s="50" t="str">
        <f>IFERROR(__xludf.DUMMYFUNCTION("if(or(V1347="""",V1347=""f""),"""",V1347&amp;"": ""&amp;vlookup(to_text(V1347),'1.Learning-Goals'!$A$3:$B$100,2,FALSE))"),"")</f>
        <v/>
      </c>
      <c r="AA1347" s="50" t="str">
        <f>IFERROR(__xludf.DUMMYFUNCTION("if(or(W1347="""",W1347=""f""),"""",W1347&amp;"": ""&amp;vlookup(to_text(W1347),'1.Learning-Goals'!$A$3:$B$100,2,FALSE))"),"")</f>
        <v/>
      </c>
      <c r="AB1347" s="50" t="str">
        <f>IFERROR(__xludf.DUMMYFUNCTION("if(or(X1347="""",X1347=""f""),"""",X1347&amp;"": ""&amp;vlookup(to_text(X1347),'1.Learning-Goals'!$A$3:$B$100,2,FALSE))"),"")</f>
        <v/>
      </c>
      <c r="AC1347" s="52"/>
      <c r="AD1347" s="52"/>
      <c r="AE1347" s="52"/>
      <c r="AF1347" s="52"/>
      <c r="AG1347" s="52"/>
      <c r="AH1347" s="52"/>
      <c r="AI1347" s="52"/>
      <c r="AJ1347" s="52"/>
    </row>
    <row r="1348" ht="15.75" customHeight="1">
      <c r="A1348" s="53"/>
      <c r="B1348" s="39" t="str">
        <f t="shared" si="1"/>
        <v/>
      </c>
      <c r="C1348" s="40" t="s">
        <v>4216</v>
      </c>
      <c r="D1348" s="41" t="s">
        <v>4217</v>
      </c>
      <c r="E1348" s="41" t="s">
        <v>2866</v>
      </c>
      <c r="F1348" s="40" t="s">
        <v>2867</v>
      </c>
      <c r="G1348" s="41" t="s">
        <v>4051</v>
      </c>
      <c r="H1348" s="58" t="s">
        <v>7</v>
      </c>
      <c r="I1348" s="41" t="s">
        <v>2868</v>
      </c>
      <c r="J1348" s="43"/>
      <c r="K1348" s="44"/>
      <c r="L1348" s="45"/>
      <c r="M1348" s="46" t="s">
        <v>4196</v>
      </c>
      <c r="N1348" s="40" t="s">
        <v>4197</v>
      </c>
      <c r="O1348" s="47" t="s">
        <v>4218</v>
      </c>
      <c r="P1348" s="40" t="s">
        <v>4219</v>
      </c>
      <c r="Q1348" s="59"/>
      <c r="R1348" s="59"/>
      <c r="S1348" s="49"/>
      <c r="T1348" s="50" t="str">
        <f>IFERROR(__xludf.DUMMYFUNCTION("if(isblank($A1348),"""",REGEXREPLACE($A1348,   "",?(\d),?"",  ""$1""&amp;""-""&amp;$H1348))"),"")</f>
        <v/>
      </c>
      <c r="U1348" s="51" t="str">
        <f>IFERROR(__xludf.DUMMYFUNCTION("iferror(split(A1348,"","",TRUE,TRUE),"""")"),"")</f>
        <v/>
      </c>
      <c r="V1348" s="51"/>
      <c r="W1348" s="51"/>
      <c r="X1348" s="51"/>
      <c r="Y1348" s="50" t="str">
        <f>IFERROR(__xludf.DUMMYFUNCTION("if(or(U1348="""",U1348=""f""),"""",U1348&amp;"": ""&amp;vlookup(to_text(U1348),'1.Learning-Goals'!$A$3:$B$100,2,FALSE))"),"")</f>
        <v/>
      </c>
      <c r="Z1348" s="50" t="str">
        <f>IFERROR(__xludf.DUMMYFUNCTION("if(or(V1348="""",V1348=""f""),"""",V1348&amp;"": ""&amp;vlookup(to_text(V1348),'1.Learning-Goals'!$A$3:$B$100,2,FALSE))"),"")</f>
        <v/>
      </c>
      <c r="AA1348" s="50" t="str">
        <f>IFERROR(__xludf.DUMMYFUNCTION("if(or(W1348="""",W1348=""f""),"""",W1348&amp;"": ""&amp;vlookup(to_text(W1348),'1.Learning-Goals'!$A$3:$B$100,2,FALSE))"),"")</f>
        <v/>
      </c>
      <c r="AB1348" s="50" t="str">
        <f>IFERROR(__xludf.DUMMYFUNCTION("if(or(X1348="""",X1348=""f""),"""",X1348&amp;"": ""&amp;vlookup(to_text(X1348),'1.Learning-Goals'!$A$3:$B$100,2,FALSE))"),"")</f>
        <v/>
      </c>
      <c r="AC1348" s="52"/>
      <c r="AD1348" s="52"/>
      <c r="AE1348" s="52"/>
      <c r="AF1348" s="52"/>
      <c r="AG1348" s="52"/>
      <c r="AH1348" s="52"/>
      <c r="AI1348" s="52"/>
      <c r="AJ1348" s="52"/>
    </row>
    <row r="1349" ht="15.75" customHeight="1">
      <c r="A1349" s="53"/>
      <c r="B1349" s="39" t="str">
        <f t="shared" si="1"/>
        <v/>
      </c>
      <c r="C1349" s="40" t="s">
        <v>4220</v>
      </c>
      <c r="D1349" s="41" t="s">
        <v>4221</v>
      </c>
      <c r="E1349" s="41" t="s">
        <v>2866</v>
      </c>
      <c r="F1349" s="40" t="s">
        <v>2867</v>
      </c>
      <c r="G1349" s="41" t="s">
        <v>4051</v>
      </c>
      <c r="H1349" s="58" t="s">
        <v>7</v>
      </c>
      <c r="I1349" s="41" t="s">
        <v>2868</v>
      </c>
      <c r="J1349" s="43"/>
      <c r="K1349" s="44"/>
      <c r="L1349" s="45"/>
      <c r="M1349" s="46" t="s">
        <v>4196</v>
      </c>
      <c r="N1349" s="40" t="s">
        <v>4197</v>
      </c>
      <c r="O1349" s="47" t="s">
        <v>4222</v>
      </c>
      <c r="P1349" s="40" t="s">
        <v>4223</v>
      </c>
      <c r="Q1349" s="59"/>
      <c r="R1349" s="59"/>
      <c r="S1349" s="49"/>
      <c r="T1349" s="50" t="str">
        <f>IFERROR(__xludf.DUMMYFUNCTION("if(isblank($A1349),"""",REGEXREPLACE($A1349,   "",?(\d),?"",  ""$1""&amp;""-""&amp;$H1349))"),"")</f>
        <v/>
      </c>
      <c r="U1349" s="51" t="str">
        <f>IFERROR(__xludf.DUMMYFUNCTION("iferror(split(A1349,"","",TRUE,TRUE),"""")"),"")</f>
        <v/>
      </c>
      <c r="V1349" s="51"/>
      <c r="W1349" s="51"/>
      <c r="X1349" s="51"/>
      <c r="Y1349" s="50" t="str">
        <f>IFERROR(__xludf.DUMMYFUNCTION("if(or(U1349="""",U1349=""f""),"""",U1349&amp;"": ""&amp;vlookup(to_text(U1349),'1.Learning-Goals'!$A$3:$B$100,2,FALSE))"),"")</f>
        <v/>
      </c>
      <c r="Z1349" s="50" t="str">
        <f>IFERROR(__xludf.DUMMYFUNCTION("if(or(V1349="""",V1349=""f""),"""",V1349&amp;"": ""&amp;vlookup(to_text(V1349),'1.Learning-Goals'!$A$3:$B$100,2,FALSE))"),"")</f>
        <v/>
      </c>
      <c r="AA1349" s="50" t="str">
        <f>IFERROR(__xludf.DUMMYFUNCTION("if(or(W1349="""",W1349=""f""),"""",W1349&amp;"": ""&amp;vlookup(to_text(W1349),'1.Learning-Goals'!$A$3:$B$100,2,FALSE))"),"")</f>
        <v/>
      </c>
      <c r="AB1349" s="50" t="str">
        <f>IFERROR(__xludf.DUMMYFUNCTION("if(or(X1349="""",X1349=""f""),"""",X1349&amp;"": ""&amp;vlookup(to_text(X1349),'1.Learning-Goals'!$A$3:$B$100,2,FALSE))"),"")</f>
        <v/>
      </c>
      <c r="AC1349" s="52"/>
      <c r="AD1349" s="52"/>
      <c r="AE1349" s="52"/>
      <c r="AF1349" s="52"/>
      <c r="AG1349" s="52"/>
      <c r="AH1349" s="52"/>
      <c r="AI1349" s="52"/>
      <c r="AJ1349" s="52"/>
    </row>
    <row r="1350" ht="15.75" customHeight="1">
      <c r="A1350" s="53"/>
      <c r="B1350" s="39" t="str">
        <f t="shared" si="1"/>
        <v/>
      </c>
      <c r="C1350" s="40" t="s">
        <v>4224</v>
      </c>
      <c r="D1350" s="41" t="s">
        <v>4225</v>
      </c>
      <c r="E1350" s="41" t="s">
        <v>2866</v>
      </c>
      <c r="F1350" s="40" t="s">
        <v>2867</v>
      </c>
      <c r="G1350" s="41" t="s">
        <v>4051</v>
      </c>
      <c r="H1350" s="58" t="s">
        <v>7</v>
      </c>
      <c r="I1350" s="41" t="s">
        <v>2868</v>
      </c>
      <c r="J1350" s="43"/>
      <c r="K1350" s="44"/>
      <c r="L1350" s="45"/>
      <c r="M1350" s="46" t="s">
        <v>4196</v>
      </c>
      <c r="N1350" s="40" t="s">
        <v>4197</v>
      </c>
      <c r="O1350" s="47" t="s">
        <v>4226</v>
      </c>
      <c r="P1350" s="40" t="s">
        <v>4227</v>
      </c>
      <c r="Q1350" s="59"/>
      <c r="R1350" s="59"/>
      <c r="S1350" s="49"/>
      <c r="T1350" s="50" t="str">
        <f>IFERROR(__xludf.DUMMYFUNCTION("if(isblank($A1350),"""",REGEXREPLACE($A1350,   "",?(\d),?"",  ""$1""&amp;""-""&amp;$H1350))"),"")</f>
        <v/>
      </c>
      <c r="U1350" s="51" t="str">
        <f>IFERROR(__xludf.DUMMYFUNCTION("iferror(split(A1350,"","",TRUE,TRUE),"""")"),"")</f>
        <v/>
      </c>
      <c r="V1350" s="51"/>
      <c r="W1350" s="51"/>
      <c r="X1350" s="51"/>
      <c r="Y1350" s="50" t="str">
        <f>IFERROR(__xludf.DUMMYFUNCTION("if(or(U1350="""",U1350=""f""),"""",U1350&amp;"": ""&amp;vlookup(to_text(U1350),'1.Learning-Goals'!$A$3:$B$100,2,FALSE))"),"")</f>
        <v/>
      </c>
      <c r="Z1350" s="50" t="str">
        <f>IFERROR(__xludf.DUMMYFUNCTION("if(or(V1350="""",V1350=""f""),"""",V1350&amp;"": ""&amp;vlookup(to_text(V1350),'1.Learning-Goals'!$A$3:$B$100,2,FALSE))"),"")</f>
        <v/>
      </c>
      <c r="AA1350" s="50" t="str">
        <f>IFERROR(__xludf.DUMMYFUNCTION("if(or(W1350="""",W1350=""f""),"""",W1350&amp;"": ""&amp;vlookup(to_text(W1350),'1.Learning-Goals'!$A$3:$B$100,2,FALSE))"),"")</f>
        <v/>
      </c>
      <c r="AB1350" s="50" t="str">
        <f>IFERROR(__xludf.DUMMYFUNCTION("if(or(X1350="""",X1350=""f""),"""",X1350&amp;"": ""&amp;vlookup(to_text(X1350),'1.Learning-Goals'!$A$3:$B$100,2,FALSE))"),"")</f>
        <v/>
      </c>
      <c r="AC1350" s="52"/>
      <c r="AD1350" s="52"/>
      <c r="AE1350" s="52"/>
      <c r="AF1350" s="52"/>
      <c r="AG1350" s="52"/>
      <c r="AH1350" s="52"/>
      <c r="AI1350" s="52"/>
      <c r="AJ1350" s="52"/>
    </row>
    <row r="1351" ht="15.75" customHeight="1">
      <c r="A1351" s="53"/>
      <c r="B1351" s="39" t="str">
        <f t="shared" si="1"/>
        <v/>
      </c>
      <c r="C1351" s="40" t="s">
        <v>4228</v>
      </c>
      <c r="D1351" s="41" t="s">
        <v>4229</v>
      </c>
      <c r="E1351" s="41" t="s">
        <v>2866</v>
      </c>
      <c r="F1351" s="40" t="s">
        <v>2867</v>
      </c>
      <c r="G1351" s="41" t="s">
        <v>4051</v>
      </c>
      <c r="H1351" s="58" t="s">
        <v>7</v>
      </c>
      <c r="I1351" s="41" t="s">
        <v>2868</v>
      </c>
      <c r="J1351" s="43"/>
      <c r="K1351" s="44"/>
      <c r="L1351" s="45"/>
      <c r="M1351" s="46" t="s">
        <v>4196</v>
      </c>
      <c r="N1351" s="40" t="s">
        <v>4197</v>
      </c>
      <c r="O1351" s="47" t="s">
        <v>4230</v>
      </c>
      <c r="P1351" s="40" t="s">
        <v>4231</v>
      </c>
      <c r="Q1351" s="59"/>
      <c r="R1351" s="59"/>
      <c r="S1351" s="49"/>
      <c r="T1351" s="50" t="str">
        <f>IFERROR(__xludf.DUMMYFUNCTION("if(isblank($A1351),"""",REGEXREPLACE($A1351,   "",?(\d),?"",  ""$1""&amp;""-""&amp;$H1351))"),"")</f>
        <v/>
      </c>
      <c r="U1351" s="51" t="str">
        <f>IFERROR(__xludf.DUMMYFUNCTION("iferror(split(A1351,"","",TRUE,TRUE),"""")"),"")</f>
        <v/>
      </c>
      <c r="V1351" s="51"/>
      <c r="W1351" s="51"/>
      <c r="X1351" s="51"/>
      <c r="Y1351" s="50" t="str">
        <f>IFERROR(__xludf.DUMMYFUNCTION("if(or(U1351="""",U1351=""f""),"""",U1351&amp;"": ""&amp;vlookup(to_text(U1351),'1.Learning-Goals'!$A$3:$B$100,2,FALSE))"),"")</f>
        <v/>
      </c>
      <c r="Z1351" s="50" t="str">
        <f>IFERROR(__xludf.DUMMYFUNCTION("if(or(V1351="""",V1351=""f""),"""",V1351&amp;"": ""&amp;vlookup(to_text(V1351),'1.Learning-Goals'!$A$3:$B$100,2,FALSE))"),"")</f>
        <v/>
      </c>
      <c r="AA1351" s="50" t="str">
        <f>IFERROR(__xludf.DUMMYFUNCTION("if(or(W1351="""",W1351=""f""),"""",W1351&amp;"": ""&amp;vlookup(to_text(W1351),'1.Learning-Goals'!$A$3:$B$100,2,FALSE))"),"")</f>
        <v/>
      </c>
      <c r="AB1351" s="50" t="str">
        <f>IFERROR(__xludf.DUMMYFUNCTION("if(or(X1351="""",X1351=""f""),"""",X1351&amp;"": ""&amp;vlookup(to_text(X1351),'1.Learning-Goals'!$A$3:$B$100,2,FALSE))"),"")</f>
        <v/>
      </c>
      <c r="AC1351" s="52"/>
      <c r="AD1351" s="52"/>
      <c r="AE1351" s="52"/>
      <c r="AF1351" s="52"/>
      <c r="AG1351" s="52"/>
      <c r="AH1351" s="52"/>
      <c r="AI1351" s="52"/>
      <c r="AJ1351" s="52"/>
    </row>
    <row r="1352" ht="15.75" customHeight="1">
      <c r="A1352" s="53"/>
      <c r="B1352" s="39" t="str">
        <f t="shared" si="1"/>
        <v/>
      </c>
      <c r="C1352" s="40" t="s">
        <v>4232</v>
      </c>
      <c r="D1352" s="41" t="s">
        <v>4233</v>
      </c>
      <c r="E1352" s="41" t="s">
        <v>2866</v>
      </c>
      <c r="F1352" s="40" t="s">
        <v>2867</v>
      </c>
      <c r="G1352" s="41" t="s">
        <v>4051</v>
      </c>
      <c r="H1352" s="58" t="s">
        <v>7</v>
      </c>
      <c r="I1352" s="41" t="s">
        <v>2868</v>
      </c>
      <c r="J1352" s="43"/>
      <c r="K1352" s="44"/>
      <c r="L1352" s="45"/>
      <c r="M1352" s="46" t="s">
        <v>4196</v>
      </c>
      <c r="N1352" s="40" t="s">
        <v>4197</v>
      </c>
      <c r="O1352" s="47" t="s">
        <v>4234</v>
      </c>
      <c r="P1352" s="40" t="s">
        <v>4235</v>
      </c>
      <c r="Q1352" s="59"/>
      <c r="R1352" s="59"/>
      <c r="S1352" s="49"/>
      <c r="T1352" s="50" t="str">
        <f>IFERROR(__xludf.DUMMYFUNCTION("if(isblank($A1352),"""",REGEXREPLACE($A1352,   "",?(\d),?"",  ""$1""&amp;""-""&amp;$H1352))"),"")</f>
        <v/>
      </c>
      <c r="U1352" s="51" t="str">
        <f>IFERROR(__xludf.DUMMYFUNCTION("iferror(split(A1352,"","",TRUE,TRUE),"""")"),"")</f>
        <v/>
      </c>
      <c r="V1352" s="51"/>
      <c r="W1352" s="51"/>
      <c r="X1352" s="51"/>
      <c r="Y1352" s="50" t="str">
        <f>IFERROR(__xludf.DUMMYFUNCTION("if(or(U1352="""",U1352=""f""),"""",U1352&amp;"": ""&amp;vlookup(to_text(U1352),'1.Learning-Goals'!$A$3:$B$100,2,FALSE))"),"")</f>
        <v/>
      </c>
      <c r="Z1352" s="50" t="str">
        <f>IFERROR(__xludf.DUMMYFUNCTION("if(or(V1352="""",V1352=""f""),"""",V1352&amp;"": ""&amp;vlookup(to_text(V1352),'1.Learning-Goals'!$A$3:$B$100,2,FALSE))"),"")</f>
        <v/>
      </c>
      <c r="AA1352" s="50" t="str">
        <f>IFERROR(__xludf.DUMMYFUNCTION("if(or(W1352="""",W1352=""f""),"""",W1352&amp;"": ""&amp;vlookup(to_text(W1352),'1.Learning-Goals'!$A$3:$B$100,2,FALSE))"),"")</f>
        <v/>
      </c>
      <c r="AB1352" s="50" t="str">
        <f>IFERROR(__xludf.DUMMYFUNCTION("if(or(X1352="""",X1352=""f""),"""",X1352&amp;"": ""&amp;vlookup(to_text(X1352),'1.Learning-Goals'!$A$3:$B$100,2,FALSE))"),"")</f>
        <v/>
      </c>
      <c r="AC1352" s="52"/>
      <c r="AD1352" s="52"/>
      <c r="AE1352" s="52"/>
      <c r="AF1352" s="52"/>
      <c r="AG1352" s="52"/>
      <c r="AH1352" s="52"/>
      <c r="AI1352" s="52"/>
      <c r="AJ1352" s="52"/>
    </row>
    <row r="1353" ht="15.75" customHeight="1">
      <c r="A1353" s="53"/>
      <c r="B1353" s="39" t="str">
        <f t="shared" si="1"/>
        <v/>
      </c>
      <c r="C1353" s="40" t="s">
        <v>4236</v>
      </c>
      <c r="D1353" s="41" t="s">
        <v>4237</v>
      </c>
      <c r="E1353" s="41" t="s">
        <v>2866</v>
      </c>
      <c r="F1353" s="40" t="s">
        <v>2867</v>
      </c>
      <c r="G1353" s="41" t="s">
        <v>4051</v>
      </c>
      <c r="H1353" s="58" t="s">
        <v>7</v>
      </c>
      <c r="I1353" s="41" t="s">
        <v>2868</v>
      </c>
      <c r="J1353" s="43"/>
      <c r="K1353" s="44"/>
      <c r="L1353" s="45"/>
      <c r="M1353" s="46" t="s">
        <v>4196</v>
      </c>
      <c r="N1353" s="40" t="s">
        <v>4197</v>
      </c>
      <c r="O1353" s="47" t="s">
        <v>4238</v>
      </c>
      <c r="P1353" s="40" t="s">
        <v>4239</v>
      </c>
      <c r="Q1353" s="59"/>
      <c r="R1353" s="59"/>
      <c r="S1353" s="49"/>
      <c r="T1353" s="50" t="str">
        <f>IFERROR(__xludf.DUMMYFUNCTION("if(isblank($A1353),"""",REGEXREPLACE($A1353,   "",?(\d),?"",  ""$1""&amp;""-""&amp;$H1353))"),"")</f>
        <v/>
      </c>
      <c r="U1353" s="51" t="str">
        <f>IFERROR(__xludf.DUMMYFUNCTION("iferror(split(A1353,"","",TRUE,TRUE),"""")"),"")</f>
        <v/>
      </c>
      <c r="V1353" s="51"/>
      <c r="W1353" s="51"/>
      <c r="X1353" s="51"/>
      <c r="Y1353" s="50" t="str">
        <f>IFERROR(__xludf.DUMMYFUNCTION("if(or(U1353="""",U1353=""f""),"""",U1353&amp;"": ""&amp;vlookup(to_text(U1353),'1.Learning-Goals'!$A$3:$B$100,2,FALSE))"),"")</f>
        <v/>
      </c>
      <c r="Z1353" s="50" t="str">
        <f>IFERROR(__xludf.DUMMYFUNCTION("if(or(V1353="""",V1353=""f""),"""",V1353&amp;"": ""&amp;vlookup(to_text(V1353),'1.Learning-Goals'!$A$3:$B$100,2,FALSE))"),"")</f>
        <v/>
      </c>
      <c r="AA1353" s="50" t="str">
        <f>IFERROR(__xludf.DUMMYFUNCTION("if(or(W1353="""",W1353=""f""),"""",W1353&amp;"": ""&amp;vlookup(to_text(W1353),'1.Learning-Goals'!$A$3:$B$100,2,FALSE))"),"")</f>
        <v/>
      </c>
      <c r="AB1353" s="50" t="str">
        <f>IFERROR(__xludf.DUMMYFUNCTION("if(or(X1353="""",X1353=""f""),"""",X1353&amp;"": ""&amp;vlookup(to_text(X1353),'1.Learning-Goals'!$A$3:$B$100,2,FALSE))"),"")</f>
        <v/>
      </c>
      <c r="AC1353" s="52"/>
      <c r="AD1353" s="52"/>
      <c r="AE1353" s="52"/>
      <c r="AF1353" s="52"/>
      <c r="AG1353" s="52"/>
      <c r="AH1353" s="52"/>
      <c r="AI1353" s="52"/>
      <c r="AJ1353" s="52"/>
    </row>
    <row r="1354" ht="15.75" customHeight="1">
      <c r="A1354" s="53"/>
      <c r="B1354" s="39" t="str">
        <f t="shared" si="1"/>
        <v/>
      </c>
      <c r="C1354" s="40" t="s">
        <v>4240</v>
      </c>
      <c r="D1354" s="41" t="s">
        <v>4241</v>
      </c>
      <c r="E1354" s="41" t="s">
        <v>2866</v>
      </c>
      <c r="F1354" s="40" t="s">
        <v>2867</v>
      </c>
      <c r="G1354" s="41" t="s">
        <v>4051</v>
      </c>
      <c r="H1354" s="58" t="s">
        <v>7</v>
      </c>
      <c r="I1354" s="41" t="s">
        <v>2868</v>
      </c>
      <c r="J1354" s="43"/>
      <c r="K1354" s="44"/>
      <c r="L1354" s="45"/>
      <c r="M1354" s="46" t="s">
        <v>4196</v>
      </c>
      <c r="N1354" s="40" t="s">
        <v>4197</v>
      </c>
      <c r="O1354" s="47" t="s">
        <v>4242</v>
      </c>
      <c r="P1354" s="40" t="s">
        <v>4243</v>
      </c>
      <c r="Q1354" s="59"/>
      <c r="R1354" s="59"/>
      <c r="S1354" s="49"/>
      <c r="T1354" s="50" t="str">
        <f>IFERROR(__xludf.DUMMYFUNCTION("if(isblank($A1354),"""",REGEXREPLACE($A1354,   "",?(\d),?"",  ""$1""&amp;""-""&amp;$H1354))"),"")</f>
        <v/>
      </c>
      <c r="U1354" s="51" t="str">
        <f>IFERROR(__xludf.DUMMYFUNCTION("iferror(split(A1354,"","",TRUE,TRUE),"""")"),"")</f>
        <v/>
      </c>
      <c r="V1354" s="51"/>
      <c r="W1354" s="51"/>
      <c r="X1354" s="51"/>
      <c r="Y1354" s="50" t="str">
        <f>IFERROR(__xludf.DUMMYFUNCTION("if(or(U1354="""",U1354=""f""),"""",U1354&amp;"": ""&amp;vlookup(to_text(U1354),'1.Learning-Goals'!$A$3:$B$100,2,FALSE))"),"")</f>
        <v/>
      </c>
      <c r="Z1354" s="50" t="str">
        <f>IFERROR(__xludf.DUMMYFUNCTION("if(or(V1354="""",V1354=""f""),"""",V1354&amp;"": ""&amp;vlookup(to_text(V1354),'1.Learning-Goals'!$A$3:$B$100,2,FALSE))"),"")</f>
        <v/>
      </c>
      <c r="AA1354" s="50" t="str">
        <f>IFERROR(__xludf.DUMMYFUNCTION("if(or(W1354="""",W1354=""f""),"""",W1354&amp;"": ""&amp;vlookup(to_text(W1354),'1.Learning-Goals'!$A$3:$B$100,2,FALSE))"),"")</f>
        <v/>
      </c>
      <c r="AB1354" s="50" t="str">
        <f>IFERROR(__xludf.DUMMYFUNCTION("if(or(X1354="""",X1354=""f""),"""",X1354&amp;"": ""&amp;vlookup(to_text(X1354),'1.Learning-Goals'!$A$3:$B$100,2,FALSE))"),"")</f>
        <v/>
      </c>
      <c r="AC1354" s="52"/>
      <c r="AD1354" s="52"/>
      <c r="AE1354" s="52"/>
      <c r="AF1354" s="52"/>
      <c r="AG1354" s="52"/>
      <c r="AH1354" s="52"/>
      <c r="AI1354" s="52"/>
      <c r="AJ1354" s="52"/>
    </row>
    <row r="1355" ht="15.75" customHeight="1">
      <c r="A1355" s="53"/>
      <c r="B1355" s="39" t="str">
        <f t="shared" si="1"/>
        <v/>
      </c>
      <c r="C1355" s="40" t="s">
        <v>4244</v>
      </c>
      <c r="D1355" s="41" t="s">
        <v>4245</v>
      </c>
      <c r="E1355" s="41" t="s">
        <v>2866</v>
      </c>
      <c r="F1355" s="40" t="s">
        <v>2911</v>
      </c>
      <c r="G1355" s="41" t="s">
        <v>4051</v>
      </c>
      <c r="H1355" s="58" t="s">
        <v>7</v>
      </c>
      <c r="I1355" s="41" t="s">
        <v>2912</v>
      </c>
      <c r="J1355" s="43"/>
      <c r="K1355" s="44"/>
      <c r="L1355" s="45"/>
      <c r="M1355" s="46" t="s">
        <v>4246</v>
      </c>
      <c r="N1355" s="40" t="s">
        <v>4247</v>
      </c>
      <c r="O1355" s="47" t="s">
        <v>4248</v>
      </c>
      <c r="P1355" s="40" t="s">
        <v>4249</v>
      </c>
      <c r="Q1355" s="59"/>
      <c r="R1355" s="59"/>
      <c r="S1355" s="49"/>
      <c r="T1355" s="50" t="str">
        <f>IFERROR(__xludf.DUMMYFUNCTION("if(isblank($A1355),"""",REGEXREPLACE($A1355,   "",?(\d),?"",  ""$1""&amp;""-""&amp;$H1355))"),"")</f>
        <v/>
      </c>
      <c r="U1355" s="51" t="str">
        <f>IFERROR(__xludf.DUMMYFUNCTION("iferror(split(A1355,"","",TRUE,TRUE),"""")"),"")</f>
        <v/>
      </c>
      <c r="V1355" s="51"/>
      <c r="W1355" s="51"/>
      <c r="X1355" s="51"/>
      <c r="Y1355" s="50" t="str">
        <f>IFERROR(__xludf.DUMMYFUNCTION("if(or(U1355="""",U1355=""f""),"""",U1355&amp;"": ""&amp;vlookup(to_text(U1355),'1.Learning-Goals'!$A$3:$B$100,2,FALSE))"),"")</f>
        <v/>
      </c>
      <c r="Z1355" s="50" t="str">
        <f>IFERROR(__xludf.DUMMYFUNCTION("if(or(V1355="""",V1355=""f""),"""",V1355&amp;"": ""&amp;vlookup(to_text(V1355),'1.Learning-Goals'!$A$3:$B$100,2,FALSE))"),"")</f>
        <v/>
      </c>
      <c r="AA1355" s="50" t="str">
        <f>IFERROR(__xludf.DUMMYFUNCTION("if(or(W1355="""",W1355=""f""),"""",W1355&amp;"": ""&amp;vlookup(to_text(W1355),'1.Learning-Goals'!$A$3:$B$100,2,FALSE))"),"")</f>
        <v/>
      </c>
      <c r="AB1355" s="50" t="str">
        <f>IFERROR(__xludf.DUMMYFUNCTION("if(or(X1355="""",X1355=""f""),"""",X1355&amp;"": ""&amp;vlookup(to_text(X1355),'1.Learning-Goals'!$A$3:$B$100,2,FALSE))"),"")</f>
        <v/>
      </c>
      <c r="AC1355" s="52"/>
      <c r="AD1355" s="52"/>
      <c r="AE1355" s="52"/>
      <c r="AF1355" s="52"/>
      <c r="AG1355" s="52"/>
      <c r="AH1355" s="52"/>
      <c r="AI1355" s="52"/>
      <c r="AJ1355" s="52"/>
    </row>
    <row r="1356" ht="15.75" customHeight="1">
      <c r="A1356" s="53"/>
      <c r="B1356" s="39" t="str">
        <f t="shared" si="1"/>
        <v/>
      </c>
      <c r="C1356" s="40" t="s">
        <v>4250</v>
      </c>
      <c r="D1356" s="41" t="s">
        <v>4251</v>
      </c>
      <c r="E1356" s="41" t="s">
        <v>2866</v>
      </c>
      <c r="F1356" s="40" t="s">
        <v>2911</v>
      </c>
      <c r="G1356" s="41" t="s">
        <v>4051</v>
      </c>
      <c r="H1356" s="58" t="s">
        <v>7</v>
      </c>
      <c r="I1356" s="41" t="s">
        <v>2912</v>
      </c>
      <c r="J1356" s="43"/>
      <c r="K1356" s="44"/>
      <c r="L1356" s="45"/>
      <c r="M1356" s="46" t="s">
        <v>4246</v>
      </c>
      <c r="N1356" s="40" t="s">
        <v>4247</v>
      </c>
      <c r="O1356" s="47" t="s">
        <v>4252</v>
      </c>
      <c r="P1356" s="40" t="s">
        <v>4253</v>
      </c>
      <c r="Q1356" s="59"/>
      <c r="R1356" s="59"/>
      <c r="S1356" s="49"/>
      <c r="T1356" s="50" t="str">
        <f>IFERROR(__xludf.DUMMYFUNCTION("if(isblank($A1356),"""",REGEXREPLACE($A1356,   "",?(\d),?"",  ""$1""&amp;""-""&amp;$H1356))"),"")</f>
        <v/>
      </c>
      <c r="U1356" s="51" t="str">
        <f>IFERROR(__xludf.DUMMYFUNCTION("iferror(split(A1356,"","",TRUE,TRUE),"""")"),"")</f>
        <v/>
      </c>
      <c r="V1356" s="51"/>
      <c r="W1356" s="51"/>
      <c r="X1356" s="51"/>
      <c r="Y1356" s="50" t="str">
        <f>IFERROR(__xludf.DUMMYFUNCTION("if(or(U1356="""",U1356=""f""),"""",U1356&amp;"": ""&amp;vlookup(to_text(U1356),'1.Learning-Goals'!$A$3:$B$100,2,FALSE))"),"")</f>
        <v/>
      </c>
      <c r="Z1356" s="50" t="str">
        <f>IFERROR(__xludf.DUMMYFUNCTION("if(or(V1356="""",V1356=""f""),"""",V1356&amp;"": ""&amp;vlookup(to_text(V1356),'1.Learning-Goals'!$A$3:$B$100,2,FALSE))"),"")</f>
        <v/>
      </c>
      <c r="AA1356" s="50" t="str">
        <f>IFERROR(__xludf.DUMMYFUNCTION("if(or(W1356="""",W1356=""f""),"""",W1356&amp;"": ""&amp;vlookup(to_text(W1356),'1.Learning-Goals'!$A$3:$B$100,2,FALSE))"),"")</f>
        <v/>
      </c>
      <c r="AB1356" s="50" t="str">
        <f>IFERROR(__xludf.DUMMYFUNCTION("if(or(X1356="""",X1356=""f""),"""",X1356&amp;"": ""&amp;vlookup(to_text(X1356),'1.Learning-Goals'!$A$3:$B$100,2,FALSE))"),"")</f>
        <v/>
      </c>
      <c r="AC1356" s="52"/>
      <c r="AD1356" s="52"/>
      <c r="AE1356" s="52"/>
      <c r="AF1356" s="52"/>
      <c r="AG1356" s="52"/>
      <c r="AH1356" s="52"/>
      <c r="AI1356" s="52"/>
      <c r="AJ1356" s="52"/>
    </row>
    <row r="1357" ht="15.75" customHeight="1">
      <c r="A1357" s="53"/>
      <c r="B1357" s="39" t="str">
        <f t="shared" si="1"/>
        <v/>
      </c>
      <c r="C1357" s="40" t="s">
        <v>4254</v>
      </c>
      <c r="D1357" s="41" t="s">
        <v>4255</v>
      </c>
      <c r="E1357" s="41" t="s">
        <v>2866</v>
      </c>
      <c r="F1357" s="40" t="s">
        <v>2911</v>
      </c>
      <c r="G1357" s="41" t="s">
        <v>4051</v>
      </c>
      <c r="H1357" s="58" t="s">
        <v>7</v>
      </c>
      <c r="I1357" s="41" t="s">
        <v>2912</v>
      </c>
      <c r="J1357" s="43"/>
      <c r="K1357" s="44"/>
      <c r="L1357" s="45"/>
      <c r="M1357" s="46" t="s">
        <v>4246</v>
      </c>
      <c r="N1357" s="40" t="s">
        <v>4247</v>
      </c>
      <c r="O1357" s="47" t="s">
        <v>4256</v>
      </c>
      <c r="P1357" s="40" t="s">
        <v>4257</v>
      </c>
      <c r="Q1357" s="59"/>
      <c r="R1357" s="59"/>
      <c r="S1357" s="49"/>
      <c r="T1357" s="50" t="str">
        <f>IFERROR(__xludf.DUMMYFUNCTION("if(isblank($A1357),"""",REGEXREPLACE($A1357,   "",?(\d),?"",  ""$1""&amp;""-""&amp;$H1357))"),"")</f>
        <v/>
      </c>
      <c r="U1357" s="51" t="str">
        <f>IFERROR(__xludf.DUMMYFUNCTION("iferror(split(A1357,"","",TRUE,TRUE),"""")"),"")</f>
        <v/>
      </c>
      <c r="V1357" s="51"/>
      <c r="W1357" s="51"/>
      <c r="X1357" s="51"/>
      <c r="Y1357" s="50" t="str">
        <f>IFERROR(__xludf.DUMMYFUNCTION("if(or(U1357="""",U1357=""f""),"""",U1357&amp;"": ""&amp;vlookup(to_text(U1357),'1.Learning-Goals'!$A$3:$B$100,2,FALSE))"),"")</f>
        <v/>
      </c>
      <c r="Z1357" s="50" t="str">
        <f>IFERROR(__xludf.DUMMYFUNCTION("if(or(V1357="""",V1357=""f""),"""",V1357&amp;"": ""&amp;vlookup(to_text(V1357),'1.Learning-Goals'!$A$3:$B$100,2,FALSE))"),"")</f>
        <v/>
      </c>
      <c r="AA1357" s="50" t="str">
        <f>IFERROR(__xludf.DUMMYFUNCTION("if(or(W1357="""",W1357=""f""),"""",W1357&amp;"": ""&amp;vlookup(to_text(W1357),'1.Learning-Goals'!$A$3:$B$100,2,FALSE))"),"")</f>
        <v/>
      </c>
      <c r="AB1357" s="50" t="str">
        <f>IFERROR(__xludf.DUMMYFUNCTION("if(or(X1357="""",X1357=""f""),"""",X1357&amp;"": ""&amp;vlookup(to_text(X1357),'1.Learning-Goals'!$A$3:$B$100,2,FALSE))"),"")</f>
        <v/>
      </c>
      <c r="AC1357" s="52"/>
      <c r="AD1357" s="52"/>
      <c r="AE1357" s="52"/>
      <c r="AF1357" s="52"/>
      <c r="AG1357" s="52"/>
      <c r="AH1357" s="52"/>
      <c r="AI1357" s="52"/>
      <c r="AJ1357" s="52"/>
    </row>
    <row r="1358" ht="15.75" customHeight="1">
      <c r="A1358" s="38" t="s">
        <v>34</v>
      </c>
      <c r="B1358" s="39" t="str">
        <f t="shared" si="1"/>
        <v/>
      </c>
      <c r="C1358" s="40" t="s">
        <v>4258</v>
      </c>
      <c r="D1358" s="41" t="s">
        <v>4259</v>
      </c>
      <c r="E1358" s="41" t="s">
        <v>2866</v>
      </c>
      <c r="F1358" s="40" t="s">
        <v>2911</v>
      </c>
      <c r="G1358" s="41" t="s">
        <v>4051</v>
      </c>
      <c r="H1358" s="58" t="s">
        <v>7</v>
      </c>
      <c r="I1358" s="41" t="s">
        <v>2912</v>
      </c>
      <c r="J1358" s="43"/>
      <c r="K1358" s="44"/>
      <c r="L1358" s="45"/>
      <c r="M1358" s="46" t="s">
        <v>4246</v>
      </c>
      <c r="N1358" s="40" t="s">
        <v>4247</v>
      </c>
      <c r="O1358" s="47" t="s">
        <v>4260</v>
      </c>
      <c r="P1358" s="40" t="s">
        <v>4261</v>
      </c>
      <c r="Q1358" s="59"/>
      <c r="R1358" s="59"/>
      <c r="S1358" s="49"/>
      <c r="T1358" s="50" t="str">
        <f>IFERROR(__xludf.DUMMYFUNCTION("if(isblank($A1358),"""",REGEXREPLACE($A1358,   "",?(\d),?"",  ""$1""&amp;""-""&amp;$H1358))"),"f")</f>
        <v>f</v>
      </c>
      <c r="U1358" s="51" t="str">
        <f>IFERROR(__xludf.DUMMYFUNCTION("iferror(split(A1358,"","",TRUE,TRUE),"""")"),"f")</f>
        <v>f</v>
      </c>
      <c r="V1358" s="51"/>
      <c r="W1358" s="51"/>
      <c r="X1358" s="51"/>
      <c r="Y1358" s="50" t="str">
        <f>IFERROR(__xludf.DUMMYFUNCTION("if(or(U1358="""",U1358=""f""),"""",U1358&amp;"": ""&amp;vlookup(to_text(U1358),'1.Learning-Goals'!$A$3:$B$100,2,FALSE))"),"")</f>
        <v/>
      </c>
      <c r="Z1358" s="50" t="str">
        <f>IFERROR(__xludf.DUMMYFUNCTION("if(or(V1358="""",V1358=""f""),"""",V1358&amp;"": ""&amp;vlookup(to_text(V1358),'1.Learning-Goals'!$A$3:$B$100,2,FALSE))"),"")</f>
        <v/>
      </c>
      <c r="AA1358" s="50" t="str">
        <f>IFERROR(__xludf.DUMMYFUNCTION("if(or(W1358="""",W1358=""f""),"""",W1358&amp;"": ""&amp;vlookup(to_text(W1358),'1.Learning-Goals'!$A$3:$B$100,2,FALSE))"),"")</f>
        <v/>
      </c>
      <c r="AB1358" s="50" t="str">
        <f>IFERROR(__xludf.DUMMYFUNCTION("if(or(X1358="""",X1358=""f""),"""",X1358&amp;"": ""&amp;vlookup(to_text(X1358),'1.Learning-Goals'!$A$3:$B$100,2,FALSE))"),"")</f>
        <v/>
      </c>
      <c r="AC1358" s="52"/>
      <c r="AD1358" s="52"/>
      <c r="AE1358" s="52"/>
      <c r="AF1358" s="52"/>
      <c r="AG1358" s="52"/>
      <c r="AH1358" s="52"/>
      <c r="AI1358" s="52"/>
      <c r="AJ1358" s="52"/>
    </row>
    <row r="1359" ht="15.75" customHeight="1">
      <c r="A1359" s="38"/>
      <c r="B1359" s="39" t="str">
        <f t="shared" si="1"/>
        <v/>
      </c>
      <c r="C1359" s="40" t="s">
        <v>4262</v>
      </c>
      <c r="D1359" s="41" t="s">
        <v>4263</v>
      </c>
      <c r="E1359" s="41" t="s">
        <v>2866</v>
      </c>
      <c r="F1359" s="40" t="s">
        <v>2911</v>
      </c>
      <c r="G1359" s="41" t="s">
        <v>4051</v>
      </c>
      <c r="H1359" s="58" t="s">
        <v>7</v>
      </c>
      <c r="I1359" s="41" t="s">
        <v>2912</v>
      </c>
      <c r="J1359" s="43"/>
      <c r="K1359" s="44"/>
      <c r="L1359" s="45"/>
      <c r="M1359" s="46" t="s">
        <v>4246</v>
      </c>
      <c r="N1359" s="40" t="s">
        <v>4247</v>
      </c>
      <c r="O1359" s="47" t="s">
        <v>4264</v>
      </c>
      <c r="P1359" s="40" t="s">
        <v>4265</v>
      </c>
      <c r="Q1359" s="59"/>
      <c r="R1359" s="59"/>
      <c r="S1359" s="49"/>
      <c r="T1359" s="50" t="str">
        <f>IFERROR(__xludf.DUMMYFUNCTION("if(isblank($A1359),"""",REGEXREPLACE($A1359,   "",?(\d),?"",  ""$1""&amp;""-""&amp;$H1359))"),"")</f>
        <v/>
      </c>
      <c r="U1359" s="51" t="str">
        <f>IFERROR(__xludf.DUMMYFUNCTION("iferror(split(A1359,"","",TRUE,TRUE),"""")"),"")</f>
        <v/>
      </c>
      <c r="V1359" s="51"/>
      <c r="W1359" s="51"/>
      <c r="X1359" s="51"/>
      <c r="Y1359" s="50" t="str">
        <f>IFERROR(__xludf.DUMMYFUNCTION("if(or(U1359="""",U1359=""f""),"""",U1359&amp;"": ""&amp;vlookup(to_text(U1359),'1.Learning-Goals'!$A$3:$B$100,2,FALSE))"),"")</f>
        <v/>
      </c>
      <c r="Z1359" s="50" t="str">
        <f>IFERROR(__xludf.DUMMYFUNCTION("if(or(V1359="""",V1359=""f""),"""",V1359&amp;"": ""&amp;vlookup(to_text(V1359),'1.Learning-Goals'!$A$3:$B$100,2,FALSE))"),"")</f>
        <v/>
      </c>
      <c r="AA1359" s="50" t="str">
        <f>IFERROR(__xludf.DUMMYFUNCTION("if(or(W1359="""",W1359=""f""),"""",W1359&amp;"": ""&amp;vlookup(to_text(W1359),'1.Learning-Goals'!$A$3:$B$100,2,FALSE))"),"")</f>
        <v/>
      </c>
      <c r="AB1359" s="50" t="str">
        <f>IFERROR(__xludf.DUMMYFUNCTION("if(or(X1359="""",X1359=""f""),"""",X1359&amp;"": ""&amp;vlookup(to_text(X1359),'1.Learning-Goals'!$A$3:$B$100,2,FALSE))"),"")</f>
        <v/>
      </c>
      <c r="AC1359" s="52"/>
      <c r="AD1359" s="52"/>
      <c r="AE1359" s="52"/>
      <c r="AF1359" s="52"/>
      <c r="AG1359" s="52"/>
      <c r="AH1359" s="52"/>
      <c r="AI1359" s="52"/>
      <c r="AJ1359" s="52"/>
    </row>
    <row r="1360" ht="15.75" customHeight="1">
      <c r="A1360" s="53"/>
      <c r="B1360" s="39" t="str">
        <f t="shared" si="1"/>
        <v/>
      </c>
      <c r="C1360" s="40" t="s">
        <v>4266</v>
      </c>
      <c r="D1360" s="41" t="s">
        <v>4267</v>
      </c>
      <c r="E1360" s="41" t="s">
        <v>2866</v>
      </c>
      <c r="F1360" s="40" t="s">
        <v>2911</v>
      </c>
      <c r="G1360" s="41" t="s">
        <v>4051</v>
      </c>
      <c r="H1360" s="58" t="s">
        <v>7</v>
      </c>
      <c r="I1360" s="41" t="s">
        <v>2912</v>
      </c>
      <c r="J1360" s="43"/>
      <c r="K1360" s="44"/>
      <c r="L1360" s="45"/>
      <c r="M1360" s="46" t="s">
        <v>4246</v>
      </c>
      <c r="N1360" s="40" t="s">
        <v>4247</v>
      </c>
      <c r="O1360" s="47" t="s">
        <v>4268</v>
      </c>
      <c r="P1360" s="40" t="s">
        <v>4269</v>
      </c>
      <c r="Q1360" s="59"/>
      <c r="R1360" s="59"/>
      <c r="S1360" s="49"/>
      <c r="T1360" s="50" t="str">
        <f>IFERROR(__xludf.DUMMYFUNCTION("if(isblank($A1360),"""",REGEXREPLACE($A1360,   "",?(\d),?"",  ""$1""&amp;""-""&amp;$H1360))"),"")</f>
        <v/>
      </c>
      <c r="U1360" s="51" t="str">
        <f>IFERROR(__xludf.DUMMYFUNCTION("iferror(split(A1360,"","",TRUE,TRUE),"""")"),"")</f>
        <v/>
      </c>
      <c r="V1360" s="51"/>
      <c r="W1360" s="51"/>
      <c r="X1360" s="51"/>
      <c r="Y1360" s="50" t="str">
        <f>IFERROR(__xludf.DUMMYFUNCTION("if(or(U1360="""",U1360=""f""),"""",U1360&amp;"": ""&amp;vlookup(to_text(U1360),'1.Learning-Goals'!$A$3:$B$100,2,FALSE))"),"")</f>
        <v/>
      </c>
      <c r="Z1360" s="50" t="str">
        <f>IFERROR(__xludf.DUMMYFUNCTION("if(or(V1360="""",V1360=""f""),"""",V1360&amp;"": ""&amp;vlookup(to_text(V1360),'1.Learning-Goals'!$A$3:$B$100,2,FALSE))"),"")</f>
        <v/>
      </c>
      <c r="AA1360" s="50" t="str">
        <f>IFERROR(__xludf.DUMMYFUNCTION("if(or(W1360="""",W1360=""f""),"""",W1360&amp;"": ""&amp;vlookup(to_text(W1360),'1.Learning-Goals'!$A$3:$B$100,2,FALSE))"),"")</f>
        <v/>
      </c>
      <c r="AB1360" s="50" t="str">
        <f>IFERROR(__xludf.DUMMYFUNCTION("if(or(X1360="""",X1360=""f""),"""",X1360&amp;"": ""&amp;vlookup(to_text(X1360),'1.Learning-Goals'!$A$3:$B$100,2,FALSE))"),"")</f>
        <v/>
      </c>
      <c r="AC1360" s="52"/>
      <c r="AD1360" s="52"/>
      <c r="AE1360" s="52"/>
      <c r="AF1360" s="52"/>
      <c r="AG1360" s="52"/>
      <c r="AH1360" s="52"/>
      <c r="AI1360" s="52"/>
      <c r="AJ1360" s="52"/>
    </row>
    <row r="1361" ht="15.75" customHeight="1">
      <c r="A1361" s="53"/>
      <c r="B1361" s="39" t="str">
        <f t="shared" si="1"/>
        <v/>
      </c>
      <c r="C1361" s="40" t="s">
        <v>4270</v>
      </c>
      <c r="D1361" s="41" t="s">
        <v>4271</v>
      </c>
      <c r="E1361" s="41" t="s">
        <v>2866</v>
      </c>
      <c r="F1361" s="40" t="s">
        <v>2911</v>
      </c>
      <c r="G1361" s="41" t="s">
        <v>4051</v>
      </c>
      <c r="H1361" s="58" t="s">
        <v>7</v>
      </c>
      <c r="I1361" s="41" t="s">
        <v>2912</v>
      </c>
      <c r="J1361" s="43"/>
      <c r="K1361" s="44"/>
      <c r="L1361" s="45"/>
      <c r="M1361" s="46" t="s">
        <v>4246</v>
      </c>
      <c r="N1361" s="40" t="s">
        <v>4247</v>
      </c>
      <c r="O1361" s="47" t="s">
        <v>4272</v>
      </c>
      <c r="P1361" s="40" t="s">
        <v>4273</v>
      </c>
      <c r="Q1361" s="59"/>
      <c r="R1361" s="59"/>
      <c r="S1361" s="49"/>
      <c r="T1361" s="50" t="str">
        <f>IFERROR(__xludf.DUMMYFUNCTION("if(isblank($A1361),"""",REGEXREPLACE($A1361,   "",?(\d),?"",  ""$1""&amp;""-""&amp;$H1361))"),"")</f>
        <v/>
      </c>
      <c r="U1361" s="51" t="str">
        <f>IFERROR(__xludf.DUMMYFUNCTION("iferror(split(A1361,"","",TRUE,TRUE),"""")"),"")</f>
        <v/>
      </c>
      <c r="V1361" s="51"/>
      <c r="W1361" s="51"/>
      <c r="X1361" s="51"/>
      <c r="Y1361" s="50" t="str">
        <f>IFERROR(__xludf.DUMMYFUNCTION("if(or(U1361="""",U1361=""f""),"""",U1361&amp;"": ""&amp;vlookup(to_text(U1361),'1.Learning-Goals'!$A$3:$B$100,2,FALSE))"),"")</f>
        <v/>
      </c>
      <c r="Z1361" s="50" t="str">
        <f>IFERROR(__xludf.DUMMYFUNCTION("if(or(V1361="""",V1361=""f""),"""",V1361&amp;"": ""&amp;vlookup(to_text(V1361),'1.Learning-Goals'!$A$3:$B$100,2,FALSE))"),"")</f>
        <v/>
      </c>
      <c r="AA1361" s="50" t="str">
        <f>IFERROR(__xludf.DUMMYFUNCTION("if(or(W1361="""",W1361=""f""),"""",W1361&amp;"": ""&amp;vlookup(to_text(W1361),'1.Learning-Goals'!$A$3:$B$100,2,FALSE))"),"")</f>
        <v/>
      </c>
      <c r="AB1361" s="50" t="str">
        <f>IFERROR(__xludf.DUMMYFUNCTION("if(or(X1361="""",X1361=""f""),"""",X1361&amp;"": ""&amp;vlookup(to_text(X1361),'1.Learning-Goals'!$A$3:$B$100,2,FALSE))"),"")</f>
        <v/>
      </c>
      <c r="AC1361" s="52"/>
      <c r="AD1361" s="52"/>
      <c r="AE1361" s="52"/>
      <c r="AF1361" s="52"/>
      <c r="AG1361" s="52"/>
      <c r="AH1361" s="52"/>
      <c r="AI1361" s="52"/>
      <c r="AJ1361" s="52"/>
    </row>
    <row r="1362" ht="15.75" customHeight="1">
      <c r="A1362" s="53"/>
      <c r="B1362" s="39" t="str">
        <f t="shared" si="1"/>
        <v/>
      </c>
      <c r="C1362" s="40" t="s">
        <v>4274</v>
      </c>
      <c r="D1362" s="41" t="s">
        <v>4275</v>
      </c>
      <c r="E1362" s="41" t="s">
        <v>2866</v>
      </c>
      <c r="F1362" s="40" t="s">
        <v>2911</v>
      </c>
      <c r="G1362" s="41" t="s">
        <v>4051</v>
      </c>
      <c r="H1362" s="58" t="s">
        <v>7</v>
      </c>
      <c r="I1362" s="41" t="s">
        <v>2912</v>
      </c>
      <c r="J1362" s="43"/>
      <c r="K1362" s="44"/>
      <c r="L1362" s="45"/>
      <c r="M1362" s="46" t="s">
        <v>4246</v>
      </c>
      <c r="N1362" s="40" t="s">
        <v>4247</v>
      </c>
      <c r="O1362" s="47" t="s">
        <v>4276</v>
      </c>
      <c r="P1362" s="40" t="s">
        <v>4277</v>
      </c>
      <c r="Q1362" s="59"/>
      <c r="R1362" s="59"/>
      <c r="S1362" s="49"/>
      <c r="T1362" s="50" t="str">
        <f>IFERROR(__xludf.DUMMYFUNCTION("if(isblank($A1362),"""",REGEXREPLACE($A1362,   "",?(\d),?"",  ""$1""&amp;""-""&amp;$H1362))"),"")</f>
        <v/>
      </c>
      <c r="U1362" s="51" t="str">
        <f>IFERROR(__xludf.DUMMYFUNCTION("iferror(split(A1362,"","",TRUE,TRUE),"""")"),"")</f>
        <v/>
      </c>
      <c r="V1362" s="51"/>
      <c r="W1362" s="51"/>
      <c r="X1362" s="51"/>
      <c r="Y1362" s="50" t="str">
        <f>IFERROR(__xludf.DUMMYFUNCTION("if(or(U1362="""",U1362=""f""),"""",U1362&amp;"": ""&amp;vlookup(to_text(U1362),'1.Learning-Goals'!$A$3:$B$100,2,FALSE))"),"")</f>
        <v/>
      </c>
      <c r="Z1362" s="50" t="str">
        <f>IFERROR(__xludf.DUMMYFUNCTION("if(or(V1362="""",V1362=""f""),"""",V1362&amp;"": ""&amp;vlookup(to_text(V1362),'1.Learning-Goals'!$A$3:$B$100,2,FALSE))"),"")</f>
        <v/>
      </c>
      <c r="AA1362" s="50" t="str">
        <f>IFERROR(__xludf.DUMMYFUNCTION("if(or(W1362="""",W1362=""f""),"""",W1362&amp;"": ""&amp;vlookup(to_text(W1362),'1.Learning-Goals'!$A$3:$B$100,2,FALSE))"),"")</f>
        <v/>
      </c>
      <c r="AB1362" s="50" t="str">
        <f>IFERROR(__xludf.DUMMYFUNCTION("if(or(X1362="""",X1362=""f""),"""",X1362&amp;"": ""&amp;vlookup(to_text(X1362),'1.Learning-Goals'!$A$3:$B$100,2,FALSE))"),"")</f>
        <v/>
      </c>
      <c r="AC1362" s="52"/>
      <c r="AD1362" s="52"/>
      <c r="AE1362" s="52"/>
      <c r="AF1362" s="52"/>
      <c r="AG1362" s="52"/>
      <c r="AH1362" s="52"/>
      <c r="AI1362" s="52"/>
      <c r="AJ1362" s="52"/>
    </row>
    <row r="1363" ht="15.75" customHeight="1">
      <c r="A1363" s="53"/>
      <c r="B1363" s="39" t="str">
        <f t="shared" si="1"/>
        <v/>
      </c>
      <c r="C1363" s="40" t="s">
        <v>4278</v>
      </c>
      <c r="D1363" s="41" t="s">
        <v>4279</v>
      </c>
      <c r="E1363" s="41" t="s">
        <v>2866</v>
      </c>
      <c r="F1363" s="40" t="s">
        <v>2911</v>
      </c>
      <c r="G1363" s="41" t="s">
        <v>4051</v>
      </c>
      <c r="H1363" s="58" t="s">
        <v>7</v>
      </c>
      <c r="I1363" s="41" t="s">
        <v>2912</v>
      </c>
      <c r="J1363" s="43"/>
      <c r="K1363" s="44"/>
      <c r="L1363" s="45"/>
      <c r="M1363" s="46" t="s">
        <v>4246</v>
      </c>
      <c r="N1363" s="40" t="s">
        <v>4247</v>
      </c>
      <c r="O1363" s="47" t="s">
        <v>4280</v>
      </c>
      <c r="P1363" s="40" t="s">
        <v>4281</v>
      </c>
      <c r="Q1363" s="59"/>
      <c r="R1363" s="59"/>
      <c r="S1363" s="49"/>
      <c r="T1363" s="50" t="str">
        <f>IFERROR(__xludf.DUMMYFUNCTION("if(isblank($A1363),"""",REGEXREPLACE($A1363,   "",?(\d),?"",  ""$1""&amp;""-""&amp;$H1363))"),"")</f>
        <v/>
      </c>
      <c r="U1363" s="51" t="str">
        <f>IFERROR(__xludf.DUMMYFUNCTION("iferror(split(A1363,"","",TRUE,TRUE),"""")"),"")</f>
        <v/>
      </c>
      <c r="V1363" s="51"/>
      <c r="W1363" s="51"/>
      <c r="X1363" s="51"/>
      <c r="Y1363" s="50" t="str">
        <f>IFERROR(__xludf.DUMMYFUNCTION("if(or(U1363="""",U1363=""f""),"""",U1363&amp;"": ""&amp;vlookup(to_text(U1363),'1.Learning-Goals'!$A$3:$B$100,2,FALSE))"),"")</f>
        <v/>
      </c>
      <c r="Z1363" s="50" t="str">
        <f>IFERROR(__xludf.DUMMYFUNCTION("if(or(V1363="""",V1363=""f""),"""",V1363&amp;"": ""&amp;vlookup(to_text(V1363),'1.Learning-Goals'!$A$3:$B$100,2,FALSE))"),"")</f>
        <v/>
      </c>
      <c r="AA1363" s="50" t="str">
        <f>IFERROR(__xludf.DUMMYFUNCTION("if(or(W1363="""",W1363=""f""),"""",W1363&amp;"": ""&amp;vlookup(to_text(W1363),'1.Learning-Goals'!$A$3:$B$100,2,FALSE))"),"")</f>
        <v/>
      </c>
      <c r="AB1363" s="50" t="str">
        <f>IFERROR(__xludf.DUMMYFUNCTION("if(or(X1363="""",X1363=""f""),"""",X1363&amp;"": ""&amp;vlookup(to_text(X1363),'1.Learning-Goals'!$A$3:$B$100,2,FALSE))"),"")</f>
        <v/>
      </c>
      <c r="AC1363" s="52"/>
      <c r="AD1363" s="52"/>
      <c r="AE1363" s="52"/>
      <c r="AF1363" s="52"/>
      <c r="AG1363" s="52"/>
      <c r="AH1363" s="52"/>
      <c r="AI1363" s="52"/>
      <c r="AJ1363" s="52"/>
    </row>
    <row r="1364" ht="15.75" customHeight="1">
      <c r="A1364" s="53"/>
      <c r="B1364" s="39" t="str">
        <f t="shared" si="1"/>
        <v/>
      </c>
      <c r="C1364" s="40" t="s">
        <v>4282</v>
      </c>
      <c r="D1364" s="41" t="s">
        <v>4283</v>
      </c>
      <c r="E1364" s="41" t="s">
        <v>2866</v>
      </c>
      <c r="F1364" s="40" t="s">
        <v>2911</v>
      </c>
      <c r="G1364" s="41" t="s">
        <v>4051</v>
      </c>
      <c r="H1364" s="58" t="s">
        <v>7</v>
      </c>
      <c r="I1364" s="41" t="s">
        <v>2912</v>
      </c>
      <c r="J1364" s="43"/>
      <c r="K1364" s="44"/>
      <c r="L1364" s="45"/>
      <c r="M1364" s="46" t="s">
        <v>4246</v>
      </c>
      <c r="N1364" s="40" t="s">
        <v>4247</v>
      </c>
      <c r="O1364" s="47" t="s">
        <v>4284</v>
      </c>
      <c r="P1364" s="40" t="s">
        <v>4285</v>
      </c>
      <c r="Q1364" s="59"/>
      <c r="R1364" s="59"/>
      <c r="S1364" s="49"/>
      <c r="T1364" s="50" t="str">
        <f>IFERROR(__xludf.DUMMYFUNCTION("if(isblank($A1364),"""",REGEXREPLACE($A1364,   "",?(\d),?"",  ""$1""&amp;""-""&amp;$H1364))"),"")</f>
        <v/>
      </c>
      <c r="U1364" s="51" t="str">
        <f>IFERROR(__xludf.DUMMYFUNCTION("iferror(split(A1364,"","",TRUE,TRUE),"""")"),"")</f>
        <v/>
      </c>
      <c r="V1364" s="51"/>
      <c r="W1364" s="51"/>
      <c r="X1364" s="51"/>
      <c r="Y1364" s="50" t="str">
        <f>IFERROR(__xludf.DUMMYFUNCTION("if(or(U1364="""",U1364=""f""),"""",U1364&amp;"": ""&amp;vlookup(to_text(U1364),'1.Learning-Goals'!$A$3:$B$100,2,FALSE))"),"")</f>
        <v/>
      </c>
      <c r="Z1364" s="50" t="str">
        <f>IFERROR(__xludf.DUMMYFUNCTION("if(or(V1364="""",V1364=""f""),"""",V1364&amp;"": ""&amp;vlookup(to_text(V1364),'1.Learning-Goals'!$A$3:$B$100,2,FALSE))"),"")</f>
        <v/>
      </c>
      <c r="AA1364" s="50" t="str">
        <f>IFERROR(__xludf.DUMMYFUNCTION("if(or(W1364="""",W1364=""f""),"""",W1364&amp;"": ""&amp;vlookup(to_text(W1364),'1.Learning-Goals'!$A$3:$B$100,2,FALSE))"),"")</f>
        <v/>
      </c>
      <c r="AB1364" s="50" t="str">
        <f>IFERROR(__xludf.DUMMYFUNCTION("if(or(X1364="""",X1364=""f""),"""",X1364&amp;"": ""&amp;vlookup(to_text(X1364),'1.Learning-Goals'!$A$3:$B$100,2,FALSE))"),"")</f>
        <v/>
      </c>
      <c r="AC1364" s="52"/>
      <c r="AD1364" s="52"/>
      <c r="AE1364" s="52"/>
      <c r="AF1364" s="52"/>
      <c r="AG1364" s="52"/>
      <c r="AH1364" s="52"/>
      <c r="AI1364" s="52"/>
      <c r="AJ1364" s="52"/>
    </row>
    <row r="1365" ht="15.75" customHeight="1">
      <c r="A1365" s="53"/>
      <c r="B1365" s="39" t="str">
        <f t="shared" si="1"/>
        <v/>
      </c>
      <c r="C1365" s="40" t="s">
        <v>4286</v>
      </c>
      <c r="D1365" s="41" t="s">
        <v>4287</v>
      </c>
      <c r="E1365" s="41" t="s">
        <v>2866</v>
      </c>
      <c r="F1365" s="40" t="s">
        <v>2911</v>
      </c>
      <c r="G1365" s="41" t="s">
        <v>4051</v>
      </c>
      <c r="H1365" s="58" t="s">
        <v>7</v>
      </c>
      <c r="I1365" s="41" t="s">
        <v>2912</v>
      </c>
      <c r="J1365" s="43"/>
      <c r="K1365" s="44"/>
      <c r="L1365" s="45"/>
      <c r="M1365" s="46" t="s">
        <v>4246</v>
      </c>
      <c r="N1365" s="40" t="s">
        <v>4247</v>
      </c>
      <c r="O1365" s="47" t="s">
        <v>4288</v>
      </c>
      <c r="P1365" s="40" t="s">
        <v>4289</v>
      </c>
      <c r="Q1365" s="59"/>
      <c r="R1365" s="59"/>
      <c r="S1365" s="49"/>
      <c r="T1365" s="50" t="str">
        <f>IFERROR(__xludf.DUMMYFUNCTION("if(isblank($A1365),"""",REGEXREPLACE($A1365,   "",?(\d),?"",  ""$1""&amp;""-""&amp;$H1365))"),"")</f>
        <v/>
      </c>
      <c r="U1365" s="51" t="str">
        <f>IFERROR(__xludf.DUMMYFUNCTION("iferror(split(A1365,"","",TRUE,TRUE),"""")"),"")</f>
        <v/>
      </c>
      <c r="V1365" s="51"/>
      <c r="W1365" s="51"/>
      <c r="X1365" s="51"/>
      <c r="Y1365" s="50" t="str">
        <f>IFERROR(__xludf.DUMMYFUNCTION("if(or(U1365="""",U1365=""f""),"""",U1365&amp;"": ""&amp;vlookup(to_text(U1365),'1.Learning-Goals'!$A$3:$B$100,2,FALSE))"),"")</f>
        <v/>
      </c>
      <c r="Z1365" s="50" t="str">
        <f>IFERROR(__xludf.DUMMYFUNCTION("if(or(V1365="""",V1365=""f""),"""",V1365&amp;"": ""&amp;vlookup(to_text(V1365),'1.Learning-Goals'!$A$3:$B$100,2,FALSE))"),"")</f>
        <v/>
      </c>
      <c r="AA1365" s="50" t="str">
        <f>IFERROR(__xludf.DUMMYFUNCTION("if(or(W1365="""",W1365=""f""),"""",W1365&amp;"": ""&amp;vlookup(to_text(W1365),'1.Learning-Goals'!$A$3:$B$100,2,FALSE))"),"")</f>
        <v/>
      </c>
      <c r="AB1365" s="50" t="str">
        <f>IFERROR(__xludf.DUMMYFUNCTION("if(or(X1365="""",X1365=""f""),"""",X1365&amp;"": ""&amp;vlookup(to_text(X1365),'1.Learning-Goals'!$A$3:$B$100,2,FALSE))"),"")</f>
        <v/>
      </c>
      <c r="AC1365" s="52"/>
      <c r="AD1365" s="52"/>
      <c r="AE1365" s="52"/>
      <c r="AF1365" s="52"/>
      <c r="AG1365" s="52"/>
      <c r="AH1365" s="52"/>
      <c r="AI1365" s="52"/>
      <c r="AJ1365" s="52"/>
    </row>
    <row r="1366" ht="15.75" customHeight="1">
      <c r="A1366" s="53"/>
      <c r="B1366" s="39" t="str">
        <f t="shared" si="1"/>
        <v/>
      </c>
      <c r="C1366" s="40" t="s">
        <v>4290</v>
      </c>
      <c r="D1366" s="41" t="s">
        <v>4291</v>
      </c>
      <c r="E1366" s="41" t="s">
        <v>2866</v>
      </c>
      <c r="F1366" s="40" t="s">
        <v>2911</v>
      </c>
      <c r="G1366" s="41" t="s">
        <v>4051</v>
      </c>
      <c r="H1366" s="58" t="s">
        <v>7</v>
      </c>
      <c r="I1366" s="41" t="s">
        <v>2912</v>
      </c>
      <c r="J1366" s="43"/>
      <c r="K1366" s="44"/>
      <c r="L1366" s="45"/>
      <c r="M1366" s="46" t="s">
        <v>4246</v>
      </c>
      <c r="N1366" s="40" t="s">
        <v>4247</v>
      </c>
      <c r="O1366" s="47" t="s">
        <v>4292</v>
      </c>
      <c r="P1366" s="40" t="s">
        <v>4293</v>
      </c>
      <c r="Q1366" s="59"/>
      <c r="R1366" s="59"/>
      <c r="S1366" s="49"/>
      <c r="T1366" s="50" t="str">
        <f>IFERROR(__xludf.DUMMYFUNCTION("if(isblank($A1366),"""",REGEXREPLACE($A1366,   "",?(\d),?"",  ""$1""&amp;""-""&amp;$H1366))"),"")</f>
        <v/>
      </c>
      <c r="U1366" s="51" t="str">
        <f>IFERROR(__xludf.DUMMYFUNCTION("iferror(split(A1366,"","",TRUE,TRUE),"""")"),"")</f>
        <v/>
      </c>
      <c r="V1366" s="51"/>
      <c r="W1366" s="51"/>
      <c r="X1366" s="51"/>
      <c r="Y1366" s="50" t="str">
        <f>IFERROR(__xludf.DUMMYFUNCTION("if(or(U1366="""",U1366=""f""),"""",U1366&amp;"": ""&amp;vlookup(to_text(U1366),'1.Learning-Goals'!$A$3:$B$100,2,FALSE))"),"")</f>
        <v/>
      </c>
      <c r="Z1366" s="50" t="str">
        <f>IFERROR(__xludf.DUMMYFUNCTION("if(or(V1366="""",V1366=""f""),"""",V1366&amp;"": ""&amp;vlookup(to_text(V1366),'1.Learning-Goals'!$A$3:$B$100,2,FALSE))"),"")</f>
        <v/>
      </c>
      <c r="AA1366" s="50" t="str">
        <f>IFERROR(__xludf.DUMMYFUNCTION("if(or(W1366="""",W1366=""f""),"""",W1366&amp;"": ""&amp;vlookup(to_text(W1366),'1.Learning-Goals'!$A$3:$B$100,2,FALSE))"),"")</f>
        <v/>
      </c>
      <c r="AB1366" s="50" t="str">
        <f>IFERROR(__xludf.DUMMYFUNCTION("if(or(X1366="""",X1366=""f""),"""",X1366&amp;"": ""&amp;vlookup(to_text(X1366),'1.Learning-Goals'!$A$3:$B$100,2,FALSE))"),"")</f>
        <v/>
      </c>
      <c r="AC1366" s="52"/>
      <c r="AD1366" s="52"/>
      <c r="AE1366" s="52"/>
      <c r="AF1366" s="52"/>
      <c r="AG1366" s="52"/>
      <c r="AH1366" s="52"/>
      <c r="AI1366" s="52"/>
      <c r="AJ1366" s="52"/>
    </row>
    <row r="1367" ht="15.75" customHeight="1">
      <c r="A1367" s="53"/>
      <c r="B1367" s="39" t="str">
        <f t="shared" si="1"/>
        <v/>
      </c>
      <c r="C1367" s="40" t="s">
        <v>4294</v>
      </c>
      <c r="D1367" s="41" t="s">
        <v>4295</v>
      </c>
      <c r="E1367" s="41" t="s">
        <v>2866</v>
      </c>
      <c r="F1367" s="40" t="s">
        <v>2911</v>
      </c>
      <c r="G1367" s="41" t="s">
        <v>4051</v>
      </c>
      <c r="H1367" s="58" t="s">
        <v>7</v>
      </c>
      <c r="I1367" s="41" t="s">
        <v>2912</v>
      </c>
      <c r="J1367" s="43"/>
      <c r="K1367" s="44"/>
      <c r="L1367" s="45"/>
      <c r="M1367" s="46" t="s">
        <v>4246</v>
      </c>
      <c r="N1367" s="40" t="s">
        <v>4247</v>
      </c>
      <c r="O1367" s="47" t="s">
        <v>4296</v>
      </c>
      <c r="P1367" s="40" t="s">
        <v>4297</v>
      </c>
      <c r="Q1367" s="59"/>
      <c r="R1367" s="59"/>
      <c r="S1367" s="49"/>
      <c r="T1367" s="50" t="str">
        <f>IFERROR(__xludf.DUMMYFUNCTION("if(isblank($A1367),"""",REGEXREPLACE($A1367,   "",?(\d),?"",  ""$1""&amp;""-""&amp;$H1367))"),"")</f>
        <v/>
      </c>
      <c r="U1367" s="51" t="str">
        <f>IFERROR(__xludf.DUMMYFUNCTION("iferror(split(A1367,"","",TRUE,TRUE),"""")"),"")</f>
        <v/>
      </c>
      <c r="V1367" s="51"/>
      <c r="W1367" s="51"/>
      <c r="X1367" s="51"/>
      <c r="Y1367" s="50" t="str">
        <f>IFERROR(__xludf.DUMMYFUNCTION("if(or(U1367="""",U1367=""f""),"""",U1367&amp;"": ""&amp;vlookup(to_text(U1367),'1.Learning-Goals'!$A$3:$B$100,2,FALSE))"),"")</f>
        <v/>
      </c>
      <c r="Z1367" s="50" t="str">
        <f>IFERROR(__xludf.DUMMYFUNCTION("if(or(V1367="""",V1367=""f""),"""",V1367&amp;"": ""&amp;vlookup(to_text(V1367),'1.Learning-Goals'!$A$3:$B$100,2,FALSE))"),"")</f>
        <v/>
      </c>
      <c r="AA1367" s="50" t="str">
        <f>IFERROR(__xludf.DUMMYFUNCTION("if(or(W1367="""",W1367=""f""),"""",W1367&amp;"": ""&amp;vlookup(to_text(W1367),'1.Learning-Goals'!$A$3:$B$100,2,FALSE))"),"")</f>
        <v/>
      </c>
      <c r="AB1367" s="50" t="str">
        <f>IFERROR(__xludf.DUMMYFUNCTION("if(or(X1367="""",X1367=""f""),"""",X1367&amp;"": ""&amp;vlookup(to_text(X1367),'1.Learning-Goals'!$A$3:$B$100,2,FALSE))"),"")</f>
        <v/>
      </c>
      <c r="AC1367" s="52"/>
      <c r="AD1367" s="52"/>
      <c r="AE1367" s="52"/>
      <c r="AF1367" s="52"/>
      <c r="AG1367" s="52"/>
      <c r="AH1367" s="52"/>
      <c r="AI1367" s="52"/>
      <c r="AJ1367" s="52"/>
    </row>
    <row r="1368" ht="15.75" customHeight="1">
      <c r="A1368" s="53"/>
      <c r="B1368" s="39" t="str">
        <f t="shared" si="1"/>
        <v/>
      </c>
      <c r="C1368" s="40" t="s">
        <v>4298</v>
      </c>
      <c r="D1368" s="41" t="s">
        <v>4299</v>
      </c>
      <c r="E1368" s="41" t="s">
        <v>2866</v>
      </c>
      <c r="F1368" s="40" t="s">
        <v>2911</v>
      </c>
      <c r="G1368" s="41" t="s">
        <v>4051</v>
      </c>
      <c r="H1368" s="58" t="s">
        <v>7</v>
      </c>
      <c r="I1368" s="41" t="s">
        <v>2912</v>
      </c>
      <c r="J1368" s="43"/>
      <c r="K1368" s="44"/>
      <c r="L1368" s="45"/>
      <c r="M1368" s="46" t="s">
        <v>4246</v>
      </c>
      <c r="N1368" s="40" t="s">
        <v>4247</v>
      </c>
      <c r="O1368" s="47" t="s">
        <v>4300</v>
      </c>
      <c r="P1368" s="40" t="s">
        <v>4301</v>
      </c>
      <c r="Q1368" s="59"/>
      <c r="R1368" s="59"/>
      <c r="S1368" s="49"/>
      <c r="T1368" s="50" t="str">
        <f>IFERROR(__xludf.DUMMYFUNCTION("if(isblank($A1368),"""",REGEXREPLACE($A1368,   "",?(\d),?"",  ""$1""&amp;""-""&amp;$H1368))"),"")</f>
        <v/>
      </c>
      <c r="U1368" s="51" t="str">
        <f>IFERROR(__xludf.DUMMYFUNCTION("iferror(split(A1368,"","",TRUE,TRUE),"""")"),"")</f>
        <v/>
      </c>
      <c r="V1368" s="51"/>
      <c r="W1368" s="51"/>
      <c r="X1368" s="51"/>
      <c r="Y1368" s="50" t="str">
        <f>IFERROR(__xludf.DUMMYFUNCTION("if(or(U1368="""",U1368=""f""),"""",U1368&amp;"": ""&amp;vlookup(to_text(U1368),'1.Learning-Goals'!$A$3:$B$100,2,FALSE))"),"")</f>
        <v/>
      </c>
      <c r="Z1368" s="50" t="str">
        <f>IFERROR(__xludf.DUMMYFUNCTION("if(or(V1368="""",V1368=""f""),"""",V1368&amp;"": ""&amp;vlookup(to_text(V1368),'1.Learning-Goals'!$A$3:$B$100,2,FALSE))"),"")</f>
        <v/>
      </c>
      <c r="AA1368" s="50" t="str">
        <f>IFERROR(__xludf.DUMMYFUNCTION("if(or(W1368="""",W1368=""f""),"""",W1368&amp;"": ""&amp;vlookup(to_text(W1368),'1.Learning-Goals'!$A$3:$B$100,2,FALSE))"),"")</f>
        <v/>
      </c>
      <c r="AB1368" s="50" t="str">
        <f>IFERROR(__xludf.DUMMYFUNCTION("if(or(X1368="""",X1368=""f""),"""",X1368&amp;"": ""&amp;vlookup(to_text(X1368),'1.Learning-Goals'!$A$3:$B$100,2,FALSE))"),"")</f>
        <v/>
      </c>
      <c r="AC1368" s="52"/>
      <c r="AD1368" s="52"/>
      <c r="AE1368" s="52"/>
      <c r="AF1368" s="52"/>
      <c r="AG1368" s="52"/>
      <c r="AH1368" s="52"/>
      <c r="AI1368" s="52"/>
      <c r="AJ1368" s="52"/>
    </row>
    <row r="1369" ht="15.75" customHeight="1">
      <c r="A1369" s="53"/>
      <c r="B1369" s="39" t="str">
        <f t="shared" si="1"/>
        <v/>
      </c>
      <c r="C1369" s="40" t="s">
        <v>4302</v>
      </c>
      <c r="D1369" s="41" t="s">
        <v>4303</v>
      </c>
      <c r="E1369" s="41" t="s">
        <v>2866</v>
      </c>
      <c r="F1369" s="40" t="s">
        <v>2911</v>
      </c>
      <c r="G1369" s="41" t="s">
        <v>4051</v>
      </c>
      <c r="H1369" s="58" t="s">
        <v>7</v>
      </c>
      <c r="I1369" s="41" t="s">
        <v>2912</v>
      </c>
      <c r="J1369" s="43"/>
      <c r="K1369" s="44"/>
      <c r="L1369" s="45"/>
      <c r="M1369" s="46" t="s">
        <v>4246</v>
      </c>
      <c r="N1369" s="40" t="s">
        <v>4247</v>
      </c>
      <c r="O1369" s="47" t="s">
        <v>4304</v>
      </c>
      <c r="P1369" s="40" t="s">
        <v>4305</v>
      </c>
      <c r="Q1369" s="59"/>
      <c r="R1369" s="59"/>
      <c r="S1369" s="49"/>
      <c r="T1369" s="50" t="str">
        <f>IFERROR(__xludf.DUMMYFUNCTION("if(isblank($A1369),"""",REGEXREPLACE($A1369,   "",?(\d),?"",  ""$1""&amp;""-""&amp;$H1369))"),"")</f>
        <v/>
      </c>
      <c r="U1369" s="51" t="str">
        <f>IFERROR(__xludf.DUMMYFUNCTION("iferror(split(A1369,"","",TRUE,TRUE),"""")"),"")</f>
        <v/>
      </c>
      <c r="V1369" s="51"/>
      <c r="W1369" s="51"/>
      <c r="X1369" s="51"/>
      <c r="Y1369" s="50" t="str">
        <f>IFERROR(__xludf.DUMMYFUNCTION("if(or(U1369="""",U1369=""f""),"""",U1369&amp;"": ""&amp;vlookup(to_text(U1369),'1.Learning-Goals'!$A$3:$B$100,2,FALSE))"),"")</f>
        <v/>
      </c>
      <c r="Z1369" s="50" t="str">
        <f>IFERROR(__xludf.DUMMYFUNCTION("if(or(V1369="""",V1369=""f""),"""",V1369&amp;"": ""&amp;vlookup(to_text(V1369),'1.Learning-Goals'!$A$3:$B$100,2,FALSE))"),"")</f>
        <v/>
      </c>
      <c r="AA1369" s="50" t="str">
        <f>IFERROR(__xludf.DUMMYFUNCTION("if(or(W1369="""",W1369=""f""),"""",W1369&amp;"": ""&amp;vlookup(to_text(W1369),'1.Learning-Goals'!$A$3:$B$100,2,FALSE))"),"")</f>
        <v/>
      </c>
      <c r="AB1369" s="50" t="str">
        <f>IFERROR(__xludf.DUMMYFUNCTION("if(or(X1369="""",X1369=""f""),"""",X1369&amp;"": ""&amp;vlookup(to_text(X1369),'1.Learning-Goals'!$A$3:$B$100,2,FALSE))"),"")</f>
        <v/>
      </c>
      <c r="AC1369" s="52"/>
      <c r="AD1369" s="52"/>
      <c r="AE1369" s="52"/>
      <c r="AF1369" s="52"/>
      <c r="AG1369" s="52"/>
      <c r="AH1369" s="52"/>
      <c r="AI1369" s="52"/>
      <c r="AJ1369" s="52"/>
    </row>
    <row r="1370" ht="15.75" customHeight="1">
      <c r="A1370" s="53"/>
      <c r="B1370" s="39" t="str">
        <f t="shared" si="1"/>
        <v/>
      </c>
      <c r="C1370" s="40" t="s">
        <v>4306</v>
      </c>
      <c r="D1370" s="41" t="s">
        <v>4307</v>
      </c>
      <c r="E1370" s="41" t="s">
        <v>2866</v>
      </c>
      <c r="F1370" s="40" t="s">
        <v>2911</v>
      </c>
      <c r="G1370" s="41" t="s">
        <v>4051</v>
      </c>
      <c r="H1370" s="58" t="s">
        <v>7</v>
      </c>
      <c r="I1370" s="41" t="s">
        <v>2912</v>
      </c>
      <c r="J1370" s="43"/>
      <c r="K1370" s="44"/>
      <c r="L1370" s="45"/>
      <c r="M1370" s="46" t="s">
        <v>4246</v>
      </c>
      <c r="N1370" s="40" t="s">
        <v>4247</v>
      </c>
      <c r="O1370" s="47" t="s">
        <v>4308</v>
      </c>
      <c r="P1370" s="40" t="s">
        <v>4309</v>
      </c>
      <c r="Q1370" s="59"/>
      <c r="R1370" s="59"/>
      <c r="S1370" s="49"/>
      <c r="T1370" s="50" t="str">
        <f>IFERROR(__xludf.DUMMYFUNCTION("if(isblank($A1370),"""",REGEXREPLACE($A1370,   "",?(\d),?"",  ""$1""&amp;""-""&amp;$H1370))"),"")</f>
        <v/>
      </c>
      <c r="U1370" s="51" t="str">
        <f>IFERROR(__xludf.DUMMYFUNCTION("iferror(split(A1370,"","",TRUE,TRUE),"""")"),"")</f>
        <v/>
      </c>
      <c r="V1370" s="51"/>
      <c r="W1370" s="51"/>
      <c r="X1370" s="51"/>
      <c r="Y1370" s="50" t="str">
        <f>IFERROR(__xludf.DUMMYFUNCTION("if(or(U1370="""",U1370=""f""),"""",U1370&amp;"": ""&amp;vlookup(to_text(U1370),'1.Learning-Goals'!$A$3:$B$100,2,FALSE))"),"")</f>
        <v/>
      </c>
      <c r="Z1370" s="50" t="str">
        <f>IFERROR(__xludf.DUMMYFUNCTION("if(or(V1370="""",V1370=""f""),"""",V1370&amp;"": ""&amp;vlookup(to_text(V1370),'1.Learning-Goals'!$A$3:$B$100,2,FALSE))"),"")</f>
        <v/>
      </c>
      <c r="AA1370" s="50" t="str">
        <f>IFERROR(__xludf.DUMMYFUNCTION("if(or(W1370="""",W1370=""f""),"""",W1370&amp;"": ""&amp;vlookup(to_text(W1370),'1.Learning-Goals'!$A$3:$B$100,2,FALSE))"),"")</f>
        <v/>
      </c>
      <c r="AB1370" s="50" t="str">
        <f>IFERROR(__xludf.DUMMYFUNCTION("if(or(X1370="""",X1370=""f""),"""",X1370&amp;"": ""&amp;vlookup(to_text(X1370),'1.Learning-Goals'!$A$3:$B$100,2,FALSE))"),"")</f>
        <v/>
      </c>
      <c r="AC1370" s="52"/>
      <c r="AD1370" s="52"/>
      <c r="AE1370" s="52"/>
      <c r="AF1370" s="52"/>
      <c r="AG1370" s="52"/>
      <c r="AH1370" s="52"/>
      <c r="AI1370" s="52"/>
      <c r="AJ1370" s="52"/>
    </row>
    <row r="1371" ht="15.75" customHeight="1">
      <c r="A1371" s="53"/>
      <c r="B1371" s="39" t="str">
        <f t="shared" si="1"/>
        <v/>
      </c>
      <c r="C1371" s="40" t="s">
        <v>4310</v>
      </c>
      <c r="D1371" s="41" t="s">
        <v>4311</v>
      </c>
      <c r="E1371" s="41" t="s">
        <v>2866</v>
      </c>
      <c r="F1371" s="40" t="s">
        <v>2911</v>
      </c>
      <c r="G1371" s="41" t="s">
        <v>4051</v>
      </c>
      <c r="H1371" s="58" t="s">
        <v>7</v>
      </c>
      <c r="I1371" s="41" t="s">
        <v>2912</v>
      </c>
      <c r="J1371" s="43"/>
      <c r="K1371" s="44"/>
      <c r="L1371" s="45"/>
      <c r="M1371" s="46" t="s">
        <v>4312</v>
      </c>
      <c r="N1371" s="40" t="s">
        <v>4313</v>
      </c>
      <c r="O1371" s="47" t="s">
        <v>4314</v>
      </c>
      <c r="P1371" s="40" t="s">
        <v>4315</v>
      </c>
      <c r="Q1371" s="59"/>
      <c r="R1371" s="59"/>
      <c r="S1371" s="49"/>
      <c r="T1371" s="50" t="str">
        <f>IFERROR(__xludf.DUMMYFUNCTION("if(isblank($A1371),"""",REGEXREPLACE($A1371,   "",?(\d),?"",  ""$1""&amp;""-""&amp;$H1371))"),"")</f>
        <v/>
      </c>
      <c r="U1371" s="51" t="str">
        <f>IFERROR(__xludf.DUMMYFUNCTION("iferror(split(A1371,"","",TRUE,TRUE),"""")"),"")</f>
        <v/>
      </c>
      <c r="V1371" s="51"/>
      <c r="W1371" s="51"/>
      <c r="X1371" s="51"/>
      <c r="Y1371" s="50" t="str">
        <f>IFERROR(__xludf.DUMMYFUNCTION("if(or(U1371="""",U1371=""f""),"""",U1371&amp;"": ""&amp;vlookup(to_text(U1371),'1.Learning-Goals'!$A$3:$B$100,2,FALSE))"),"")</f>
        <v/>
      </c>
      <c r="Z1371" s="50" t="str">
        <f>IFERROR(__xludf.DUMMYFUNCTION("if(or(V1371="""",V1371=""f""),"""",V1371&amp;"": ""&amp;vlookup(to_text(V1371),'1.Learning-Goals'!$A$3:$B$100,2,FALSE))"),"")</f>
        <v/>
      </c>
      <c r="AA1371" s="50" t="str">
        <f>IFERROR(__xludf.DUMMYFUNCTION("if(or(W1371="""",W1371=""f""),"""",W1371&amp;"": ""&amp;vlookup(to_text(W1371),'1.Learning-Goals'!$A$3:$B$100,2,FALSE))"),"")</f>
        <v/>
      </c>
      <c r="AB1371" s="50" t="str">
        <f>IFERROR(__xludf.DUMMYFUNCTION("if(or(X1371="""",X1371=""f""),"""",X1371&amp;"": ""&amp;vlookup(to_text(X1371),'1.Learning-Goals'!$A$3:$B$100,2,FALSE))"),"")</f>
        <v/>
      </c>
      <c r="AC1371" s="52"/>
      <c r="AD1371" s="52"/>
      <c r="AE1371" s="52"/>
      <c r="AF1371" s="52"/>
      <c r="AG1371" s="52"/>
      <c r="AH1371" s="52"/>
      <c r="AI1371" s="52"/>
      <c r="AJ1371" s="52"/>
    </row>
    <row r="1372" ht="15.75" customHeight="1">
      <c r="A1372" s="53"/>
      <c r="B1372" s="39" t="str">
        <f t="shared" si="1"/>
        <v/>
      </c>
      <c r="C1372" s="40" t="s">
        <v>4316</v>
      </c>
      <c r="D1372" s="41" t="s">
        <v>4317</v>
      </c>
      <c r="E1372" s="41" t="s">
        <v>2866</v>
      </c>
      <c r="F1372" s="40" t="s">
        <v>2911</v>
      </c>
      <c r="G1372" s="41" t="s">
        <v>4051</v>
      </c>
      <c r="H1372" s="58" t="s">
        <v>7</v>
      </c>
      <c r="I1372" s="41" t="s">
        <v>2912</v>
      </c>
      <c r="J1372" s="43"/>
      <c r="K1372" s="44"/>
      <c r="L1372" s="45"/>
      <c r="M1372" s="46" t="s">
        <v>4312</v>
      </c>
      <c r="N1372" s="40" t="s">
        <v>4313</v>
      </c>
      <c r="O1372" s="47" t="s">
        <v>4318</v>
      </c>
      <c r="P1372" s="40" t="s">
        <v>4319</v>
      </c>
      <c r="Q1372" s="59"/>
      <c r="R1372" s="59"/>
      <c r="S1372" s="49"/>
      <c r="T1372" s="50" t="str">
        <f>IFERROR(__xludf.DUMMYFUNCTION("if(isblank($A1372),"""",REGEXREPLACE($A1372,   "",?(\d),?"",  ""$1""&amp;""-""&amp;$H1372))"),"")</f>
        <v/>
      </c>
      <c r="U1372" s="51" t="str">
        <f>IFERROR(__xludf.DUMMYFUNCTION("iferror(split(A1372,"","",TRUE,TRUE),"""")"),"")</f>
        <v/>
      </c>
      <c r="V1372" s="51"/>
      <c r="W1372" s="51"/>
      <c r="X1372" s="51"/>
      <c r="Y1372" s="50" t="str">
        <f>IFERROR(__xludf.DUMMYFUNCTION("if(or(U1372="""",U1372=""f""),"""",U1372&amp;"": ""&amp;vlookup(to_text(U1372),'1.Learning-Goals'!$A$3:$B$100,2,FALSE))"),"")</f>
        <v/>
      </c>
      <c r="Z1372" s="50" t="str">
        <f>IFERROR(__xludf.DUMMYFUNCTION("if(or(V1372="""",V1372=""f""),"""",V1372&amp;"": ""&amp;vlookup(to_text(V1372),'1.Learning-Goals'!$A$3:$B$100,2,FALSE))"),"")</f>
        <v/>
      </c>
      <c r="AA1372" s="50" t="str">
        <f>IFERROR(__xludf.DUMMYFUNCTION("if(or(W1372="""",W1372=""f""),"""",W1372&amp;"": ""&amp;vlookup(to_text(W1372),'1.Learning-Goals'!$A$3:$B$100,2,FALSE))"),"")</f>
        <v/>
      </c>
      <c r="AB1372" s="50" t="str">
        <f>IFERROR(__xludf.DUMMYFUNCTION("if(or(X1372="""",X1372=""f""),"""",X1372&amp;"": ""&amp;vlookup(to_text(X1372),'1.Learning-Goals'!$A$3:$B$100,2,FALSE))"),"")</f>
        <v/>
      </c>
      <c r="AC1372" s="52"/>
      <c r="AD1372" s="52"/>
      <c r="AE1372" s="52"/>
      <c r="AF1372" s="52"/>
      <c r="AG1372" s="52"/>
      <c r="AH1372" s="52"/>
      <c r="AI1372" s="52"/>
      <c r="AJ1372" s="52"/>
    </row>
    <row r="1373" ht="15.75" customHeight="1">
      <c r="A1373" s="53"/>
      <c r="B1373" s="39" t="str">
        <f t="shared" si="1"/>
        <v/>
      </c>
      <c r="C1373" s="40" t="s">
        <v>4320</v>
      </c>
      <c r="D1373" s="41" t="s">
        <v>4321</v>
      </c>
      <c r="E1373" s="41" t="s">
        <v>2866</v>
      </c>
      <c r="F1373" s="40" t="s">
        <v>2911</v>
      </c>
      <c r="G1373" s="41" t="s">
        <v>4051</v>
      </c>
      <c r="H1373" s="58" t="s">
        <v>7</v>
      </c>
      <c r="I1373" s="41" t="s">
        <v>2912</v>
      </c>
      <c r="J1373" s="43"/>
      <c r="K1373" s="44"/>
      <c r="L1373" s="45"/>
      <c r="M1373" s="46" t="s">
        <v>4312</v>
      </c>
      <c r="N1373" s="40" t="s">
        <v>4313</v>
      </c>
      <c r="O1373" s="47" t="s">
        <v>4322</v>
      </c>
      <c r="P1373" s="40" t="s">
        <v>4323</v>
      </c>
      <c r="Q1373" s="59"/>
      <c r="R1373" s="59"/>
      <c r="S1373" s="49"/>
      <c r="T1373" s="50" t="str">
        <f>IFERROR(__xludf.DUMMYFUNCTION("if(isblank($A1373),"""",REGEXREPLACE($A1373,   "",?(\d),?"",  ""$1""&amp;""-""&amp;$H1373))"),"")</f>
        <v/>
      </c>
      <c r="U1373" s="51" t="str">
        <f>IFERROR(__xludf.DUMMYFUNCTION("iferror(split(A1373,"","",TRUE,TRUE),"""")"),"")</f>
        <v/>
      </c>
      <c r="V1373" s="51"/>
      <c r="W1373" s="51"/>
      <c r="X1373" s="51"/>
      <c r="Y1373" s="50" t="str">
        <f>IFERROR(__xludf.DUMMYFUNCTION("if(or(U1373="""",U1373=""f""),"""",U1373&amp;"": ""&amp;vlookup(to_text(U1373),'1.Learning-Goals'!$A$3:$B$100,2,FALSE))"),"")</f>
        <v/>
      </c>
      <c r="Z1373" s="50" t="str">
        <f>IFERROR(__xludf.DUMMYFUNCTION("if(or(V1373="""",V1373=""f""),"""",V1373&amp;"": ""&amp;vlookup(to_text(V1373),'1.Learning-Goals'!$A$3:$B$100,2,FALSE))"),"")</f>
        <v/>
      </c>
      <c r="AA1373" s="50" t="str">
        <f>IFERROR(__xludf.DUMMYFUNCTION("if(or(W1373="""",W1373=""f""),"""",W1373&amp;"": ""&amp;vlookup(to_text(W1373),'1.Learning-Goals'!$A$3:$B$100,2,FALSE))"),"")</f>
        <v/>
      </c>
      <c r="AB1373" s="50" t="str">
        <f>IFERROR(__xludf.DUMMYFUNCTION("if(or(X1373="""",X1373=""f""),"""",X1373&amp;"": ""&amp;vlookup(to_text(X1373),'1.Learning-Goals'!$A$3:$B$100,2,FALSE))"),"")</f>
        <v/>
      </c>
      <c r="AC1373" s="52"/>
      <c r="AD1373" s="52"/>
      <c r="AE1373" s="52"/>
      <c r="AF1373" s="52"/>
      <c r="AG1373" s="52"/>
      <c r="AH1373" s="52"/>
      <c r="AI1373" s="52"/>
      <c r="AJ1373" s="52"/>
    </row>
    <row r="1374" ht="15.75" customHeight="1">
      <c r="A1374" s="53"/>
      <c r="B1374" s="39" t="str">
        <f t="shared" si="1"/>
        <v/>
      </c>
      <c r="C1374" s="40" t="s">
        <v>4324</v>
      </c>
      <c r="D1374" s="41" t="s">
        <v>4325</v>
      </c>
      <c r="E1374" s="41" t="s">
        <v>2866</v>
      </c>
      <c r="F1374" s="40" t="s">
        <v>2911</v>
      </c>
      <c r="G1374" s="41" t="s">
        <v>4051</v>
      </c>
      <c r="H1374" s="58" t="s">
        <v>7</v>
      </c>
      <c r="I1374" s="41" t="s">
        <v>2912</v>
      </c>
      <c r="J1374" s="43"/>
      <c r="K1374" s="44"/>
      <c r="L1374" s="45"/>
      <c r="M1374" s="46" t="s">
        <v>4312</v>
      </c>
      <c r="N1374" s="40" t="s">
        <v>4313</v>
      </c>
      <c r="O1374" s="47" t="s">
        <v>4326</v>
      </c>
      <c r="P1374" s="40" t="s">
        <v>4327</v>
      </c>
      <c r="Q1374" s="59"/>
      <c r="R1374" s="59"/>
      <c r="S1374" s="49"/>
      <c r="T1374" s="50" t="str">
        <f>IFERROR(__xludf.DUMMYFUNCTION("if(isblank($A1374),"""",REGEXREPLACE($A1374,   "",?(\d),?"",  ""$1""&amp;""-""&amp;$H1374))"),"")</f>
        <v/>
      </c>
      <c r="U1374" s="51" t="str">
        <f>IFERROR(__xludf.DUMMYFUNCTION("iferror(split(A1374,"","",TRUE,TRUE),"""")"),"")</f>
        <v/>
      </c>
      <c r="V1374" s="51"/>
      <c r="W1374" s="51"/>
      <c r="X1374" s="51"/>
      <c r="Y1374" s="50" t="str">
        <f>IFERROR(__xludf.DUMMYFUNCTION("if(or(U1374="""",U1374=""f""),"""",U1374&amp;"": ""&amp;vlookup(to_text(U1374),'1.Learning-Goals'!$A$3:$B$100,2,FALSE))"),"")</f>
        <v/>
      </c>
      <c r="Z1374" s="50" t="str">
        <f>IFERROR(__xludf.DUMMYFUNCTION("if(or(V1374="""",V1374=""f""),"""",V1374&amp;"": ""&amp;vlookup(to_text(V1374),'1.Learning-Goals'!$A$3:$B$100,2,FALSE))"),"")</f>
        <v/>
      </c>
      <c r="AA1374" s="50" t="str">
        <f>IFERROR(__xludf.DUMMYFUNCTION("if(or(W1374="""",W1374=""f""),"""",W1374&amp;"": ""&amp;vlookup(to_text(W1374),'1.Learning-Goals'!$A$3:$B$100,2,FALSE))"),"")</f>
        <v/>
      </c>
      <c r="AB1374" s="50" t="str">
        <f>IFERROR(__xludf.DUMMYFUNCTION("if(or(X1374="""",X1374=""f""),"""",X1374&amp;"": ""&amp;vlookup(to_text(X1374),'1.Learning-Goals'!$A$3:$B$100,2,FALSE))"),"")</f>
        <v/>
      </c>
      <c r="AC1374" s="52"/>
      <c r="AD1374" s="52"/>
      <c r="AE1374" s="52"/>
      <c r="AF1374" s="52"/>
      <c r="AG1374" s="52"/>
      <c r="AH1374" s="52"/>
      <c r="AI1374" s="52"/>
      <c r="AJ1374" s="52"/>
    </row>
    <row r="1375" ht="15.75" customHeight="1">
      <c r="A1375" s="53"/>
      <c r="B1375" s="39" t="str">
        <f t="shared" si="1"/>
        <v/>
      </c>
      <c r="C1375" s="40" t="s">
        <v>4328</v>
      </c>
      <c r="D1375" s="41" t="s">
        <v>4329</v>
      </c>
      <c r="E1375" s="41" t="s">
        <v>2866</v>
      </c>
      <c r="F1375" s="40" t="s">
        <v>2911</v>
      </c>
      <c r="G1375" s="41" t="s">
        <v>4051</v>
      </c>
      <c r="H1375" s="58" t="s">
        <v>7</v>
      </c>
      <c r="I1375" s="41" t="s">
        <v>2912</v>
      </c>
      <c r="J1375" s="43"/>
      <c r="K1375" s="44"/>
      <c r="L1375" s="45"/>
      <c r="M1375" s="46" t="s">
        <v>4312</v>
      </c>
      <c r="N1375" s="40" t="s">
        <v>4313</v>
      </c>
      <c r="O1375" s="47" t="s">
        <v>4330</v>
      </c>
      <c r="P1375" s="40" t="s">
        <v>4331</v>
      </c>
      <c r="Q1375" s="59"/>
      <c r="R1375" s="59"/>
      <c r="S1375" s="49"/>
      <c r="T1375" s="50" t="str">
        <f>IFERROR(__xludf.DUMMYFUNCTION("if(isblank($A1375),"""",REGEXREPLACE($A1375,   "",?(\d),?"",  ""$1""&amp;""-""&amp;$H1375))"),"")</f>
        <v/>
      </c>
      <c r="U1375" s="51" t="str">
        <f>IFERROR(__xludf.DUMMYFUNCTION("iferror(split(A1375,"","",TRUE,TRUE),"""")"),"")</f>
        <v/>
      </c>
      <c r="V1375" s="51"/>
      <c r="W1375" s="51"/>
      <c r="X1375" s="51"/>
      <c r="Y1375" s="50" t="str">
        <f>IFERROR(__xludf.DUMMYFUNCTION("if(or(U1375="""",U1375=""f""),"""",U1375&amp;"": ""&amp;vlookup(to_text(U1375),'1.Learning-Goals'!$A$3:$B$100,2,FALSE))"),"")</f>
        <v/>
      </c>
      <c r="Z1375" s="50" t="str">
        <f>IFERROR(__xludf.DUMMYFUNCTION("if(or(V1375="""",V1375=""f""),"""",V1375&amp;"": ""&amp;vlookup(to_text(V1375),'1.Learning-Goals'!$A$3:$B$100,2,FALSE))"),"")</f>
        <v/>
      </c>
      <c r="AA1375" s="50" t="str">
        <f>IFERROR(__xludf.DUMMYFUNCTION("if(or(W1375="""",W1375=""f""),"""",W1375&amp;"": ""&amp;vlookup(to_text(W1375),'1.Learning-Goals'!$A$3:$B$100,2,FALSE))"),"")</f>
        <v/>
      </c>
      <c r="AB1375" s="50" t="str">
        <f>IFERROR(__xludf.DUMMYFUNCTION("if(or(X1375="""",X1375=""f""),"""",X1375&amp;"": ""&amp;vlookup(to_text(X1375),'1.Learning-Goals'!$A$3:$B$100,2,FALSE))"),"")</f>
        <v/>
      </c>
      <c r="AC1375" s="52"/>
      <c r="AD1375" s="52"/>
      <c r="AE1375" s="52"/>
      <c r="AF1375" s="52"/>
      <c r="AG1375" s="52"/>
      <c r="AH1375" s="52"/>
      <c r="AI1375" s="52"/>
      <c r="AJ1375" s="52"/>
    </row>
    <row r="1376" ht="15.75" customHeight="1">
      <c r="A1376" s="53"/>
      <c r="B1376" s="39" t="str">
        <f t="shared" si="1"/>
        <v/>
      </c>
      <c r="C1376" s="40" t="s">
        <v>4332</v>
      </c>
      <c r="D1376" s="41" t="s">
        <v>4333</v>
      </c>
      <c r="E1376" s="41" t="s">
        <v>2866</v>
      </c>
      <c r="F1376" s="40" t="s">
        <v>2911</v>
      </c>
      <c r="G1376" s="41" t="s">
        <v>4051</v>
      </c>
      <c r="H1376" s="58" t="s">
        <v>7</v>
      </c>
      <c r="I1376" s="41" t="s">
        <v>2912</v>
      </c>
      <c r="J1376" s="43"/>
      <c r="K1376" s="44"/>
      <c r="L1376" s="45"/>
      <c r="M1376" s="46" t="s">
        <v>4312</v>
      </c>
      <c r="N1376" s="40" t="s">
        <v>4313</v>
      </c>
      <c r="O1376" s="47" t="s">
        <v>4334</v>
      </c>
      <c r="P1376" s="40" t="s">
        <v>4335</v>
      </c>
      <c r="Q1376" s="59"/>
      <c r="R1376" s="59"/>
      <c r="S1376" s="49"/>
      <c r="T1376" s="50" t="str">
        <f>IFERROR(__xludf.DUMMYFUNCTION("if(isblank($A1376),"""",REGEXREPLACE($A1376,   "",?(\d),?"",  ""$1""&amp;""-""&amp;$H1376))"),"")</f>
        <v/>
      </c>
      <c r="U1376" s="51" t="str">
        <f>IFERROR(__xludf.DUMMYFUNCTION("iferror(split(A1376,"","",TRUE,TRUE),"""")"),"")</f>
        <v/>
      </c>
      <c r="V1376" s="51"/>
      <c r="W1376" s="51"/>
      <c r="X1376" s="51"/>
      <c r="Y1376" s="50" t="str">
        <f>IFERROR(__xludf.DUMMYFUNCTION("if(or(U1376="""",U1376=""f""),"""",U1376&amp;"": ""&amp;vlookup(to_text(U1376),'1.Learning-Goals'!$A$3:$B$100,2,FALSE))"),"")</f>
        <v/>
      </c>
      <c r="Z1376" s="50" t="str">
        <f>IFERROR(__xludf.DUMMYFUNCTION("if(or(V1376="""",V1376=""f""),"""",V1376&amp;"": ""&amp;vlookup(to_text(V1376),'1.Learning-Goals'!$A$3:$B$100,2,FALSE))"),"")</f>
        <v/>
      </c>
      <c r="AA1376" s="50" t="str">
        <f>IFERROR(__xludf.DUMMYFUNCTION("if(or(W1376="""",W1376=""f""),"""",W1376&amp;"": ""&amp;vlookup(to_text(W1376),'1.Learning-Goals'!$A$3:$B$100,2,FALSE))"),"")</f>
        <v/>
      </c>
      <c r="AB1376" s="50" t="str">
        <f>IFERROR(__xludf.DUMMYFUNCTION("if(or(X1376="""",X1376=""f""),"""",X1376&amp;"": ""&amp;vlookup(to_text(X1376),'1.Learning-Goals'!$A$3:$B$100,2,FALSE))"),"")</f>
        <v/>
      </c>
      <c r="AC1376" s="52"/>
      <c r="AD1376" s="52"/>
      <c r="AE1376" s="52"/>
      <c r="AF1376" s="52"/>
      <c r="AG1376" s="52"/>
      <c r="AH1376" s="52"/>
      <c r="AI1376" s="52"/>
      <c r="AJ1376" s="52"/>
    </row>
    <row r="1377" ht="15.75" customHeight="1">
      <c r="A1377" s="53"/>
      <c r="B1377" s="39" t="str">
        <f t="shared" si="1"/>
        <v/>
      </c>
      <c r="C1377" s="40" t="s">
        <v>4336</v>
      </c>
      <c r="D1377" s="41" t="s">
        <v>4337</v>
      </c>
      <c r="E1377" s="41" t="s">
        <v>2866</v>
      </c>
      <c r="F1377" s="40" t="s">
        <v>2911</v>
      </c>
      <c r="G1377" s="41" t="s">
        <v>4051</v>
      </c>
      <c r="H1377" s="58" t="s">
        <v>7</v>
      </c>
      <c r="I1377" s="41" t="s">
        <v>2912</v>
      </c>
      <c r="J1377" s="43"/>
      <c r="K1377" s="44"/>
      <c r="L1377" s="45"/>
      <c r="M1377" s="46" t="s">
        <v>4312</v>
      </c>
      <c r="N1377" s="40" t="s">
        <v>4313</v>
      </c>
      <c r="O1377" s="47" t="s">
        <v>4338</v>
      </c>
      <c r="P1377" s="40" t="s">
        <v>4339</v>
      </c>
      <c r="Q1377" s="59"/>
      <c r="R1377" s="59"/>
      <c r="S1377" s="49"/>
      <c r="T1377" s="50" t="str">
        <f>IFERROR(__xludf.DUMMYFUNCTION("if(isblank($A1377),"""",REGEXREPLACE($A1377,   "",?(\d),?"",  ""$1""&amp;""-""&amp;$H1377))"),"")</f>
        <v/>
      </c>
      <c r="U1377" s="51" t="str">
        <f>IFERROR(__xludf.DUMMYFUNCTION("iferror(split(A1377,"","",TRUE,TRUE),"""")"),"")</f>
        <v/>
      </c>
      <c r="V1377" s="51"/>
      <c r="W1377" s="51"/>
      <c r="X1377" s="51"/>
      <c r="Y1377" s="50" t="str">
        <f>IFERROR(__xludf.DUMMYFUNCTION("if(or(U1377="""",U1377=""f""),"""",U1377&amp;"": ""&amp;vlookup(to_text(U1377),'1.Learning-Goals'!$A$3:$B$100,2,FALSE))"),"")</f>
        <v/>
      </c>
      <c r="Z1377" s="50" t="str">
        <f>IFERROR(__xludf.DUMMYFUNCTION("if(or(V1377="""",V1377=""f""),"""",V1377&amp;"": ""&amp;vlookup(to_text(V1377),'1.Learning-Goals'!$A$3:$B$100,2,FALSE))"),"")</f>
        <v/>
      </c>
      <c r="AA1377" s="50" t="str">
        <f>IFERROR(__xludf.DUMMYFUNCTION("if(or(W1377="""",W1377=""f""),"""",W1377&amp;"": ""&amp;vlookup(to_text(W1377),'1.Learning-Goals'!$A$3:$B$100,2,FALSE))"),"")</f>
        <v/>
      </c>
      <c r="AB1377" s="50" t="str">
        <f>IFERROR(__xludf.DUMMYFUNCTION("if(or(X1377="""",X1377=""f""),"""",X1377&amp;"": ""&amp;vlookup(to_text(X1377),'1.Learning-Goals'!$A$3:$B$100,2,FALSE))"),"")</f>
        <v/>
      </c>
      <c r="AC1377" s="52"/>
      <c r="AD1377" s="52"/>
      <c r="AE1377" s="52"/>
      <c r="AF1377" s="52"/>
      <c r="AG1377" s="52"/>
      <c r="AH1377" s="52"/>
      <c r="AI1377" s="52"/>
      <c r="AJ1377" s="52"/>
    </row>
    <row r="1378" ht="15.75" customHeight="1">
      <c r="A1378" s="53"/>
      <c r="B1378" s="39" t="str">
        <f t="shared" si="1"/>
        <v/>
      </c>
      <c r="C1378" s="40" t="s">
        <v>4340</v>
      </c>
      <c r="D1378" s="41" t="s">
        <v>4341</v>
      </c>
      <c r="E1378" s="41" t="s">
        <v>2866</v>
      </c>
      <c r="F1378" s="40" t="s">
        <v>2911</v>
      </c>
      <c r="G1378" s="41" t="s">
        <v>4051</v>
      </c>
      <c r="H1378" s="58" t="s">
        <v>7</v>
      </c>
      <c r="I1378" s="41" t="s">
        <v>2912</v>
      </c>
      <c r="J1378" s="43"/>
      <c r="K1378" s="44"/>
      <c r="L1378" s="45"/>
      <c r="M1378" s="46" t="s">
        <v>4312</v>
      </c>
      <c r="N1378" s="40" t="s">
        <v>4313</v>
      </c>
      <c r="O1378" s="47" t="s">
        <v>4342</v>
      </c>
      <c r="P1378" s="40" t="s">
        <v>4343</v>
      </c>
      <c r="Q1378" s="59"/>
      <c r="R1378" s="59"/>
      <c r="S1378" s="49"/>
      <c r="T1378" s="50" t="str">
        <f>IFERROR(__xludf.DUMMYFUNCTION("if(isblank($A1378),"""",REGEXREPLACE($A1378,   "",?(\d),?"",  ""$1""&amp;""-""&amp;$H1378))"),"")</f>
        <v/>
      </c>
      <c r="U1378" s="51" t="str">
        <f>IFERROR(__xludf.DUMMYFUNCTION("iferror(split(A1378,"","",TRUE,TRUE),"""")"),"")</f>
        <v/>
      </c>
      <c r="V1378" s="51"/>
      <c r="W1378" s="51"/>
      <c r="X1378" s="51"/>
      <c r="Y1378" s="50" t="str">
        <f>IFERROR(__xludf.DUMMYFUNCTION("if(or(U1378="""",U1378=""f""),"""",U1378&amp;"": ""&amp;vlookup(to_text(U1378),'1.Learning-Goals'!$A$3:$B$100,2,FALSE))"),"")</f>
        <v/>
      </c>
      <c r="Z1378" s="50" t="str">
        <f>IFERROR(__xludf.DUMMYFUNCTION("if(or(V1378="""",V1378=""f""),"""",V1378&amp;"": ""&amp;vlookup(to_text(V1378),'1.Learning-Goals'!$A$3:$B$100,2,FALSE))"),"")</f>
        <v/>
      </c>
      <c r="AA1378" s="50" t="str">
        <f>IFERROR(__xludf.DUMMYFUNCTION("if(or(W1378="""",W1378=""f""),"""",W1378&amp;"": ""&amp;vlookup(to_text(W1378),'1.Learning-Goals'!$A$3:$B$100,2,FALSE))"),"")</f>
        <v/>
      </c>
      <c r="AB1378" s="50" t="str">
        <f>IFERROR(__xludf.DUMMYFUNCTION("if(or(X1378="""",X1378=""f""),"""",X1378&amp;"": ""&amp;vlookup(to_text(X1378),'1.Learning-Goals'!$A$3:$B$100,2,FALSE))"),"")</f>
        <v/>
      </c>
      <c r="AC1378" s="52"/>
      <c r="AD1378" s="52"/>
      <c r="AE1378" s="52"/>
      <c r="AF1378" s="52"/>
      <c r="AG1378" s="52"/>
      <c r="AH1378" s="52"/>
      <c r="AI1378" s="52"/>
      <c r="AJ1378" s="52"/>
    </row>
    <row r="1379" ht="15.75" customHeight="1">
      <c r="A1379" s="53"/>
      <c r="B1379" s="39" t="str">
        <f t="shared" si="1"/>
        <v/>
      </c>
      <c r="C1379" s="40" t="s">
        <v>4344</v>
      </c>
      <c r="D1379" s="41" t="s">
        <v>4345</v>
      </c>
      <c r="E1379" s="41" t="s">
        <v>2866</v>
      </c>
      <c r="F1379" s="40" t="s">
        <v>2911</v>
      </c>
      <c r="G1379" s="41" t="s">
        <v>4051</v>
      </c>
      <c r="H1379" s="58" t="s">
        <v>7</v>
      </c>
      <c r="I1379" s="41" t="s">
        <v>2912</v>
      </c>
      <c r="J1379" s="43"/>
      <c r="K1379" s="44"/>
      <c r="L1379" s="45"/>
      <c r="M1379" s="46" t="s">
        <v>4346</v>
      </c>
      <c r="N1379" s="40" t="s">
        <v>4347</v>
      </c>
      <c r="O1379" s="47" t="s">
        <v>4348</v>
      </c>
      <c r="P1379" s="40" t="s">
        <v>4349</v>
      </c>
      <c r="Q1379" s="59"/>
      <c r="R1379" s="59"/>
      <c r="S1379" s="49"/>
      <c r="T1379" s="50" t="str">
        <f>IFERROR(__xludf.DUMMYFUNCTION("if(isblank($A1379),"""",REGEXREPLACE($A1379,   "",?(\d),?"",  ""$1""&amp;""-""&amp;$H1379))"),"")</f>
        <v/>
      </c>
      <c r="U1379" s="51" t="str">
        <f>IFERROR(__xludf.DUMMYFUNCTION("iferror(split(A1379,"","",TRUE,TRUE),"""")"),"")</f>
        <v/>
      </c>
      <c r="V1379" s="51"/>
      <c r="W1379" s="51"/>
      <c r="X1379" s="51"/>
      <c r="Y1379" s="50" t="str">
        <f>IFERROR(__xludf.DUMMYFUNCTION("if(or(U1379="""",U1379=""f""),"""",U1379&amp;"": ""&amp;vlookup(to_text(U1379),'1.Learning-Goals'!$A$3:$B$100,2,FALSE))"),"")</f>
        <v/>
      </c>
      <c r="Z1379" s="50" t="str">
        <f>IFERROR(__xludf.DUMMYFUNCTION("if(or(V1379="""",V1379=""f""),"""",V1379&amp;"": ""&amp;vlookup(to_text(V1379),'1.Learning-Goals'!$A$3:$B$100,2,FALSE))"),"")</f>
        <v/>
      </c>
      <c r="AA1379" s="50" t="str">
        <f>IFERROR(__xludf.DUMMYFUNCTION("if(or(W1379="""",W1379=""f""),"""",W1379&amp;"": ""&amp;vlookup(to_text(W1379),'1.Learning-Goals'!$A$3:$B$100,2,FALSE))"),"")</f>
        <v/>
      </c>
      <c r="AB1379" s="50" t="str">
        <f>IFERROR(__xludf.DUMMYFUNCTION("if(or(X1379="""",X1379=""f""),"""",X1379&amp;"": ""&amp;vlookup(to_text(X1379),'1.Learning-Goals'!$A$3:$B$100,2,FALSE))"),"")</f>
        <v/>
      </c>
      <c r="AC1379" s="52"/>
      <c r="AD1379" s="52"/>
      <c r="AE1379" s="52"/>
      <c r="AF1379" s="52"/>
      <c r="AG1379" s="52"/>
      <c r="AH1379" s="52"/>
      <c r="AI1379" s="52"/>
      <c r="AJ1379" s="52"/>
    </row>
    <row r="1380" ht="15.75" customHeight="1">
      <c r="A1380" s="53"/>
      <c r="B1380" s="39" t="str">
        <f t="shared" si="1"/>
        <v/>
      </c>
      <c r="C1380" s="40" t="s">
        <v>4350</v>
      </c>
      <c r="D1380" s="41" t="s">
        <v>4351</v>
      </c>
      <c r="E1380" s="41" t="s">
        <v>2866</v>
      </c>
      <c r="F1380" s="40" t="s">
        <v>2911</v>
      </c>
      <c r="G1380" s="41" t="s">
        <v>4051</v>
      </c>
      <c r="H1380" s="58" t="s">
        <v>7</v>
      </c>
      <c r="I1380" s="41" t="s">
        <v>2912</v>
      </c>
      <c r="J1380" s="43"/>
      <c r="K1380" s="44"/>
      <c r="L1380" s="45"/>
      <c r="M1380" s="46" t="s">
        <v>4346</v>
      </c>
      <c r="N1380" s="40" t="s">
        <v>4347</v>
      </c>
      <c r="O1380" s="47" t="s">
        <v>4352</v>
      </c>
      <c r="P1380" s="40" t="s">
        <v>4353</v>
      </c>
      <c r="Q1380" s="59"/>
      <c r="R1380" s="59"/>
      <c r="S1380" s="49"/>
      <c r="T1380" s="50" t="str">
        <f>IFERROR(__xludf.DUMMYFUNCTION("if(isblank($A1380),"""",REGEXREPLACE($A1380,   "",?(\d),?"",  ""$1""&amp;""-""&amp;$H1380))"),"")</f>
        <v/>
      </c>
      <c r="U1380" s="51" t="str">
        <f>IFERROR(__xludf.DUMMYFUNCTION("iferror(split(A1380,"","",TRUE,TRUE),"""")"),"")</f>
        <v/>
      </c>
      <c r="V1380" s="51"/>
      <c r="W1380" s="51"/>
      <c r="X1380" s="51"/>
      <c r="Y1380" s="50" t="str">
        <f>IFERROR(__xludf.DUMMYFUNCTION("if(or(U1380="""",U1380=""f""),"""",U1380&amp;"": ""&amp;vlookup(to_text(U1380),'1.Learning-Goals'!$A$3:$B$100,2,FALSE))"),"")</f>
        <v/>
      </c>
      <c r="Z1380" s="50" t="str">
        <f>IFERROR(__xludf.DUMMYFUNCTION("if(or(V1380="""",V1380=""f""),"""",V1380&amp;"": ""&amp;vlookup(to_text(V1380),'1.Learning-Goals'!$A$3:$B$100,2,FALSE))"),"")</f>
        <v/>
      </c>
      <c r="AA1380" s="50" t="str">
        <f>IFERROR(__xludf.DUMMYFUNCTION("if(or(W1380="""",W1380=""f""),"""",W1380&amp;"": ""&amp;vlookup(to_text(W1380),'1.Learning-Goals'!$A$3:$B$100,2,FALSE))"),"")</f>
        <v/>
      </c>
      <c r="AB1380" s="50" t="str">
        <f>IFERROR(__xludf.DUMMYFUNCTION("if(or(X1380="""",X1380=""f""),"""",X1380&amp;"": ""&amp;vlookup(to_text(X1380),'1.Learning-Goals'!$A$3:$B$100,2,FALSE))"),"")</f>
        <v/>
      </c>
      <c r="AC1380" s="52"/>
      <c r="AD1380" s="52"/>
      <c r="AE1380" s="52"/>
      <c r="AF1380" s="52"/>
      <c r="AG1380" s="52"/>
      <c r="AH1380" s="52"/>
      <c r="AI1380" s="52"/>
      <c r="AJ1380" s="52"/>
    </row>
    <row r="1381" ht="15.75" customHeight="1">
      <c r="A1381" s="53"/>
      <c r="B1381" s="39" t="str">
        <f t="shared" si="1"/>
        <v/>
      </c>
      <c r="C1381" s="40" t="s">
        <v>4354</v>
      </c>
      <c r="D1381" s="41" t="s">
        <v>4355</v>
      </c>
      <c r="E1381" s="41" t="s">
        <v>2866</v>
      </c>
      <c r="F1381" s="40" t="s">
        <v>2911</v>
      </c>
      <c r="G1381" s="41" t="s">
        <v>4051</v>
      </c>
      <c r="H1381" s="58" t="s">
        <v>7</v>
      </c>
      <c r="I1381" s="41" t="s">
        <v>2912</v>
      </c>
      <c r="J1381" s="43"/>
      <c r="K1381" s="44"/>
      <c r="L1381" s="45"/>
      <c r="M1381" s="46" t="s">
        <v>4346</v>
      </c>
      <c r="N1381" s="40" t="s">
        <v>4347</v>
      </c>
      <c r="O1381" s="47" t="s">
        <v>4356</v>
      </c>
      <c r="P1381" s="40" t="s">
        <v>4357</v>
      </c>
      <c r="Q1381" s="59"/>
      <c r="R1381" s="59"/>
      <c r="S1381" s="49"/>
      <c r="T1381" s="50" t="str">
        <f>IFERROR(__xludf.DUMMYFUNCTION("if(isblank($A1381),"""",REGEXREPLACE($A1381,   "",?(\d),?"",  ""$1""&amp;""-""&amp;$H1381))"),"")</f>
        <v/>
      </c>
      <c r="U1381" s="51" t="str">
        <f>IFERROR(__xludf.DUMMYFUNCTION("iferror(split(A1381,"","",TRUE,TRUE),"""")"),"")</f>
        <v/>
      </c>
      <c r="V1381" s="51"/>
      <c r="W1381" s="51"/>
      <c r="X1381" s="51"/>
      <c r="Y1381" s="50" t="str">
        <f>IFERROR(__xludf.DUMMYFUNCTION("if(or(U1381="""",U1381=""f""),"""",U1381&amp;"": ""&amp;vlookup(to_text(U1381),'1.Learning-Goals'!$A$3:$B$100,2,FALSE))"),"")</f>
        <v/>
      </c>
      <c r="Z1381" s="50" t="str">
        <f>IFERROR(__xludf.DUMMYFUNCTION("if(or(V1381="""",V1381=""f""),"""",V1381&amp;"": ""&amp;vlookup(to_text(V1381),'1.Learning-Goals'!$A$3:$B$100,2,FALSE))"),"")</f>
        <v/>
      </c>
      <c r="AA1381" s="50" t="str">
        <f>IFERROR(__xludf.DUMMYFUNCTION("if(or(W1381="""",W1381=""f""),"""",W1381&amp;"": ""&amp;vlookup(to_text(W1381),'1.Learning-Goals'!$A$3:$B$100,2,FALSE))"),"")</f>
        <v/>
      </c>
      <c r="AB1381" s="50" t="str">
        <f>IFERROR(__xludf.DUMMYFUNCTION("if(or(X1381="""",X1381=""f""),"""",X1381&amp;"": ""&amp;vlookup(to_text(X1381),'1.Learning-Goals'!$A$3:$B$100,2,FALSE))"),"")</f>
        <v/>
      </c>
      <c r="AC1381" s="52"/>
      <c r="AD1381" s="52"/>
      <c r="AE1381" s="52"/>
      <c r="AF1381" s="52"/>
      <c r="AG1381" s="52"/>
      <c r="AH1381" s="52"/>
      <c r="AI1381" s="52"/>
      <c r="AJ1381" s="52"/>
    </row>
    <row r="1382" ht="15.75" customHeight="1">
      <c r="A1382" s="53"/>
      <c r="B1382" s="39" t="str">
        <f t="shared" si="1"/>
        <v/>
      </c>
      <c r="C1382" s="40" t="s">
        <v>4358</v>
      </c>
      <c r="D1382" s="41" t="s">
        <v>4359</v>
      </c>
      <c r="E1382" s="41" t="s">
        <v>2866</v>
      </c>
      <c r="F1382" s="40" t="s">
        <v>2911</v>
      </c>
      <c r="G1382" s="41" t="s">
        <v>4051</v>
      </c>
      <c r="H1382" s="58" t="s">
        <v>7</v>
      </c>
      <c r="I1382" s="41" t="s">
        <v>2912</v>
      </c>
      <c r="J1382" s="43"/>
      <c r="K1382" s="44"/>
      <c r="L1382" s="45"/>
      <c r="M1382" s="46" t="s">
        <v>4346</v>
      </c>
      <c r="N1382" s="40" t="s">
        <v>4347</v>
      </c>
      <c r="O1382" s="47" t="s">
        <v>4360</v>
      </c>
      <c r="P1382" s="40" t="s">
        <v>4361</v>
      </c>
      <c r="Q1382" s="59"/>
      <c r="R1382" s="59"/>
      <c r="S1382" s="49"/>
      <c r="T1382" s="50" t="str">
        <f>IFERROR(__xludf.DUMMYFUNCTION("if(isblank($A1382),"""",REGEXREPLACE($A1382,   "",?(\d),?"",  ""$1""&amp;""-""&amp;$H1382))"),"")</f>
        <v/>
      </c>
      <c r="U1382" s="51" t="str">
        <f>IFERROR(__xludf.DUMMYFUNCTION("iferror(split(A1382,"","",TRUE,TRUE),"""")"),"")</f>
        <v/>
      </c>
      <c r="V1382" s="51"/>
      <c r="W1382" s="51"/>
      <c r="X1382" s="51"/>
      <c r="Y1382" s="50" t="str">
        <f>IFERROR(__xludf.DUMMYFUNCTION("if(or(U1382="""",U1382=""f""),"""",U1382&amp;"": ""&amp;vlookup(to_text(U1382),'1.Learning-Goals'!$A$3:$B$100,2,FALSE))"),"")</f>
        <v/>
      </c>
      <c r="Z1382" s="50" t="str">
        <f>IFERROR(__xludf.DUMMYFUNCTION("if(or(V1382="""",V1382=""f""),"""",V1382&amp;"": ""&amp;vlookup(to_text(V1382),'1.Learning-Goals'!$A$3:$B$100,2,FALSE))"),"")</f>
        <v/>
      </c>
      <c r="AA1382" s="50" t="str">
        <f>IFERROR(__xludf.DUMMYFUNCTION("if(or(W1382="""",W1382=""f""),"""",W1382&amp;"": ""&amp;vlookup(to_text(W1382),'1.Learning-Goals'!$A$3:$B$100,2,FALSE))"),"")</f>
        <v/>
      </c>
      <c r="AB1382" s="50" t="str">
        <f>IFERROR(__xludf.DUMMYFUNCTION("if(or(X1382="""",X1382=""f""),"""",X1382&amp;"": ""&amp;vlookup(to_text(X1382),'1.Learning-Goals'!$A$3:$B$100,2,FALSE))"),"")</f>
        <v/>
      </c>
      <c r="AC1382" s="52"/>
      <c r="AD1382" s="52"/>
      <c r="AE1382" s="52"/>
      <c r="AF1382" s="52"/>
      <c r="AG1382" s="52"/>
      <c r="AH1382" s="52"/>
      <c r="AI1382" s="52"/>
      <c r="AJ1382" s="52"/>
    </row>
    <row r="1383" ht="15.75" customHeight="1">
      <c r="A1383" s="53"/>
      <c r="B1383" s="39" t="str">
        <f t="shared" si="1"/>
        <v/>
      </c>
      <c r="C1383" s="40" t="s">
        <v>4362</v>
      </c>
      <c r="D1383" s="41" t="s">
        <v>4363</v>
      </c>
      <c r="E1383" s="41" t="s">
        <v>2866</v>
      </c>
      <c r="F1383" s="40" t="s">
        <v>2911</v>
      </c>
      <c r="G1383" s="41" t="s">
        <v>4051</v>
      </c>
      <c r="H1383" s="58" t="s">
        <v>7</v>
      </c>
      <c r="I1383" s="41" t="s">
        <v>2912</v>
      </c>
      <c r="J1383" s="43"/>
      <c r="K1383" s="44"/>
      <c r="L1383" s="45"/>
      <c r="M1383" s="46" t="s">
        <v>4346</v>
      </c>
      <c r="N1383" s="40" t="s">
        <v>4347</v>
      </c>
      <c r="O1383" s="47" t="s">
        <v>4364</v>
      </c>
      <c r="P1383" s="40" t="s">
        <v>4365</v>
      </c>
      <c r="Q1383" s="59"/>
      <c r="R1383" s="59"/>
      <c r="S1383" s="49"/>
      <c r="T1383" s="50" t="str">
        <f>IFERROR(__xludf.DUMMYFUNCTION("if(isblank($A1383),"""",REGEXREPLACE($A1383,   "",?(\d),?"",  ""$1""&amp;""-""&amp;$H1383))"),"")</f>
        <v/>
      </c>
      <c r="U1383" s="51" t="str">
        <f>IFERROR(__xludf.DUMMYFUNCTION("iferror(split(A1383,"","",TRUE,TRUE),"""")"),"")</f>
        <v/>
      </c>
      <c r="V1383" s="51"/>
      <c r="W1383" s="51"/>
      <c r="X1383" s="51"/>
      <c r="Y1383" s="50" t="str">
        <f>IFERROR(__xludf.DUMMYFUNCTION("if(or(U1383="""",U1383=""f""),"""",U1383&amp;"": ""&amp;vlookup(to_text(U1383),'1.Learning-Goals'!$A$3:$B$100,2,FALSE))"),"")</f>
        <v/>
      </c>
      <c r="Z1383" s="50" t="str">
        <f>IFERROR(__xludf.DUMMYFUNCTION("if(or(V1383="""",V1383=""f""),"""",V1383&amp;"": ""&amp;vlookup(to_text(V1383),'1.Learning-Goals'!$A$3:$B$100,2,FALSE))"),"")</f>
        <v/>
      </c>
      <c r="AA1383" s="50" t="str">
        <f>IFERROR(__xludf.DUMMYFUNCTION("if(or(W1383="""",W1383=""f""),"""",W1383&amp;"": ""&amp;vlookup(to_text(W1383),'1.Learning-Goals'!$A$3:$B$100,2,FALSE))"),"")</f>
        <v/>
      </c>
      <c r="AB1383" s="50" t="str">
        <f>IFERROR(__xludf.DUMMYFUNCTION("if(or(X1383="""",X1383=""f""),"""",X1383&amp;"": ""&amp;vlookup(to_text(X1383),'1.Learning-Goals'!$A$3:$B$100,2,FALSE))"),"")</f>
        <v/>
      </c>
      <c r="AC1383" s="52"/>
      <c r="AD1383" s="52"/>
      <c r="AE1383" s="52"/>
      <c r="AF1383" s="52"/>
      <c r="AG1383" s="52"/>
      <c r="AH1383" s="52"/>
      <c r="AI1383" s="52"/>
      <c r="AJ1383" s="52"/>
    </row>
    <row r="1384" ht="15.75" customHeight="1">
      <c r="A1384" s="53"/>
      <c r="B1384" s="39" t="str">
        <f t="shared" si="1"/>
        <v/>
      </c>
      <c r="C1384" s="40" t="s">
        <v>4366</v>
      </c>
      <c r="D1384" s="41" t="s">
        <v>4367</v>
      </c>
      <c r="E1384" s="41" t="s">
        <v>2866</v>
      </c>
      <c r="F1384" s="40" t="s">
        <v>2911</v>
      </c>
      <c r="G1384" s="41" t="s">
        <v>4051</v>
      </c>
      <c r="H1384" s="58" t="s">
        <v>7</v>
      </c>
      <c r="I1384" s="41" t="s">
        <v>2912</v>
      </c>
      <c r="J1384" s="43"/>
      <c r="K1384" s="44"/>
      <c r="L1384" s="45"/>
      <c r="M1384" s="46" t="s">
        <v>4346</v>
      </c>
      <c r="N1384" s="40" t="s">
        <v>4347</v>
      </c>
      <c r="O1384" s="47" t="s">
        <v>4368</v>
      </c>
      <c r="P1384" s="40" t="s">
        <v>4369</v>
      </c>
      <c r="Q1384" s="59"/>
      <c r="R1384" s="59"/>
      <c r="S1384" s="49"/>
      <c r="T1384" s="50" t="str">
        <f>IFERROR(__xludf.DUMMYFUNCTION("if(isblank($A1384),"""",REGEXREPLACE($A1384,   "",?(\d),?"",  ""$1""&amp;""-""&amp;$H1384))"),"")</f>
        <v/>
      </c>
      <c r="U1384" s="51" t="str">
        <f>IFERROR(__xludf.DUMMYFUNCTION("iferror(split(A1384,"","",TRUE,TRUE),"""")"),"")</f>
        <v/>
      </c>
      <c r="V1384" s="51"/>
      <c r="W1384" s="51"/>
      <c r="X1384" s="51"/>
      <c r="Y1384" s="50" t="str">
        <f>IFERROR(__xludf.DUMMYFUNCTION("if(or(U1384="""",U1384=""f""),"""",U1384&amp;"": ""&amp;vlookup(to_text(U1384),'1.Learning-Goals'!$A$3:$B$100,2,FALSE))"),"")</f>
        <v/>
      </c>
      <c r="Z1384" s="50" t="str">
        <f>IFERROR(__xludf.DUMMYFUNCTION("if(or(V1384="""",V1384=""f""),"""",V1384&amp;"": ""&amp;vlookup(to_text(V1384),'1.Learning-Goals'!$A$3:$B$100,2,FALSE))"),"")</f>
        <v/>
      </c>
      <c r="AA1384" s="50" t="str">
        <f>IFERROR(__xludf.DUMMYFUNCTION("if(or(W1384="""",W1384=""f""),"""",W1384&amp;"": ""&amp;vlookup(to_text(W1384),'1.Learning-Goals'!$A$3:$B$100,2,FALSE))"),"")</f>
        <v/>
      </c>
      <c r="AB1384" s="50" t="str">
        <f>IFERROR(__xludf.DUMMYFUNCTION("if(or(X1384="""",X1384=""f""),"""",X1384&amp;"": ""&amp;vlookup(to_text(X1384),'1.Learning-Goals'!$A$3:$B$100,2,FALSE))"),"")</f>
        <v/>
      </c>
      <c r="AC1384" s="52"/>
      <c r="AD1384" s="52"/>
      <c r="AE1384" s="52"/>
      <c r="AF1384" s="52"/>
      <c r="AG1384" s="52"/>
      <c r="AH1384" s="52"/>
      <c r="AI1384" s="52"/>
      <c r="AJ1384" s="52"/>
    </row>
    <row r="1385" ht="15.75" customHeight="1">
      <c r="A1385" s="53"/>
      <c r="B1385" s="39" t="str">
        <f t="shared" si="1"/>
        <v/>
      </c>
      <c r="C1385" s="40" t="s">
        <v>4370</v>
      </c>
      <c r="D1385" s="41" t="s">
        <v>4371</v>
      </c>
      <c r="E1385" s="41" t="s">
        <v>2866</v>
      </c>
      <c r="F1385" s="40" t="s">
        <v>2911</v>
      </c>
      <c r="G1385" s="41" t="s">
        <v>4051</v>
      </c>
      <c r="H1385" s="58" t="s">
        <v>7</v>
      </c>
      <c r="I1385" s="41" t="s">
        <v>2912</v>
      </c>
      <c r="J1385" s="43"/>
      <c r="K1385" s="44"/>
      <c r="L1385" s="45"/>
      <c r="M1385" s="46" t="s">
        <v>4346</v>
      </c>
      <c r="N1385" s="40" t="s">
        <v>4347</v>
      </c>
      <c r="O1385" s="47" t="s">
        <v>4372</v>
      </c>
      <c r="P1385" s="40" t="s">
        <v>4373</v>
      </c>
      <c r="Q1385" s="59"/>
      <c r="R1385" s="59"/>
      <c r="S1385" s="49"/>
      <c r="T1385" s="50" t="str">
        <f>IFERROR(__xludf.DUMMYFUNCTION("if(isblank($A1385),"""",REGEXREPLACE($A1385,   "",?(\d),?"",  ""$1""&amp;""-""&amp;$H1385))"),"")</f>
        <v/>
      </c>
      <c r="U1385" s="51" t="str">
        <f>IFERROR(__xludf.DUMMYFUNCTION("iferror(split(A1385,"","",TRUE,TRUE),"""")"),"")</f>
        <v/>
      </c>
      <c r="V1385" s="51"/>
      <c r="W1385" s="51"/>
      <c r="X1385" s="51"/>
      <c r="Y1385" s="50" t="str">
        <f>IFERROR(__xludf.DUMMYFUNCTION("if(or(U1385="""",U1385=""f""),"""",U1385&amp;"": ""&amp;vlookup(to_text(U1385),'1.Learning-Goals'!$A$3:$B$100,2,FALSE))"),"")</f>
        <v/>
      </c>
      <c r="Z1385" s="50" t="str">
        <f>IFERROR(__xludf.DUMMYFUNCTION("if(or(V1385="""",V1385=""f""),"""",V1385&amp;"": ""&amp;vlookup(to_text(V1385),'1.Learning-Goals'!$A$3:$B$100,2,FALSE))"),"")</f>
        <v/>
      </c>
      <c r="AA1385" s="50" t="str">
        <f>IFERROR(__xludf.DUMMYFUNCTION("if(or(W1385="""",W1385=""f""),"""",W1385&amp;"": ""&amp;vlookup(to_text(W1385),'1.Learning-Goals'!$A$3:$B$100,2,FALSE))"),"")</f>
        <v/>
      </c>
      <c r="AB1385" s="50" t="str">
        <f>IFERROR(__xludf.DUMMYFUNCTION("if(or(X1385="""",X1385=""f""),"""",X1385&amp;"": ""&amp;vlookup(to_text(X1385),'1.Learning-Goals'!$A$3:$B$100,2,FALSE))"),"")</f>
        <v/>
      </c>
      <c r="AC1385" s="52"/>
      <c r="AD1385" s="52"/>
      <c r="AE1385" s="52"/>
      <c r="AF1385" s="52"/>
      <c r="AG1385" s="52"/>
      <c r="AH1385" s="52"/>
      <c r="AI1385" s="52"/>
      <c r="AJ1385" s="52"/>
    </row>
    <row r="1386" ht="15.75" customHeight="1">
      <c r="A1386" s="53"/>
      <c r="B1386" s="39" t="str">
        <f t="shared" si="1"/>
        <v/>
      </c>
      <c r="C1386" s="40" t="s">
        <v>4374</v>
      </c>
      <c r="D1386" s="41" t="s">
        <v>4375</v>
      </c>
      <c r="E1386" s="41" t="s">
        <v>2866</v>
      </c>
      <c r="F1386" s="40" t="s">
        <v>2911</v>
      </c>
      <c r="G1386" s="41" t="s">
        <v>4051</v>
      </c>
      <c r="H1386" s="58" t="s">
        <v>7</v>
      </c>
      <c r="I1386" s="41" t="s">
        <v>2912</v>
      </c>
      <c r="J1386" s="43"/>
      <c r="K1386" s="44"/>
      <c r="L1386" s="45"/>
      <c r="M1386" s="46" t="s">
        <v>4346</v>
      </c>
      <c r="N1386" s="40" t="s">
        <v>4347</v>
      </c>
      <c r="O1386" s="47" t="s">
        <v>4376</v>
      </c>
      <c r="P1386" s="40" t="s">
        <v>4377</v>
      </c>
      <c r="Q1386" s="59"/>
      <c r="R1386" s="59"/>
      <c r="S1386" s="49"/>
      <c r="T1386" s="50" t="str">
        <f>IFERROR(__xludf.DUMMYFUNCTION("if(isblank($A1386),"""",REGEXREPLACE($A1386,   "",?(\d),?"",  ""$1""&amp;""-""&amp;$H1386))"),"")</f>
        <v/>
      </c>
      <c r="U1386" s="51" t="str">
        <f>IFERROR(__xludf.DUMMYFUNCTION("iferror(split(A1386,"","",TRUE,TRUE),"""")"),"")</f>
        <v/>
      </c>
      <c r="V1386" s="51"/>
      <c r="W1386" s="51"/>
      <c r="X1386" s="51"/>
      <c r="Y1386" s="50" t="str">
        <f>IFERROR(__xludf.DUMMYFUNCTION("if(or(U1386="""",U1386=""f""),"""",U1386&amp;"": ""&amp;vlookup(to_text(U1386),'1.Learning-Goals'!$A$3:$B$100,2,FALSE))"),"")</f>
        <v/>
      </c>
      <c r="Z1386" s="50" t="str">
        <f>IFERROR(__xludf.DUMMYFUNCTION("if(or(V1386="""",V1386=""f""),"""",V1386&amp;"": ""&amp;vlookup(to_text(V1386),'1.Learning-Goals'!$A$3:$B$100,2,FALSE))"),"")</f>
        <v/>
      </c>
      <c r="AA1386" s="50" t="str">
        <f>IFERROR(__xludf.DUMMYFUNCTION("if(or(W1386="""",W1386=""f""),"""",W1386&amp;"": ""&amp;vlookup(to_text(W1386),'1.Learning-Goals'!$A$3:$B$100,2,FALSE))"),"")</f>
        <v/>
      </c>
      <c r="AB1386" s="50" t="str">
        <f>IFERROR(__xludf.DUMMYFUNCTION("if(or(X1386="""",X1386=""f""),"""",X1386&amp;"": ""&amp;vlookup(to_text(X1386),'1.Learning-Goals'!$A$3:$B$100,2,FALSE))"),"")</f>
        <v/>
      </c>
      <c r="AC1386" s="52"/>
      <c r="AD1386" s="52"/>
      <c r="AE1386" s="52"/>
      <c r="AF1386" s="52"/>
      <c r="AG1386" s="52"/>
      <c r="AH1386" s="52"/>
      <c r="AI1386" s="52"/>
      <c r="AJ1386" s="52"/>
    </row>
    <row r="1387" ht="15.75" customHeight="1">
      <c r="A1387" s="53"/>
      <c r="B1387" s="39" t="str">
        <f t="shared" si="1"/>
        <v/>
      </c>
      <c r="C1387" s="40" t="s">
        <v>4378</v>
      </c>
      <c r="D1387" s="41" t="s">
        <v>4379</v>
      </c>
      <c r="E1387" s="41" t="s">
        <v>2866</v>
      </c>
      <c r="F1387" s="40" t="s">
        <v>2911</v>
      </c>
      <c r="G1387" s="41" t="s">
        <v>4051</v>
      </c>
      <c r="H1387" s="58" t="s">
        <v>7</v>
      </c>
      <c r="I1387" s="41" t="s">
        <v>2912</v>
      </c>
      <c r="J1387" s="43"/>
      <c r="K1387" s="44"/>
      <c r="L1387" s="45"/>
      <c r="M1387" s="46" t="s">
        <v>4346</v>
      </c>
      <c r="N1387" s="40" t="s">
        <v>4347</v>
      </c>
      <c r="O1387" s="47" t="s">
        <v>4380</v>
      </c>
      <c r="P1387" s="40" t="s">
        <v>4381</v>
      </c>
      <c r="Q1387" s="59"/>
      <c r="R1387" s="59"/>
      <c r="S1387" s="49"/>
      <c r="T1387" s="50" t="str">
        <f>IFERROR(__xludf.DUMMYFUNCTION("if(isblank($A1387),"""",REGEXREPLACE($A1387,   "",?(\d),?"",  ""$1""&amp;""-""&amp;$H1387))"),"")</f>
        <v/>
      </c>
      <c r="U1387" s="51" t="str">
        <f>IFERROR(__xludf.DUMMYFUNCTION("iferror(split(A1387,"","",TRUE,TRUE),"""")"),"")</f>
        <v/>
      </c>
      <c r="V1387" s="51"/>
      <c r="W1387" s="51"/>
      <c r="X1387" s="51"/>
      <c r="Y1387" s="50" t="str">
        <f>IFERROR(__xludf.DUMMYFUNCTION("if(or(U1387="""",U1387=""f""),"""",U1387&amp;"": ""&amp;vlookup(to_text(U1387),'1.Learning-Goals'!$A$3:$B$100,2,FALSE))"),"")</f>
        <v/>
      </c>
      <c r="Z1387" s="50" t="str">
        <f>IFERROR(__xludf.DUMMYFUNCTION("if(or(V1387="""",V1387=""f""),"""",V1387&amp;"": ""&amp;vlookup(to_text(V1387),'1.Learning-Goals'!$A$3:$B$100,2,FALSE))"),"")</f>
        <v/>
      </c>
      <c r="AA1387" s="50" t="str">
        <f>IFERROR(__xludf.DUMMYFUNCTION("if(or(W1387="""",W1387=""f""),"""",W1387&amp;"": ""&amp;vlookup(to_text(W1387),'1.Learning-Goals'!$A$3:$B$100,2,FALSE))"),"")</f>
        <v/>
      </c>
      <c r="AB1387" s="50" t="str">
        <f>IFERROR(__xludf.DUMMYFUNCTION("if(or(X1387="""",X1387=""f""),"""",X1387&amp;"": ""&amp;vlookup(to_text(X1387),'1.Learning-Goals'!$A$3:$B$100,2,FALSE))"),"")</f>
        <v/>
      </c>
      <c r="AC1387" s="52"/>
      <c r="AD1387" s="52"/>
      <c r="AE1387" s="52"/>
      <c r="AF1387" s="52"/>
      <c r="AG1387" s="52"/>
      <c r="AH1387" s="52"/>
      <c r="AI1387" s="52"/>
      <c r="AJ1387" s="52"/>
    </row>
    <row r="1388" ht="15.75" customHeight="1">
      <c r="A1388" s="53"/>
      <c r="B1388" s="39" t="str">
        <f t="shared" si="1"/>
        <v/>
      </c>
      <c r="C1388" s="40" t="s">
        <v>4382</v>
      </c>
      <c r="D1388" s="41" t="s">
        <v>4383</v>
      </c>
      <c r="E1388" s="41" t="s">
        <v>2866</v>
      </c>
      <c r="F1388" s="40" t="s">
        <v>2911</v>
      </c>
      <c r="G1388" s="41" t="s">
        <v>4051</v>
      </c>
      <c r="H1388" s="58" t="s">
        <v>7</v>
      </c>
      <c r="I1388" s="41" t="s">
        <v>2912</v>
      </c>
      <c r="J1388" s="43"/>
      <c r="K1388" s="44"/>
      <c r="L1388" s="45"/>
      <c r="M1388" s="46" t="s">
        <v>4384</v>
      </c>
      <c r="N1388" s="40" t="s">
        <v>4385</v>
      </c>
      <c r="O1388" s="47" t="s">
        <v>4386</v>
      </c>
      <c r="P1388" s="40" t="s">
        <v>4387</v>
      </c>
      <c r="Q1388" s="59"/>
      <c r="R1388" s="59"/>
      <c r="S1388" s="49"/>
      <c r="T1388" s="50" t="str">
        <f>IFERROR(__xludf.DUMMYFUNCTION("if(isblank($A1388),"""",REGEXREPLACE($A1388,   "",?(\d),?"",  ""$1""&amp;""-""&amp;$H1388))"),"")</f>
        <v/>
      </c>
      <c r="U1388" s="51" t="str">
        <f>IFERROR(__xludf.DUMMYFUNCTION("iferror(split(A1388,"","",TRUE,TRUE),"""")"),"")</f>
        <v/>
      </c>
      <c r="V1388" s="51"/>
      <c r="W1388" s="51"/>
      <c r="X1388" s="51"/>
      <c r="Y1388" s="50" t="str">
        <f>IFERROR(__xludf.DUMMYFUNCTION("if(or(U1388="""",U1388=""f""),"""",U1388&amp;"": ""&amp;vlookup(to_text(U1388),'1.Learning-Goals'!$A$3:$B$100,2,FALSE))"),"")</f>
        <v/>
      </c>
      <c r="Z1388" s="50" t="str">
        <f>IFERROR(__xludf.DUMMYFUNCTION("if(or(V1388="""",V1388=""f""),"""",V1388&amp;"": ""&amp;vlookup(to_text(V1388),'1.Learning-Goals'!$A$3:$B$100,2,FALSE))"),"")</f>
        <v/>
      </c>
      <c r="AA1388" s="50" t="str">
        <f>IFERROR(__xludf.DUMMYFUNCTION("if(or(W1388="""",W1388=""f""),"""",W1388&amp;"": ""&amp;vlookup(to_text(W1388),'1.Learning-Goals'!$A$3:$B$100,2,FALSE))"),"")</f>
        <v/>
      </c>
      <c r="AB1388" s="50" t="str">
        <f>IFERROR(__xludf.DUMMYFUNCTION("if(or(X1388="""",X1388=""f""),"""",X1388&amp;"": ""&amp;vlookup(to_text(X1388),'1.Learning-Goals'!$A$3:$B$100,2,FALSE))"),"")</f>
        <v/>
      </c>
      <c r="AC1388" s="52"/>
      <c r="AD1388" s="52"/>
      <c r="AE1388" s="52"/>
      <c r="AF1388" s="52"/>
      <c r="AG1388" s="52"/>
      <c r="AH1388" s="52"/>
      <c r="AI1388" s="52"/>
      <c r="AJ1388" s="52"/>
    </row>
    <row r="1389" ht="15.75" customHeight="1">
      <c r="A1389" s="53"/>
      <c r="B1389" s="39" t="str">
        <f t="shared" si="1"/>
        <v/>
      </c>
      <c r="C1389" s="40" t="s">
        <v>4388</v>
      </c>
      <c r="D1389" s="41" t="s">
        <v>4389</v>
      </c>
      <c r="E1389" s="41" t="s">
        <v>2866</v>
      </c>
      <c r="F1389" s="40" t="s">
        <v>2911</v>
      </c>
      <c r="G1389" s="41" t="s">
        <v>4051</v>
      </c>
      <c r="H1389" s="58" t="s">
        <v>7</v>
      </c>
      <c r="I1389" s="41" t="s">
        <v>2912</v>
      </c>
      <c r="J1389" s="43"/>
      <c r="K1389" s="44"/>
      <c r="L1389" s="45"/>
      <c r="M1389" s="46" t="s">
        <v>4384</v>
      </c>
      <c r="N1389" s="40" t="s">
        <v>4385</v>
      </c>
      <c r="O1389" s="47" t="s">
        <v>4390</v>
      </c>
      <c r="P1389" s="40" t="s">
        <v>4391</v>
      </c>
      <c r="Q1389" s="59"/>
      <c r="R1389" s="59"/>
      <c r="S1389" s="49"/>
      <c r="T1389" s="50" t="str">
        <f>IFERROR(__xludf.DUMMYFUNCTION("if(isblank($A1389),"""",REGEXREPLACE($A1389,   "",?(\d),?"",  ""$1""&amp;""-""&amp;$H1389))"),"")</f>
        <v/>
      </c>
      <c r="U1389" s="51" t="str">
        <f>IFERROR(__xludf.DUMMYFUNCTION("iferror(split(A1389,"","",TRUE,TRUE),"""")"),"")</f>
        <v/>
      </c>
      <c r="V1389" s="51"/>
      <c r="W1389" s="51"/>
      <c r="X1389" s="51"/>
      <c r="Y1389" s="50" t="str">
        <f>IFERROR(__xludf.DUMMYFUNCTION("if(or(U1389="""",U1389=""f""),"""",U1389&amp;"": ""&amp;vlookup(to_text(U1389),'1.Learning-Goals'!$A$3:$B$100,2,FALSE))"),"")</f>
        <v/>
      </c>
      <c r="Z1389" s="50" t="str">
        <f>IFERROR(__xludf.DUMMYFUNCTION("if(or(V1389="""",V1389=""f""),"""",V1389&amp;"": ""&amp;vlookup(to_text(V1389),'1.Learning-Goals'!$A$3:$B$100,2,FALSE))"),"")</f>
        <v/>
      </c>
      <c r="AA1389" s="50" t="str">
        <f>IFERROR(__xludf.DUMMYFUNCTION("if(or(W1389="""",W1389=""f""),"""",W1389&amp;"": ""&amp;vlookup(to_text(W1389),'1.Learning-Goals'!$A$3:$B$100,2,FALSE))"),"")</f>
        <v/>
      </c>
      <c r="AB1389" s="50" t="str">
        <f>IFERROR(__xludf.DUMMYFUNCTION("if(or(X1389="""",X1389=""f""),"""",X1389&amp;"": ""&amp;vlookup(to_text(X1389),'1.Learning-Goals'!$A$3:$B$100,2,FALSE))"),"")</f>
        <v/>
      </c>
      <c r="AC1389" s="52"/>
      <c r="AD1389" s="52"/>
      <c r="AE1389" s="52"/>
      <c r="AF1389" s="52"/>
      <c r="AG1389" s="52"/>
      <c r="AH1389" s="52"/>
      <c r="AI1389" s="52"/>
      <c r="AJ1389" s="52"/>
    </row>
    <row r="1390" ht="15.75" customHeight="1">
      <c r="A1390" s="53"/>
      <c r="B1390" s="39" t="str">
        <f t="shared" si="1"/>
        <v/>
      </c>
      <c r="C1390" s="40" t="s">
        <v>4392</v>
      </c>
      <c r="D1390" s="41" t="s">
        <v>4393</v>
      </c>
      <c r="E1390" s="41" t="s">
        <v>2866</v>
      </c>
      <c r="F1390" s="40" t="s">
        <v>2911</v>
      </c>
      <c r="G1390" s="41" t="s">
        <v>4051</v>
      </c>
      <c r="H1390" s="58" t="s">
        <v>7</v>
      </c>
      <c r="I1390" s="41" t="s">
        <v>2912</v>
      </c>
      <c r="J1390" s="43"/>
      <c r="K1390" s="44"/>
      <c r="L1390" s="45"/>
      <c r="M1390" s="46" t="s">
        <v>4384</v>
      </c>
      <c r="N1390" s="40" t="s">
        <v>4385</v>
      </c>
      <c r="O1390" s="47" t="s">
        <v>4394</v>
      </c>
      <c r="P1390" s="40" t="s">
        <v>4395</v>
      </c>
      <c r="Q1390" s="59"/>
      <c r="R1390" s="59"/>
      <c r="S1390" s="49"/>
      <c r="T1390" s="50" t="str">
        <f>IFERROR(__xludf.DUMMYFUNCTION("if(isblank($A1390),"""",REGEXREPLACE($A1390,   "",?(\d),?"",  ""$1""&amp;""-""&amp;$H1390))"),"")</f>
        <v/>
      </c>
      <c r="U1390" s="51" t="str">
        <f>IFERROR(__xludf.DUMMYFUNCTION("iferror(split(A1390,"","",TRUE,TRUE),"""")"),"")</f>
        <v/>
      </c>
      <c r="V1390" s="51"/>
      <c r="W1390" s="51"/>
      <c r="X1390" s="51"/>
      <c r="Y1390" s="50" t="str">
        <f>IFERROR(__xludf.DUMMYFUNCTION("if(or(U1390="""",U1390=""f""),"""",U1390&amp;"": ""&amp;vlookup(to_text(U1390),'1.Learning-Goals'!$A$3:$B$100,2,FALSE))"),"")</f>
        <v/>
      </c>
      <c r="Z1390" s="50" t="str">
        <f>IFERROR(__xludf.DUMMYFUNCTION("if(or(V1390="""",V1390=""f""),"""",V1390&amp;"": ""&amp;vlookup(to_text(V1390),'1.Learning-Goals'!$A$3:$B$100,2,FALSE))"),"")</f>
        <v/>
      </c>
      <c r="AA1390" s="50" t="str">
        <f>IFERROR(__xludf.DUMMYFUNCTION("if(or(W1390="""",W1390=""f""),"""",W1390&amp;"": ""&amp;vlookup(to_text(W1390),'1.Learning-Goals'!$A$3:$B$100,2,FALSE))"),"")</f>
        <v/>
      </c>
      <c r="AB1390" s="50" t="str">
        <f>IFERROR(__xludf.DUMMYFUNCTION("if(or(X1390="""",X1390=""f""),"""",X1390&amp;"": ""&amp;vlookup(to_text(X1390),'1.Learning-Goals'!$A$3:$B$100,2,FALSE))"),"")</f>
        <v/>
      </c>
      <c r="AC1390" s="52"/>
      <c r="AD1390" s="52"/>
      <c r="AE1390" s="52"/>
      <c r="AF1390" s="52"/>
      <c r="AG1390" s="52"/>
      <c r="AH1390" s="52"/>
      <c r="AI1390" s="52"/>
      <c r="AJ1390" s="52"/>
    </row>
    <row r="1391" ht="15.75" customHeight="1">
      <c r="A1391" s="53"/>
      <c r="B1391" s="39" t="str">
        <f t="shared" si="1"/>
        <v/>
      </c>
      <c r="C1391" s="40" t="s">
        <v>4396</v>
      </c>
      <c r="D1391" s="41" t="s">
        <v>4397</v>
      </c>
      <c r="E1391" s="41" t="s">
        <v>2866</v>
      </c>
      <c r="F1391" s="40" t="s">
        <v>2911</v>
      </c>
      <c r="G1391" s="41" t="s">
        <v>4051</v>
      </c>
      <c r="H1391" s="58" t="s">
        <v>7</v>
      </c>
      <c r="I1391" s="41" t="s">
        <v>2912</v>
      </c>
      <c r="J1391" s="43"/>
      <c r="K1391" s="44"/>
      <c r="L1391" s="45"/>
      <c r="M1391" s="46" t="s">
        <v>4384</v>
      </c>
      <c r="N1391" s="40" t="s">
        <v>4385</v>
      </c>
      <c r="O1391" s="47" t="s">
        <v>4398</v>
      </c>
      <c r="P1391" s="40" t="s">
        <v>4399</v>
      </c>
      <c r="Q1391" s="59"/>
      <c r="R1391" s="59"/>
      <c r="S1391" s="49"/>
      <c r="T1391" s="50" t="str">
        <f>IFERROR(__xludf.DUMMYFUNCTION("if(isblank($A1391),"""",REGEXREPLACE($A1391,   "",?(\d),?"",  ""$1""&amp;""-""&amp;$H1391))"),"")</f>
        <v/>
      </c>
      <c r="U1391" s="51" t="str">
        <f>IFERROR(__xludf.DUMMYFUNCTION("iferror(split(A1391,"","",TRUE,TRUE),"""")"),"")</f>
        <v/>
      </c>
      <c r="V1391" s="51"/>
      <c r="W1391" s="51"/>
      <c r="X1391" s="51"/>
      <c r="Y1391" s="50" t="str">
        <f>IFERROR(__xludf.DUMMYFUNCTION("if(or(U1391="""",U1391=""f""),"""",U1391&amp;"": ""&amp;vlookup(to_text(U1391),'1.Learning-Goals'!$A$3:$B$100,2,FALSE))"),"")</f>
        <v/>
      </c>
      <c r="Z1391" s="50" t="str">
        <f>IFERROR(__xludf.DUMMYFUNCTION("if(or(V1391="""",V1391=""f""),"""",V1391&amp;"": ""&amp;vlookup(to_text(V1391),'1.Learning-Goals'!$A$3:$B$100,2,FALSE))"),"")</f>
        <v/>
      </c>
      <c r="AA1391" s="50" t="str">
        <f>IFERROR(__xludf.DUMMYFUNCTION("if(or(W1391="""",W1391=""f""),"""",W1391&amp;"": ""&amp;vlookup(to_text(W1391),'1.Learning-Goals'!$A$3:$B$100,2,FALSE))"),"")</f>
        <v/>
      </c>
      <c r="AB1391" s="50" t="str">
        <f>IFERROR(__xludf.DUMMYFUNCTION("if(or(X1391="""",X1391=""f""),"""",X1391&amp;"": ""&amp;vlookup(to_text(X1391),'1.Learning-Goals'!$A$3:$B$100,2,FALSE))"),"")</f>
        <v/>
      </c>
      <c r="AC1391" s="52"/>
      <c r="AD1391" s="52"/>
      <c r="AE1391" s="52"/>
      <c r="AF1391" s="52"/>
      <c r="AG1391" s="52"/>
      <c r="AH1391" s="52"/>
      <c r="AI1391" s="52"/>
      <c r="AJ1391" s="52"/>
    </row>
    <row r="1392" ht="15.75" customHeight="1">
      <c r="A1392" s="53"/>
      <c r="B1392" s="39" t="str">
        <f t="shared" si="1"/>
        <v/>
      </c>
      <c r="C1392" s="40" t="s">
        <v>4400</v>
      </c>
      <c r="D1392" s="41" t="s">
        <v>4401</v>
      </c>
      <c r="E1392" s="41" t="s">
        <v>2866</v>
      </c>
      <c r="F1392" s="40" t="s">
        <v>2911</v>
      </c>
      <c r="G1392" s="41" t="s">
        <v>4051</v>
      </c>
      <c r="H1392" s="58" t="s">
        <v>7</v>
      </c>
      <c r="I1392" s="41" t="s">
        <v>2912</v>
      </c>
      <c r="J1392" s="43"/>
      <c r="K1392" s="44"/>
      <c r="L1392" s="45"/>
      <c r="M1392" s="46" t="s">
        <v>4384</v>
      </c>
      <c r="N1392" s="40" t="s">
        <v>4385</v>
      </c>
      <c r="O1392" s="47" t="s">
        <v>4402</v>
      </c>
      <c r="P1392" s="40" t="s">
        <v>4403</v>
      </c>
      <c r="Q1392" s="59"/>
      <c r="R1392" s="59"/>
      <c r="S1392" s="49"/>
      <c r="T1392" s="50" t="str">
        <f>IFERROR(__xludf.DUMMYFUNCTION("if(isblank($A1392),"""",REGEXREPLACE($A1392,   "",?(\d),?"",  ""$1""&amp;""-""&amp;$H1392))"),"")</f>
        <v/>
      </c>
      <c r="U1392" s="51" t="str">
        <f>IFERROR(__xludf.DUMMYFUNCTION("iferror(split(A1392,"","",TRUE,TRUE),"""")"),"")</f>
        <v/>
      </c>
      <c r="V1392" s="51"/>
      <c r="W1392" s="51"/>
      <c r="X1392" s="51"/>
      <c r="Y1392" s="50" t="str">
        <f>IFERROR(__xludf.DUMMYFUNCTION("if(or(U1392="""",U1392=""f""),"""",U1392&amp;"": ""&amp;vlookup(to_text(U1392),'1.Learning-Goals'!$A$3:$B$100,2,FALSE))"),"")</f>
        <v/>
      </c>
      <c r="Z1392" s="50" t="str">
        <f>IFERROR(__xludf.DUMMYFUNCTION("if(or(V1392="""",V1392=""f""),"""",V1392&amp;"": ""&amp;vlookup(to_text(V1392),'1.Learning-Goals'!$A$3:$B$100,2,FALSE))"),"")</f>
        <v/>
      </c>
      <c r="AA1392" s="50" t="str">
        <f>IFERROR(__xludf.DUMMYFUNCTION("if(or(W1392="""",W1392=""f""),"""",W1392&amp;"": ""&amp;vlookup(to_text(W1392),'1.Learning-Goals'!$A$3:$B$100,2,FALSE))"),"")</f>
        <v/>
      </c>
      <c r="AB1392" s="50" t="str">
        <f>IFERROR(__xludf.DUMMYFUNCTION("if(or(X1392="""",X1392=""f""),"""",X1392&amp;"": ""&amp;vlookup(to_text(X1392),'1.Learning-Goals'!$A$3:$B$100,2,FALSE))"),"")</f>
        <v/>
      </c>
      <c r="AC1392" s="52"/>
      <c r="AD1392" s="52"/>
      <c r="AE1392" s="52"/>
      <c r="AF1392" s="52"/>
      <c r="AG1392" s="52"/>
      <c r="AH1392" s="52"/>
      <c r="AI1392" s="52"/>
      <c r="AJ1392" s="52"/>
    </row>
    <row r="1393" ht="15.75" customHeight="1">
      <c r="A1393" s="53"/>
      <c r="B1393" s="39" t="str">
        <f t="shared" si="1"/>
        <v/>
      </c>
      <c r="C1393" s="40" t="s">
        <v>4404</v>
      </c>
      <c r="D1393" s="41" t="s">
        <v>4405</v>
      </c>
      <c r="E1393" s="41" t="s">
        <v>2866</v>
      </c>
      <c r="F1393" s="40" t="s">
        <v>2911</v>
      </c>
      <c r="G1393" s="41" t="s">
        <v>4051</v>
      </c>
      <c r="H1393" s="58" t="s">
        <v>7</v>
      </c>
      <c r="I1393" s="41" t="s">
        <v>2912</v>
      </c>
      <c r="J1393" s="43"/>
      <c r="K1393" s="44"/>
      <c r="L1393" s="45"/>
      <c r="M1393" s="46" t="s">
        <v>4406</v>
      </c>
      <c r="N1393" s="40" t="s">
        <v>4407</v>
      </c>
      <c r="O1393" s="47" t="s">
        <v>4408</v>
      </c>
      <c r="P1393" s="40" t="s">
        <v>4409</v>
      </c>
      <c r="Q1393" s="59"/>
      <c r="R1393" s="59"/>
      <c r="S1393" s="49"/>
      <c r="T1393" s="50" t="str">
        <f>IFERROR(__xludf.DUMMYFUNCTION("if(isblank($A1393),"""",REGEXREPLACE($A1393,   "",?(\d),?"",  ""$1""&amp;""-""&amp;$H1393))"),"")</f>
        <v/>
      </c>
      <c r="U1393" s="51" t="str">
        <f>IFERROR(__xludf.DUMMYFUNCTION("iferror(split(A1393,"","",TRUE,TRUE),"""")"),"")</f>
        <v/>
      </c>
      <c r="V1393" s="51"/>
      <c r="W1393" s="51"/>
      <c r="X1393" s="51"/>
      <c r="Y1393" s="50" t="str">
        <f>IFERROR(__xludf.DUMMYFUNCTION("if(or(U1393="""",U1393=""f""),"""",U1393&amp;"": ""&amp;vlookup(to_text(U1393),'1.Learning-Goals'!$A$3:$B$100,2,FALSE))"),"")</f>
        <v/>
      </c>
      <c r="Z1393" s="50" t="str">
        <f>IFERROR(__xludf.DUMMYFUNCTION("if(or(V1393="""",V1393=""f""),"""",V1393&amp;"": ""&amp;vlookup(to_text(V1393),'1.Learning-Goals'!$A$3:$B$100,2,FALSE))"),"")</f>
        <v/>
      </c>
      <c r="AA1393" s="50" t="str">
        <f>IFERROR(__xludf.DUMMYFUNCTION("if(or(W1393="""",W1393=""f""),"""",W1393&amp;"": ""&amp;vlookup(to_text(W1393),'1.Learning-Goals'!$A$3:$B$100,2,FALSE))"),"")</f>
        <v/>
      </c>
      <c r="AB1393" s="50" t="str">
        <f>IFERROR(__xludf.DUMMYFUNCTION("if(or(X1393="""",X1393=""f""),"""",X1393&amp;"": ""&amp;vlookup(to_text(X1393),'1.Learning-Goals'!$A$3:$B$100,2,FALSE))"),"")</f>
        <v/>
      </c>
      <c r="AC1393" s="52"/>
      <c r="AD1393" s="52"/>
      <c r="AE1393" s="52"/>
      <c r="AF1393" s="52"/>
      <c r="AG1393" s="52"/>
      <c r="AH1393" s="52"/>
      <c r="AI1393" s="52"/>
      <c r="AJ1393" s="52"/>
    </row>
    <row r="1394" ht="15.75" customHeight="1">
      <c r="A1394" s="53"/>
      <c r="B1394" s="39" t="str">
        <f t="shared" si="1"/>
        <v/>
      </c>
      <c r="C1394" s="40" t="s">
        <v>4410</v>
      </c>
      <c r="D1394" s="41" t="s">
        <v>4411</v>
      </c>
      <c r="E1394" s="41" t="s">
        <v>2866</v>
      </c>
      <c r="F1394" s="40" t="s">
        <v>2911</v>
      </c>
      <c r="G1394" s="41" t="s">
        <v>4051</v>
      </c>
      <c r="H1394" s="58" t="s">
        <v>7</v>
      </c>
      <c r="I1394" s="41" t="s">
        <v>2912</v>
      </c>
      <c r="J1394" s="43"/>
      <c r="K1394" s="44"/>
      <c r="L1394" s="45"/>
      <c r="M1394" s="46" t="s">
        <v>4406</v>
      </c>
      <c r="N1394" s="40" t="s">
        <v>4407</v>
      </c>
      <c r="O1394" s="47" t="s">
        <v>4412</v>
      </c>
      <c r="P1394" s="40" t="s">
        <v>4413</v>
      </c>
      <c r="Q1394" s="59"/>
      <c r="R1394" s="59"/>
      <c r="S1394" s="49"/>
      <c r="T1394" s="50" t="str">
        <f>IFERROR(__xludf.DUMMYFUNCTION("if(isblank($A1394),"""",REGEXREPLACE($A1394,   "",?(\d),?"",  ""$1""&amp;""-""&amp;$H1394))"),"")</f>
        <v/>
      </c>
      <c r="U1394" s="51" t="str">
        <f>IFERROR(__xludf.DUMMYFUNCTION("iferror(split(A1394,"","",TRUE,TRUE),"""")"),"")</f>
        <v/>
      </c>
      <c r="V1394" s="51"/>
      <c r="W1394" s="51"/>
      <c r="X1394" s="51"/>
      <c r="Y1394" s="50" t="str">
        <f>IFERROR(__xludf.DUMMYFUNCTION("if(or(U1394="""",U1394=""f""),"""",U1394&amp;"": ""&amp;vlookup(to_text(U1394),'1.Learning-Goals'!$A$3:$B$100,2,FALSE))"),"")</f>
        <v/>
      </c>
      <c r="Z1394" s="50" t="str">
        <f>IFERROR(__xludf.DUMMYFUNCTION("if(or(V1394="""",V1394=""f""),"""",V1394&amp;"": ""&amp;vlookup(to_text(V1394),'1.Learning-Goals'!$A$3:$B$100,2,FALSE))"),"")</f>
        <v/>
      </c>
      <c r="AA1394" s="50" t="str">
        <f>IFERROR(__xludf.DUMMYFUNCTION("if(or(W1394="""",W1394=""f""),"""",W1394&amp;"": ""&amp;vlookup(to_text(W1394),'1.Learning-Goals'!$A$3:$B$100,2,FALSE))"),"")</f>
        <v/>
      </c>
      <c r="AB1394" s="50" t="str">
        <f>IFERROR(__xludf.DUMMYFUNCTION("if(or(X1394="""",X1394=""f""),"""",X1394&amp;"": ""&amp;vlookup(to_text(X1394),'1.Learning-Goals'!$A$3:$B$100,2,FALSE))"),"")</f>
        <v/>
      </c>
      <c r="AC1394" s="52"/>
      <c r="AD1394" s="52"/>
      <c r="AE1394" s="52"/>
      <c r="AF1394" s="52"/>
      <c r="AG1394" s="52"/>
      <c r="AH1394" s="52"/>
      <c r="AI1394" s="52"/>
      <c r="AJ1394" s="52"/>
    </row>
    <row r="1395" ht="15.75" customHeight="1">
      <c r="A1395" s="53"/>
      <c r="B1395" s="39" t="str">
        <f t="shared" si="1"/>
        <v/>
      </c>
      <c r="C1395" s="40" t="s">
        <v>4414</v>
      </c>
      <c r="D1395" s="41" t="s">
        <v>4415</v>
      </c>
      <c r="E1395" s="41" t="s">
        <v>2866</v>
      </c>
      <c r="F1395" s="40" t="s">
        <v>2911</v>
      </c>
      <c r="G1395" s="41" t="s">
        <v>4051</v>
      </c>
      <c r="H1395" s="58" t="s">
        <v>7</v>
      </c>
      <c r="I1395" s="41" t="s">
        <v>2912</v>
      </c>
      <c r="J1395" s="43"/>
      <c r="K1395" s="44"/>
      <c r="L1395" s="45"/>
      <c r="M1395" s="46" t="s">
        <v>4406</v>
      </c>
      <c r="N1395" s="40" t="s">
        <v>4407</v>
      </c>
      <c r="O1395" s="47" t="s">
        <v>4416</v>
      </c>
      <c r="P1395" s="40" t="s">
        <v>4417</v>
      </c>
      <c r="Q1395" s="59"/>
      <c r="R1395" s="59"/>
      <c r="S1395" s="49"/>
      <c r="T1395" s="50" t="str">
        <f>IFERROR(__xludf.DUMMYFUNCTION("if(isblank($A1395),"""",REGEXREPLACE($A1395,   "",?(\d),?"",  ""$1""&amp;""-""&amp;$H1395))"),"")</f>
        <v/>
      </c>
      <c r="U1395" s="51" t="str">
        <f>IFERROR(__xludf.DUMMYFUNCTION("iferror(split(A1395,"","",TRUE,TRUE),"""")"),"")</f>
        <v/>
      </c>
      <c r="V1395" s="51"/>
      <c r="W1395" s="51"/>
      <c r="X1395" s="51"/>
      <c r="Y1395" s="50" t="str">
        <f>IFERROR(__xludf.DUMMYFUNCTION("if(or(U1395="""",U1395=""f""),"""",U1395&amp;"": ""&amp;vlookup(to_text(U1395),'1.Learning-Goals'!$A$3:$B$100,2,FALSE))"),"")</f>
        <v/>
      </c>
      <c r="Z1395" s="50" t="str">
        <f>IFERROR(__xludf.DUMMYFUNCTION("if(or(V1395="""",V1395=""f""),"""",V1395&amp;"": ""&amp;vlookup(to_text(V1395),'1.Learning-Goals'!$A$3:$B$100,2,FALSE))"),"")</f>
        <v/>
      </c>
      <c r="AA1395" s="50" t="str">
        <f>IFERROR(__xludf.DUMMYFUNCTION("if(or(W1395="""",W1395=""f""),"""",W1395&amp;"": ""&amp;vlookup(to_text(W1395),'1.Learning-Goals'!$A$3:$B$100,2,FALSE))"),"")</f>
        <v/>
      </c>
      <c r="AB1395" s="50" t="str">
        <f>IFERROR(__xludf.DUMMYFUNCTION("if(or(X1395="""",X1395=""f""),"""",X1395&amp;"": ""&amp;vlookup(to_text(X1395),'1.Learning-Goals'!$A$3:$B$100,2,FALSE))"),"")</f>
        <v/>
      </c>
      <c r="AC1395" s="52"/>
      <c r="AD1395" s="52"/>
      <c r="AE1395" s="52"/>
      <c r="AF1395" s="52"/>
      <c r="AG1395" s="52"/>
      <c r="AH1395" s="52"/>
      <c r="AI1395" s="52"/>
      <c r="AJ1395" s="52"/>
    </row>
    <row r="1396" ht="15.75" customHeight="1">
      <c r="A1396" s="53"/>
      <c r="B1396" s="39" t="str">
        <f t="shared" si="1"/>
        <v/>
      </c>
      <c r="C1396" s="40" t="s">
        <v>4418</v>
      </c>
      <c r="D1396" s="41" t="s">
        <v>4419</v>
      </c>
      <c r="E1396" s="41" t="s">
        <v>2866</v>
      </c>
      <c r="F1396" s="40" t="s">
        <v>2911</v>
      </c>
      <c r="G1396" s="41" t="s">
        <v>4051</v>
      </c>
      <c r="H1396" s="58" t="s">
        <v>7</v>
      </c>
      <c r="I1396" s="41" t="s">
        <v>2912</v>
      </c>
      <c r="J1396" s="43"/>
      <c r="K1396" s="44"/>
      <c r="L1396" s="45"/>
      <c r="M1396" s="46" t="s">
        <v>4406</v>
      </c>
      <c r="N1396" s="40" t="s">
        <v>4407</v>
      </c>
      <c r="O1396" s="47" t="s">
        <v>4420</v>
      </c>
      <c r="P1396" s="40" t="s">
        <v>4421</v>
      </c>
      <c r="Q1396" s="59"/>
      <c r="R1396" s="59"/>
      <c r="S1396" s="49"/>
      <c r="T1396" s="50" t="str">
        <f>IFERROR(__xludf.DUMMYFUNCTION("if(isblank($A1396),"""",REGEXREPLACE($A1396,   "",?(\d),?"",  ""$1""&amp;""-""&amp;$H1396))"),"")</f>
        <v/>
      </c>
      <c r="U1396" s="51" t="str">
        <f>IFERROR(__xludf.DUMMYFUNCTION("iferror(split(A1396,"","",TRUE,TRUE),"""")"),"")</f>
        <v/>
      </c>
      <c r="V1396" s="51"/>
      <c r="W1396" s="51"/>
      <c r="X1396" s="51"/>
      <c r="Y1396" s="50" t="str">
        <f>IFERROR(__xludf.DUMMYFUNCTION("if(or(U1396="""",U1396=""f""),"""",U1396&amp;"": ""&amp;vlookup(to_text(U1396),'1.Learning-Goals'!$A$3:$B$100,2,FALSE))"),"")</f>
        <v/>
      </c>
      <c r="Z1396" s="50" t="str">
        <f>IFERROR(__xludf.DUMMYFUNCTION("if(or(V1396="""",V1396=""f""),"""",V1396&amp;"": ""&amp;vlookup(to_text(V1396),'1.Learning-Goals'!$A$3:$B$100,2,FALSE))"),"")</f>
        <v/>
      </c>
      <c r="AA1396" s="50" t="str">
        <f>IFERROR(__xludf.DUMMYFUNCTION("if(or(W1396="""",W1396=""f""),"""",W1396&amp;"": ""&amp;vlookup(to_text(W1396),'1.Learning-Goals'!$A$3:$B$100,2,FALSE))"),"")</f>
        <v/>
      </c>
      <c r="AB1396" s="50" t="str">
        <f>IFERROR(__xludf.DUMMYFUNCTION("if(or(X1396="""",X1396=""f""),"""",X1396&amp;"": ""&amp;vlookup(to_text(X1396),'1.Learning-Goals'!$A$3:$B$100,2,FALSE))"),"")</f>
        <v/>
      </c>
      <c r="AC1396" s="52"/>
      <c r="AD1396" s="52"/>
      <c r="AE1396" s="52"/>
      <c r="AF1396" s="52"/>
      <c r="AG1396" s="52"/>
      <c r="AH1396" s="52"/>
      <c r="AI1396" s="52"/>
      <c r="AJ1396" s="52"/>
    </row>
    <row r="1397" ht="15.75" customHeight="1">
      <c r="A1397" s="53"/>
      <c r="B1397" s="39" t="str">
        <f t="shared" si="1"/>
        <v/>
      </c>
      <c r="C1397" s="40" t="s">
        <v>4422</v>
      </c>
      <c r="D1397" s="41" t="s">
        <v>4423</v>
      </c>
      <c r="E1397" s="41" t="s">
        <v>2866</v>
      </c>
      <c r="F1397" s="40" t="s">
        <v>2911</v>
      </c>
      <c r="G1397" s="41" t="s">
        <v>4051</v>
      </c>
      <c r="H1397" s="58" t="s">
        <v>7</v>
      </c>
      <c r="I1397" s="41" t="s">
        <v>2912</v>
      </c>
      <c r="J1397" s="43"/>
      <c r="K1397" s="44"/>
      <c r="L1397" s="45"/>
      <c r="M1397" s="46" t="s">
        <v>4406</v>
      </c>
      <c r="N1397" s="40" t="s">
        <v>4407</v>
      </c>
      <c r="O1397" s="47" t="s">
        <v>4424</v>
      </c>
      <c r="P1397" s="40" t="s">
        <v>4425</v>
      </c>
      <c r="Q1397" s="59"/>
      <c r="R1397" s="59"/>
      <c r="S1397" s="49"/>
      <c r="T1397" s="50" t="str">
        <f>IFERROR(__xludf.DUMMYFUNCTION("if(isblank($A1397),"""",REGEXREPLACE($A1397,   "",?(\d),?"",  ""$1""&amp;""-""&amp;$H1397))"),"")</f>
        <v/>
      </c>
      <c r="U1397" s="51" t="str">
        <f>IFERROR(__xludf.DUMMYFUNCTION("iferror(split(A1397,"","",TRUE,TRUE),"""")"),"")</f>
        <v/>
      </c>
      <c r="V1397" s="51"/>
      <c r="W1397" s="51"/>
      <c r="X1397" s="51"/>
      <c r="Y1397" s="50" t="str">
        <f>IFERROR(__xludf.DUMMYFUNCTION("if(or(U1397="""",U1397=""f""),"""",U1397&amp;"": ""&amp;vlookup(to_text(U1397),'1.Learning-Goals'!$A$3:$B$100,2,FALSE))"),"")</f>
        <v/>
      </c>
      <c r="Z1397" s="50" t="str">
        <f>IFERROR(__xludf.DUMMYFUNCTION("if(or(V1397="""",V1397=""f""),"""",V1397&amp;"": ""&amp;vlookup(to_text(V1397),'1.Learning-Goals'!$A$3:$B$100,2,FALSE))"),"")</f>
        <v/>
      </c>
      <c r="AA1397" s="50" t="str">
        <f>IFERROR(__xludf.DUMMYFUNCTION("if(or(W1397="""",W1397=""f""),"""",W1397&amp;"": ""&amp;vlookup(to_text(W1397),'1.Learning-Goals'!$A$3:$B$100,2,FALSE))"),"")</f>
        <v/>
      </c>
      <c r="AB1397" s="50" t="str">
        <f>IFERROR(__xludf.DUMMYFUNCTION("if(or(X1397="""",X1397=""f""),"""",X1397&amp;"": ""&amp;vlookup(to_text(X1397),'1.Learning-Goals'!$A$3:$B$100,2,FALSE))"),"")</f>
        <v/>
      </c>
      <c r="AC1397" s="52"/>
      <c r="AD1397" s="52"/>
      <c r="AE1397" s="52"/>
      <c r="AF1397" s="52"/>
      <c r="AG1397" s="52"/>
      <c r="AH1397" s="52"/>
      <c r="AI1397" s="52"/>
      <c r="AJ1397" s="52"/>
    </row>
    <row r="1398" ht="15.75" customHeight="1">
      <c r="A1398" s="53"/>
      <c r="B1398" s="39" t="str">
        <f t="shared" si="1"/>
        <v/>
      </c>
      <c r="C1398" s="40" t="s">
        <v>4426</v>
      </c>
      <c r="D1398" s="41" t="s">
        <v>4427</v>
      </c>
      <c r="E1398" s="41" t="s">
        <v>2866</v>
      </c>
      <c r="F1398" s="40" t="s">
        <v>2911</v>
      </c>
      <c r="G1398" s="41" t="s">
        <v>4051</v>
      </c>
      <c r="H1398" s="58" t="s">
        <v>7</v>
      </c>
      <c r="I1398" s="41" t="s">
        <v>2912</v>
      </c>
      <c r="J1398" s="43"/>
      <c r="K1398" s="44"/>
      <c r="L1398" s="45"/>
      <c r="M1398" s="46" t="s">
        <v>4406</v>
      </c>
      <c r="N1398" s="40" t="s">
        <v>4407</v>
      </c>
      <c r="O1398" s="47" t="s">
        <v>4428</v>
      </c>
      <c r="P1398" s="40" t="s">
        <v>4429</v>
      </c>
      <c r="Q1398" s="59"/>
      <c r="R1398" s="59"/>
      <c r="S1398" s="49"/>
      <c r="T1398" s="50" t="str">
        <f>IFERROR(__xludf.DUMMYFUNCTION("if(isblank($A1398),"""",REGEXREPLACE($A1398,   "",?(\d),?"",  ""$1""&amp;""-""&amp;$H1398))"),"")</f>
        <v/>
      </c>
      <c r="U1398" s="51" t="str">
        <f>IFERROR(__xludf.DUMMYFUNCTION("iferror(split(A1398,"","",TRUE,TRUE),"""")"),"")</f>
        <v/>
      </c>
      <c r="V1398" s="51"/>
      <c r="W1398" s="51"/>
      <c r="X1398" s="51"/>
      <c r="Y1398" s="50" t="str">
        <f>IFERROR(__xludf.DUMMYFUNCTION("if(or(U1398="""",U1398=""f""),"""",U1398&amp;"": ""&amp;vlookup(to_text(U1398),'1.Learning-Goals'!$A$3:$B$100,2,FALSE))"),"")</f>
        <v/>
      </c>
      <c r="Z1398" s="50" t="str">
        <f>IFERROR(__xludf.DUMMYFUNCTION("if(or(V1398="""",V1398=""f""),"""",V1398&amp;"": ""&amp;vlookup(to_text(V1398),'1.Learning-Goals'!$A$3:$B$100,2,FALSE))"),"")</f>
        <v/>
      </c>
      <c r="AA1398" s="50" t="str">
        <f>IFERROR(__xludf.DUMMYFUNCTION("if(or(W1398="""",W1398=""f""),"""",W1398&amp;"": ""&amp;vlookup(to_text(W1398),'1.Learning-Goals'!$A$3:$B$100,2,FALSE))"),"")</f>
        <v/>
      </c>
      <c r="AB1398" s="50" t="str">
        <f>IFERROR(__xludf.DUMMYFUNCTION("if(or(X1398="""",X1398=""f""),"""",X1398&amp;"": ""&amp;vlookup(to_text(X1398),'1.Learning-Goals'!$A$3:$B$100,2,FALSE))"),"")</f>
        <v/>
      </c>
      <c r="AC1398" s="52"/>
      <c r="AD1398" s="52"/>
      <c r="AE1398" s="52"/>
      <c r="AF1398" s="52"/>
      <c r="AG1398" s="52"/>
      <c r="AH1398" s="52"/>
      <c r="AI1398" s="52"/>
      <c r="AJ1398" s="52"/>
    </row>
    <row r="1399" ht="15.75" customHeight="1">
      <c r="A1399" s="53"/>
      <c r="B1399" s="39" t="str">
        <f t="shared" si="1"/>
        <v/>
      </c>
      <c r="C1399" s="40" t="s">
        <v>4430</v>
      </c>
      <c r="D1399" s="41" t="s">
        <v>4431</v>
      </c>
      <c r="E1399" s="41" t="s">
        <v>2866</v>
      </c>
      <c r="F1399" s="40" t="s">
        <v>2911</v>
      </c>
      <c r="G1399" s="41" t="s">
        <v>4051</v>
      </c>
      <c r="H1399" s="58" t="s">
        <v>7</v>
      </c>
      <c r="I1399" s="41" t="s">
        <v>2912</v>
      </c>
      <c r="J1399" s="43"/>
      <c r="K1399" s="44"/>
      <c r="L1399" s="45"/>
      <c r="M1399" s="46" t="s">
        <v>4406</v>
      </c>
      <c r="N1399" s="40" t="s">
        <v>4407</v>
      </c>
      <c r="O1399" s="47" t="s">
        <v>4432</v>
      </c>
      <c r="P1399" s="40" t="s">
        <v>4433</v>
      </c>
      <c r="Q1399" s="59"/>
      <c r="R1399" s="59"/>
      <c r="S1399" s="49"/>
      <c r="T1399" s="50" t="str">
        <f>IFERROR(__xludf.DUMMYFUNCTION("if(isblank($A1399),"""",REGEXREPLACE($A1399,   "",?(\d),?"",  ""$1""&amp;""-""&amp;$H1399))"),"")</f>
        <v/>
      </c>
      <c r="U1399" s="51" t="str">
        <f>IFERROR(__xludf.DUMMYFUNCTION("iferror(split(A1399,"","",TRUE,TRUE),"""")"),"")</f>
        <v/>
      </c>
      <c r="V1399" s="51"/>
      <c r="W1399" s="51"/>
      <c r="X1399" s="51"/>
      <c r="Y1399" s="50" t="str">
        <f>IFERROR(__xludf.DUMMYFUNCTION("if(or(U1399="""",U1399=""f""),"""",U1399&amp;"": ""&amp;vlookup(to_text(U1399),'1.Learning-Goals'!$A$3:$B$100,2,FALSE))"),"")</f>
        <v/>
      </c>
      <c r="Z1399" s="50" t="str">
        <f>IFERROR(__xludf.DUMMYFUNCTION("if(or(V1399="""",V1399=""f""),"""",V1399&amp;"": ""&amp;vlookup(to_text(V1399),'1.Learning-Goals'!$A$3:$B$100,2,FALSE))"),"")</f>
        <v/>
      </c>
      <c r="AA1399" s="50" t="str">
        <f>IFERROR(__xludf.DUMMYFUNCTION("if(or(W1399="""",W1399=""f""),"""",W1399&amp;"": ""&amp;vlookup(to_text(W1399),'1.Learning-Goals'!$A$3:$B$100,2,FALSE))"),"")</f>
        <v/>
      </c>
      <c r="AB1399" s="50" t="str">
        <f>IFERROR(__xludf.DUMMYFUNCTION("if(or(X1399="""",X1399=""f""),"""",X1399&amp;"": ""&amp;vlookup(to_text(X1399),'1.Learning-Goals'!$A$3:$B$100,2,FALSE))"),"")</f>
        <v/>
      </c>
      <c r="AC1399" s="52"/>
      <c r="AD1399" s="52"/>
      <c r="AE1399" s="52"/>
      <c r="AF1399" s="52"/>
      <c r="AG1399" s="52"/>
      <c r="AH1399" s="52"/>
      <c r="AI1399" s="52"/>
      <c r="AJ1399" s="52"/>
    </row>
    <row r="1400" ht="15.75" customHeight="1">
      <c r="A1400" s="53"/>
      <c r="B1400" s="39" t="str">
        <f t="shared" si="1"/>
        <v/>
      </c>
      <c r="C1400" s="40" t="s">
        <v>4434</v>
      </c>
      <c r="D1400" s="41" t="s">
        <v>4435</v>
      </c>
      <c r="E1400" s="41" t="s">
        <v>2866</v>
      </c>
      <c r="F1400" s="40" t="s">
        <v>2911</v>
      </c>
      <c r="G1400" s="41" t="s">
        <v>4051</v>
      </c>
      <c r="H1400" s="58" t="s">
        <v>7</v>
      </c>
      <c r="I1400" s="41" t="s">
        <v>2912</v>
      </c>
      <c r="J1400" s="43"/>
      <c r="K1400" s="44"/>
      <c r="L1400" s="45"/>
      <c r="M1400" s="46" t="s">
        <v>4406</v>
      </c>
      <c r="N1400" s="40" t="s">
        <v>4407</v>
      </c>
      <c r="O1400" s="47" t="s">
        <v>4436</v>
      </c>
      <c r="P1400" s="40" t="s">
        <v>4437</v>
      </c>
      <c r="Q1400" s="59"/>
      <c r="R1400" s="59"/>
      <c r="S1400" s="49"/>
      <c r="T1400" s="50" t="str">
        <f>IFERROR(__xludf.DUMMYFUNCTION("if(isblank($A1400),"""",REGEXREPLACE($A1400,   "",?(\d),?"",  ""$1""&amp;""-""&amp;$H1400))"),"")</f>
        <v/>
      </c>
      <c r="U1400" s="51" t="str">
        <f>IFERROR(__xludf.DUMMYFUNCTION("iferror(split(A1400,"","",TRUE,TRUE),"""")"),"")</f>
        <v/>
      </c>
      <c r="V1400" s="51"/>
      <c r="W1400" s="51"/>
      <c r="X1400" s="51"/>
      <c r="Y1400" s="50" t="str">
        <f>IFERROR(__xludf.DUMMYFUNCTION("if(or(U1400="""",U1400=""f""),"""",U1400&amp;"": ""&amp;vlookup(to_text(U1400),'1.Learning-Goals'!$A$3:$B$100,2,FALSE))"),"")</f>
        <v/>
      </c>
      <c r="Z1400" s="50" t="str">
        <f>IFERROR(__xludf.DUMMYFUNCTION("if(or(V1400="""",V1400=""f""),"""",V1400&amp;"": ""&amp;vlookup(to_text(V1400),'1.Learning-Goals'!$A$3:$B$100,2,FALSE))"),"")</f>
        <v/>
      </c>
      <c r="AA1400" s="50" t="str">
        <f>IFERROR(__xludf.DUMMYFUNCTION("if(or(W1400="""",W1400=""f""),"""",W1400&amp;"": ""&amp;vlookup(to_text(W1400),'1.Learning-Goals'!$A$3:$B$100,2,FALSE))"),"")</f>
        <v/>
      </c>
      <c r="AB1400" s="50" t="str">
        <f>IFERROR(__xludf.DUMMYFUNCTION("if(or(X1400="""",X1400=""f""),"""",X1400&amp;"": ""&amp;vlookup(to_text(X1400),'1.Learning-Goals'!$A$3:$B$100,2,FALSE))"),"")</f>
        <v/>
      </c>
      <c r="AC1400" s="52"/>
      <c r="AD1400" s="52"/>
      <c r="AE1400" s="52"/>
      <c r="AF1400" s="52"/>
      <c r="AG1400" s="52"/>
      <c r="AH1400" s="52"/>
      <c r="AI1400" s="52"/>
      <c r="AJ1400" s="52"/>
    </row>
    <row r="1401" ht="15.75" customHeight="1">
      <c r="A1401" s="53"/>
      <c r="B1401" s="39" t="str">
        <f t="shared" si="1"/>
        <v/>
      </c>
      <c r="C1401" s="40" t="s">
        <v>4438</v>
      </c>
      <c r="D1401" s="41" t="s">
        <v>4439</v>
      </c>
      <c r="E1401" s="41" t="s">
        <v>2866</v>
      </c>
      <c r="F1401" s="40" t="s">
        <v>2911</v>
      </c>
      <c r="G1401" s="41" t="s">
        <v>4051</v>
      </c>
      <c r="H1401" s="58" t="s">
        <v>7</v>
      </c>
      <c r="I1401" s="41" t="s">
        <v>2912</v>
      </c>
      <c r="J1401" s="43"/>
      <c r="K1401" s="44"/>
      <c r="L1401" s="45"/>
      <c r="M1401" s="46" t="s">
        <v>4406</v>
      </c>
      <c r="N1401" s="40" t="s">
        <v>4407</v>
      </c>
      <c r="O1401" s="47" t="s">
        <v>4440</v>
      </c>
      <c r="P1401" s="40" t="s">
        <v>4441</v>
      </c>
      <c r="Q1401" s="59"/>
      <c r="R1401" s="59"/>
      <c r="S1401" s="49"/>
      <c r="T1401" s="50" t="str">
        <f>IFERROR(__xludf.DUMMYFUNCTION("if(isblank($A1401),"""",REGEXREPLACE($A1401,   "",?(\d),?"",  ""$1""&amp;""-""&amp;$H1401))"),"")</f>
        <v/>
      </c>
      <c r="U1401" s="51" t="str">
        <f>IFERROR(__xludf.DUMMYFUNCTION("iferror(split(A1401,"","",TRUE,TRUE),"""")"),"")</f>
        <v/>
      </c>
      <c r="V1401" s="51"/>
      <c r="W1401" s="51"/>
      <c r="X1401" s="51"/>
      <c r="Y1401" s="50" t="str">
        <f>IFERROR(__xludf.DUMMYFUNCTION("if(or(U1401="""",U1401=""f""),"""",U1401&amp;"": ""&amp;vlookup(to_text(U1401),'1.Learning-Goals'!$A$3:$B$100,2,FALSE))"),"")</f>
        <v/>
      </c>
      <c r="Z1401" s="50" t="str">
        <f>IFERROR(__xludf.DUMMYFUNCTION("if(or(V1401="""",V1401=""f""),"""",V1401&amp;"": ""&amp;vlookup(to_text(V1401),'1.Learning-Goals'!$A$3:$B$100,2,FALSE))"),"")</f>
        <v/>
      </c>
      <c r="AA1401" s="50" t="str">
        <f>IFERROR(__xludf.DUMMYFUNCTION("if(or(W1401="""",W1401=""f""),"""",W1401&amp;"": ""&amp;vlookup(to_text(W1401),'1.Learning-Goals'!$A$3:$B$100,2,FALSE))"),"")</f>
        <v/>
      </c>
      <c r="AB1401" s="50" t="str">
        <f>IFERROR(__xludf.DUMMYFUNCTION("if(or(X1401="""",X1401=""f""),"""",X1401&amp;"": ""&amp;vlookup(to_text(X1401),'1.Learning-Goals'!$A$3:$B$100,2,FALSE))"),"")</f>
        <v/>
      </c>
      <c r="AC1401" s="52"/>
      <c r="AD1401" s="52"/>
      <c r="AE1401" s="52"/>
      <c r="AF1401" s="52"/>
      <c r="AG1401" s="52"/>
      <c r="AH1401" s="52"/>
      <c r="AI1401" s="52"/>
      <c r="AJ1401" s="52"/>
    </row>
    <row r="1402" ht="15.75" customHeight="1">
      <c r="A1402" s="53"/>
      <c r="B1402" s="39" t="str">
        <f t="shared" si="1"/>
        <v/>
      </c>
      <c r="C1402" s="40" t="s">
        <v>4442</v>
      </c>
      <c r="D1402" s="41" t="s">
        <v>4443</v>
      </c>
      <c r="E1402" s="41" t="s">
        <v>2866</v>
      </c>
      <c r="F1402" s="40" t="s">
        <v>2911</v>
      </c>
      <c r="G1402" s="41" t="s">
        <v>4051</v>
      </c>
      <c r="H1402" s="58" t="s">
        <v>7</v>
      </c>
      <c r="I1402" s="41" t="s">
        <v>2912</v>
      </c>
      <c r="J1402" s="43"/>
      <c r="K1402" s="44"/>
      <c r="L1402" s="45"/>
      <c r="M1402" s="46" t="s">
        <v>4406</v>
      </c>
      <c r="N1402" s="40" t="s">
        <v>4407</v>
      </c>
      <c r="O1402" s="47" t="s">
        <v>4444</v>
      </c>
      <c r="P1402" s="40" t="s">
        <v>4445</v>
      </c>
      <c r="R1402" s="59"/>
      <c r="S1402" s="49"/>
      <c r="T1402" s="50" t="str">
        <f>IFERROR(__xludf.DUMMYFUNCTION("if(isblank($A1402),"""",REGEXREPLACE($A1402,   "",?(\d),?"",  ""$1""&amp;""-""&amp;$H1402))"),"")</f>
        <v/>
      </c>
      <c r="U1402" s="51" t="str">
        <f>IFERROR(__xludf.DUMMYFUNCTION("iferror(split(A1402,"","",TRUE,TRUE),"""")"),"")</f>
        <v/>
      </c>
      <c r="V1402" s="51"/>
      <c r="W1402" s="51"/>
      <c r="X1402" s="51"/>
      <c r="Y1402" s="50" t="str">
        <f>IFERROR(__xludf.DUMMYFUNCTION("if(or(U1402="""",U1402=""f""),"""",U1402&amp;"": ""&amp;vlookup(to_text(U1402),'1.Learning-Goals'!$A$3:$B$100,2,FALSE))"),"")</f>
        <v/>
      </c>
      <c r="Z1402" s="50" t="str">
        <f>IFERROR(__xludf.DUMMYFUNCTION("if(or(V1402="""",V1402=""f""),"""",V1402&amp;"": ""&amp;vlookup(to_text(V1402),'1.Learning-Goals'!$A$3:$B$100,2,FALSE))"),"")</f>
        <v/>
      </c>
      <c r="AA1402" s="50" t="str">
        <f>IFERROR(__xludf.DUMMYFUNCTION("if(or(W1402="""",W1402=""f""),"""",W1402&amp;"": ""&amp;vlookup(to_text(W1402),'1.Learning-Goals'!$A$3:$B$100,2,FALSE))"),"")</f>
        <v/>
      </c>
      <c r="AB1402" s="50" t="str">
        <f>IFERROR(__xludf.DUMMYFUNCTION("if(or(X1402="""",X1402=""f""),"""",X1402&amp;"": ""&amp;vlookup(to_text(X1402),'1.Learning-Goals'!$A$3:$B$100,2,FALSE))"),"")</f>
        <v/>
      </c>
      <c r="AC1402" s="52"/>
      <c r="AD1402" s="52"/>
      <c r="AE1402" s="52"/>
      <c r="AF1402" s="52"/>
      <c r="AG1402" s="52"/>
      <c r="AH1402" s="52"/>
      <c r="AI1402" s="52"/>
      <c r="AJ1402" s="52"/>
    </row>
    <row r="1403" ht="15.75" customHeight="1">
      <c r="A1403" s="53"/>
      <c r="B1403" s="39" t="str">
        <f t="shared" si="1"/>
        <v/>
      </c>
      <c r="C1403" s="40" t="s">
        <v>4446</v>
      </c>
      <c r="D1403" s="41" t="s">
        <v>4447</v>
      </c>
      <c r="E1403" s="41" t="s">
        <v>2866</v>
      </c>
      <c r="F1403" s="40" t="s">
        <v>2911</v>
      </c>
      <c r="G1403" s="41" t="s">
        <v>4051</v>
      </c>
      <c r="H1403" s="58" t="s">
        <v>7</v>
      </c>
      <c r="I1403" s="41" t="s">
        <v>2912</v>
      </c>
      <c r="J1403" s="43"/>
      <c r="K1403" s="44"/>
      <c r="L1403" s="45"/>
      <c r="M1403" s="46" t="s">
        <v>4406</v>
      </c>
      <c r="N1403" s="40" t="s">
        <v>4407</v>
      </c>
      <c r="O1403" s="47" t="s">
        <v>4448</v>
      </c>
      <c r="P1403" s="40" t="s">
        <v>4449</v>
      </c>
      <c r="R1403" s="59"/>
      <c r="S1403" s="49"/>
      <c r="T1403" s="50" t="str">
        <f>IFERROR(__xludf.DUMMYFUNCTION("if(isblank($A1403),"""",REGEXREPLACE($A1403,   "",?(\d),?"",  ""$1""&amp;""-""&amp;$H1403))"),"")</f>
        <v/>
      </c>
      <c r="U1403" s="51" t="str">
        <f>IFERROR(__xludf.DUMMYFUNCTION("iferror(split(A1403,"","",TRUE,TRUE),"""")"),"")</f>
        <v/>
      </c>
      <c r="V1403" s="51"/>
      <c r="W1403" s="51"/>
      <c r="X1403" s="51"/>
      <c r="Y1403" s="50" t="str">
        <f>IFERROR(__xludf.DUMMYFUNCTION("if(or(U1403="""",U1403=""f""),"""",U1403&amp;"": ""&amp;vlookup(to_text(U1403),'1.Learning-Goals'!$A$3:$B$100,2,FALSE))"),"")</f>
        <v/>
      </c>
      <c r="Z1403" s="50" t="str">
        <f>IFERROR(__xludf.DUMMYFUNCTION("if(or(V1403="""",V1403=""f""),"""",V1403&amp;"": ""&amp;vlookup(to_text(V1403),'1.Learning-Goals'!$A$3:$B$100,2,FALSE))"),"")</f>
        <v/>
      </c>
      <c r="AA1403" s="50" t="str">
        <f>IFERROR(__xludf.DUMMYFUNCTION("if(or(W1403="""",W1403=""f""),"""",W1403&amp;"": ""&amp;vlookup(to_text(W1403),'1.Learning-Goals'!$A$3:$B$100,2,FALSE))"),"")</f>
        <v/>
      </c>
      <c r="AB1403" s="50" t="str">
        <f>IFERROR(__xludf.DUMMYFUNCTION("if(or(X1403="""",X1403=""f""),"""",X1403&amp;"": ""&amp;vlookup(to_text(X1403),'1.Learning-Goals'!$A$3:$B$100,2,FALSE))"),"")</f>
        <v/>
      </c>
      <c r="AC1403" s="52"/>
      <c r="AD1403" s="52"/>
      <c r="AE1403" s="52"/>
      <c r="AF1403" s="52"/>
      <c r="AG1403" s="52"/>
      <c r="AH1403" s="52"/>
      <c r="AI1403" s="52"/>
      <c r="AJ1403" s="52"/>
    </row>
    <row r="1404" ht="15.75" customHeight="1">
      <c r="A1404" s="53"/>
      <c r="B1404" s="39" t="str">
        <f t="shared" si="1"/>
        <v/>
      </c>
      <c r="C1404" s="40" t="s">
        <v>4450</v>
      </c>
      <c r="D1404" s="41" t="s">
        <v>4451</v>
      </c>
      <c r="E1404" s="41" t="s">
        <v>2866</v>
      </c>
      <c r="F1404" s="40" t="s">
        <v>2911</v>
      </c>
      <c r="G1404" s="41" t="s">
        <v>4051</v>
      </c>
      <c r="H1404" s="58" t="s">
        <v>7</v>
      </c>
      <c r="I1404" s="41" t="s">
        <v>2912</v>
      </c>
      <c r="J1404" s="43"/>
      <c r="K1404" s="44"/>
      <c r="L1404" s="45"/>
      <c r="M1404" s="46" t="s">
        <v>4406</v>
      </c>
      <c r="N1404" s="40" t="s">
        <v>4407</v>
      </c>
      <c r="O1404" s="47" t="s">
        <v>4452</v>
      </c>
      <c r="P1404" s="40" t="s">
        <v>4453</v>
      </c>
      <c r="R1404" s="59"/>
      <c r="S1404" s="49"/>
      <c r="T1404" s="50" t="str">
        <f>IFERROR(__xludf.DUMMYFUNCTION("if(isblank($A1404),"""",REGEXREPLACE($A1404,   "",?(\d),?"",  ""$1""&amp;""-""&amp;$H1404))"),"")</f>
        <v/>
      </c>
      <c r="U1404" s="51" t="str">
        <f>IFERROR(__xludf.DUMMYFUNCTION("iferror(split(A1404,"","",TRUE,TRUE),"""")"),"")</f>
        <v/>
      </c>
      <c r="V1404" s="51"/>
      <c r="W1404" s="51"/>
      <c r="X1404" s="51"/>
      <c r="Y1404" s="50" t="str">
        <f>IFERROR(__xludf.DUMMYFUNCTION("if(or(U1404="""",U1404=""f""),"""",U1404&amp;"": ""&amp;vlookup(to_text(U1404),'1.Learning-Goals'!$A$3:$B$100,2,FALSE))"),"")</f>
        <v/>
      </c>
      <c r="Z1404" s="50" t="str">
        <f>IFERROR(__xludf.DUMMYFUNCTION("if(or(V1404="""",V1404=""f""),"""",V1404&amp;"": ""&amp;vlookup(to_text(V1404),'1.Learning-Goals'!$A$3:$B$100,2,FALSE))"),"")</f>
        <v/>
      </c>
      <c r="AA1404" s="50" t="str">
        <f>IFERROR(__xludf.DUMMYFUNCTION("if(or(W1404="""",W1404=""f""),"""",W1404&amp;"": ""&amp;vlookup(to_text(W1404),'1.Learning-Goals'!$A$3:$B$100,2,FALSE))"),"")</f>
        <v/>
      </c>
      <c r="AB1404" s="50" t="str">
        <f>IFERROR(__xludf.DUMMYFUNCTION("if(or(X1404="""",X1404=""f""),"""",X1404&amp;"": ""&amp;vlookup(to_text(X1404),'1.Learning-Goals'!$A$3:$B$100,2,FALSE))"),"")</f>
        <v/>
      </c>
      <c r="AC1404" s="52"/>
      <c r="AD1404" s="52"/>
      <c r="AE1404" s="52"/>
      <c r="AF1404" s="52"/>
      <c r="AG1404" s="52"/>
      <c r="AH1404" s="52"/>
      <c r="AI1404" s="52"/>
      <c r="AJ1404" s="52"/>
    </row>
    <row r="1405" ht="15.75" customHeight="1">
      <c r="A1405" s="53"/>
      <c r="B1405" s="39" t="str">
        <f t="shared" si="1"/>
        <v/>
      </c>
      <c r="C1405" s="40" t="s">
        <v>4454</v>
      </c>
      <c r="D1405" s="41" t="s">
        <v>4455</v>
      </c>
      <c r="E1405" s="41" t="s">
        <v>2866</v>
      </c>
      <c r="F1405" s="40" t="s">
        <v>2911</v>
      </c>
      <c r="G1405" s="41" t="s">
        <v>4051</v>
      </c>
      <c r="H1405" s="58" t="s">
        <v>7</v>
      </c>
      <c r="I1405" s="41" t="s">
        <v>2912</v>
      </c>
      <c r="J1405" s="43"/>
      <c r="K1405" s="44"/>
      <c r="L1405" s="45"/>
      <c r="M1405" s="46" t="s">
        <v>4406</v>
      </c>
      <c r="N1405" s="40" t="s">
        <v>4407</v>
      </c>
      <c r="O1405" s="47" t="s">
        <v>4456</v>
      </c>
      <c r="P1405" s="40" t="s">
        <v>4457</v>
      </c>
      <c r="R1405" s="59"/>
      <c r="S1405" s="49"/>
      <c r="T1405" s="50" t="str">
        <f>IFERROR(__xludf.DUMMYFUNCTION("if(isblank($A1405),"""",REGEXREPLACE($A1405,   "",?(\d),?"",  ""$1""&amp;""-""&amp;$H1405))"),"")</f>
        <v/>
      </c>
      <c r="U1405" s="51" t="str">
        <f>IFERROR(__xludf.DUMMYFUNCTION("iferror(split(A1405,"","",TRUE,TRUE),"""")"),"")</f>
        <v/>
      </c>
      <c r="V1405" s="51"/>
      <c r="W1405" s="51"/>
      <c r="X1405" s="51"/>
      <c r="Y1405" s="50" t="str">
        <f>IFERROR(__xludf.DUMMYFUNCTION("if(or(U1405="""",U1405=""f""),"""",U1405&amp;"": ""&amp;vlookup(to_text(U1405),'1.Learning-Goals'!$A$3:$B$100,2,FALSE))"),"")</f>
        <v/>
      </c>
      <c r="Z1405" s="50" t="str">
        <f>IFERROR(__xludf.DUMMYFUNCTION("if(or(V1405="""",V1405=""f""),"""",V1405&amp;"": ""&amp;vlookup(to_text(V1405),'1.Learning-Goals'!$A$3:$B$100,2,FALSE))"),"")</f>
        <v/>
      </c>
      <c r="AA1405" s="50" t="str">
        <f>IFERROR(__xludf.DUMMYFUNCTION("if(or(W1405="""",W1405=""f""),"""",W1405&amp;"": ""&amp;vlookup(to_text(W1405),'1.Learning-Goals'!$A$3:$B$100,2,FALSE))"),"")</f>
        <v/>
      </c>
      <c r="AB1405" s="50" t="str">
        <f>IFERROR(__xludf.DUMMYFUNCTION("if(or(X1405="""",X1405=""f""),"""",X1405&amp;"": ""&amp;vlookup(to_text(X1405),'1.Learning-Goals'!$A$3:$B$100,2,FALSE))"),"")</f>
        <v/>
      </c>
      <c r="AC1405" s="52"/>
      <c r="AD1405" s="52"/>
      <c r="AE1405" s="52"/>
      <c r="AF1405" s="52"/>
      <c r="AG1405" s="52"/>
      <c r="AH1405" s="52"/>
      <c r="AI1405" s="52"/>
      <c r="AJ1405" s="52"/>
    </row>
    <row r="1406" ht="15.75" customHeight="1">
      <c r="A1406" s="53"/>
      <c r="B1406" s="39" t="str">
        <f t="shared" si="1"/>
        <v/>
      </c>
      <c r="C1406" s="40" t="s">
        <v>4458</v>
      </c>
      <c r="D1406" s="41" t="s">
        <v>4459</v>
      </c>
      <c r="E1406" s="41" t="s">
        <v>2866</v>
      </c>
      <c r="F1406" s="40" t="s">
        <v>2939</v>
      </c>
      <c r="G1406" s="41" t="s">
        <v>4051</v>
      </c>
      <c r="H1406" s="58" t="s">
        <v>7</v>
      </c>
      <c r="I1406" s="41" t="s">
        <v>2940</v>
      </c>
      <c r="J1406" s="43"/>
      <c r="K1406" s="44"/>
      <c r="L1406" s="45"/>
      <c r="M1406" s="46" t="s">
        <v>4460</v>
      </c>
      <c r="N1406" s="40" t="s">
        <v>4461</v>
      </c>
      <c r="O1406" s="47" t="s">
        <v>4462</v>
      </c>
      <c r="P1406" s="40" t="s">
        <v>4463</v>
      </c>
      <c r="R1406" s="59"/>
      <c r="S1406" s="49"/>
      <c r="T1406" s="50" t="str">
        <f>IFERROR(__xludf.DUMMYFUNCTION("if(isblank($A1406),"""",REGEXREPLACE($A1406,   "",?(\d),?"",  ""$1""&amp;""-""&amp;$H1406))"),"")</f>
        <v/>
      </c>
      <c r="U1406" s="51" t="str">
        <f>IFERROR(__xludf.DUMMYFUNCTION("iferror(split(A1406,"","",TRUE,TRUE),"""")"),"")</f>
        <v/>
      </c>
      <c r="V1406" s="51"/>
      <c r="W1406" s="51"/>
      <c r="X1406" s="51"/>
      <c r="Y1406" s="50" t="str">
        <f>IFERROR(__xludf.DUMMYFUNCTION("if(or(U1406="""",U1406=""f""),"""",U1406&amp;"": ""&amp;vlookup(to_text(U1406),'1.Learning-Goals'!$A$3:$B$100,2,FALSE))"),"")</f>
        <v/>
      </c>
      <c r="Z1406" s="50" t="str">
        <f>IFERROR(__xludf.DUMMYFUNCTION("if(or(V1406="""",V1406=""f""),"""",V1406&amp;"": ""&amp;vlookup(to_text(V1406),'1.Learning-Goals'!$A$3:$B$100,2,FALSE))"),"")</f>
        <v/>
      </c>
      <c r="AA1406" s="50" t="str">
        <f>IFERROR(__xludf.DUMMYFUNCTION("if(or(W1406="""",W1406=""f""),"""",W1406&amp;"": ""&amp;vlookup(to_text(W1406),'1.Learning-Goals'!$A$3:$B$100,2,FALSE))"),"")</f>
        <v/>
      </c>
      <c r="AB1406" s="50" t="str">
        <f>IFERROR(__xludf.DUMMYFUNCTION("if(or(X1406="""",X1406=""f""),"""",X1406&amp;"": ""&amp;vlookup(to_text(X1406),'1.Learning-Goals'!$A$3:$B$100,2,FALSE))"),"")</f>
        <v/>
      </c>
      <c r="AC1406" s="52"/>
      <c r="AD1406" s="52"/>
      <c r="AE1406" s="52"/>
      <c r="AF1406" s="52"/>
      <c r="AG1406" s="52"/>
      <c r="AH1406" s="52"/>
      <c r="AI1406" s="52"/>
      <c r="AJ1406" s="52"/>
    </row>
    <row r="1407" ht="15.75" customHeight="1">
      <c r="A1407" s="53"/>
      <c r="B1407" s="39" t="str">
        <f t="shared" si="1"/>
        <v/>
      </c>
      <c r="C1407" s="40" t="s">
        <v>4464</v>
      </c>
      <c r="D1407" s="41" t="s">
        <v>4465</v>
      </c>
      <c r="E1407" s="41" t="s">
        <v>2866</v>
      </c>
      <c r="F1407" s="40" t="s">
        <v>2939</v>
      </c>
      <c r="G1407" s="41" t="s">
        <v>4051</v>
      </c>
      <c r="H1407" s="58" t="s">
        <v>7</v>
      </c>
      <c r="I1407" s="41" t="s">
        <v>2940</v>
      </c>
      <c r="J1407" s="43"/>
      <c r="K1407" s="44"/>
      <c r="L1407" s="45"/>
      <c r="M1407" s="46" t="s">
        <v>4460</v>
      </c>
      <c r="N1407" s="40" t="s">
        <v>4461</v>
      </c>
      <c r="O1407" s="47" t="s">
        <v>4466</v>
      </c>
      <c r="P1407" s="40" t="s">
        <v>4467</v>
      </c>
      <c r="R1407" s="59"/>
      <c r="S1407" s="49"/>
      <c r="T1407" s="50" t="str">
        <f>IFERROR(__xludf.DUMMYFUNCTION("if(isblank($A1407),"""",REGEXREPLACE($A1407,   "",?(\d),?"",  ""$1""&amp;""-""&amp;$H1407))"),"")</f>
        <v/>
      </c>
      <c r="U1407" s="51" t="str">
        <f>IFERROR(__xludf.DUMMYFUNCTION("iferror(split(A1407,"","",TRUE,TRUE),"""")"),"")</f>
        <v/>
      </c>
      <c r="V1407" s="51"/>
      <c r="W1407" s="51"/>
      <c r="X1407" s="51"/>
      <c r="Y1407" s="50" t="str">
        <f>IFERROR(__xludf.DUMMYFUNCTION("if(or(U1407="""",U1407=""f""),"""",U1407&amp;"": ""&amp;vlookup(to_text(U1407),'1.Learning-Goals'!$A$3:$B$100,2,FALSE))"),"")</f>
        <v/>
      </c>
      <c r="Z1407" s="50" t="str">
        <f>IFERROR(__xludf.DUMMYFUNCTION("if(or(V1407="""",V1407=""f""),"""",V1407&amp;"": ""&amp;vlookup(to_text(V1407),'1.Learning-Goals'!$A$3:$B$100,2,FALSE))"),"")</f>
        <v/>
      </c>
      <c r="AA1407" s="50" t="str">
        <f>IFERROR(__xludf.DUMMYFUNCTION("if(or(W1407="""",W1407=""f""),"""",W1407&amp;"": ""&amp;vlookup(to_text(W1407),'1.Learning-Goals'!$A$3:$B$100,2,FALSE))"),"")</f>
        <v/>
      </c>
      <c r="AB1407" s="50" t="str">
        <f>IFERROR(__xludf.DUMMYFUNCTION("if(or(X1407="""",X1407=""f""),"""",X1407&amp;"": ""&amp;vlookup(to_text(X1407),'1.Learning-Goals'!$A$3:$B$100,2,FALSE))"),"")</f>
        <v/>
      </c>
      <c r="AC1407" s="52"/>
      <c r="AD1407" s="52"/>
      <c r="AE1407" s="52"/>
      <c r="AF1407" s="52"/>
      <c r="AG1407" s="52"/>
      <c r="AH1407" s="52"/>
      <c r="AI1407" s="52"/>
      <c r="AJ1407" s="52"/>
    </row>
    <row r="1408" ht="15.75" customHeight="1">
      <c r="A1408" s="53"/>
      <c r="B1408" s="39" t="str">
        <f t="shared" si="1"/>
        <v/>
      </c>
      <c r="C1408" s="40" t="s">
        <v>4468</v>
      </c>
      <c r="D1408" s="41" t="s">
        <v>4469</v>
      </c>
      <c r="E1408" s="41" t="s">
        <v>2866</v>
      </c>
      <c r="F1408" s="40" t="s">
        <v>2939</v>
      </c>
      <c r="G1408" s="41" t="s">
        <v>4051</v>
      </c>
      <c r="H1408" s="58" t="s">
        <v>7</v>
      </c>
      <c r="I1408" s="41" t="s">
        <v>2940</v>
      </c>
      <c r="J1408" s="43"/>
      <c r="K1408" s="44"/>
      <c r="L1408" s="45"/>
      <c r="M1408" s="46" t="s">
        <v>4460</v>
      </c>
      <c r="N1408" s="40" t="s">
        <v>4461</v>
      </c>
      <c r="O1408" s="47" t="s">
        <v>4470</v>
      </c>
      <c r="P1408" s="40" t="s">
        <v>4471</v>
      </c>
      <c r="R1408" s="59"/>
      <c r="S1408" s="49"/>
      <c r="T1408" s="50" t="str">
        <f>IFERROR(__xludf.DUMMYFUNCTION("if(isblank($A1408),"""",REGEXREPLACE($A1408,   "",?(\d),?"",  ""$1""&amp;""-""&amp;$H1408))"),"")</f>
        <v/>
      </c>
      <c r="U1408" s="51" t="str">
        <f>IFERROR(__xludf.DUMMYFUNCTION("iferror(split(A1408,"","",TRUE,TRUE),"""")"),"")</f>
        <v/>
      </c>
      <c r="V1408" s="51"/>
      <c r="W1408" s="51"/>
      <c r="X1408" s="51"/>
      <c r="Y1408" s="50" t="str">
        <f>IFERROR(__xludf.DUMMYFUNCTION("if(or(U1408="""",U1408=""f""),"""",U1408&amp;"": ""&amp;vlookup(to_text(U1408),'1.Learning-Goals'!$A$3:$B$100,2,FALSE))"),"")</f>
        <v/>
      </c>
      <c r="Z1408" s="50" t="str">
        <f>IFERROR(__xludf.DUMMYFUNCTION("if(or(V1408="""",V1408=""f""),"""",V1408&amp;"": ""&amp;vlookup(to_text(V1408),'1.Learning-Goals'!$A$3:$B$100,2,FALSE))"),"")</f>
        <v/>
      </c>
      <c r="AA1408" s="50" t="str">
        <f>IFERROR(__xludf.DUMMYFUNCTION("if(or(W1408="""",W1408=""f""),"""",W1408&amp;"": ""&amp;vlookup(to_text(W1408),'1.Learning-Goals'!$A$3:$B$100,2,FALSE))"),"")</f>
        <v/>
      </c>
      <c r="AB1408" s="50" t="str">
        <f>IFERROR(__xludf.DUMMYFUNCTION("if(or(X1408="""",X1408=""f""),"""",X1408&amp;"": ""&amp;vlookup(to_text(X1408),'1.Learning-Goals'!$A$3:$B$100,2,FALSE))"),"")</f>
        <v/>
      </c>
      <c r="AC1408" s="52"/>
      <c r="AD1408" s="52"/>
      <c r="AE1408" s="52"/>
      <c r="AF1408" s="52"/>
      <c r="AG1408" s="52"/>
      <c r="AH1408" s="52"/>
      <c r="AI1408" s="52"/>
      <c r="AJ1408" s="52"/>
    </row>
    <row r="1409" ht="15.75" customHeight="1">
      <c r="A1409" s="53"/>
      <c r="B1409" s="39" t="str">
        <f t="shared" si="1"/>
        <v/>
      </c>
      <c r="C1409" s="40" t="s">
        <v>4472</v>
      </c>
      <c r="D1409" s="41" t="s">
        <v>4473</v>
      </c>
      <c r="E1409" s="41" t="s">
        <v>2866</v>
      </c>
      <c r="F1409" s="40" t="s">
        <v>2939</v>
      </c>
      <c r="G1409" s="41" t="s">
        <v>4051</v>
      </c>
      <c r="H1409" s="58" t="s">
        <v>7</v>
      </c>
      <c r="I1409" s="41" t="s">
        <v>2940</v>
      </c>
      <c r="J1409" s="43"/>
      <c r="K1409" s="44"/>
      <c r="L1409" s="45"/>
      <c r="M1409" s="46" t="s">
        <v>4460</v>
      </c>
      <c r="N1409" s="40" t="s">
        <v>4461</v>
      </c>
      <c r="O1409" s="47" t="s">
        <v>4474</v>
      </c>
      <c r="P1409" s="40" t="s">
        <v>4475</v>
      </c>
      <c r="R1409" s="59"/>
      <c r="S1409" s="49"/>
      <c r="T1409" s="50" t="str">
        <f>IFERROR(__xludf.DUMMYFUNCTION("if(isblank($A1409),"""",REGEXREPLACE($A1409,   "",?(\d),?"",  ""$1""&amp;""-""&amp;$H1409))"),"")</f>
        <v/>
      </c>
      <c r="U1409" s="51" t="str">
        <f>IFERROR(__xludf.DUMMYFUNCTION("iferror(split(A1409,"","",TRUE,TRUE),"""")"),"")</f>
        <v/>
      </c>
      <c r="V1409" s="51"/>
      <c r="W1409" s="51"/>
      <c r="X1409" s="51"/>
      <c r="Y1409" s="50" t="str">
        <f>IFERROR(__xludf.DUMMYFUNCTION("if(or(U1409="""",U1409=""f""),"""",U1409&amp;"": ""&amp;vlookup(to_text(U1409),'1.Learning-Goals'!$A$3:$B$100,2,FALSE))"),"")</f>
        <v/>
      </c>
      <c r="Z1409" s="50" t="str">
        <f>IFERROR(__xludf.DUMMYFUNCTION("if(or(V1409="""",V1409=""f""),"""",V1409&amp;"": ""&amp;vlookup(to_text(V1409),'1.Learning-Goals'!$A$3:$B$100,2,FALSE))"),"")</f>
        <v/>
      </c>
      <c r="AA1409" s="50" t="str">
        <f>IFERROR(__xludf.DUMMYFUNCTION("if(or(W1409="""",W1409=""f""),"""",W1409&amp;"": ""&amp;vlookup(to_text(W1409),'1.Learning-Goals'!$A$3:$B$100,2,FALSE))"),"")</f>
        <v/>
      </c>
      <c r="AB1409" s="50" t="str">
        <f>IFERROR(__xludf.DUMMYFUNCTION("if(or(X1409="""",X1409=""f""),"""",X1409&amp;"": ""&amp;vlookup(to_text(X1409),'1.Learning-Goals'!$A$3:$B$100,2,FALSE))"),"")</f>
        <v/>
      </c>
      <c r="AC1409" s="52"/>
      <c r="AD1409" s="52"/>
      <c r="AE1409" s="52"/>
      <c r="AF1409" s="52"/>
      <c r="AG1409" s="52"/>
      <c r="AH1409" s="52"/>
      <c r="AI1409" s="52"/>
      <c r="AJ1409" s="52"/>
    </row>
    <row r="1410" ht="15.75" customHeight="1">
      <c r="A1410" s="53"/>
      <c r="B1410" s="39" t="str">
        <f t="shared" si="1"/>
        <v/>
      </c>
      <c r="C1410" s="40" t="s">
        <v>4476</v>
      </c>
      <c r="D1410" s="41" t="s">
        <v>4477</v>
      </c>
      <c r="E1410" s="41" t="s">
        <v>2866</v>
      </c>
      <c r="F1410" s="40" t="s">
        <v>2867</v>
      </c>
      <c r="G1410" s="41" t="s">
        <v>4051</v>
      </c>
      <c r="H1410" s="58" t="s">
        <v>7</v>
      </c>
      <c r="I1410" s="41" t="s">
        <v>2868</v>
      </c>
      <c r="J1410" s="43"/>
      <c r="K1410" s="44"/>
      <c r="L1410" s="45"/>
      <c r="M1410" s="46" t="s">
        <v>4478</v>
      </c>
      <c r="N1410" s="40" t="s">
        <v>4479</v>
      </c>
      <c r="O1410" s="47" t="s">
        <v>4480</v>
      </c>
      <c r="P1410" s="40" t="s">
        <v>4481</v>
      </c>
      <c r="R1410" s="59"/>
      <c r="S1410" s="49"/>
      <c r="T1410" s="50" t="str">
        <f>IFERROR(__xludf.DUMMYFUNCTION("if(isblank($A1410),"""",REGEXREPLACE($A1410,   "",?(\d),?"",  ""$1""&amp;""-""&amp;$H1410))"),"")</f>
        <v/>
      </c>
      <c r="U1410" s="51" t="str">
        <f>IFERROR(__xludf.DUMMYFUNCTION("iferror(split(A1410,"","",TRUE,TRUE),"""")"),"")</f>
        <v/>
      </c>
      <c r="V1410" s="51"/>
      <c r="W1410" s="51"/>
      <c r="X1410" s="51"/>
      <c r="Y1410" s="50" t="str">
        <f>IFERROR(__xludf.DUMMYFUNCTION("if(or(U1410="""",U1410=""f""),"""",U1410&amp;"": ""&amp;vlookup(to_text(U1410),'1.Learning-Goals'!$A$3:$B$100,2,FALSE))"),"")</f>
        <v/>
      </c>
      <c r="Z1410" s="50" t="str">
        <f>IFERROR(__xludf.DUMMYFUNCTION("if(or(V1410="""",V1410=""f""),"""",V1410&amp;"": ""&amp;vlookup(to_text(V1410),'1.Learning-Goals'!$A$3:$B$100,2,FALSE))"),"")</f>
        <v/>
      </c>
      <c r="AA1410" s="50" t="str">
        <f>IFERROR(__xludf.DUMMYFUNCTION("if(or(W1410="""",W1410=""f""),"""",W1410&amp;"": ""&amp;vlookup(to_text(W1410),'1.Learning-Goals'!$A$3:$B$100,2,FALSE))"),"")</f>
        <v/>
      </c>
      <c r="AB1410" s="50" t="str">
        <f>IFERROR(__xludf.DUMMYFUNCTION("if(or(X1410="""",X1410=""f""),"""",X1410&amp;"": ""&amp;vlookup(to_text(X1410),'1.Learning-Goals'!$A$3:$B$100,2,FALSE))"),"")</f>
        <v/>
      </c>
      <c r="AC1410" s="52"/>
      <c r="AD1410" s="52"/>
      <c r="AE1410" s="52"/>
      <c r="AF1410" s="52"/>
      <c r="AG1410" s="52"/>
      <c r="AH1410" s="52"/>
      <c r="AI1410" s="52"/>
      <c r="AJ1410" s="52"/>
    </row>
    <row r="1411" ht="15.75" customHeight="1">
      <c r="A1411" s="53"/>
      <c r="B1411" s="39" t="str">
        <f t="shared" si="1"/>
        <v/>
      </c>
      <c r="C1411" s="40" t="s">
        <v>4482</v>
      </c>
      <c r="D1411" s="41" t="s">
        <v>4483</v>
      </c>
      <c r="E1411" s="41" t="s">
        <v>2866</v>
      </c>
      <c r="F1411" s="40" t="s">
        <v>2867</v>
      </c>
      <c r="G1411" s="41" t="s">
        <v>4051</v>
      </c>
      <c r="H1411" s="58" t="s">
        <v>7</v>
      </c>
      <c r="I1411" s="41" t="s">
        <v>2868</v>
      </c>
      <c r="J1411" s="43"/>
      <c r="K1411" s="44"/>
      <c r="L1411" s="45"/>
      <c r="M1411" s="46" t="s">
        <v>4478</v>
      </c>
      <c r="N1411" s="40" t="s">
        <v>4479</v>
      </c>
      <c r="O1411" s="47" t="s">
        <v>4484</v>
      </c>
      <c r="P1411" s="40" t="s">
        <v>4485</v>
      </c>
      <c r="R1411" s="59"/>
      <c r="S1411" s="49"/>
      <c r="T1411" s="50" t="str">
        <f>IFERROR(__xludf.DUMMYFUNCTION("if(isblank($A1411),"""",REGEXREPLACE($A1411,   "",?(\d),?"",  ""$1""&amp;""-""&amp;$H1411))"),"")</f>
        <v/>
      </c>
      <c r="U1411" s="51" t="str">
        <f>IFERROR(__xludf.DUMMYFUNCTION("iferror(split(A1411,"","",TRUE,TRUE),"""")"),"")</f>
        <v/>
      </c>
      <c r="V1411" s="51"/>
      <c r="W1411" s="51"/>
      <c r="X1411" s="51"/>
      <c r="Y1411" s="50" t="str">
        <f>IFERROR(__xludf.DUMMYFUNCTION("if(or(U1411="""",U1411=""f""),"""",U1411&amp;"": ""&amp;vlookup(to_text(U1411),'1.Learning-Goals'!$A$3:$B$100,2,FALSE))"),"")</f>
        <v/>
      </c>
      <c r="Z1411" s="50" t="str">
        <f>IFERROR(__xludf.DUMMYFUNCTION("if(or(V1411="""",V1411=""f""),"""",V1411&amp;"": ""&amp;vlookup(to_text(V1411),'1.Learning-Goals'!$A$3:$B$100,2,FALSE))"),"")</f>
        <v/>
      </c>
      <c r="AA1411" s="50" t="str">
        <f>IFERROR(__xludf.DUMMYFUNCTION("if(or(W1411="""",W1411=""f""),"""",W1411&amp;"": ""&amp;vlookup(to_text(W1411),'1.Learning-Goals'!$A$3:$B$100,2,FALSE))"),"")</f>
        <v/>
      </c>
      <c r="AB1411" s="50" t="str">
        <f>IFERROR(__xludf.DUMMYFUNCTION("if(or(X1411="""",X1411=""f""),"""",X1411&amp;"": ""&amp;vlookup(to_text(X1411),'1.Learning-Goals'!$A$3:$B$100,2,FALSE))"),"")</f>
        <v/>
      </c>
      <c r="AC1411" s="52"/>
      <c r="AD1411" s="52"/>
      <c r="AE1411" s="52"/>
      <c r="AF1411" s="52"/>
      <c r="AG1411" s="52"/>
      <c r="AH1411" s="52"/>
      <c r="AI1411" s="52"/>
      <c r="AJ1411" s="52"/>
    </row>
    <row r="1412" ht="15.75" customHeight="1">
      <c r="A1412" s="53"/>
      <c r="B1412" s="39" t="str">
        <f t="shared" si="1"/>
        <v/>
      </c>
      <c r="C1412" s="40" t="s">
        <v>4486</v>
      </c>
      <c r="D1412" s="41" t="s">
        <v>4487</v>
      </c>
      <c r="E1412" s="41" t="s">
        <v>2866</v>
      </c>
      <c r="F1412" s="40" t="s">
        <v>2867</v>
      </c>
      <c r="G1412" s="41" t="s">
        <v>4051</v>
      </c>
      <c r="H1412" s="58" t="s">
        <v>7</v>
      </c>
      <c r="I1412" s="41" t="s">
        <v>2868</v>
      </c>
      <c r="J1412" s="43"/>
      <c r="K1412" s="44"/>
      <c r="L1412" s="45"/>
      <c r="M1412" s="46" t="s">
        <v>4478</v>
      </c>
      <c r="N1412" s="40" t="s">
        <v>4479</v>
      </c>
      <c r="O1412" s="47" t="s">
        <v>4488</v>
      </c>
      <c r="P1412" s="40" t="s">
        <v>4489</v>
      </c>
      <c r="R1412" s="59"/>
      <c r="S1412" s="49"/>
      <c r="T1412" s="50" t="str">
        <f>IFERROR(__xludf.DUMMYFUNCTION("if(isblank($A1412),"""",REGEXREPLACE($A1412,   "",?(\d),?"",  ""$1""&amp;""-""&amp;$H1412))"),"")</f>
        <v/>
      </c>
      <c r="U1412" s="51" t="str">
        <f>IFERROR(__xludf.DUMMYFUNCTION("iferror(split(A1412,"","",TRUE,TRUE),"""")"),"")</f>
        <v/>
      </c>
      <c r="V1412" s="51"/>
      <c r="W1412" s="51"/>
      <c r="X1412" s="51"/>
      <c r="Y1412" s="50" t="str">
        <f>IFERROR(__xludf.DUMMYFUNCTION("if(or(U1412="""",U1412=""f""),"""",U1412&amp;"": ""&amp;vlookup(to_text(U1412),'1.Learning-Goals'!$A$3:$B$100,2,FALSE))"),"")</f>
        <v/>
      </c>
      <c r="Z1412" s="50" t="str">
        <f>IFERROR(__xludf.DUMMYFUNCTION("if(or(V1412="""",V1412=""f""),"""",V1412&amp;"": ""&amp;vlookup(to_text(V1412),'1.Learning-Goals'!$A$3:$B$100,2,FALSE))"),"")</f>
        <v/>
      </c>
      <c r="AA1412" s="50" t="str">
        <f>IFERROR(__xludf.DUMMYFUNCTION("if(or(W1412="""",W1412=""f""),"""",W1412&amp;"": ""&amp;vlookup(to_text(W1412),'1.Learning-Goals'!$A$3:$B$100,2,FALSE))"),"")</f>
        <v/>
      </c>
      <c r="AB1412" s="50" t="str">
        <f>IFERROR(__xludf.DUMMYFUNCTION("if(or(X1412="""",X1412=""f""),"""",X1412&amp;"": ""&amp;vlookup(to_text(X1412),'1.Learning-Goals'!$A$3:$B$100,2,FALSE))"),"")</f>
        <v/>
      </c>
      <c r="AC1412" s="52"/>
      <c r="AD1412" s="52"/>
      <c r="AE1412" s="52"/>
      <c r="AF1412" s="52"/>
      <c r="AG1412" s="52"/>
      <c r="AH1412" s="52"/>
      <c r="AI1412" s="52"/>
      <c r="AJ1412" s="52"/>
    </row>
    <row r="1413" ht="15.75" customHeight="1">
      <c r="A1413" s="53"/>
      <c r="B1413" s="39" t="str">
        <f t="shared" si="1"/>
        <v/>
      </c>
      <c r="C1413" s="40" t="s">
        <v>4490</v>
      </c>
      <c r="D1413" s="41" t="s">
        <v>4491</v>
      </c>
      <c r="E1413" s="41" t="s">
        <v>2866</v>
      </c>
      <c r="F1413" s="40" t="s">
        <v>2867</v>
      </c>
      <c r="G1413" s="41" t="s">
        <v>4051</v>
      </c>
      <c r="H1413" s="58" t="s">
        <v>7</v>
      </c>
      <c r="I1413" s="41" t="s">
        <v>2868</v>
      </c>
      <c r="J1413" s="43"/>
      <c r="K1413" s="44"/>
      <c r="L1413" s="45"/>
      <c r="M1413" s="46" t="s">
        <v>4478</v>
      </c>
      <c r="N1413" s="40" t="s">
        <v>4479</v>
      </c>
      <c r="O1413" s="47" t="s">
        <v>4492</v>
      </c>
      <c r="P1413" s="40" t="s">
        <v>4493</v>
      </c>
      <c r="R1413" s="59"/>
      <c r="S1413" s="49"/>
      <c r="T1413" s="50" t="str">
        <f>IFERROR(__xludf.DUMMYFUNCTION("if(isblank($A1413),"""",REGEXREPLACE($A1413,   "",?(\d),?"",  ""$1""&amp;""-""&amp;$H1413))"),"")</f>
        <v/>
      </c>
      <c r="U1413" s="51" t="str">
        <f>IFERROR(__xludf.DUMMYFUNCTION("iferror(split(A1413,"","",TRUE,TRUE),"""")"),"")</f>
        <v/>
      </c>
      <c r="V1413" s="51"/>
      <c r="W1413" s="51"/>
      <c r="X1413" s="51"/>
      <c r="Y1413" s="50" t="str">
        <f>IFERROR(__xludf.DUMMYFUNCTION("if(or(U1413="""",U1413=""f""),"""",U1413&amp;"": ""&amp;vlookup(to_text(U1413),'1.Learning-Goals'!$A$3:$B$100,2,FALSE))"),"")</f>
        <v/>
      </c>
      <c r="Z1413" s="50" t="str">
        <f>IFERROR(__xludf.DUMMYFUNCTION("if(or(V1413="""",V1413=""f""),"""",V1413&amp;"": ""&amp;vlookup(to_text(V1413),'1.Learning-Goals'!$A$3:$B$100,2,FALSE))"),"")</f>
        <v/>
      </c>
      <c r="AA1413" s="50" t="str">
        <f>IFERROR(__xludf.DUMMYFUNCTION("if(or(W1413="""",W1413=""f""),"""",W1413&amp;"": ""&amp;vlookup(to_text(W1413),'1.Learning-Goals'!$A$3:$B$100,2,FALSE))"),"")</f>
        <v/>
      </c>
      <c r="AB1413" s="50" t="str">
        <f>IFERROR(__xludf.DUMMYFUNCTION("if(or(X1413="""",X1413=""f""),"""",X1413&amp;"": ""&amp;vlookup(to_text(X1413),'1.Learning-Goals'!$A$3:$B$100,2,FALSE))"),"")</f>
        <v/>
      </c>
      <c r="AC1413" s="52"/>
      <c r="AD1413" s="52"/>
      <c r="AE1413" s="52"/>
      <c r="AF1413" s="52"/>
      <c r="AG1413" s="52"/>
      <c r="AH1413" s="52"/>
      <c r="AI1413" s="52"/>
      <c r="AJ1413" s="52"/>
    </row>
    <row r="1414" ht="15.75" customHeight="1">
      <c r="A1414" s="53"/>
      <c r="B1414" s="39" t="str">
        <f t="shared" si="1"/>
        <v/>
      </c>
      <c r="C1414" s="40" t="s">
        <v>4494</v>
      </c>
      <c r="D1414" s="41" t="s">
        <v>4495</v>
      </c>
      <c r="E1414" s="41" t="s">
        <v>2866</v>
      </c>
      <c r="F1414" s="40" t="s">
        <v>2867</v>
      </c>
      <c r="G1414" s="41" t="s">
        <v>4051</v>
      </c>
      <c r="H1414" s="58" t="s">
        <v>7</v>
      </c>
      <c r="I1414" s="41" t="s">
        <v>2868</v>
      </c>
      <c r="J1414" s="43"/>
      <c r="K1414" s="44"/>
      <c r="L1414" s="45"/>
      <c r="M1414" s="46" t="s">
        <v>4478</v>
      </c>
      <c r="N1414" s="40" t="s">
        <v>4479</v>
      </c>
      <c r="O1414" s="47" t="s">
        <v>4496</v>
      </c>
      <c r="P1414" s="40" t="s">
        <v>4497</v>
      </c>
      <c r="R1414" s="59"/>
      <c r="S1414" s="49"/>
      <c r="T1414" s="50" t="str">
        <f>IFERROR(__xludf.DUMMYFUNCTION("if(isblank($A1414),"""",REGEXREPLACE($A1414,   "",?(\d),?"",  ""$1""&amp;""-""&amp;$H1414))"),"")</f>
        <v/>
      </c>
      <c r="U1414" s="51" t="str">
        <f>IFERROR(__xludf.DUMMYFUNCTION("iferror(split(A1414,"","",TRUE,TRUE),"""")"),"")</f>
        <v/>
      </c>
      <c r="V1414" s="51"/>
      <c r="W1414" s="51"/>
      <c r="X1414" s="51"/>
      <c r="Y1414" s="50" t="str">
        <f>IFERROR(__xludf.DUMMYFUNCTION("if(or(U1414="""",U1414=""f""),"""",U1414&amp;"": ""&amp;vlookup(to_text(U1414),'1.Learning-Goals'!$A$3:$B$100,2,FALSE))"),"")</f>
        <v/>
      </c>
      <c r="Z1414" s="50" t="str">
        <f>IFERROR(__xludf.DUMMYFUNCTION("if(or(V1414="""",V1414=""f""),"""",V1414&amp;"": ""&amp;vlookup(to_text(V1414),'1.Learning-Goals'!$A$3:$B$100,2,FALSE))"),"")</f>
        <v/>
      </c>
      <c r="AA1414" s="50" t="str">
        <f>IFERROR(__xludf.DUMMYFUNCTION("if(or(W1414="""",W1414=""f""),"""",W1414&amp;"": ""&amp;vlookup(to_text(W1414),'1.Learning-Goals'!$A$3:$B$100,2,FALSE))"),"")</f>
        <v/>
      </c>
      <c r="AB1414" s="50" t="str">
        <f>IFERROR(__xludf.DUMMYFUNCTION("if(or(X1414="""",X1414=""f""),"""",X1414&amp;"": ""&amp;vlookup(to_text(X1414),'1.Learning-Goals'!$A$3:$B$100,2,FALSE))"),"")</f>
        <v/>
      </c>
      <c r="AC1414" s="52"/>
      <c r="AD1414" s="52"/>
      <c r="AE1414" s="52"/>
      <c r="AF1414" s="52"/>
      <c r="AG1414" s="52"/>
      <c r="AH1414" s="52"/>
      <c r="AI1414" s="52"/>
      <c r="AJ1414" s="52"/>
    </row>
    <row r="1415" ht="15.75" customHeight="1">
      <c r="A1415" s="53"/>
      <c r="B1415" s="39" t="str">
        <f t="shared" si="1"/>
        <v/>
      </c>
      <c r="C1415" s="40" t="s">
        <v>4498</v>
      </c>
      <c r="D1415" s="41" t="s">
        <v>4499</v>
      </c>
      <c r="E1415" s="41" t="s">
        <v>2866</v>
      </c>
      <c r="F1415" s="40" t="s">
        <v>2867</v>
      </c>
      <c r="G1415" s="41" t="s">
        <v>4051</v>
      </c>
      <c r="H1415" s="58" t="s">
        <v>7</v>
      </c>
      <c r="I1415" s="41" t="s">
        <v>2868</v>
      </c>
      <c r="J1415" s="43"/>
      <c r="K1415" s="44"/>
      <c r="L1415" s="45"/>
      <c r="M1415" s="46" t="s">
        <v>4478</v>
      </c>
      <c r="N1415" s="40" t="s">
        <v>4479</v>
      </c>
      <c r="O1415" s="47" t="s">
        <v>4500</v>
      </c>
      <c r="P1415" s="40" t="s">
        <v>4501</v>
      </c>
      <c r="R1415" s="59"/>
      <c r="S1415" s="49"/>
      <c r="T1415" s="50" t="str">
        <f>IFERROR(__xludf.DUMMYFUNCTION("if(isblank($A1415),"""",REGEXREPLACE($A1415,   "",?(\d),?"",  ""$1""&amp;""-""&amp;$H1415))"),"")</f>
        <v/>
      </c>
      <c r="U1415" s="51" t="str">
        <f>IFERROR(__xludf.DUMMYFUNCTION("iferror(split(A1415,"","",TRUE,TRUE),"""")"),"")</f>
        <v/>
      </c>
      <c r="V1415" s="51"/>
      <c r="W1415" s="51"/>
      <c r="X1415" s="51"/>
      <c r="Y1415" s="50" t="str">
        <f>IFERROR(__xludf.DUMMYFUNCTION("if(or(U1415="""",U1415=""f""),"""",U1415&amp;"": ""&amp;vlookup(to_text(U1415),'1.Learning-Goals'!$A$3:$B$100,2,FALSE))"),"")</f>
        <v/>
      </c>
      <c r="Z1415" s="50" t="str">
        <f>IFERROR(__xludf.DUMMYFUNCTION("if(or(V1415="""",V1415=""f""),"""",V1415&amp;"": ""&amp;vlookup(to_text(V1415),'1.Learning-Goals'!$A$3:$B$100,2,FALSE))"),"")</f>
        <v/>
      </c>
      <c r="AA1415" s="50" t="str">
        <f>IFERROR(__xludf.DUMMYFUNCTION("if(or(W1415="""",W1415=""f""),"""",W1415&amp;"": ""&amp;vlookup(to_text(W1415),'1.Learning-Goals'!$A$3:$B$100,2,FALSE))"),"")</f>
        <v/>
      </c>
      <c r="AB1415" s="50" t="str">
        <f>IFERROR(__xludf.DUMMYFUNCTION("if(or(X1415="""",X1415=""f""),"""",X1415&amp;"": ""&amp;vlookup(to_text(X1415),'1.Learning-Goals'!$A$3:$B$100,2,FALSE))"),"")</f>
        <v/>
      </c>
      <c r="AC1415" s="52"/>
      <c r="AD1415" s="52"/>
      <c r="AE1415" s="52"/>
      <c r="AF1415" s="52"/>
      <c r="AG1415" s="52"/>
      <c r="AH1415" s="52"/>
      <c r="AI1415" s="52"/>
      <c r="AJ1415" s="52"/>
    </row>
    <row r="1416" ht="15.75" customHeight="1">
      <c r="A1416" s="53"/>
      <c r="B1416" s="39" t="str">
        <f t="shared" si="1"/>
        <v/>
      </c>
      <c r="C1416" s="40" t="s">
        <v>4502</v>
      </c>
      <c r="D1416" s="41" t="s">
        <v>4503</v>
      </c>
      <c r="E1416" s="41" t="s">
        <v>2866</v>
      </c>
      <c r="F1416" s="40" t="s">
        <v>2867</v>
      </c>
      <c r="G1416" s="41" t="s">
        <v>4051</v>
      </c>
      <c r="H1416" s="58" t="s">
        <v>7</v>
      </c>
      <c r="I1416" s="41" t="s">
        <v>2868</v>
      </c>
      <c r="J1416" s="43"/>
      <c r="K1416" s="44"/>
      <c r="L1416" s="45"/>
      <c r="M1416" s="46" t="s">
        <v>4478</v>
      </c>
      <c r="N1416" s="40" t="s">
        <v>4479</v>
      </c>
      <c r="O1416" s="47" t="s">
        <v>4504</v>
      </c>
      <c r="P1416" s="40" t="s">
        <v>4505</v>
      </c>
      <c r="R1416" s="59"/>
      <c r="S1416" s="49"/>
      <c r="T1416" s="50" t="str">
        <f>IFERROR(__xludf.DUMMYFUNCTION("if(isblank($A1416),"""",REGEXREPLACE($A1416,   "",?(\d),?"",  ""$1""&amp;""-""&amp;$H1416))"),"")</f>
        <v/>
      </c>
      <c r="U1416" s="51" t="str">
        <f>IFERROR(__xludf.DUMMYFUNCTION("iferror(split(A1416,"","",TRUE,TRUE),"""")"),"")</f>
        <v/>
      </c>
      <c r="V1416" s="51"/>
      <c r="W1416" s="51"/>
      <c r="X1416" s="51"/>
      <c r="Y1416" s="50" t="str">
        <f>IFERROR(__xludf.DUMMYFUNCTION("if(or(U1416="""",U1416=""f""),"""",U1416&amp;"": ""&amp;vlookup(to_text(U1416),'1.Learning-Goals'!$A$3:$B$100,2,FALSE))"),"")</f>
        <v/>
      </c>
      <c r="Z1416" s="50" t="str">
        <f>IFERROR(__xludf.DUMMYFUNCTION("if(or(V1416="""",V1416=""f""),"""",V1416&amp;"": ""&amp;vlookup(to_text(V1416),'1.Learning-Goals'!$A$3:$B$100,2,FALSE))"),"")</f>
        <v/>
      </c>
      <c r="AA1416" s="50" t="str">
        <f>IFERROR(__xludf.DUMMYFUNCTION("if(or(W1416="""",W1416=""f""),"""",W1416&amp;"": ""&amp;vlookup(to_text(W1416),'1.Learning-Goals'!$A$3:$B$100,2,FALSE))"),"")</f>
        <v/>
      </c>
      <c r="AB1416" s="50" t="str">
        <f>IFERROR(__xludf.DUMMYFUNCTION("if(or(X1416="""",X1416=""f""),"""",X1416&amp;"": ""&amp;vlookup(to_text(X1416),'1.Learning-Goals'!$A$3:$B$100,2,FALSE))"),"")</f>
        <v/>
      </c>
      <c r="AC1416" s="52"/>
      <c r="AD1416" s="52"/>
      <c r="AE1416" s="52"/>
      <c r="AF1416" s="52"/>
      <c r="AG1416" s="52"/>
      <c r="AH1416" s="52"/>
      <c r="AI1416" s="52"/>
      <c r="AJ1416" s="52"/>
    </row>
    <row r="1417" ht="15.75" customHeight="1">
      <c r="A1417" s="53"/>
      <c r="B1417" s="39" t="str">
        <f t="shared" si="1"/>
        <v/>
      </c>
      <c r="C1417" s="40" t="s">
        <v>4506</v>
      </c>
      <c r="D1417" s="41" t="s">
        <v>4507</v>
      </c>
      <c r="E1417" s="41" t="s">
        <v>2866</v>
      </c>
      <c r="F1417" s="40" t="s">
        <v>2911</v>
      </c>
      <c r="G1417" s="41" t="s">
        <v>4051</v>
      </c>
      <c r="H1417" s="58" t="s">
        <v>7</v>
      </c>
      <c r="I1417" s="41" t="s">
        <v>2912</v>
      </c>
      <c r="J1417" s="43"/>
      <c r="K1417" s="44"/>
      <c r="L1417" s="45"/>
      <c r="M1417" s="46" t="s">
        <v>4508</v>
      </c>
      <c r="N1417" s="40" t="s">
        <v>4509</v>
      </c>
      <c r="O1417" s="47" t="s">
        <v>4510</v>
      </c>
      <c r="P1417" s="40" t="s">
        <v>4511</v>
      </c>
      <c r="Q1417" s="59"/>
      <c r="R1417" s="59"/>
      <c r="S1417" s="49"/>
      <c r="T1417" s="50" t="str">
        <f>IFERROR(__xludf.DUMMYFUNCTION("if(isblank($A1417),"""",REGEXREPLACE($A1417,   "",?(\d),?"",  ""$1""&amp;""-""&amp;$H1417))"),"")</f>
        <v/>
      </c>
      <c r="U1417" s="51" t="str">
        <f>IFERROR(__xludf.DUMMYFUNCTION("iferror(split(A1417,"","",TRUE,TRUE),"""")"),"")</f>
        <v/>
      </c>
      <c r="V1417" s="51"/>
      <c r="W1417" s="51"/>
      <c r="X1417" s="51"/>
      <c r="Y1417" s="50" t="str">
        <f>IFERROR(__xludf.DUMMYFUNCTION("if(or(U1417="""",U1417=""f""),"""",U1417&amp;"": ""&amp;vlookup(to_text(U1417),'1.Learning-Goals'!$A$3:$B$100,2,FALSE))"),"")</f>
        <v/>
      </c>
      <c r="Z1417" s="50" t="str">
        <f>IFERROR(__xludf.DUMMYFUNCTION("if(or(V1417="""",V1417=""f""),"""",V1417&amp;"": ""&amp;vlookup(to_text(V1417),'1.Learning-Goals'!$A$3:$B$100,2,FALSE))"),"")</f>
        <v/>
      </c>
      <c r="AA1417" s="50" t="str">
        <f>IFERROR(__xludf.DUMMYFUNCTION("if(or(W1417="""",W1417=""f""),"""",W1417&amp;"": ""&amp;vlookup(to_text(W1417),'1.Learning-Goals'!$A$3:$B$100,2,FALSE))"),"")</f>
        <v/>
      </c>
      <c r="AB1417" s="50" t="str">
        <f>IFERROR(__xludf.DUMMYFUNCTION("if(or(X1417="""",X1417=""f""),"""",X1417&amp;"": ""&amp;vlookup(to_text(X1417),'1.Learning-Goals'!$A$3:$B$100,2,FALSE))"),"")</f>
        <v/>
      </c>
      <c r="AC1417" s="52"/>
      <c r="AD1417" s="52"/>
      <c r="AE1417" s="52"/>
      <c r="AF1417" s="52"/>
      <c r="AG1417" s="52"/>
      <c r="AH1417" s="52"/>
      <c r="AI1417" s="52"/>
      <c r="AJ1417" s="52"/>
    </row>
    <row r="1418" ht="15.75" customHeight="1">
      <c r="A1418" s="53"/>
      <c r="B1418" s="39" t="str">
        <f t="shared" si="1"/>
        <v/>
      </c>
      <c r="C1418" s="40" t="s">
        <v>4512</v>
      </c>
      <c r="D1418" s="41" t="s">
        <v>4513</v>
      </c>
      <c r="E1418" s="41" t="s">
        <v>2866</v>
      </c>
      <c r="F1418" s="40" t="s">
        <v>2911</v>
      </c>
      <c r="G1418" s="41" t="s">
        <v>4051</v>
      </c>
      <c r="H1418" s="58" t="s">
        <v>7</v>
      </c>
      <c r="I1418" s="41" t="s">
        <v>2912</v>
      </c>
      <c r="J1418" s="43"/>
      <c r="K1418" s="44"/>
      <c r="L1418" s="45"/>
      <c r="M1418" s="46" t="s">
        <v>4508</v>
      </c>
      <c r="N1418" s="40" t="s">
        <v>4509</v>
      </c>
      <c r="O1418" s="47" t="s">
        <v>4514</v>
      </c>
      <c r="P1418" s="40" t="s">
        <v>4515</v>
      </c>
      <c r="Q1418" s="59"/>
      <c r="R1418" s="59"/>
      <c r="S1418" s="49"/>
      <c r="T1418" s="50" t="str">
        <f>IFERROR(__xludf.DUMMYFUNCTION("if(isblank($A1418),"""",REGEXREPLACE($A1418,   "",?(\d),?"",  ""$1""&amp;""-""&amp;$H1418))"),"")</f>
        <v/>
      </c>
      <c r="U1418" s="51" t="str">
        <f>IFERROR(__xludf.DUMMYFUNCTION("iferror(split(A1418,"","",TRUE,TRUE),"""")"),"")</f>
        <v/>
      </c>
      <c r="V1418" s="51"/>
      <c r="W1418" s="51"/>
      <c r="X1418" s="51"/>
      <c r="Y1418" s="50" t="str">
        <f>IFERROR(__xludf.DUMMYFUNCTION("if(or(U1418="""",U1418=""f""),"""",U1418&amp;"": ""&amp;vlookup(to_text(U1418),'1.Learning-Goals'!$A$3:$B$100,2,FALSE))"),"")</f>
        <v/>
      </c>
      <c r="Z1418" s="50" t="str">
        <f>IFERROR(__xludf.DUMMYFUNCTION("if(or(V1418="""",V1418=""f""),"""",V1418&amp;"": ""&amp;vlookup(to_text(V1418),'1.Learning-Goals'!$A$3:$B$100,2,FALSE))"),"")</f>
        <v/>
      </c>
      <c r="AA1418" s="50" t="str">
        <f>IFERROR(__xludf.DUMMYFUNCTION("if(or(W1418="""",W1418=""f""),"""",W1418&amp;"": ""&amp;vlookup(to_text(W1418),'1.Learning-Goals'!$A$3:$B$100,2,FALSE))"),"")</f>
        <v/>
      </c>
      <c r="AB1418" s="50" t="str">
        <f>IFERROR(__xludf.DUMMYFUNCTION("if(or(X1418="""",X1418=""f""),"""",X1418&amp;"": ""&amp;vlookup(to_text(X1418),'1.Learning-Goals'!$A$3:$B$100,2,FALSE))"),"")</f>
        <v/>
      </c>
      <c r="AC1418" s="52"/>
      <c r="AD1418" s="52"/>
      <c r="AE1418" s="52"/>
      <c r="AF1418" s="52"/>
      <c r="AG1418" s="52"/>
      <c r="AH1418" s="52"/>
      <c r="AI1418" s="52"/>
      <c r="AJ1418" s="52"/>
    </row>
    <row r="1419" ht="15.75" customHeight="1">
      <c r="A1419" s="53"/>
      <c r="B1419" s="39" t="str">
        <f t="shared" si="1"/>
        <v/>
      </c>
      <c r="C1419" s="40" t="s">
        <v>4516</v>
      </c>
      <c r="D1419" s="41" t="s">
        <v>4517</v>
      </c>
      <c r="E1419" s="41" t="s">
        <v>2866</v>
      </c>
      <c r="F1419" s="40" t="s">
        <v>2911</v>
      </c>
      <c r="G1419" s="41" t="s">
        <v>4051</v>
      </c>
      <c r="H1419" s="58" t="s">
        <v>7</v>
      </c>
      <c r="I1419" s="41" t="s">
        <v>2912</v>
      </c>
      <c r="J1419" s="43"/>
      <c r="K1419" s="44"/>
      <c r="L1419" s="45"/>
      <c r="M1419" s="46" t="s">
        <v>4508</v>
      </c>
      <c r="N1419" s="40" t="s">
        <v>4509</v>
      </c>
      <c r="O1419" s="47" t="s">
        <v>4518</v>
      </c>
      <c r="P1419" s="40" t="s">
        <v>4519</v>
      </c>
      <c r="Q1419" s="59"/>
      <c r="R1419" s="59"/>
      <c r="S1419" s="49"/>
      <c r="T1419" s="50" t="str">
        <f>IFERROR(__xludf.DUMMYFUNCTION("if(isblank($A1419),"""",REGEXREPLACE($A1419,   "",?(\d),?"",  ""$1""&amp;""-""&amp;$H1419))"),"")</f>
        <v/>
      </c>
      <c r="U1419" s="51" t="str">
        <f>IFERROR(__xludf.DUMMYFUNCTION("iferror(split(A1419,"","",TRUE,TRUE),"""")"),"")</f>
        <v/>
      </c>
      <c r="V1419" s="51"/>
      <c r="W1419" s="51"/>
      <c r="X1419" s="51"/>
      <c r="Y1419" s="50" t="str">
        <f>IFERROR(__xludf.DUMMYFUNCTION("if(or(U1419="""",U1419=""f""),"""",U1419&amp;"": ""&amp;vlookup(to_text(U1419),'1.Learning-Goals'!$A$3:$B$100,2,FALSE))"),"")</f>
        <v/>
      </c>
      <c r="Z1419" s="50" t="str">
        <f>IFERROR(__xludf.DUMMYFUNCTION("if(or(V1419="""",V1419=""f""),"""",V1419&amp;"": ""&amp;vlookup(to_text(V1419),'1.Learning-Goals'!$A$3:$B$100,2,FALSE))"),"")</f>
        <v/>
      </c>
      <c r="AA1419" s="50" t="str">
        <f>IFERROR(__xludf.DUMMYFUNCTION("if(or(W1419="""",W1419=""f""),"""",W1419&amp;"": ""&amp;vlookup(to_text(W1419),'1.Learning-Goals'!$A$3:$B$100,2,FALSE))"),"")</f>
        <v/>
      </c>
      <c r="AB1419" s="50" t="str">
        <f>IFERROR(__xludf.DUMMYFUNCTION("if(or(X1419="""",X1419=""f""),"""",X1419&amp;"": ""&amp;vlookup(to_text(X1419),'1.Learning-Goals'!$A$3:$B$100,2,FALSE))"),"")</f>
        <v/>
      </c>
      <c r="AC1419" s="52"/>
      <c r="AD1419" s="52"/>
      <c r="AE1419" s="52"/>
      <c r="AF1419" s="52"/>
      <c r="AG1419" s="52"/>
      <c r="AH1419" s="52"/>
      <c r="AI1419" s="52"/>
      <c r="AJ1419" s="52"/>
    </row>
    <row r="1420" ht="15.75" customHeight="1">
      <c r="A1420" s="53"/>
      <c r="B1420" s="39" t="str">
        <f t="shared" si="1"/>
        <v/>
      </c>
      <c r="C1420" s="40" t="s">
        <v>4520</v>
      </c>
      <c r="D1420" s="41" t="s">
        <v>4521</v>
      </c>
      <c r="E1420" s="41" t="s">
        <v>2866</v>
      </c>
      <c r="F1420" s="40" t="s">
        <v>2911</v>
      </c>
      <c r="G1420" s="41" t="s">
        <v>4051</v>
      </c>
      <c r="H1420" s="58" t="s">
        <v>7</v>
      </c>
      <c r="I1420" s="41" t="s">
        <v>2912</v>
      </c>
      <c r="J1420" s="43"/>
      <c r="K1420" s="44"/>
      <c r="L1420" s="45"/>
      <c r="M1420" s="46" t="s">
        <v>4522</v>
      </c>
      <c r="N1420" s="40" t="s">
        <v>4523</v>
      </c>
      <c r="O1420" s="47" t="s">
        <v>4524</v>
      </c>
      <c r="P1420" s="40" t="s">
        <v>4525</v>
      </c>
      <c r="Q1420" s="59"/>
      <c r="R1420" s="59"/>
      <c r="S1420" s="49"/>
      <c r="T1420" s="50" t="str">
        <f>IFERROR(__xludf.DUMMYFUNCTION("if(isblank($A1420),"""",REGEXREPLACE($A1420,   "",?(\d),?"",  ""$1""&amp;""-""&amp;$H1420))"),"")</f>
        <v/>
      </c>
      <c r="U1420" s="51" t="str">
        <f>IFERROR(__xludf.DUMMYFUNCTION("iferror(split(A1420,"","",TRUE,TRUE),"""")"),"")</f>
        <v/>
      </c>
      <c r="V1420" s="51"/>
      <c r="W1420" s="51"/>
      <c r="X1420" s="51"/>
      <c r="Y1420" s="50" t="str">
        <f>IFERROR(__xludf.DUMMYFUNCTION("if(or(U1420="""",U1420=""f""),"""",U1420&amp;"": ""&amp;vlookup(to_text(U1420),'1.Learning-Goals'!$A$3:$B$100,2,FALSE))"),"")</f>
        <v/>
      </c>
      <c r="Z1420" s="50" t="str">
        <f>IFERROR(__xludf.DUMMYFUNCTION("if(or(V1420="""",V1420=""f""),"""",V1420&amp;"": ""&amp;vlookup(to_text(V1420),'1.Learning-Goals'!$A$3:$B$100,2,FALSE))"),"")</f>
        <v/>
      </c>
      <c r="AA1420" s="50" t="str">
        <f>IFERROR(__xludf.DUMMYFUNCTION("if(or(W1420="""",W1420=""f""),"""",W1420&amp;"": ""&amp;vlookup(to_text(W1420),'1.Learning-Goals'!$A$3:$B$100,2,FALSE))"),"")</f>
        <v/>
      </c>
      <c r="AB1420" s="50" t="str">
        <f>IFERROR(__xludf.DUMMYFUNCTION("if(or(X1420="""",X1420=""f""),"""",X1420&amp;"": ""&amp;vlookup(to_text(X1420),'1.Learning-Goals'!$A$3:$B$100,2,FALSE))"),"")</f>
        <v/>
      </c>
      <c r="AC1420" s="52"/>
      <c r="AD1420" s="52"/>
      <c r="AE1420" s="52"/>
      <c r="AF1420" s="52"/>
      <c r="AG1420" s="52"/>
      <c r="AH1420" s="52"/>
      <c r="AI1420" s="52"/>
      <c r="AJ1420" s="52"/>
    </row>
    <row r="1421" ht="15.75" customHeight="1">
      <c r="A1421" s="53"/>
      <c r="B1421" s="39" t="str">
        <f t="shared" si="1"/>
        <v/>
      </c>
      <c r="C1421" s="40" t="s">
        <v>4526</v>
      </c>
      <c r="D1421" s="41" t="s">
        <v>4527</v>
      </c>
      <c r="E1421" s="41" t="s">
        <v>2866</v>
      </c>
      <c r="F1421" s="40" t="s">
        <v>2911</v>
      </c>
      <c r="G1421" s="41" t="s">
        <v>4051</v>
      </c>
      <c r="H1421" s="58" t="s">
        <v>7</v>
      </c>
      <c r="I1421" s="41" t="s">
        <v>2912</v>
      </c>
      <c r="J1421" s="43"/>
      <c r="K1421" s="44"/>
      <c r="L1421" s="45"/>
      <c r="M1421" s="46" t="s">
        <v>4522</v>
      </c>
      <c r="N1421" s="40" t="s">
        <v>4523</v>
      </c>
      <c r="O1421" s="47" t="s">
        <v>4528</v>
      </c>
      <c r="P1421" s="40" t="s">
        <v>4529</v>
      </c>
      <c r="R1421" s="59"/>
      <c r="S1421" s="49"/>
      <c r="T1421" s="50" t="str">
        <f>IFERROR(__xludf.DUMMYFUNCTION("if(isblank($A1421),"""",REGEXREPLACE($A1421,   "",?(\d),?"",  ""$1""&amp;""-""&amp;$H1421))"),"")</f>
        <v/>
      </c>
      <c r="U1421" s="51" t="str">
        <f>IFERROR(__xludf.DUMMYFUNCTION("iferror(split(A1421,"","",TRUE,TRUE),"""")"),"")</f>
        <v/>
      </c>
      <c r="V1421" s="51"/>
      <c r="W1421" s="51"/>
      <c r="X1421" s="51"/>
      <c r="Y1421" s="50" t="str">
        <f>IFERROR(__xludf.DUMMYFUNCTION("if(or(U1421="""",U1421=""f""),"""",U1421&amp;"": ""&amp;vlookup(to_text(U1421),'1.Learning-Goals'!$A$3:$B$100,2,FALSE))"),"")</f>
        <v/>
      </c>
      <c r="Z1421" s="50" t="str">
        <f>IFERROR(__xludf.DUMMYFUNCTION("if(or(V1421="""",V1421=""f""),"""",V1421&amp;"": ""&amp;vlookup(to_text(V1421),'1.Learning-Goals'!$A$3:$B$100,2,FALSE))"),"")</f>
        <v/>
      </c>
      <c r="AA1421" s="50" t="str">
        <f>IFERROR(__xludf.DUMMYFUNCTION("if(or(W1421="""",W1421=""f""),"""",W1421&amp;"": ""&amp;vlookup(to_text(W1421),'1.Learning-Goals'!$A$3:$B$100,2,FALSE))"),"")</f>
        <v/>
      </c>
      <c r="AB1421" s="50" t="str">
        <f>IFERROR(__xludf.DUMMYFUNCTION("if(or(X1421="""",X1421=""f""),"""",X1421&amp;"": ""&amp;vlookup(to_text(X1421),'1.Learning-Goals'!$A$3:$B$100,2,FALSE))"),"")</f>
        <v/>
      </c>
      <c r="AC1421" s="52"/>
      <c r="AD1421" s="52"/>
      <c r="AE1421" s="52"/>
      <c r="AF1421" s="52"/>
      <c r="AG1421" s="52"/>
      <c r="AH1421" s="52"/>
      <c r="AI1421" s="52"/>
      <c r="AJ1421" s="52"/>
    </row>
    <row r="1422" ht="15.75" customHeight="1">
      <c r="A1422" s="53"/>
      <c r="B1422" s="39" t="str">
        <f t="shared" si="1"/>
        <v/>
      </c>
      <c r="C1422" s="40" t="s">
        <v>4530</v>
      </c>
      <c r="D1422" s="41" t="s">
        <v>4531</v>
      </c>
      <c r="E1422" s="41" t="s">
        <v>2866</v>
      </c>
      <c r="F1422" s="40" t="s">
        <v>2911</v>
      </c>
      <c r="G1422" s="41" t="s">
        <v>4051</v>
      </c>
      <c r="H1422" s="58" t="s">
        <v>7</v>
      </c>
      <c r="I1422" s="41" t="s">
        <v>2912</v>
      </c>
      <c r="J1422" s="43"/>
      <c r="K1422" s="44"/>
      <c r="L1422" s="45"/>
      <c r="M1422" s="46" t="s">
        <v>4522</v>
      </c>
      <c r="N1422" s="40" t="s">
        <v>4523</v>
      </c>
      <c r="O1422" s="47" t="s">
        <v>4532</v>
      </c>
      <c r="P1422" s="40" t="s">
        <v>4533</v>
      </c>
      <c r="R1422" s="59"/>
      <c r="S1422" s="49"/>
      <c r="T1422" s="50" t="str">
        <f>IFERROR(__xludf.DUMMYFUNCTION("if(isblank($A1422),"""",REGEXREPLACE($A1422,   "",?(\d),?"",  ""$1""&amp;""-""&amp;$H1422))"),"")</f>
        <v/>
      </c>
      <c r="U1422" s="51" t="str">
        <f>IFERROR(__xludf.DUMMYFUNCTION("iferror(split(A1422,"","",TRUE,TRUE),"""")"),"")</f>
        <v/>
      </c>
      <c r="V1422" s="51"/>
      <c r="W1422" s="51"/>
      <c r="X1422" s="51"/>
      <c r="Y1422" s="50" t="str">
        <f>IFERROR(__xludf.DUMMYFUNCTION("if(or(U1422="""",U1422=""f""),"""",U1422&amp;"": ""&amp;vlookup(to_text(U1422),'1.Learning-Goals'!$A$3:$B$100,2,FALSE))"),"")</f>
        <v/>
      </c>
      <c r="Z1422" s="50" t="str">
        <f>IFERROR(__xludf.DUMMYFUNCTION("if(or(V1422="""",V1422=""f""),"""",V1422&amp;"": ""&amp;vlookup(to_text(V1422),'1.Learning-Goals'!$A$3:$B$100,2,FALSE))"),"")</f>
        <v/>
      </c>
      <c r="AA1422" s="50" t="str">
        <f>IFERROR(__xludf.DUMMYFUNCTION("if(or(W1422="""",W1422=""f""),"""",W1422&amp;"": ""&amp;vlookup(to_text(W1422),'1.Learning-Goals'!$A$3:$B$100,2,FALSE))"),"")</f>
        <v/>
      </c>
      <c r="AB1422" s="50" t="str">
        <f>IFERROR(__xludf.DUMMYFUNCTION("if(or(X1422="""",X1422=""f""),"""",X1422&amp;"": ""&amp;vlookup(to_text(X1422),'1.Learning-Goals'!$A$3:$B$100,2,FALSE))"),"")</f>
        <v/>
      </c>
      <c r="AC1422" s="52"/>
      <c r="AD1422" s="52"/>
      <c r="AE1422" s="52"/>
      <c r="AF1422" s="52"/>
      <c r="AG1422" s="52"/>
      <c r="AH1422" s="52"/>
      <c r="AI1422" s="52"/>
      <c r="AJ1422" s="52"/>
    </row>
    <row r="1423" ht="15.75" customHeight="1">
      <c r="A1423" s="53"/>
      <c r="B1423" s="39" t="str">
        <f t="shared" si="1"/>
        <v/>
      </c>
      <c r="C1423" s="40" t="s">
        <v>4534</v>
      </c>
      <c r="D1423" s="41" t="s">
        <v>4535</v>
      </c>
      <c r="E1423" s="41" t="s">
        <v>2866</v>
      </c>
      <c r="F1423" s="40" t="s">
        <v>2911</v>
      </c>
      <c r="G1423" s="41" t="s">
        <v>4051</v>
      </c>
      <c r="H1423" s="58" t="s">
        <v>7</v>
      </c>
      <c r="I1423" s="41" t="s">
        <v>2912</v>
      </c>
      <c r="J1423" s="43"/>
      <c r="K1423" s="44"/>
      <c r="L1423" s="45"/>
      <c r="M1423" s="46" t="s">
        <v>4522</v>
      </c>
      <c r="N1423" s="40" t="s">
        <v>4523</v>
      </c>
      <c r="O1423" s="47" t="s">
        <v>4536</v>
      </c>
      <c r="P1423" s="40" t="s">
        <v>4537</v>
      </c>
      <c r="Q1423" s="59"/>
      <c r="R1423" s="59"/>
      <c r="S1423" s="49"/>
      <c r="T1423" s="50" t="str">
        <f>IFERROR(__xludf.DUMMYFUNCTION("if(isblank($A1423),"""",REGEXREPLACE($A1423,   "",?(\d),?"",  ""$1""&amp;""-""&amp;$H1423))"),"")</f>
        <v/>
      </c>
      <c r="U1423" s="51" t="str">
        <f>IFERROR(__xludf.DUMMYFUNCTION("iferror(split(A1423,"","",TRUE,TRUE),"""")"),"")</f>
        <v/>
      </c>
      <c r="V1423" s="51"/>
      <c r="W1423" s="51"/>
      <c r="X1423" s="51"/>
      <c r="Y1423" s="50" t="str">
        <f>IFERROR(__xludf.DUMMYFUNCTION("if(or(U1423="""",U1423=""f""),"""",U1423&amp;"": ""&amp;vlookup(to_text(U1423),'1.Learning-Goals'!$A$3:$B$100,2,FALSE))"),"")</f>
        <v/>
      </c>
      <c r="Z1423" s="50" t="str">
        <f>IFERROR(__xludf.DUMMYFUNCTION("if(or(V1423="""",V1423=""f""),"""",V1423&amp;"": ""&amp;vlookup(to_text(V1423),'1.Learning-Goals'!$A$3:$B$100,2,FALSE))"),"")</f>
        <v/>
      </c>
      <c r="AA1423" s="50" t="str">
        <f>IFERROR(__xludf.DUMMYFUNCTION("if(or(W1423="""",W1423=""f""),"""",W1423&amp;"": ""&amp;vlookup(to_text(W1423),'1.Learning-Goals'!$A$3:$B$100,2,FALSE))"),"")</f>
        <v/>
      </c>
      <c r="AB1423" s="50" t="str">
        <f>IFERROR(__xludf.DUMMYFUNCTION("if(or(X1423="""",X1423=""f""),"""",X1423&amp;"": ""&amp;vlookup(to_text(X1423),'1.Learning-Goals'!$A$3:$B$100,2,FALSE))"),"")</f>
        <v/>
      </c>
      <c r="AC1423" s="52"/>
      <c r="AD1423" s="52"/>
      <c r="AE1423" s="52"/>
      <c r="AF1423" s="52"/>
      <c r="AG1423" s="52"/>
      <c r="AH1423" s="52"/>
      <c r="AI1423" s="52"/>
      <c r="AJ1423" s="52"/>
    </row>
    <row r="1424" ht="15.75" customHeight="1">
      <c r="A1424" s="53"/>
      <c r="B1424" s="39" t="str">
        <f t="shared" si="1"/>
        <v/>
      </c>
      <c r="C1424" s="40" t="s">
        <v>4538</v>
      </c>
      <c r="D1424" s="41" t="s">
        <v>4539</v>
      </c>
      <c r="E1424" s="41" t="s">
        <v>2866</v>
      </c>
      <c r="F1424" s="40" t="s">
        <v>2911</v>
      </c>
      <c r="G1424" s="41" t="s">
        <v>4051</v>
      </c>
      <c r="H1424" s="58" t="s">
        <v>7</v>
      </c>
      <c r="I1424" s="41" t="s">
        <v>2912</v>
      </c>
      <c r="J1424" s="43"/>
      <c r="K1424" s="44"/>
      <c r="L1424" s="45"/>
      <c r="M1424" s="46" t="s">
        <v>4522</v>
      </c>
      <c r="N1424" s="40" t="s">
        <v>4523</v>
      </c>
      <c r="O1424" s="47" t="s">
        <v>4540</v>
      </c>
      <c r="P1424" s="40" t="s">
        <v>4541</v>
      </c>
      <c r="Q1424" s="59"/>
      <c r="R1424" s="59"/>
      <c r="S1424" s="49"/>
      <c r="T1424" s="50" t="str">
        <f>IFERROR(__xludf.DUMMYFUNCTION("if(isblank($A1424),"""",REGEXREPLACE($A1424,   "",?(\d),?"",  ""$1""&amp;""-""&amp;$H1424))"),"")</f>
        <v/>
      </c>
      <c r="U1424" s="51" t="str">
        <f>IFERROR(__xludf.DUMMYFUNCTION("iferror(split(A1424,"","",TRUE,TRUE),"""")"),"")</f>
        <v/>
      </c>
      <c r="V1424" s="51"/>
      <c r="W1424" s="51"/>
      <c r="X1424" s="51"/>
      <c r="Y1424" s="50" t="str">
        <f>IFERROR(__xludf.DUMMYFUNCTION("if(or(U1424="""",U1424=""f""),"""",U1424&amp;"": ""&amp;vlookup(to_text(U1424),'1.Learning-Goals'!$A$3:$B$100,2,FALSE))"),"")</f>
        <v/>
      </c>
      <c r="Z1424" s="50" t="str">
        <f>IFERROR(__xludf.DUMMYFUNCTION("if(or(V1424="""",V1424=""f""),"""",V1424&amp;"": ""&amp;vlookup(to_text(V1424),'1.Learning-Goals'!$A$3:$B$100,2,FALSE))"),"")</f>
        <v/>
      </c>
      <c r="AA1424" s="50" t="str">
        <f>IFERROR(__xludf.DUMMYFUNCTION("if(or(W1424="""",W1424=""f""),"""",W1424&amp;"": ""&amp;vlookup(to_text(W1424),'1.Learning-Goals'!$A$3:$B$100,2,FALSE))"),"")</f>
        <v/>
      </c>
      <c r="AB1424" s="50" t="str">
        <f>IFERROR(__xludf.DUMMYFUNCTION("if(or(X1424="""",X1424=""f""),"""",X1424&amp;"": ""&amp;vlookup(to_text(X1424),'1.Learning-Goals'!$A$3:$B$100,2,FALSE))"),"")</f>
        <v/>
      </c>
      <c r="AC1424" s="52"/>
      <c r="AD1424" s="52"/>
      <c r="AE1424" s="52"/>
      <c r="AF1424" s="52"/>
      <c r="AG1424" s="52"/>
      <c r="AH1424" s="52"/>
      <c r="AI1424" s="52"/>
      <c r="AJ1424" s="52"/>
    </row>
    <row r="1425" ht="15.75" customHeight="1">
      <c r="A1425" s="53"/>
      <c r="B1425" s="39" t="str">
        <f t="shared" si="1"/>
        <v/>
      </c>
      <c r="C1425" s="40" t="s">
        <v>4542</v>
      </c>
      <c r="D1425" s="41" t="s">
        <v>4543</v>
      </c>
      <c r="E1425" s="41" t="s">
        <v>2866</v>
      </c>
      <c r="F1425" s="40" t="s">
        <v>2911</v>
      </c>
      <c r="G1425" s="41" t="s">
        <v>4051</v>
      </c>
      <c r="H1425" s="58" t="s">
        <v>7</v>
      </c>
      <c r="I1425" s="41" t="s">
        <v>2912</v>
      </c>
      <c r="J1425" s="43"/>
      <c r="K1425" s="44"/>
      <c r="L1425" s="45"/>
      <c r="M1425" s="46" t="s">
        <v>4522</v>
      </c>
      <c r="N1425" s="40" t="s">
        <v>4523</v>
      </c>
      <c r="O1425" s="47" t="s">
        <v>4544</v>
      </c>
      <c r="P1425" s="40" t="s">
        <v>4545</v>
      </c>
      <c r="Q1425" s="59"/>
      <c r="R1425" s="59"/>
      <c r="S1425" s="49"/>
      <c r="T1425" s="50" t="str">
        <f>IFERROR(__xludf.DUMMYFUNCTION("if(isblank($A1425),"""",REGEXREPLACE($A1425,   "",?(\d),?"",  ""$1""&amp;""-""&amp;$H1425))"),"")</f>
        <v/>
      </c>
      <c r="U1425" s="51" t="str">
        <f>IFERROR(__xludf.DUMMYFUNCTION("iferror(split(A1425,"","",TRUE,TRUE),"""")"),"")</f>
        <v/>
      </c>
      <c r="V1425" s="51"/>
      <c r="W1425" s="51"/>
      <c r="X1425" s="51"/>
      <c r="Y1425" s="50" t="str">
        <f>IFERROR(__xludf.DUMMYFUNCTION("if(or(U1425="""",U1425=""f""),"""",U1425&amp;"": ""&amp;vlookup(to_text(U1425),'1.Learning-Goals'!$A$3:$B$100,2,FALSE))"),"")</f>
        <v/>
      </c>
      <c r="Z1425" s="50" t="str">
        <f>IFERROR(__xludf.DUMMYFUNCTION("if(or(V1425="""",V1425=""f""),"""",V1425&amp;"": ""&amp;vlookup(to_text(V1425),'1.Learning-Goals'!$A$3:$B$100,2,FALSE))"),"")</f>
        <v/>
      </c>
      <c r="AA1425" s="50" t="str">
        <f>IFERROR(__xludf.DUMMYFUNCTION("if(or(W1425="""",W1425=""f""),"""",W1425&amp;"": ""&amp;vlookup(to_text(W1425),'1.Learning-Goals'!$A$3:$B$100,2,FALSE))"),"")</f>
        <v/>
      </c>
      <c r="AB1425" s="50" t="str">
        <f>IFERROR(__xludf.DUMMYFUNCTION("if(or(X1425="""",X1425=""f""),"""",X1425&amp;"": ""&amp;vlookup(to_text(X1425),'1.Learning-Goals'!$A$3:$B$100,2,FALSE))"),"")</f>
        <v/>
      </c>
      <c r="AC1425" s="52"/>
      <c r="AD1425" s="52"/>
      <c r="AE1425" s="52"/>
      <c r="AF1425" s="52"/>
      <c r="AG1425" s="52"/>
      <c r="AH1425" s="52"/>
      <c r="AI1425" s="52"/>
      <c r="AJ1425" s="52"/>
    </row>
    <row r="1426" ht="15.75" customHeight="1">
      <c r="A1426" s="53"/>
      <c r="B1426" s="39" t="str">
        <f t="shared" si="1"/>
        <v/>
      </c>
      <c r="C1426" s="40" t="s">
        <v>4546</v>
      </c>
      <c r="D1426" s="41" t="s">
        <v>4547</v>
      </c>
      <c r="E1426" s="41" t="s">
        <v>2866</v>
      </c>
      <c r="F1426" s="40" t="s">
        <v>2911</v>
      </c>
      <c r="G1426" s="41" t="s">
        <v>4051</v>
      </c>
      <c r="H1426" s="58" t="s">
        <v>7</v>
      </c>
      <c r="I1426" s="41" t="s">
        <v>2912</v>
      </c>
      <c r="J1426" s="43"/>
      <c r="K1426" s="44"/>
      <c r="L1426" s="45"/>
      <c r="M1426" s="46" t="s">
        <v>4522</v>
      </c>
      <c r="N1426" s="40" t="s">
        <v>4523</v>
      </c>
      <c r="O1426" s="47" t="s">
        <v>4548</v>
      </c>
      <c r="P1426" s="40" t="s">
        <v>4549</v>
      </c>
      <c r="Q1426" s="59"/>
      <c r="R1426" s="59"/>
      <c r="S1426" s="49"/>
      <c r="T1426" s="50" t="str">
        <f>IFERROR(__xludf.DUMMYFUNCTION("if(isblank($A1426),"""",REGEXREPLACE($A1426,   "",?(\d),?"",  ""$1""&amp;""-""&amp;$H1426))"),"")</f>
        <v/>
      </c>
      <c r="U1426" s="51" t="str">
        <f>IFERROR(__xludf.DUMMYFUNCTION("iferror(split(A1426,"","",TRUE,TRUE),"""")"),"")</f>
        <v/>
      </c>
      <c r="V1426" s="51"/>
      <c r="W1426" s="51"/>
      <c r="X1426" s="51"/>
      <c r="Y1426" s="50" t="str">
        <f>IFERROR(__xludf.DUMMYFUNCTION("if(or(U1426="""",U1426=""f""),"""",U1426&amp;"": ""&amp;vlookup(to_text(U1426),'1.Learning-Goals'!$A$3:$B$100,2,FALSE))"),"")</f>
        <v/>
      </c>
      <c r="Z1426" s="50" t="str">
        <f>IFERROR(__xludf.DUMMYFUNCTION("if(or(V1426="""",V1426=""f""),"""",V1426&amp;"": ""&amp;vlookup(to_text(V1426),'1.Learning-Goals'!$A$3:$B$100,2,FALSE))"),"")</f>
        <v/>
      </c>
      <c r="AA1426" s="50" t="str">
        <f>IFERROR(__xludf.DUMMYFUNCTION("if(or(W1426="""",W1426=""f""),"""",W1426&amp;"": ""&amp;vlookup(to_text(W1426),'1.Learning-Goals'!$A$3:$B$100,2,FALSE))"),"")</f>
        <v/>
      </c>
      <c r="AB1426" s="50" t="str">
        <f>IFERROR(__xludf.DUMMYFUNCTION("if(or(X1426="""",X1426=""f""),"""",X1426&amp;"": ""&amp;vlookup(to_text(X1426),'1.Learning-Goals'!$A$3:$B$100,2,FALSE))"),"")</f>
        <v/>
      </c>
      <c r="AC1426" s="52"/>
      <c r="AD1426" s="52"/>
      <c r="AE1426" s="52"/>
      <c r="AF1426" s="52"/>
      <c r="AG1426" s="52"/>
      <c r="AH1426" s="52"/>
      <c r="AI1426" s="52"/>
      <c r="AJ1426" s="52"/>
    </row>
    <row r="1427" ht="15.75" customHeight="1">
      <c r="A1427" s="53"/>
      <c r="B1427" s="39" t="str">
        <f t="shared" si="1"/>
        <v/>
      </c>
      <c r="C1427" s="40" t="s">
        <v>4550</v>
      </c>
      <c r="D1427" s="41" t="s">
        <v>4551</v>
      </c>
      <c r="E1427" s="41" t="s">
        <v>2866</v>
      </c>
      <c r="F1427" s="40" t="s">
        <v>2911</v>
      </c>
      <c r="G1427" s="41" t="s">
        <v>4051</v>
      </c>
      <c r="H1427" s="58" t="s">
        <v>7</v>
      </c>
      <c r="I1427" s="41" t="s">
        <v>2912</v>
      </c>
      <c r="J1427" s="43"/>
      <c r="K1427" s="44"/>
      <c r="L1427" s="45"/>
      <c r="M1427" s="46" t="s">
        <v>4522</v>
      </c>
      <c r="N1427" s="40" t="s">
        <v>4523</v>
      </c>
      <c r="O1427" s="47" t="s">
        <v>4552</v>
      </c>
      <c r="P1427" s="40" t="s">
        <v>4553</v>
      </c>
      <c r="R1427" s="59"/>
      <c r="S1427" s="49"/>
      <c r="T1427" s="50" t="str">
        <f>IFERROR(__xludf.DUMMYFUNCTION("if(isblank($A1427),"""",REGEXREPLACE($A1427,   "",?(\d),?"",  ""$1""&amp;""-""&amp;$H1427))"),"")</f>
        <v/>
      </c>
      <c r="U1427" s="51" t="str">
        <f>IFERROR(__xludf.DUMMYFUNCTION("iferror(split(A1427,"","",TRUE,TRUE),"""")"),"")</f>
        <v/>
      </c>
      <c r="V1427" s="51"/>
      <c r="W1427" s="51"/>
      <c r="X1427" s="51"/>
      <c r="Y1427" s="50" t="str">
        <f>IFERROR(__xludf.DUMMYFUNCTION("if(or(U1427="""",U1427=""f""),"""",U1427&amp;"": ""&amp;vlookup(to_text(U1427),'1.Learning-Goals'!$A$3:$B$100,2,FALSE))"),"")</f>
        <v/>
      </c>
      <c r="Z1427" s="50" t="str">
        <f>IFERROR(__xludf.DUMMYFUNCTION("if(or(V1427="""",V1427=""f""),"""",V1427&amp;"": ""&amp;vlookup(to_text(V1427),'1.Learning-Goals'!$A$3:$B$100,2,FALSE))"),"")</f>
        <v/>
      </c>
      <c r="AA1427" s="50" t="str">
        <f>IFERROR(__xludf.DUMMYFUNCTION("if(or(W1427="""",W1427=""f""),"""",W1427&amp;"": ""&amp;vlookup(to_text(W1427),'1.Learning-Goals'!$A$3:$B$100,2,FALSE))"),"")</f>
        <v/>
      </c>
      <c r="AB1427" s="50" t="str">
        <f>IFERROR(__xludf.DUMMYFUNCTION("if(or(X1427="""",X1427=""f""),"""",X1427&amp;"": ""&amp;vlookup(to_text(X1427),'1.Learning-Goals'!$A$3:$B$100,2,FALSE))"),"")</f>
        <v/>
      </c>
      <c r="AC1427" s="52"/>
      <c r="AD1427" s="52"/>
      <c r="AE1427" s="52"/>
      <c r="AF1427" s="52"/>
      <c r="AG1427" s="52"/>
      <c r="AH1427" s="52"/>
      <c r="AI1427" s="52"/>
      <c r="AJ1427" s="52"/>
    </row>
    <row r="1428" ht="15.75" customHeight="1">
      <c r="A1428" s="53"/>
      <c r="B1428" s="39" t="str">
        <f t="shared" si="1"/>
        <v/>
      </c>
      <c r="C1428" s="40" t="s">
        <v>4554</v>
      </c>
      <c r="D1428" s="41" t="s">
        <v>4555</v>
      </c>
      <c r="E1428" s="41" t="s">
        <v>2866</v>
      </c>
      <c r="F1428" s="40" t="s">
        <v>2911</v>
      </c>
      <c r="G1428" s="41" t="s">
        <v>4051</v>
      </c>
      <c r="H1428" s="58" t="s">
        <v>7</v>
      </c>
      <c r="I1428" s="41" t="s">
        <v>2912</v>
      </c>
      <c r="J1428" s="43"/>
      <c r="K1428" s="44"/>
      <c r="L1428" s="45"/>
      <c r="M1428" s="46" t="s">
        <v>4522</v>
      </c>
      <c r="N1428" s="40" t="s">
        <v>4523</v>
      </c>
      <c r="O1428" s="47" t="s">
        <v>4556</v>
      </c>
      <c r="P1428" s="40" t="s">
        <v>4557</v>
      </c>
      <c r="R1428" s="59"/>
      <c r="S1428" s="49"/>
      <c r="T1428" s="50" t="str">
        <f>IFERROR(__xludf.DUMMYFUNCTION("if(isblank($A1428),"""",REGEXREPLACE($A1428,   "",?(\d),?"",  ""$1""&amp;""-""&amp;$H1428))"),"")</f>
        <v/>
      </c>
      <c r="U1428" s="51" t="str">
        <f>IFERROR(__xludf.DUMMYFUNCTION("iferror(split(A1428,"","",TRUE,TRUE),"""")"),"")</f>
        <v/>
      </c>
      <c r="V1428" s="51"/>
      <c r="W1428" s="51"/>
      <c r="X1428" s="51"/>
      <c r="Y1428" s="50" t="str">
        <f>IFERROR(__xludf.DUMMYFUNCTION("if(or(U1428="""",U1428=""f""),"""",U1428&amp;"": ""&amp;vlookup(to_text(U1428),'1.Learning-Goals'!$A$3:$B$100,2,FALSE))"),"")</f>
        <v/>
      </c>
      <c r="Z1428" s="50" t="str">
        <f>IFERROR(__xludf.DUMMYFUNCTION("if(or(V1428="""",V1428=""f""),"""",V1428&amp;"": ""&amp;vlookup(to_text(V1428),'1.Learning-Goals'!$A$3:$B$100,2,FALSE))"),"")</f>
        <v/>
      </c>
      <c r="AA1428" s="50" t="str">
        <f>IFERROR(__xludf.DUMMYFUNCTION("if(or(W1428="""",W1428=""f""),"""",W1428&amp;"": ""&amp;vlookup(to_text(W1428),'1.Learning-Goals'!$A$3:$B$100,2,FALSE))"),"")</f>
        <v/>
      </c>
      <c r="AB1428" s="50" t="str">
        <f>IFERROR(__xludf.DUMMYFUNCTION("if(or(X1428="""",X1428=""f""),"""",X1428&amp;"": ""&amp;vlookup(to_text(X1428),'1.Learning-Goals'!$A$3:$B$100,2,FALSE))"),"")</f>
        <v/>
      </c>
      <c r="AC1428" s="52"/>
      <c r="AD1428" s="52"/>
      <c r="AE1428" s="52"/>
      <c r="AF1428" s="52"/>
      <c r="AG1428" s="52"/>
      <c r="AH1428" s="52"/>
      <c r="AI1428" s="52"/>
      <c r="AJ1428" s="52"/>
    </row>
    <row r="1429" ht="15.75" customHeight="1">
      <c r="A1429" s="53"/>
      <c r="B1429" s="39" t="str">
        <f t="shared" si="1"/>
        <v/>
      </c>
      <c r="C1429" s="40" t="s">
        <v>4558</v>
      </c>
      <c r="D1429" s="41" t="s">
        <v>4559</v>
      </c>
      <c r="E1429" s="41" t="s">
        <v>2866</v>
      </c>
      <c r="F1429" s="40" t="s">
        <v>2911</v>
      </c>
      <c r="G1429" s="41" t="s">
        <v>4051</v>
      </c>
      <c r="H1429" s="58" t="s">
        <v>7</v>
      </c>
      <c r="I1429" s="41" t="s">
        <v>2912</v>
      </c>
      <c r="J1429" s="43"/>
      <c r="K1429" s="44"/>
      <c r="L1429" s="45"/>
      <c r="M1429" s="46" t="s">
        <v>4522</v>
      </c>
      <c r="N1429" s="40" t="s">
        <v>4523</v>
      </c>
      <c r="O1429" s="47" t="s">
        <v>4560</v>
      </c>
      <c r="P1429" s="40" t="s">
        <v>4561</v>
      </c>
      <c r="R1429" s="59"/>
      <c r="S1429" s="49"/>
      <c r="T1429" s="50" t="str">
        <f>IFERROR(__xludf.DUMMYFUNCTION("if(isblank($A1429),"""",REGEXREPLACE($A1429,   "",?(\d),?"",  ""$1""&amp;""-""&amp;$H1429))"),"")</f>
        <v/>
      </c>
      <c r="U1429" s="51" t="str">
        <f>IFERROR(__xludf.DUMMYFUNCTION("iferror(split(A1429,"","",TRUE,TRUE),"""")"),"")</f>
        <v/>
      </c>
      <c r="V1429" s="51"/>
      <c r="W1429" s="51"/>
      <c r="X1429" s="51"/>
      <c r="Y1429" s="50" t="str">
        <f>IFERROR(__xludf.DUMMYFUNCTION("if(or(U1429="""",U1429=""f""),"""",U1429&amp;"": ""&amp;vlookup(to_text(U1429),'1.Learning-Goals'!$A$3:$B$100,2,FALSE))"),"")</f>
        <v/>
      </c>
      <c r="Z1429" s="50" t="str">
        <f>IFERROR(__xludf.DUMMYFUNCTION("if(or(V1429="""",V1429=""f""),"""",V1429&amp;"": ""&amp;vlookup(to_text(V1429),'1.Learning-Goals'!$A$3:$B$100,2,FALSE))"),"")</f>
        <v/>
      </c>
      <c r="AA1429" s="50" t="str">
        <f>IFERROR(__xludf.DUMMYFUNCTION("if(or(W1429="""",W1429=""f""),"""",W1429&amp;"": ""&amp;vlookup(to_text(W1429),'1.Learning-Goals'!$A$3:$B$100,2,FALSE))"),"")</f>
        <v/>
      </c>
      <c r="AB1429" s="50" t="str">
        <f>IFERROR(__xludf.DUMMYFUNCTION("if(or(X1429="""",X1429=""f""),"""",X1429&amp;"": ""&amp;vlookup(to_text(X1429),'1.Learning-Goals'!$A$3:$B$100,2,FALSE))"),"")</f>
        <v/>
      </c>
      <c r="AC1429" s="52"/>
      <c r="AD1429" s="52"/>
      <c r="AE1429" s="52"/>
      <c r="AF1429" s="52"/>
      <c r="AG1429" s="52"/>
      <c r="AH1429" s="52"/>
      <c r="AI1429" s="52"/>
      <c r="AJ1429" s="52"/>
    </row>
    <row r="1430" ht="15.75" customHeight="1">
      <c r="A1430" s="53"/>
      <c r="B1430" s="39" t="str">
        <f t="shared" si="1"/>
        <v/>
      </c>
      <c r="C1430" s="40" t="s">
        <v>4562</v>
      </c>
      <c r="D1430" s="41" t="s">
        <v>4563</v>
      </c>
      <c r="E1430" s="41" t="s">
        <v>2866</v>
      </c>
      <c r="F1430" s="40" t="s">
        <v>2911</v>
      </c>
      <c r="G1430" s="41" t="s">
        <v>4051</v>
      </c>
      <c r="H1430" s="58" t="s">
        <v>7</v>
      </c>
      <c r="I1430" s="41" t="s">
        <v>2912</v>
      </c>
      <c r="J1430" s="43"/>
      <c r="K1430" s="44"/>
      <c r="L1430" s="45"/>
      <c r="M1430" s="46" t="s">
        <v>4522</v>
      </c>
      <c r="N1430" s="40" t="s">
        <v>4523</v>
      </c>
      <c r="O1430" s="47" t="s">
        <v>4564</v>
      </c>
      <c r="P1430" s="40" t="s">
        <v>4565</v>
      </c>
      <c r="R1430" s="59"/>
      <c r="S1430" s="49"/>
      <c r="T1430" s="50" t="str">
        <f>IFERROR(__xludf.DUMMYFUNCTION("if(isblank($A1430),"""",REGEXREPLACE($A1430,   "",?(\d),?"",  ""$1""&amp;""-""&amp;$H1430))"),"")</f>
        <v/>
      </c>
      <c r="U1430" s="51" t="str">
        <f>IFERROR(__xludf.DUMMYFUNCTION("iferror(split(A1430,"","",TRUE,TRUE),"""")"),"")</f>
        <v/>
      </c>
      <c r="V1430" s="51"/>
      <c r="W1430" s="51"/>
      <c r="X1430" s="51"/>
      <c r="Y1430" s="50" t="str">
        <f>IFERROR(__xludf.DUMMYFUNCTION("if(or(U1430="""",U1430=""f""),"""",U1430&amp;"": ""&amp;vlookup(to_text(U1430),'1.Learning-Goals'!$A$3:$B$100,2,FALSE))"),"")</f>
        <v/>
      </c>
      <c r="Z1430" s="50" t="str">
        <f>IFERROR(__xludf.DUMMYFUNCTION("if(or(V1430="""",V1430=""f""),"""",V1430&amp;"": ""&amp;vlookup(to_text(V1430),'1.Learning-Goals'!$A$3:$B$100,2,FALSE))"),"")</f>
        <v/>
      </c>
      <c r="AA1430" s="50" t="str">
        <f>IFERROR(__xludf.DUMMYFUNCTION("if(or(W1430="""",W1430=""f""),"""",W1430&amp;"": ""&amp;vlookup(to_text(W1430),'1.Learning-Goals'!$A$3:$B$100,2,FALSE))"),"")</f>
        <v/>
      </c>
      <c r="AB1430" s="50" t="str">
        <f>IFERROR(__xludf.DUMMYFUNCTION("if(or(X1430="""",X1430=""f""),"""",X1430&amp;"": ""&amp;vlookup(to_text(X1430),'1.Learning-Goals'!$A$3:$B$100,2,FALSE))"),"")</f>
        <v/>
      </c>
      <c r="AC1430" s="52"/>
      <c r="AD1430" s="52"/>
      <c r="AE1430" s="52"/>
      <c r="AF1430" s="52"/>
      <c r="AG1430" s="52"/>
      <c r="AH1430" s="52"/>
      <c r="AI1430" s="52"/>
      <c r="AJ1430" s="52"/>
    </row>
    <row r="1431" ht="15.75" customHeight="1">
      <c r="A1431" s="53"/>
      <c r="B1431" s="39" t="str">
        <f t="shared" si="1"/>
        <v/>
      </c>
      <c r="C1431" s="40" t="s">
        <v>4566</v>
      </c>
      <c r="D1431" s="41" t="s">
        <v>4567</v>
      </c>
      <c r="E1431" s="41" t="s">
        <v>2866</v>
      </c>
      <c r="F1431" s="40" t="s">
        <v>2911</v>
      </c>
      <c r="G1431" s="41" t="s">
        <v>4051</v>
      </c>
      <c r="H1431" s="58" t="s">
        <v>7</v>
      </c>
      <c r="I1431" s="41" t="s">
        <v>2912</v>
      </c>
      <c r="J1431" s="43"/>
      <c r="K1431" s="44"/>
      <c r="L1431" s="45"/>
      <c r="M1431" s="46" t="s">
        <v>4522</v>
      </c>
      <c r="N1431" s="40" t="s">
        <v>4523</v>
      </c>
      <c r="O1431" s="47" t="s">
        <v>4568</v>
      </c>
      <c r="P1431" s="40" t="s">
        <v>4569</v>
      </c>
      <c r="R1431" s="59"/>
      <c r="S1431" s="49"/>
      <c r="T1431" s="50" t="str">
        <f>IFERROR(__xludf.DUMMYFUNCTION("if(isblank($A1431),"""",REGEXREPLACE($A1431,   "",?(\d),?"",  ""$1""&amp;""-""&amp;$H1431))"),"")</f>
        <v/>
      </c>
      <c r="U1431" s="51" t="str">
        <f>IFERROR(__xludf.DUMMYFUNCTION("iferror(split(A1431,"","",TRUE,TRUE),"""")"),"")</f>
        <v/>
      </c>
      <c r="V1431" s="51"/>
      <c r="W1431" s="51"/>
      <c r="X1431" s="51"/>
      <c r="Y1431" s="50" t="str">
        <f>IFERROR(__xludf.DUMMYFUNCTION("if(or(U1431="""",U1431=""f""),"""",U1431&amp;"": ""&amp;vlookup(to_text(U1431),'1.Learning-Goals'!$A$3:$B$100,2,FALSE))"),"")</f>
        <v/>
      </c>
      <c r="Z1431" s="50" t="str">
        <f>IFERROR(__xludf.DUMMYFUNCTION("if(or(V1431="""",V1431=""f""),"""",V1431&amp;"": ""&amp;vlookup(to_text(V1431),'1.Learning-Goals'!$A$3:$B$100,2,FALSE))"),"")</f>
        <v/>
      </c>
      <c r="AA1431" s="50" t="str">
        <f>IFERROR(__xludf.DUMMYFUNCTION("if(or(W1431="""",W1431=""f""),"""",W1431&amp;"": ""&amp;vlookup(to_text(W1431),'1.Learning-Goals'!$A$3:$B$100,2,FALSE))"),"")</f>
        <v/>
      </c>
      <c r="AB1431" s="50" t="str">
        <f>IFERROR(__xludf.DUMMYFUNCTION("if(or(X1431="""",X1431=""f""),"""",X1431&amp;"": ""&amp;vlookup(to_text(X1431),'1.Learning-Goals'!$A$3:$B$100,2,FALSE))"),"")</f>
        <v/>
      </c>
      <c r="AC1431" s="52"/>
      <c r="AD1431" s="52"/>
      <c r="AE1431" s="52"/>
      <c r="AF1431" s="52"/>
      <c r="AG1431" s="52"/>
      <c r="AH1431" s="52"/>
      <c r="AI1431" s="52"/>
      <c r="AJ1431" s="52"/>
    </row>
    <row r="1432" ht="15.75" customHeight="1">
      <c r="A1432" s="53"/>
      <c r="B1432" s="39" t="str">
        <f t="shared" si="1"/>
        <v/>
      </c>
      <c r="C1432" s="40" t="s">
        <v>4570</v>
      </c>
      <c r="D1432" s="41" t="s">
        <v>4571</v>
      </c>
      <c r="E1432" s="41" t="s">
        <v>2866</v>
      </c>
      <c r="F1432" s="40" t="s">
        <v>2911</v>
      </c>
      <c r="G1432" s="41" t="s">
        <v>4051</v>
      </c>
      <c r="H1432" s="58" t="s">
        <v>7</v>
      </c>
      <c r="I1432" s="41" t="s">
        <v>2912</v>
      </c>
      <c r="J1432" s="43"/>
      <c r="K1432" s="44"/>
      <c r="L1432" s="45"/>
      <c r="M1432" s="46" t="s">
        <v>4522</v>
      </c>
      <c r="N1432" s="40" t="s">
        <v>4523</v>
      </c>
      <c r="O1432" s="47" t="s">
        <v>4572</v>
      </c>
      <c r="P1432" s="40" t="s">
        <v>4573</v>
      </c>
      <c r="R1432" s="59"/>
      <c r="S1432" s="49"/>
      <c r="T1432" s="50" t="str">
        <f>IFERROR(__xludf.DUMMYFUNCTION("if(isblank($A1432),"""",REGEXREPLACE($A1432,   "",?(\d),?"",  ""$1""&amp;""-""&amp;$H1432))"),"")</f>
        <v/>
      </c>
      <c r="U1432" s="51" t="str">
        <f>IFERROR(__xludf.DUMMYFUNCTION("iferror(split(A1432,"","",TRUE,TRUE),"""")"),"")</f>
        <v/>
      </c>
      <c r="V1432" s="51"/>
      <c r="W1432" s="51"/>
      <c r="X1432" s="51"/>
      <c r="Y1432" s="50" t="str">
        <f>IFERROR(__xludf.DUMMYFUNCTION("if(or(U1432="""",U1432=""f""),"""",U1432&amp;"": ""&amp;vlookup(to_text(U1432),'1.Learning-Goals'!$A$3:$B$100,2,FALSE))"),"")</f>
        <v/>
      </c>
      <c r="Z1432" s="50" t="str">
        <f>IFERROR(__xludf.DUMMYFUNCTION("if(or(V1432="""",V1432=""f""),"""",V1432&amp;"": ""&amp;vlookup(to_text(V1432),'1.Learning-Goals'!$A$3:$B$100,2,FALSE))"),"")</f>
        <v/>
      </c>
      <c r="AA1432" s="50" t="str">
        <f>IFERROR(__xludf.DUMMYFUNCTION("if(or(W1432="""",W1432=""f""),"""",W1432&amp;"": ""&amp;vlookup(to_text(W1432),'1.Learning-Goals'!$A$3:$B$100,2,FALSE))"),"")</f>
        <v/>
      </c>
      <c r="AB1432" s="50" t="str">
        <f>IFERROR(__xludf.DUMMYFUNCTION("if(or(X1432="""",X1432=""f""),"""",X1432&amp;"": ""&amp;vlookup(to_text(X1432),'1.Learning-Goals'!$A$3:$B$100,2,FALSE))"),"")</f>
        <v/>
      </c>
      <c r="AC1432" s="52"/>
      <c r="AD1432" s="52"/>
      <c r="AE1432" s="52"/>
      <c r="AF1432" s="52"/>
      <c r="AG1432" s="52"/>
      <c r="AH1432" s="52"/>
      <c r="AI1432" s="52"/>
      <c r="AJ1432" s="52"/>
    </row>
    <row r="1433" ht="15.75" customHeight="1">
      <c r="A1433" s="53"/>
      <c r="B1433" s="39" t="str">
        <f t="shared" si="1"/>
        <v/>
      </c>
      <c r="C1433" s="40" t="s">
        <v>4574</v>
      </c>
      <c r="D1433" s="41" t="s">
        <v>4575</v>
      </c>
      <c r="E1433" s="41" t="s">
        <v>2866</v>
      </c>
      <c r="F1433" s="40" t="s">
        <v>2867</v>
      </c>
      <c r="G1433" s="41" t="s">
        <v>4051</v>
      </c>
      <c r="H1433" s="58" t="s">
        <v>7</v>
      </c>
      <c r="I1433" s="41" t="s">
        <v>2868</v>
      </c>
      <c r="J1433" s="43"/>
      <c r="K1433" s="44"/>
      <c r="L1433" s="45"/>
      <c r="M1433" s="46" t="s">
        <v>4576</v>
      </c>
      <c r="N1433" s="40" t="s">
        <v>4577</v>
      </c>
      <c r="O1433" s="47" t="s">
        <v>4578</v>
      </c>
      <c r="P1433" s="40" t="s">
        <v>4579</v>
      </c>
      <c r="Q1433" s="59"/>
      <c r="R1433" s="59"/>
      <c r="S1433" s="49"/>
      <c r="T1433" s="50" t="str">
        <f>IFERROR(__xludf.DUMMYFUNCTION("if(isblank($A1433),"""",REGEXREPLACE($A1433,   "",?(\d),?"",  ""$1""&amp;""-""&amp;$H1433))"),"")</f>
        <v/>
      </c>
      <c r="U1433" s="51" t="str">
        <f>IFERROR(__xludf.DUMMYFUNCTION("iferror(split(A1433,"","",TRUE,TRUE),"""")"),"")</f>
        <v/>
      </c>
      <c r="V1433" s="51"/>
      <c r="W1433" s="51"/>
      <c r="X1433" s="51"/>
      <c r="Y1433" s="50" t="str">
        <f>IFERROR(__xludf.DUMMYFUNCTION("if(or(U1433="""",U1433=""f""),"""",U1433&amp;"": ""&amp;vlookup(to_text(U1433),'1.Learning-Goals'!$A$3:$B$100,2,FALSE))"),"")</f>
        <v/>
      </c>
      <c r="Z1433" s="50" t="str">
        <f>IFERROR(__xludf.DUMMYFUNCTION("if(or(V1433="""",V1433=""f""),"""",V1433&amp;"": ""&amp;vlookup(to_text(V1433),'1.Learning-Goals'!$A$3:$B$100,2,FALSE))"),"")</f>
        <v/>
      </c>
      <c r="AA1433" s="50" t="str">
        <f>IFERROR(__xludf.DUMMYFUNCTION("if(or(W1433="""",W1433=""f""),"""",W1433&amp;"": ""&amp;vlookup(to_text(W1433),'1.Learning-Goals'!$A$3:$B$100,2,FALSE))"),"")</f>
        <v/>
      </c>
      <c r="AB1433" s="50" t="str">
        <f>IFERROR(__xludf.DUMMYFUNCTION("if(or(X1433="""",X1433=""f""),"""",X1433&amp;"": ""&amp;vlookup(to_text(X1433),'1.Learning-Goals'!$A$3:$B$100,2,FALSE))"),"")</f>
        <v/>
      </c>
      <c r="AC1433" s="52"/>
      <c r="AD1433" s="52"/>
      <c r="AE1433" s="52"/>
      <c r="AF1433" s="52"/>
      <c r="AG1433" s="52"/>
      <c r="AH1433" s="52"/>
      <c r="AI1433" s="52"/>
      <c r="AJ1433" s="52"/>
    </row>
    <row r="1434" ht="15.75" customHeight="1">
      <c r="A1434" s="53"/>
      <c r="B1434" s="39" t="str">
        <f t="shared" si="1"/>
        <v/>
      </c>
      <c r="C1434" s="40" t="s">
        <v>4580</v>
      </c>
      <c r="D1434" s="41" t="s">
        <v>4581</v>
      </c>
      <c r="E1434" s="41" t="s">
        <v>2866</v>
      </c>
      <c r="F1434" s="40" t="s">
        <v>2867</v>
      </c>
      <c r="G1434" s="41" t="s">
        <v>4051</v>
      </c>
      <c r="H1434" s="58" t="s">
        <v>7</v>
      </c>
      <c r="I1434" s="41" t="s">
        <v>2868</v>
      </c>
      <c r="J1434" s="43"/>
      <c r="K1434" s="44"/>
      <c r="L1434" s="45"/>
      <c r="M1434" s="46" t="s">
        <v>4576</v>
      </c>
      <c r="N1434" s="40" t="s">
        <v>4577</v>
      </c>
      <c r="O1434" s="47" t="s">
        <v>4582</v>
      </c>
      <c r="P1434" s="40" t="s">
        <v>4583</v>
      </c>
      <c r="Q1434" s="59"/>
      <c r="R1434" s="59"/>
      <c r="S1434" s="49"/>
      <c r="T1434" s="50" t="str">
        <f>IFERROR(__xludf.DUMMYFUNCTION("if(isblank($A1434),"""",REGEXREPLACE($A1434,   "",?(\d),?"",  ""$1""&amp;""-""&amp;$H1434))"),"")</f>
        <v/>
      </c>
      <c r="U1434" s="51" t="str">
        <f>IFERROR(__xludf.DUMMYFUNCTION("iferror(split(A1434,"","",TRUE,TRUE),"""")"),"")</f>
        <v/>
      </c>
      <c r="V1434" s="51"/>
      <c r="W1434" s="51"/>
      <c r="X1434" s="51"/>
      <c r="Y1434" s="50" t="str">
        <f>IFERROR(__xludf.DUMMYFUNCTION("if(or(U1434="""",U1434=""f""),"""",U1434&amp;"": ""&amp;vlookup(to_text(U1434),'1.Learning-Goals'!$A$3:$B$100,2,FALSE))"),"")</f>
        <v/>
      </c>
      <c r="Z1434" s="50" t="str">
        <f>IFERROR(__xludf.DUMMYFUNCTION("if(or(V1434="""",V1434=""f""),"""",V1434&amp;"": ""&amp;vlookup(to_text(V1434),'1.Learning-Goals'!$A$3:$B$100,2,FALSE))"),"")</f>
        <v/>
      </c>
      <c r="AA1434" s="50" t="str">
        <f>IFERROR(__xludf.DUMMYFUNCTION("if(or(W1434="""",W1434=""f""),"""",W1434&amp;"": ""&amp;vlookup(to_text(W1434),'1.Learning-Goals'!$A$3:$B$100,2,FALSE))"),"")</f>
        <v/>
      </c>
      <c r="AB1434" s="50" t="str">
        <f>IFERROR(__xludf.DUMMYFUNCTION("if(or(X1434="""",X1434=""f""),"""",X1434&amp;"": ""&amp;vlookup(to_text(X1434),'1.Learning-Goals'!$A$3:$B$100,2,FALSE))"),"")</f>
        <v/>
      </c>
      <c r="AC1434" s="52"/>
      <c r="AD1434" s="52"/>
      <c r="AE1434" s="52"/>
      <c r="AF1434" s="52"/>
      <c r="AG1434" s="52"/>
      <c r="AH1434" s="52"/>
      <c r="AI1434" s="52"/>
      <c r="AJ1434" s="52"/>
    </row>
    <row r="1435" ht="15.75" customHeight="1">
      <c r="A1435" s="53"/>
      <c r="B1435" s="39" t="str">
        <f t="shared" si="1"/>
        <v/>
      </c>
      <c r="C1435" s="40" t="s">
        <v>4584</v>
      </c>
      <c r="D1435" s="41" t="s">
        <v>4585</v>
      </c>
      <c r="E1435" s="41" t="s">
        <v>2866</v>
      </c>
      <c r="F1435" s="40" t="s">
        <v>2867</v>
      </c>
      <c r="G1435" s="41" t="s">
        <v>4051</v>
      </c>
      <c r="H1435" s="58" t="s">
        <v>7</v>
      </c>
      <c r="I1435" s="41" t="s">
        <v>2868</v>
      </c>
      <c r="J1435" s="43"/>
      <c r="K1435" s="44"/>
      <c r="L1435" s="45"/>
      <c r="M1435" s="46" t="s">
        <v>4576</v>
      </c>
      <c r="N1435" s="40" t="s">
        <v>4577</v>
      </c>
      <c r="O1435" s="47" t="s">
        <v>4586</v>
      </c>
      <c r="P1435" s="40" t="s">
        <v>4587</v>
      </c>
      <c r="Q1435" s="59"/>
      <c r="R1435" s="59"/>
      <c r="S1435" s="49"/>
      <c r="T1435" s="50" t="str">
        <f>IFERROR(__xludf.DUMMYFUNCTION("if(isblank($A1435),"""",REGEXREPLACE($A1435,   "",?(\d),?"",  ""$1""&amp;""-""&amp;$H1435))"),"")</f>
        <v/>
      </c>
      <c r="U1435" s="51" t="str">
        <f>IFERROR(__xludf.DUMMYFUNCTION("iferror(split(A1435,"","",TRUE,TRUE),"""")"),"")</f>
        <v/>
      </c>
      <c r="V1435" s="51"/>
      <c r="W1435" s="51"/>
      <c r="X1435" s="51"/>
      <c r="Y1435" s="50" t="str">
        <f>IFERROR(__xludf.DUMMYFUNCTION("if(or(U1435="""",U1435=""f""),"""",U1435&amp;"": ""&amp;vlookup(to_text(U1435),'1.Learning-Goals'!$A$3:$B$100,2,FALSE))"),"")</f>
        <v/>
      </c>
      <c r="Z1435" s="50" t="str">
        <f>IFERROR(__xludf.DUMMYFUNCTION("if(or(V1435="""",V1435=""f""),"""",V1435&amp;"": ""&amp;vlookup(to_text(V1435),'1.Learning-Goals'!$A$3:$B$100,2,FALSE))"),"")</f>
        <v/>
      </c>
      <c r="AA1435" s="50" t="str">
        <f>IFERROR(__xludf.DUMMYFUNCTION("if(or(W1435="""",W1435=""f""),"""",W1435&amp;"": ""&amp;vlookup(to_text(W1435),'1.Learning-Goals'!$A$3:$B$100,2,FALSE))"),"")</f>
        <v/>
      </c>
      <c r="AB1435" s="50" t="str">
        <f>IFERROR(__xludf.DUMMYFUNCTION("if(or(X1435="""",X1435=""f""),"""",X1435&amp;"": ""&amp;vlookup(to_text(X1435),'1.Learning-Goals'!$A$3:$B$100,2,FALSE))"),"")</f>
        <v/>
      </c>
      <c r="AC1435" s="52"/>
      <c r="AD1435" s="52"/>
      <c r="AE1435" s="52"/>
      <c r="AF1435" s="52"/>
      <c r="AG1435" s="52"/>
      <c r="AH1435" s="52"/>
      <c r="AI1435" s="52"/>
      <c r="AJ1435" s="52"/>
    </row>
    <row r="1436" ht="15.75" customHeight="1">
      <c r="A1436" s="53"/>
      <c r="B1436" s="39" t="str">
        <f t="shared" si="1"/>
        <v/>
      </c>
      <c r="C1436" s="40" t="s">
        <v>4588</v>
      </c>
      <c r="D1436" s="41" t="s">
        <v>4589</v>
      </c>
      <c r="E1436" s="41" t="s">
        <v>2866</v>
      </c>
      <c r="F1436" s="40" t="s">
        <v>2867</v>
      </c>
      <c r="G1436" s="41" t="s">
        <v>4051</v>
      </c>
      <c r="H1436" s="58" t="s">
        <v>7</v>
      </c>
      <c r="I1436" s="41" t="s">
        <v>2868</v>
      </c>
      <c r="J1436" s="43"/>
      <c r="K1436" s="44"/>
      <c r="L1436" s="45"/>
      <c r="M1436" s="46" t="s">
        <v>4576</v>
      </c>
      <c r="N1436" s="40" t="s">
        <v>4577</v>
      </c>
      <c r="O1436" s="47" t="s">
        <v>4590</v>
      </c>
      <c r="P1436" s="40" t="s">
        <v>4591</v>
      </c>
      <c r="Q1436" s="59"/>
      <c r="R1436" s="59"/>
      <c r="S1436" s="49"/>
      <c r="T1436" s="50" t="str">
        <f>IFERROR(__xludf.DUMMYFUNCTION("if(isblank($A1436),"""",REGEXREPLACE($A1436,   "",?(\d),?"",  ""$1""&amp;""-""&amp;$H1436))"),"")</f>
        <v/>
      </c>
      <c r="U1436" s="51" t="str">
        <f>IFERROR(__xludf.DUMMYFUNCTION("iferror(split(A1436,"","",TRUE,TRUE),"""")"),"")</f>
        <v/>
      </c>
      <c r="V1436" s="51"/>
      <c r="W1436" s="51"/>
      <c r="X1436" s="51"/>
      <c r="Y1436" s="50" t="str">
        <f>IFERROR(__xludf.DUMMYFUNCTION("if(or(U1436="""",U1436=""f""),"""",U1436&amp;"": ""&amp;vlookup(to_text(U1436),'1.Learning-Goals'!$A$3:$B$100,2,FALSE))"),"")</f>
        <v/>
      </c>
      <c r="Z1436" s="50" t="str">
        <f>IFERROR(__xludf.DUMMYFUNCTION("if(or(V1436="""",V1436=""f""),"""",V1436&amp;"": ""&amp;vlookup(to_text(V1436),'1.Learning-Goals'!$A$3:$B$100,2,FALSE))"),"")</f>
        <v/>
      </c>
      <c r="AA1436" s="50" t="str">
        <f>IFERROR(__xludf.DUMMYFUNCTION("if(or(W1436="""",W1436=""f""),"""",W1436&amp;"": ""&amp;vlookup(to_text(W1436),'1.Learning-Goals'!$A$3:$B$100,2,FALSE))"),"")</f>
        <v/>
      </c>
      <c r="AB1436" s="50" t="str">
        <f>IFERROR(__xludf.DUMMYFUNCTION("if(or(X1436="""",X1436=""f""),"""",X1436&amp;"": ""&amp;vlookup(to_text(X1436),'1.Learning-Goals'!$A$3:$B$100,2,FALSE))"),"")</f>
        <v/>
      </c>
      <c r="AC1436" s="52"/>
      <c r="AD1436" s="52"/>
      <c r="AE1436" s="52"/>
      <c r="AF1436" s="52"/>
      <c r="AG1436" s="52"/>
      <c r="AH1436" s="52"/>
      <c r="AI1436" s="52"/>
      <c r="AJ1436" s="52"/>
    </row>
    <row r="1437" ht="15.75" customHeight="1">
      <c r="A1437" s="53"/>
      <c r="B1437" s="39" t="str">
        <f t="shared" si="1"/>
        <v/>
      </c>
      <c r="C1437" s="40" t="s">
        <v>4592</v>
      </c>
      <c r="D1437" s="41" t="s">
        <v>4593</v>
      </c>
      <c r="E1437" s="41" t="s">
        <v>2866</v>
      </c>
      <c r="F1437" s="40" t="s">
        <v>2867</v>
      </c>
      <c r="G1437" s="41" t="s">
        <v>4051</v>
      </c>
      <c r="H1437" s="58" t="s">
        <v>7</v>
      </c>
      <c r="I1437" s="41" t="s">
        <v>2868</v>
      </c>
      <c r="J1437" s="43"/>
      <c r="K1437" s="44"/>
      <c r="L1437" s="45"/>
      <c r="M1437" s="46" t="s">
        <v>4576</v>
      </c>
      <c r="N1437" s="40" t="s">
        <v>4577</v>
      </c>
      <c r="O1437" s="47" t="s">
        <v>4594</v>
      </c>
      <c r="P1437" s="40" t="s">
        <v>4595</v>
      </c>
      <c r="Q1437" s="59"/>
      <c r="R1437" s="59"/>
      <c r="S1437" s="49"/>
      <c r="T1437" s="50" t="str">
        <f>IFERROR(__xludf.DUMMYFUNCTION("if(isblank($A1437),"""",REGEXREPLACE($A1437,   "",?(\d),?"",  ""$1""&amp;""-""&amp;$H1437))"),"")</f>
        <v/>
      </c>
      <c r="U1437" s="51" t="str">
        <f>IFERROR(__xludf.DUMMYFUNCTION("iferror(split(A1437,"","",TRUE,TRUE),"""")"),"")</f>
        <v/>
      </c>
      <c r="V1437" s="51"/>
      <c r="W1437" s="51"/>
      <c r="X1437" s="51"/>
      <c r="Y1437" s="50" t="str">
        <f>IFERROR(__xludf.DUMMYFUNCTION("if(or(U1437="""",U1437=""f""),"""",U1437&amp;"": ""&amp;vlookup(to_text(U1437),'1.Learning-Goals'!$A$3:$B$100,2,FALSE))"),"")</f>
        <v/>
      </c>
      <c r="Z1437" s="50" t="str">
        <f>IFERROR(__xludf.DUMMYFUNCTION("if(or(V1437="""",V1437=""f""),"""",V1437&amp;"": ""&amp;vlookup(to_text(V1437),'1.Learning-Goals'!$A$3:$B$100,2,FALSE))"),"")</f>
        <v/>
      </c>
      <c r="AA1437" s="50" t="str">
        <f>IFERROR(__xludf.DUMMYFUNCTION("if(or(W1437="""",W1437=""f""),"""",W1437&amp;"": ""&amp;vlookup(to_text(W1437),'1.Learning-Goals'!$A$3:$B$100,2,FALSE))"),"")</f>
        <v/>
      </c>
      <c r="AB1437" s="50" t="str">
        <f>IFERROR(__xludf.DUMMYFUNCTION("if(or(X1437="""",X1437=""f""),"""",X1437&amp;"": ""&amp;vlookup(to_text(X1437),'1.Learning-Goals'!$A$3:$B$100,2,FALSE))"),"")</f>
        <v/>
      </c>
      <c r="AC1437" s="52"/>
      <c r="AD1437" s="52"/>
      <c r="AE1437" s="52"/>
      <c r="AF1437" s="52"/>
      <c r="AG1437" s="52"/>
      <c r="AH1437" s="52"/>
      <c r="AI1437" s="52"/>
      <c r="AJ1437" s="52"/>
    </row>
    <row r="1438" ht="15.75" customHeight="1">
      <c r="A1438" s="53"/>
      <c r="B1438" s="39" t="str">
        <f t="shared" si="1"/>
        <v/>
      </c>
      <c r="C1438" s="40" t="s">
        <v>4596</v>
      </c>
      <c r="D1438" s="41" t="s">
        <v>4597</v>
      </c>
      <c r="E1438" s="41" t="s">
        <v>2866</v>
      </c>
      <c r="F1438" s="40" t="s">
        <v>2867</v>
      </c>
      <c r="G1438" s="41" t="s">
        <v>4051</v>
      </c>
      <c r="H1438" s="58" t="s">
        <v>7</v>
      </c>
      <c r="I1438" s="41" t="s">
        <v>2868</v>
      </c>
      <c r="J1438" s="43"/>
      <c r="K1438" s="44"/>
      <c r="L1438" s="45"/>
      <c r="M1438" s="46" t="s">
        <v>4576</v>
      </c>
      <c r="N1438" s="40" t="s">
        <v>4577</v>
      </c>
      <c r="O1438" s="47" t="s">
        <v>4598</v>
      </c>
      <c r="P1438" s="40" t="s">
        <v>4599</v>
      </c>
      <c r="Q1438" s="59"/>
      <c r="R1438" s="59"/>
      <c r="S1438" s="49"/>
      <c r="T1438" s="50" t="str">
        <f>IFERROR(__xludf.DUMMYFUNCTION("if(isblank($A1438),"""",REGEXREPLACE($A1438,   "",?(\d),?"",  ""$1""&amp;""-""&amp;$H1438))"),"")</f>
        <v/>
      </c>
      <c r="U1438" s="51" t="str">
        <f>IFERROR(__xludf.DUMMYFUNCTION("iferror(split(A1438,"","",TRUE,TRUE),"""")"),"")</f>
        <v/>
      </c>
      <c r="V1438" s="51"/>
      <c r="W1438" s="51"/>
      <c r="X1438" s="51"/>
      <c r="Y1438" s="50" t="str">
        <f>IFERROR(__xludf.DUMMYFUNCTION("if(or(U1438="""",U1438=""f""),"""",U1438&amp;"": ""&amp;vlookup(to_text(U1438),'1.Learning-Goals'!$A$3:$B$100,2,FALSE))"),"")</f>
        <v/>
      </c>
      <c r="Z1438" s="50" t="str">
        <f>IFERROR(__xludf.DUMMYFUNCTION("if(or(V1438="""",V1438=""f""),"""",V1438&amp;"": ""&amp;vlookup(to_text(V1438),'1.Learning-Goals'!$A$3:$B$100,2,FALSE))"),"")</f>
        <v/>
      </c>
      <c r="AA1438" s="50" t="str">
        <f>IFERROR(__xludf.DUMMYFUNCTION("if(or(W1438="""",W1438=""f""),"""",W1438&amp;"": ""&amp;vlookup(to_text(W1438),'1.Learning-Goals'!$A$3:$B$100,2,FALSE))"),"")</f>
        <v/>
      </c>
      <c r="AB1438" s="50" t="str">
        <f>IFERROR(__xludf.DUMMYFUNCTION("if(or(X1438="""",X1438=""f""),"""",X1438&amp;"": ""&amp;vlookup(to_text(X1438),'1.Learning-Goals'!$A$3:$B$100,2,FALSE))"),"")</f>
        <v/>
      </c>
      <c r="AC1438" s="52"/>
      <c r="AD1438" s="52"/>
      <c r="AE1438" s="52"/>
      <c r="AF1438" s="52"/>
      <c r="AG1438" s="52"/>
      <c r="AH1438" s="52"/>
      <c r="AI1438" s="52"/>
      <c r="AJ1438" s="52"/>
    </row>
    <row r="1439" ht="15.75" customHeight="1">
      <c r="A1439" s="53"/>
      <c r="B1439" s="39" t="str">
        <f t="shared" si="1"/>
        <v/>
      </c>
      <c r="C1439" s="40" t="s">
        <v>4600</v>
      </c>
      <c r="D1439" s="41" t="s">
        <v>4601</v>
      </c>
      <c r="E1439" s="41" t="s">
        <v>2866</v>
      </c>
      <c r="F1439" s="40" t="s">
        <v>2867</v>
      </c>
      <c r="G1439" s="41" t="s">
        <v>4051</v>
      </c>
      <c r="H1439" s="58" t="s">
        <v>7</v>
      </c>
      <c r="I1439" s="41" t="s">
        <v>2868</v>
      </c>
      <c r="J1439" s="43"/>
      <c r="K1439" s="44"/>
      <c r="L1439" s="45"/>
      <c r="M1439" s="46" t="s">
        <v>4576</v>
      </c>
      <c r="N1439" s="40" t="s">
        <v>4577</v>
      </c>
      <c r="O1439" s="47" t="s">
        <v>4602</v>
      </c>
      <c r="P1439" s="40" t="s">
        <v>4603</v>
      </c>
      <c r="Q1439" s="59"/>
      <c r="R1439" s="59"/>
      <c r="S1439" s="49"/>
      <c r="T1439" s="50" t="str">
        <f>IFERROR(__xludf.DUMMYFUNCTION("if(isblank($A1439),"""",REGEXREPLACE($A1439,   "",?(\d),?"",  ""$1""&amp;""-""&amp;$H1439))"),"")</f>
        <v/>
      </c>
      <c r="U1439" s="51" t="str">
        <f>IFERROR(__xludf.DUMMYFUNCTION("iferror(split(A1439,"","",TRUE,TRUE),"""")"),"")</f>
        <v/>
      </c>
      <c r="V1439" s="51"/>
      <c r="W1439" s="51"/>
      <c r="X1439" s="51"/>
      <c r="Y1439" s="50" t="str">
        <f>IFERROR(__xludf.DUMMYFUNCTION("if(or(U1439="""",U1439=""f""),"""",U1439&amp;"": ""&amp;vlookup(to_text(U1439),'1.Learning-Goals'!$A$3:$B$100,2,FALSE))"),"")</f>
        <v/>
      </c>
      <c r="Z1439" s="50" t="str">
        <f>IFERROR(__xludf.DUMMYFUNCTION("if(or(V1439="""",V1439=""f""),"""",V1439&amp;"": ""&amp;vlookup(to_text(V1439),'1.Learning-Goals'!$A$3:$B$100,2,FALSE))"),"")</f>
        <v/>
      </c>
      <c r="AA1439" s="50" t="str">
        <f>IFERROR(__xludf.DUMMYFUNCTION("if(or(W1439="""",W1439=""f""),"""",W1439&amp;"": ""&amp;vlookup(to_text(W1439),'1.Learning-Goals'!$A$3:$B$100,2,FALSE))"),"")</f>
        <v/>
      </c>
      <c r="AB1439" s="50" t="str">
        <f>IFERROR(__xludf.DUMMYFUNCTION("if(or(X1439="""",X1439=""f""),"""",X1439&amp;"": ""&amp;vlookup(to_text(X1439),'1.Learning-Goals'!$A$3:$B$100,2,FALSE))"),"")</f>
        <v/>
      </c>
      <c r="AC1439" s="52"/>
      <c r="AD1439" s="52"/>
      <c r="AE1439" s="52"/>
      <c r="AF1439" s="52"/>
      <c r="AG1439" s="52"/>
      <c r="AH1439" s="52"/>
      <c r="AI1439" s="52"/>
      <c r="AJ1439" s="52"/>
    </row>
    <row r="1440" ht="15.75" customHeight="1">
      <c r="A1440" s="53"/>
      <c r="B1440" s="39" t="str">
        <f t="shared" si="1"/>
        <v/>
      </c>
      <c r="C1440" s="40" t="s">
        <v>4604</v>
      </c>
      <c r="D1440" s="41" t="s">
        <v>4605</v>
      </c>
      <c r="E1440" s="41" t="s">
        <v>2866</v>
      </c>
      <c r="F1440" s="40" t="s">
        <v>2867</v>
      </c>
      <c r="G1440" s="41" t="s">
        <v>4051</v>
      </c>
      <c r="H1440" s="58" t="s">
        <v>7</v>
      </c>
      <c r="I1440" s="41" t="s">
        <v>2868</v>
      </c>
      <c r="J1440" s="43"/>
      <c r="K1440" s="44"/>
      <c r="L1440" s="45"/>
      <c r="M1440" s="46" t="s">
        <v>4576</v>
      </c>
      <c r="N1440" s="40" t="s">
        <v>4577</v>
      </c>
      <c r="O1440" s="47" t="s">
        <v>4606</v>
      </c>
      <c r="P1440" s="40" t="s">
        <v>4607</v>
      </c>
      <c r="Q1440" s="59"/>
      <c r="R1440" s="59"/>
      <c r="S1440" s="49"/>
      <c r="T1440" s="50" t="str">
        <f>IFERROR(__xludf.DUMMYFUNCTION("if(isblank($A1440),"""",REGEXREPLACE($A1440,   "",?(\d),?"",  ""$1""&amp;""-""&amp;$H1440))"),"")</f>
        <v/>
      </c>
      <c r="U1440" s="51" t="str">
        <f>IFERROR(__xludf.DUMMYFUNCTION("iferror(split(A1440,"","",TRUE,TRUE),"""")"),"")</f>
        <v/>
      </c>
      <c r="V1440" s="51"/>
      <c r="W1440" s="51"/>
      <c r="X1440" s="51"/>
      <c r="Y1440" s="50" t="str">
        <f>IFERROR(__xludf.DUMMYFUNCTION("if(or(U1440="""",U1440=""f""),"""",U1440&amp;"": ""&amp;vlookup(to_text(U1440),'1.Learning-Goals'!$A$3:$B$100,2,FALSE))"),"")</f>
        <v/>
      </c>
      <c r="Z1440" s="50" t="str">
        <f>IFERROR(__xludf.DUMMYFUNCTION("if(or(V1440="""",V1440=""f""),"""",V1440&amp;"": ""&amp;vlookup(to_text(V1440),'1.Learning-Goals'!$A$3:$B$100,2,FALSE))"),"")</f>
        <v/>
      </c>
      <c r="AA1440" s="50" t="str">
        <f>IFERROR(__xludf.DUMMYFUNCTION("if(or(W1440="""",W1440=""f""),"""",W1440&amp;"": ""&amp;vlookup(to_text(W1440),'1.Learning-Goals'!$A$3:$B$100,2,FALSE))"),"")</f>
        <v/>
      </c>
      <c r="AB1440" s="50" t="str">
        <f>IFERROR(__xludf.DUMMYFUNCTION("if(or(X1440="""",X1440=""f""),"""",X1440&amp;"": ""&amp;vlookup(to_text(X1440),'1.Learning-Goals'!$A$3:$B$100,2,FALSE))"),"")</f>
        <v/>
      </c>
      <c r="AC1440" s="52"/>
      <c r="AD1440" s="52"/>
      <c r="AE1440" s="52"/>
      <c r="AF1440" s="52"/>
      <c r="AG1440" s="52"/>
      <c r="AH1440" s="52"/>
      <c r="AI1440" s="52"/>
      <c r="AJ1440" s="52"/>
    </row>
    <row r="1441" ht="15.75" customHeight="1">
      <c r="A1441" s="53"/>
      <c r="B1441" s="39" t="str">
        <f t="shared" si="1"/>
        <v/>
      </c>
      <c r="C1441" s="40" t="s">
        <v>4608</v>
      </c>
      <c r="D1441" s="41" t="s">
        <v>4609</v>
      </c>
      <c r="E1441" s="41" t="s">
        <v>2866</v>
      </c>
      <c r="F1441" s="40" t="s">
        <v>2867</v>
      </c>
      <c r="G1441" s="41" t="s">
        <v>4051</v>
      </c>
      <c r="H1441" s="58" t="s">
        <v>7</v>
      </c>
      <c r="I1441" s="41" t="s">
        <v>2868</v>
      </c>
      <c r="J1441" s="43"/>
      <c r="K1441" s="44"/>
      <c r="L1441" s="45"/>
      <c r="M1441" s="46" t="s">
        <v>4576</v>
      </c>
      <c r="N1441" s="40" t="s">
        <v>4577</v>
      </c>
      <c r="O1441" s="47" t="s">
        <v>4610</v>
      </c>
      <c r="P1441" s="40" t="s">
        <v>4611</v>
      </c>
      <c r="Q1441" s="59"/>
      <c r="R1441" s="59"/>
      <c r="S1441" s="49"/>
      <c r="T1441" s="50" t="str">
        <f>IFERROR(__xludf.DUMMYFUNCTION("if(isblank($A1441),"""",REGEXREPLACE($A1441,   "",?(\d),?"",  ""$1""&amp;""-""&amp;$H1441))"),"")</f>
        <v/>
      </c>
      <c r="U1441" s="51" t="str">
        <f>IFERROR(__xludf.DUMMYFUNCTION("iferror(split(A1441,"","",TRUE,TRUE),"""")"),"")</f>
        <v/>
      </c>
      <c r="V1441" s="51"/>
      <c r="W1441" s="51"/>
      <c r="X1441" s="51"/>
      <c r="Y1441" s="50" t="str">
        <f>IFERROR(__xludf.DUMMYFUNCTION("if(or(U1441="""",U1441=""f""),"""",U1441&amp;"": ""&amp;vlookup(to_text(U1441),'1.Learning-Goals'!$A$3:$B$100,2,FALSE))"),"")</f>
        <v/>
      </c>
      <c r="Z1441" s="50" t="str">
        <f>IFERROR(__xludf.DUMMYFUNCTION("if(or(V1441="""",V1441=""f""),"""",V1441&amp;"": ""&amp;vlookup(to_text(V1441),'1.Learning-Goals'!$A$3:$B$100,2,FALSE))"),"")</f>
        <v/>
      </c>
      <c r="AA1441" s="50" t="str">
        <f>IFERROR(__xludf.DUMMYFUNCTION("if(or(W1441="""",W1441=""f""),"""",W1441&amp;"": ""&amp;vlookup(to_text(W1441),'1.Learning-Goals'!$A$3:$B$100,2,FALSE))"),"")</f>
        <v/>
      </c>
      <c r="AB1441" s="50" t="str">
        <f>IFERROR(__xludf.DUMMYFUNCTION("if(or(X1441="""",X1441=""f""),"""",X1441&amp;"": ""&amp;vlookup(to_text(X1441),'1.Learning-Goals'!$A$3:$B$100,2,FALSE))"),"")</f>
        <v/>
      </c>
      <c r="AC1441" s="52"/>
      <c r="AD1441" s="52"/>
      <c r="AE1441" s="52"/>
      <c r="AF1441" s="52"/>
      <c r="AG1441" s="52"/>
      <c r="AH1441" s="52"/>
      <c r="AI1441" s="52"/>
      <c r="AJ1441" s="52"/>
    </row>
    <row r="1442" ht="15.75" customHeight="1">
      <c r="A1442" s="53"/>
      <c r="B1442" s="39" t="str">
        <f t="shared" si="1"/>
        <v/>
      </c>
      <c r="C1442" s="40" t="s">
        <v>4612</v>
      </c>
      <c r="D1442" s="41" t="s">
        <v>4613</v>
      </c>
      <c r="E1442" s="41" t="s">
        <v>2866</v>
      </c>
      <c r="F1442" s="40" t="s">
        <v>2867</v>
      </c>
      <c r="G1442" s="41" t="s">
        <v>4051</v>
      </c>
      <c r="H1442" s="58" t="s">
        <v>7</v>
      </c>
      <c r="I1442" s="41" t="s">
        <v>2868</v>
      </c>
      <c r="J1442" s="43"/>
      <c r="K1442" s="44"/>
      <c r="L1442" s="45"/>
      <c r="M1442" s="46" t="s">
        <v>4614</v>
      </c>
      <c r="N1442" s="40" t="s">
        <v>4615</v>
      </c>
      <c r="O1442" s="47" t="s">
        <v>4616</v>
      </c>
      <c r="P1442" s="40" t="s">
        <v>4617</v>
      </c>
      <c r="Q1442" s="59"/>
      <c r="R1442" s="59"/>
      <c r="S1442" s="49"/>
      <c r="T1442" s="50" t="str">
        <f>IFERROR(__xludf.DUMMYFUNCTION("if(isblank($A1442),"""",REGEXREPLACE($A1442,   "",?(\d),?"",  ""$1""&amp;""-""&amp;$H1442))"),"")</f>
        <v/>
      </c>
      <c r="U1442" s="51" t="str">
        <f>IFERROR(__xludf.DUMMYFUNCTION("iferror(split(A1442,"","",TRUE,TRUE),"""")"),"")</f>
        <v/>
      </c>
      <c r="V1442" s="51"/>
      <c r="W1442" s="51"/>
      <c r="X1442" s="51"/>
      <c r="Y1442" s="50" t="str">
        <f>IFERROR(__xludf.DUMMYFUNCTION("if(or(U1442="""",U1442=""f""),"""",U1442&amp;"": ""&amp;vlookup(to_text(U1442),'1.Learning-Goals'!$A$3:$B$100,2,FALSE))"),"")</f>
        <v/>
      </c>
      <c r="Z1442" s="50" t="str">
        <f>IFERROR(__xludf.DUMMYFUNCTION("if(or(V1442="""",V1442=""f""),"""",V1442&amp;"": ""&amp;vlookup(to_text(V1442),'1.Learning-Goals'!$A$3:$B$100,2,FALSE))"),"")</f>
        <v/>
      </c>
      <c r="AA1442" s="50" t="str">
        <f>IFERROR(__xludf.DUMMYFUNCTION("if(or(W1442="""",W1442=""f""),"""",W1442&amp;"": ""&amp;vlookup(to_text(W1442),'1.Learning-Goals'!$A$3:$B$100,2,FALSE))"),"")</f>
        <v/>
      </c>
      <c r="AB1442" s="50" t="str">
        <f>IFERROR(__xludf.DUMMYFUNCTION("if(or(X1442="""",X1442=""f""),"""",X1442&amp;"": ""&amp;vlookup(to_text(X1442),'1.Learning-Goals'!$A$3:$B$100,2,FALSE))"),"")</f>
        <v/>
      </c>
      <c r="AC1442" s="52"/>
      <c r="AD1442" s="52"/>
      <c r="AE1442" s="52"/>
      <c r="AF1442" s="52"/>
      <c r="AG1442" s="52"/>
      <c r="AH1442" s="52"/>
      <c r="AI1442" s="52"/>
      <c r="AJ1442" s="52"/>
    </row>
    <row r="1443" ht="15.75" customHeight="1">
      <c r="A1443" s="53"/>
      <c r="B1443" s="39" t="str">
        <f t="shared" si="1"/>
        <v/>
      </c>
      <c r="C1443" s="40" t="s">
        <v>4618</v>
      </c>
      <c r="D1443" s="41" t="s">
        <v>4619</v>
      </c>
      <c r="E1443" s="41" t="s">
        <v>2866</v>
      </c>
      <c r="F1443" s="40" t="s">
        <v>2867</v>
      </c>
      <c r="G1443" s="41" t="s">
        <v>4051</v>
      </c>
      <c r="H1443" s="58" t="s">
        <v>7</v>
      </c>
      <c r="I1443" s="41" t="s">
        <v>2868</v>
      </c>
      <c r="J1443" s="43"/>
      <c r="K1443" s="44"/>
      <c r="L1443" s="45"/>
      <c r="M1443" s="46" t="s">
        <v>4614</v>
      </c>
      <c r="N1443" s="40" t="s">
        <v>4615</v>
      </c>
      <c r="O1443" s="47" t="s">
        <v>4620</v>
      </c>
      <c r="P1443" s="40" t="s">
        <v>4621</v>
      </c>
      <c r="Q1443" s="59"/>
      <c r="R1443" s="59"/>
      <c r="S1443" s="49"/>
      <c r="T1443" s="50" t="str">
        <f>IFERROR(__xludf.DUMMYFUNCTION("if(isblank($A1443),"""",REGEXREPLACE($A1443,   "",?(\d),?"",  ""$1""&amp;""-""&amp;$H1443))"),"")</f>
        <v/>
      </c>
      <c r="U1443" s="51" t="str">
        <f>IFERROR(__xludf.DUMMYFUNCTION("iferror(split(A1443,"","",TRUE,TRUE),"""")"),"")</f>
        <v/>
      </c>
      <c r="V1443" s="51"/>
      <c r="W1443" s="51"/>
      <c r="X1443" s="51"/>
      <c r="Y1443" s="50" t="str">
        <f>IFERROR(__xludf.DUMMYFUNCTION("if(or(U1443="""",U1443=""f""),"""",U1443&amp;"": ""&amp;vlookup(to_text(U1443),'1.Learning-Goals'!$A$3:$B$100,2,FALSE))"),"")</f>
        <v/>
      </c>
      <c r="Z1443" s="50" t="str">
        <f>IFERROR(__xludf.DUMMYFUNCTION("if(or(V1443="""",V1443=""f""),"""",V1443&amp;"": ""&amp;vlookup(to_text(V1443),'1.Learning-Goals'!$A$3:$B$100,2,FALSE))"),"")</f>
        <v/>
      </c>
      <c r="AA1443" s="50" t="str">
        <f>IFERROR(__xludf.DUMMYFUNCTION("if(or(W1443="""",W1443=""f""),"""",W1443&amp;"": ""&amp;vlookup(to_text(W1443),'1.Learning-Goals'!$A$3:$B$100,2,FALSE))"),"")</f>
        <v/>
      </c>
      <c r="AB1443" s="50" t="str">
        <f>IFERROR(__xludf.DUMMYFUNCTION("if(or(X1443="""",X1443=""f""),"""",X1443&amp;"": ""&amp;vlookup(to_text(X1443),'1.Learning-Goals'!$A$3:$B$100,2,FALSE))"),"")</f>
        <v/>
      </c>
      <c r="AC1443" s="52"/>
      <c r="AD1443" s="52"/>
      <c r="AE1443" s="52"/>
      <c r="AF1443" s="52"/>
      <c r="AG1443" s="52"/>
      <c r="AH1443" s="52"/>
      <c r="AI1443" s="52"/>
      <c r="AJ1443" s="52"/>
    </row>
    <row r="1444" ht="15.75" customHeight="1">
      <c r="A1444" s="53"/>
      <c r="B1444" s="39" t="str">
        <f t="shared" si="1"/>
        <v/>
      </c>
      <c r="C1444" s="40" t="s">
        <v>4622</v>
      </c>
      <c r="D1444" s="41" t="s">
        <v>4623</v>
      </c>
      <c r="E1444" s="41" t="s">
        <v>2866</v>
      </c>
      <c r="F1444" s="40" t="s">
        <v>2867</v>
      </c>
      <c r="G1444" s="41" t="s">
        <v>4051</v>
      </c>
      <c r="H1444" s="58" t="s">
        <v>7</v>
      </c>
      <c r="I1444" s="41" t="s">
        <v>2868</v>
      </c>
      <c r="J1444" s="43"/>
      <c r="K1444" s="44"/>
      <c r="L1444" s="45"/>
      <c r="M1444" s="46" t="s">
        <v>4614</v>
      </c>
      <c r="N1444" s="40" t="s">
        <v>4615</v>
      </c>
      <c r="O1444" s="47" t="s">
        <v>4624</v>
      </c>
      <c r="P1444" s="40" t="s">
        <v>4625</v>
      </c>
      <c r="Q1444" s="59"/>
      <c r="R1444" s="59"/>
      <c r="S1444" s="49"/>
      <c r="T1444" s="50" t="str">
        <f>IFERROR(__xludf.DUMMYFUNCTION("if(isblank($A1444),"""",REGEXREPLACE($A1444,   "",?(\d),?"",  ""$1""&amp;""-""&amp;$H1444))"),"")</f>
        <v/>
      </c>
      <c r="U1444" s="51" t="str">
        <f>IFERROR(__xludf.DUMMYFUNCTION("iferror(split(A1444,"","",TRUE,TRUE),"""")"),"")</f>
        <v/>
      </c>
      <c r="V1444" s="51"/>
      <c r="W1444" s="51"/>
      <c r="X1444" s="51"/>
      <c r="Y1444" s="50" t="str">
        <f>IFERROR(__xludf.DUMMYFUNCTION("if(or(U1444="""",U1444=""f""),"""",U1444&amp;"": ""&amp;vlookup(to_text(U1444),'1.Learning-Goals'!$A$3:$B$100,2,FALSE))"),"")</f>
        <v/>
      </c>
      <c r="Z1444" s="50" t="str">
        <f>IFERROR(__xludf.DUMMYFUNCTION("if(or(V1444="""",V1444=""f""),"""",V1444&amp;"": ""&amp;vlookup(to_text(V1444),'1.Learning-Goals'!$A$3:$B$100,2,FALSE))"),"")</f>
        <v/>
      </c>
      <c r="AA1444" s="50" t="str">
        <f>IFERROR(__xludf.DUMMYFUNCTION("if(or(W1444="""",W1444=""f""),"""",W1444&amp;"": ""&amp;vlookup(to_text(W1444),'1.Learning-Goals'!$A$3:$B$100,2,FALSE))"),"")</f>
        <v/>
      </c>
      <c r="AB1444" s="50" t="str">
        <f>IFERROR(__xludf.DUMMYFUNCTION("if(or(X1444="""",X1444=""f""),"""",X1444&amp;"": ""&amp;vlookup(to_text(X1444),'1.Learning-Goals'!$A$3:$B$100,2,FALSE))"),"")</f>
        <v/>
      </c>
      <c r="AC1444" s="52"/>
      <c r="AD1444" s="52"/>
      <c r="AE1444" s="52"/>
      <c r="AF1444" s="52"/>
      <c r="AG1444" s="52"/>
      <c r="AH1444" s="52"/>
      <c r="AI1444" s="52"/>
      <c r="AJ1444" s="52"/>
    </row>
    <row r="1445" ht="15.75" customHeight="1">
      <c r="A1445" s="53"/>
      <c r="B1445" s="39" t="str">
        <f t="shared" si="1"/>
        <v/>
      </c>
      <c r="C1445" s="40" t="s">
        <v>4626</v>
      </c>
      <c r="D1445" s="41" t="s">
        <v>4627</v>
      </c>
      <c r="E1445" s="41" t="s">
        <v>2866</v>
      </c>
      <c r="F1445" s="40" t="s">
        <v>2867</v>
      </c>
      <c r="G1445" s="41" t="s">
        <v>4051</v>
      </c>
      <c r="H1445" s="58" t="s">
        <v>7</v>
      </c>
      <c r="I1445" s="41" t="s">
        <v>2868</v>
      </c>
      <c r="J1445" s="43"/>
      <c r="K1445" s="44"/>
      <c r="L1445" s="45"/>
      <c r="M1445" s="46" t="s">
        <v>4628</v>
      </c>
      <c r="N1445" s="40" t="s">
        <v>4629</v>
      </c>
      <c r="O1445" s="47" t="s">
        <v>4630</v>
      </c>
      <c r="P1445" s="40" t="s">
        <v>4631</v>
      </c>
      <c r="Q1445" s="59"/>
      <c r="R1445" s="59"/>
      <c r="S1445" s="49"/>
      <c r="T1445" s="50" t="str">
        <f>IFERROR(__xludf.DUMMYFUNCTION("if(isblank($A1445),"""",REGEXREPLACE($A1445,   "",?(\d),?"",  ""$1""&amp;""-""&amp;$H1445))"),"")</f>
        <v/>
      </c>
      <c r="U1445" s="51" t="str">
        <f>IFERROR(__xludf.DUMMYFUNCTION("iferror(split(A1445,"","",TRUE,TRUE),"""")"),"")</f>
        <v/>
      </c>
      <c r="V1445" s="51"/>
      <c r="W1445" s="51"/>
      <c r="X1445" s="51"/>
      <c r="Y1445" s="50" t="str">
        <f>IFERROR(__xludf.DUMMYFUNCTION("if(or(U1445="""",U1445=""f""),"""",U1445&amp;"": ""&amp;vlookup(to_text(U1445),'1.Learning-Goals'!$A$3:$B$100,2,FALSE))"),"")</f>
        <v/>
      </c>
      <c r="Z1445" s="50" t="str">
        <f>IFERROR(__xludf.DUMMYFUNCTION("if(or(V1445="""",V1445=""f""),"""",V1445&amp;"": ""&amp;vlookup(to_text(V1445),'1.Learning-Goals'!$A$3:$B$100,2,FALSE))"),"")</f>
        <v/>
      </c>
      <c r="AA1445" s="50" t="str">
        <f>IFERROR(__xludf.DUMMYFUNCTION("if(or(W1445="""",W1445=""f""),"""",W1445&amp;"": ""&amp;vlookup(to_text(W1445),'1.Learning-Goals'!$A$3:$B$100,2,FALSE))"),"")</f>
        <v/>
      </c>
      <c r="AB1445" s="50" t="str">
        <f>IFERROR(__xludf.DUMMYFUNCTION("if(or(X1445="""",X1445=""f""),"""",X1445&amp;"": ""&amp;vlookup(to_text(X1445),'1.Learning-Goals'!$A$3:$B$100,2,FALSE))"),"")</f>
        <v/>
      </c>
      <c r="AC1445" s="52"/>
      <c r="AD1445" s="52"/>
      <c r="AE1445" s="52"/>
      <c r="AF1445" s="52"/>
      <c r="AG1445" s="52"/>
      <c r="AH1445" s="52"/>
      <c r="AI1445" s="52"/>
      <c r="AJ1445" s="52"/>
    </row>
    <row r="1446" ht="15.75" customHeight="1">
      <c r="A1446" s="53"/>
      <c r="B1446" s="39" t="str">
        <f t="shared" si="1"/>
        <v/>
      </c>
      <c r="C1446" s="40" t="s">
        <v>4632</v>
      </c>
      <c r="D1446" s="41" t="s">
        <v>4633</v>
      </c>
      <c r="E1446" s="41" t="s">
        <v>2866</v>
      </c>
      <c r="F1446" s="40" t="s">
        <v>2867</v>
      </c>
      <c r="G1446" s="41" t="s">
        <v>4051</v>
      </c>
      <c r="H1446" s="58" t="s">
        <v>7</v>
      </c>
      <c r="I1446" s="41" t="s">
        <v>2868</v>
      </c>
      <c r="J1446" s="43"/>
      <c r="K1446" s="44"/>
      <c r="L1446" s="45"/>
      <c r="M1446" s="46" t="s">
        <v>4628</v>
      </c>
      <c r="N1446" s="40" t="s">
        <v>4629</v>
      </c>
      <c r="O1446" s="47" t="s">
        <v>4634</v>
      </c>
      <c r="P1446" s="40" t="s">
        <v>4635</v>
      </c>
      <c r="Q1446" s="59"/>
      <c r="R1446" s="59"/>
      <c r="S1446" s="49"/>
      <c r="T1446" s="50" t="str">
        <f>IFERROR(__xludf.DUMMYFUNCTION("if(isblank($A1446),"""",REGEXREPLACE($A1446,   "",?(\d),?"",  ""$1""&amp;""-""&amp;$H1446))"),"")</f>
        <v/>
      </c>
      <c r="U1446" s="51" t="str">
        <f>IFERROR(__xludf.DUMMYFUNCTION("iferror(split(A1446,"","",TRUE,TRUE),"""")"),"")</f>
        <v/>
      </c>
      <c r="V1446" s="51"/>
      <c r="W1446" s="51"/>
      <c r="X1446" s="51"/>
      <c r="Y1446" s="50" t="str">
        <f>IFERROR(__xludf.DUMMYFUNCTION("if(or(U1446="""",U1446=""f""),"""",U1446&amp;"": ""&amp;vlookup(to_text(U1446),'1.Learning-Goals'!$A$3:$B$100,2,FALSE))"),"")</f>
        <v/>
      </c>
      <c r="Z1446" s="50" t="str">
        <f>IFERROR(__xludf.DUMMYFUNCTION("if(or(V1446="""",V1446=""f""),"""",V1446&amp;"": ""&amp;vlookup(to_text(V1446),'1.Learning-Goals'!$A$3:$B$100,2,FALSE))"),"")</f>
        <v/>
      </c>
      <c r="AA1446" s="50" t="str">
        <f>IFERROR(__xludf.DUMMYFUNCTION("if(or(W1446="""",W1446=""f""),"""",W1446&amp;"": ""&amp;vlookup(to_text(W1446),'1.Learning-Goals'!$A$3:$B$100,2,FALSE))"),"")</f>
        <v/>
      </c>
      <c r="AB1446" s="50" t="str">
        <f>IFERROR(__xludf.DUMMYFUNCTION("if(or(X1446="""",X1446=""f""),"""",X1446&amp;"": ""&amp;vlookup(to_text(X1446),'1.Learning-Goals'!$A$3:$B$100,2,FALSE))"),"")</f>
        <v/>
      </c>
      <c r="AC1446" s="52"/>
      <c r="AD1446" s="52"/>
      <c r="AE1446" s="52"/>
      <c r="AF1446" s="52"/>
      <c r="AG1446" s="52"/>
      <c r="AH1446" s="52"/>
      <c r="AI1446" s="52"/>
      <c r="AJ1446" s="52"/>
    </row>
    <row r="1447" ht="15.75" customHeight="1">
      <c r="A1447" s="53"/>
      <c r="B1447" s="39" t="str">
        <f t="shared" si="1"/>
        <v/>
      </c>
      <c r="C1447" s="40" t="s">
        <v>4636</v>
      </c>
      <c r="D1447" s="41" t="s">
        <v>4637</v>
      </c>
      <c r="E1447" s="41" t="s">
        <v>2866</v>
      </c>
      <c r="F1447" s="40" t="s">
        <v>2867</v>
      </c>
      <c r="G1447" s="41" t="s">
        <v>4051</v>
      </c>
      <c r="H1447" s="58" t="s">
        <v>7</v>
      </c>
      <c r="I1447" s="41" t="s">
        <v>2868</v>
      </c>
      <c r="J1447" s="43"/>
      <c r="K1447" s="44"/>
      <c r="L1447" s="45"/>
      <c r="M1447" s="46" t="s">
        <v>4628</v>
      </c>
      <c r="N1447" s="40" t="s">
        <v>4629</v>
      </c>
      <c r="O1447" s="47" t="s">
        <v>4638</v>
      </c>
      <c r="P1447" s="40" t="s">
        <v>4639</v>
      </c>
      <c r="Q1447" s="59"/>
      <c r="R1447" s="59"/>
      <c r="S1447" s="49"/>
      <c r="T1447" s="50" t="str">
        <f>IFERROR(__xludf.DUMMYFUNCTION("if(isblank($A1447),"""",REGEXREPLACE($A1447,   "",?(\d),?"",  ""$1""&amp;""-""&amp;$H1447))"),"")</f>
        <v/>
      </c>
      <c r="U1447" s="51" t="str">
        <f>IFERROR(__xludf.DUMMYFUNCTION("iferror(split(A1447,"","",TRUE,TRUE),"""")"),"")</f>
        <v/>
      </c>
      <c r="V1447" s="51"/>
      <c r="W1447" s="51"/>
      <c r="X1447" s="51"/>
      <c r="Y1447" s="50" t="str">
        <f>IFERROR(__xludf.DUMMYFUNCTION("if(or(U1447="""",U1447=""f""),"""",U1447&amp;"": ""&amp;vlookup(to_text(U1447),'1.Learning-Goals'!$A$3:$B$100,2,FALSE))"),"")</f>
        <v/>
      </c>
      <c r="Z1447" s="50" t="str">
        <f>IFERROR(__xludf.DUMMYFUNCTION("if(or(V1447="""",V1447=""f""),"""",V1447&amp;"": ""&amp;vlookup(to_text(V1447),'1.Learning-Goals'!$A$3:$B$100,2,FALSE))"),"")</f>
        <v/>
      </c>
      <c r="AA1447" s="50" t="str">
        <f>IFERROR(__xludf.DUMMYFUNCTION("if(or(W1447="""",W1447=""f""),"""",W1447&amp;"": ""&amp;vlookup(to_text(W1447),'1.Learning-Goals'!$A$3:$B$100,2,FALSE))"),"")</f>
        <v/>
      </c>
      <c r="AB1447" s="50" t="str">
        <f>IFERROR(__xludf.DUMMYFUNCTION("if(or(X1447="""",X1447=""f""),"""",X1447&amp;"": ""&amp;vlookup(to_text(X1447),'1.Learning-Goals'!$A$3:$B$100,2,FALSE))"),"")</f>
        <v/>
      </c>
      <c r="AC1447" s="52"/>
      <c r="AD1447" s="52"/>
      <c r="AE1447" s="52"/>
      <c r="AF1447" s="52"/>
      <c r="AG1447" s="52"/>
      <c r="AH1447" s="52"/>
      <c r="AI1447" s="52"/>
      <c r="AJ1447" s="52"/>
    </row>
    <row r="1448" ht="15.75" customHeight="1">
      <c r="A1448" s="53"/>
      <c r="B1448" s="39" t="str">
        <f t="shared" si="1"/>
        <v/>
      </c>
      <c r="C1448" s="40" t="s">
        <v>4640</v>
      </c>
      <c r="D1448" s="41" t="s">
        <v>4641</v>
      </c>
      <c r="E1448" s="41" t="s">
        <v>2866</v>
      </c>
      <c r="F1448" s="40" t="s">
        <v>2867</v>
      </c>
      <c r="G1448" s="41" t="s">
        <v>4051</v>
      </c>
      <c r="H1448" s="58" t="s">
        <v>7</v>
      </c>
      <c r="I1448" s="41" t="s">
        <v>2868</v>
      </c>
      <c r="J1448" s="43"/>
      <c r="K1448" s="44"/>
      <c r="L1448" s="45"/>
      <c r="M1448" s="46" t="s">
        <v>4642</v>
      </c>
      <c r="N1448" s="40" t="s">
        <v>4643</v>
      </c>
      <c r="O1448" s="47" t="s">
        <v>4644</v>
      </c>
      <c r="P1448" s="40" t="s">
        <v>4645</v>
      </c>
      <c r="Q1448" s="59"/>
      <c r="R1448" s="59"/>
      <c r="S1448" s="49"/>
      <c r="T1448" s="50" t="str">
        <f>IFERROR(__xludf.DUMMYFUNCTION("if(isblank($A1448),"""",REGEXREPLACE($A1448,   "",?(\d),?"",  ""$1""&amp;""-""&amp;$H1448))"),"")</f>
        <v/>
      </c>
      <c r="U1448" s="51" t="str">
        <f>IFERROR(__xludf.DUMMYFUNCTION("iferror(split(A1448,"","",TRUE,TRUE),"""")"),"")</f>
        <v/>
      </c>
      <c r="V1448" s="51"/>
      <c r="W1448" s="51"/>
      <c r="X1448" s="51"/>
      <c r="Y1448" s="50" t="str">
        <f>IFERROR(__xludf.DUMMYFUNCTION("if(or(U1448="""",U1448=""f""),"""",U1448&amp;"": ""&amp;vlookup(to_text(U1448),'1.Learning-Goals'!$A$3:$B$100,2,FALSE))"),"")</f>
        <v/>
      </c>
      <c r="Z1448" s="50" t="str">
        <f>IFERROR(__xludf.DUMMYFUNCTION("if(or(V1448="""",V1448=""f""),"""",V1448&amp;"": ""&amp;vlookup(to_text(V1448),'1.Learning-Goals'!$A$3:$B$100,2,FALSE))"),"")</f>
        <v/>
      </c>
      <c r="AA1448" s="50" t="str">
        <f>IFERROR(__xludf.DUMMYFUNCTION("if(or(W1448="""",W1448=""f""),"""",W1448&amp;"": ""&amp;vlookup(to_text(W1448),'1.Learning-Goals'!$A$3:$B$100,2,FALSE))"),"")</f>
        <v/>
      </c>
      <c r="AB1448" s="50" t="str">
        <f>IFERROR(__xludf.DUMMYFUNCTION("if(or(X1448="""",X1448=""f""),"""",X1448&amp;"": ""&amp;vlookup(to_text(X1448),'1.Learning-Goals'!$A$3:$B$100,2,FALSE))"),"")</f>
        <v/>
      </c>
      <c r="AC1448" s="52"/>
      <c r="AD1448" s="52"/>
      <c r="AE1448" s="52"/>
      <c r="AF1448" s="52"/>
      <c r="AG1448" s="52"/>
      <c r="AH1448" s="52"/>
      <c r="AI1448" s="52"/>
      <c r="AJ1448" s="52"/>
    </row>
    <row r="1449" ht="15.75" customHeight="1">
      <c r="A1449" s="53"/>
      <c r="B1449" s="39" t="str">
        <f t="shared" si="1"/>
        <v/>
      </c>
      <c r="C1449" s="40" t="s">
        <v>4646</v>
      </c>
      <c r="D1449" s="41" t="s">
        <v>4647</v>
      </c>
      <c r="E1449" s="41" t="s">
        <v>2866</v>
      </c>
      <c r="F1449" s="40" t="s">
        <v>2867</v>
      </c>
      <c r="G1449" s="41" t="s">
        <v>4051</v>
      </c>
      <c r="H1449" s="58" t="s">
        <v>7</v>
      </c>
      <c r="I1449" s="41" t="s">
        <v>2868</v>
      </c>
      <c r="J1449" s="43"/>
      <c r="K1449" s="44"/>
      <c r="L1449" s="45"/>
      <c r="M1449" s="46" t="s">
        <v>4642</v>
      </c>
      <c r="N1449" s="40" t="s">
        <v>4643</v>
      </c>
      <c r="O1449" s="47" t="s">
        <v>4648</v>
      </c>
      <c r="P1449" s="40" t="s">
        <v>4649</v>
      </c>
      <c r="Q1449" s="59"/>
      <c r="R1449" s="59"/>
      <c r="S1449" s="49"/>
      <c r="T1449" s="50" t="str">
        <f>IFERROR(__xludf.DUMMYFUNCTION("if(isblank($A1449),"""",REGEXREPLACE($A1449,   "",?(\d),?"",  ""$1""&amp;""-""&amp;$H1449))"),"")</f>
        <v/>
      </c>
      <c r="U1449" s="51" t="str">
        <f>IFERROR(__xludf.DUMMYFUNCTION("iferror(split(A1449,"","",TRUE,TRUE),"""")"),"")</f>
        <v/>
      </c>
      <c r="V1449" s="51"/>
      <c r="W1449" s="51"/>
      <c r="X1449" s="51"/>
      <c r="Y1449" s="50" t="str">
        <f>IFERROR(__xludf.DUMMYFUNCTION("if(or(U1449="""",U1449=""f""),"""",U1449&amp;"": ""&amp;vlookup(to_text(U1449),'1.Learning-Goals'!$A$3:$B$100,2,FALSE))"),"")</f>
        <v/>
      </c>
      <c r="Z1449" s="50" t="str">
        <f>IFERROR(__xludf.DUMMYFUNCTION("if(or(V1449="""",V1449=""f""),"""",V1449&amp;"": ""&amp;vlookup(to_text(V1449),'1.Learning-Goals'!$A$3:$B$100,2,FALSE))"),"")</f>
        <v/>
      </c>
      <c r="AA1449" s="50" t="str">
        <f>IFERROR(__xludf.DUMMYFUNCTION("if(or(W1449="""",W1449=""f""),"""",W1449&amp;"": ""&amp;vlookup(to_text(W1449),'1.Learning-Goals'!$A$3:$B$100,2,FALSE))"),"")</f>
        <v/>
      </c>
      <c r="AB1449" s="50" t="str">
        <f>IFERROR(__xludf.DUMMYFUNCTION("if(or(X1449="""",X1449=""f""),"""",X1449&amp;"": ""&amp;vlookup(to_text(X1449),'1.Learning-Goals'!$A$3:$B$100,2,FALSE))"),"")</f>
        <v/>
      </c>
      <c r="AC1449" s="52"/>
      <c r="AD1449" s="52"/>
      <c r="AE1449" s="52"/>
      <c r="AF1449" s="52"/>
      <c r="AG1449" s="52"/>
      <c r="AH1449" s="52"/>
      <c r="AI1449" s="52"/>
      <c r="AJ1449" s="52"/>
    </row>
    <row r="1450" ht="15.75" customHeight="1">
      <c r="A1450" s="53"/>
      <c r="B1450" s="39" t="str">
        <f t="shared" si="1"/>
        <v/>
      </c>
      <c r="C1450" s="40" t="s">
        <v>4650</v>
      </c>
      <c r="D1450" s="41" t="s">
        <v>4651</v>
      </c>
      <c r="E1450" s="41" t="s">
        <v>2866</v>
      </c>
      <c r="F1450" s="40" t="s">
        <v>2867</v>
      </c>
      <c r="G1450" s="41" t="s">
        <v>4051</v>
      </c>
      <c r="H1450" s="58" t="s">
        <v>7</v>
      </c>
      <c r="I1450" s="41" t="s">
        <v>2868</v>
      </c>
      <c r="J1450" s="43"/>
      <c r="K1450" s="44"/>
      <c r="L1450" s="45"/>
      <c r="M1450" s="46" t="s">
        <v>4642</v>
      </c>
      <c r="N1450" s="40" t="s">
        <v>4643</v>
      </c>
      <c r="O1450" s="47" t="s">
        <v>4652</v>
      </c>
      <c r="P1450" s="40" t="s">
        <v>4653</v>
      </c>
      <c r="Q1450" s="59"/>
      <c r="R1450" s="59"/>
      <c r="S1450" s="49"/>
      <c r="T1450" s="50" t="str">
        <f>IFERROR(__xludf.DUMMYFUNCTION("if(isblank($A1450),"""",REGEXREPLACE($A1450,   "",?(\d),?"",  ""$1""&amp;""-""&amp;$H1450))"),"")</f>
        <v/>
      </c>
      <c r="U1450" s="51" t="str">
        <f>IFERROR(__xludf.DUMMYFUNCTION("iferror(split(A1450,"","",TRUE,TRUE),"""")"),"")</f>
        <v/>
      </c>
      <c r="V1450" s="51"/>
      <c r="W1450" s="51"/>
      <c r="X1450" s="51"/>
      <c r="Y1450" s="50" t="str">
        <f>IFERROR(__xludf.DUMMYFUNCTION("if(or(U1450="""",U1450=""f""),"""",U1450&amp;"": ""&amp;vlookup(to_text(U1450),'1.Learning-Goals'!$A$3:$B$100,2,FALSE))"),"")</f>
        <v/>
      </c>
      <c r="Z1450" s="50" t="str">
        <f>IFERROR(__xludf.DUMMYFUNCTION("if(or(V1450="""",V1450=""f""),"""",V1450&amp;"": ""&amp;vlookup(to_text(V1450),'1.Learning-Goals'!$A$3:$B$100,2,FALSE))"),"")</f>
        <v/>
      </c>
      <c r="AA1450" s="50" t="str">
        <f>IFERROR(__xludf.DUMMYFUNCTION("if(or(W1450="""",W1450=""f""),"""",W1450&amp;"": ""&amp;vlookup(to_text(W1450),'1.Learning-Goals'!$A$3:$B$100,2,FALSE))"),"")</f>
        <v/>
      </c>
      <c r="AB1450" s="50" t="str">
        <f>IFERROR(__xludf.DUMMYFUNCTION("if(or(X1450="""",X1450=""f""),"""",X1450&amp;"": ""&amp;vlookup(to_text(X1450),'1.Learning-Goals'!$A$3:$B$100,2,FALSE))"),"")</f>
        <v/>
      </c>
      <c r="AC1450" s="52"/>
      <c r="AD1450" s="52"/>
      <c r="AE1450" s="52"/>
      <c r="AF1450" s="52"/>
      <c r="AG1450" s="52"/>
      <c r="AH1450" s="52"/>
      <c r="AI1450" s="52"/>
      <c r="AJ1450" s="52"/>
    </row>
    <row r="1451" ht="15.75" customHeight="1">
      <c r="A1451" s="53"/>
      <c r="B1451" s="39" t="str">
        <f t="shared" si="1"/>
        <v/>
      </c>
      <c r="C1451" s="40" t="s">
        <v>4654</v>
      </c>
      <c r="D1451" s="41" t="s">
        <v>4655</v>
      </c>
      <c r="E1451" s="41" t="s">
        <v>2866</v>
      </c>
      <c r="F1451" s="40" t="s">
        <v>2867</v>
      </c>
      <c r="G1451" s="41" t="s">
        <v>4051</v>
      </c>
      <c r="H1451" s="58" t="s">
        <v>7</v>
      </c>
      <c r="I1451" s="41" t="s">
        <v>2868</v>
      </c>
      <c r="J1451" s="43"/>
      <c r="K1451" s="44"/>
      <c r="L1451" s="45"/>
      <c r="M1451" s="46" t="s">
        <v>4642</v>
      </c>
      <c r="N1451" s="40" t="s">
        <v>4643</v>
      </c>
      <c r="O1451" s="47" t="s">
        <v>4656</v>
      </c>
      <c r="P1451" s="40" t="s">
        <v>4657</v>
      </c>
      <c r="Q1451" s="59"/>
      <c r="R1451" s="59"/>
      <c r="S1451" s="49"/>
      <c r="T1451" s="50" t="str">
        <f>IFERROR(__xludf.DUMMYFUNCTION("if(isblank($A1451),"""",REGEXREPLACE($A1451,   "",?(\d),?"",  ""$1""&amp;""-""&amp;$H1451))"),"")</f>
        <v/>
      </c>
      <c r="U1451" s="51" t="str">
        <f>IFERROR(__xludf.DUMMYFUNCTION("iferror(split(A1451,"","",TRUE,TRUE),"""")"),"")</f>
        <v/>
      </c>
      <c r="V1451" s="51"/>
      <c r="W1451" s="51"/>
      <c r="X1451" s="51"/>
      <c r="Y1451" s="50" t="str">
        <f>IFERROR(__xludf.DUMMYFUNCTION("if(or(U1451="""",U1451=""f""),"""",U1451&amp;"": ""&amp;vlookup(to_text(U1451),'1.Learning-Goals'!$A$3:$B$100,2,FALSE))"),"")</f>
        <v/>
      </c>
      <c r="Z1451" s="50" t="str">
        <f>IFERROR(__xludf.DUMMYFUNCTION("if(or(V1451="""",V1451=""f""),"""",V1451&amp;"": ""&amp;vlookup(to_text(V1451),'1.Learning-Goals'!$A$3:$B$100,2,FALSE))"),"")</f>
        <v/>
      </c>
      <c r="AA1451" s="50" t="str">
        <f>IFERROR(__xludf.DUMMYFUNCTION("if(or(W1451="""",W1451=""f""),"""",W1451&amp;"": ""&amp;vlookup(to_text(W1451),'1.Learning-Goals'!$A$3:$B$100,2,FALSE))"),"")</f>
        <v/>
      </c>
      <c r="AB1451" s="50" t="str">
        <f>IFERROR(__xludf.DUMMYFUNCTION("if(or(X1451="""",X1451=""f""),"""",X1451&amp;"": ""&amp;vlookup(to_text(X1451),'1.Learning-Goals'!$A$3:$B$100,2,FALSE))"),"")</f>
        <v/>
      </c>
      <c r="AC1451" s="52"/>
      <c r="AD1451" s="52"/>
      <c r="AE1451" s="52"/>
      <c r="AF1451" s="52"/>
      <c r="AG1451" s="52"/>
      <c r="AH1451" s="52"/>
      <c r="AI1451" s="52"/>
      <c r="AJ1451" s="52"/>
    </row>
    <row r="1452" ht="15.75" customHeight="1">
      <c r="A1452" s="53"/>
      <c r="B1452" s="39" t="str">
        <f t="shared" si="1"/>
        <v/>
      </c>
      <c r="C1452" s="40" t="s">
        <v>4658</v>
      </c>
      <c r="D1452" s="41" t="s">
        <v>4659</v>
      </c>
      <c r="E1452" s="41" t="s">
        <v>2866</v>
      </c>
      <c r="F1452" s="40" t="s">
        <v>2867</v>
      </c>
      <c r="G1452" s="41" t="s">
        <v>4051</v>
      </c>
      <c r="H1452" s="58" t="s">
        <v>7</v>
      </c>
      <c r="I1452" s="41" t="s">
        <v>2868</v>
      </c>
      <c r="J1452" s="43"/>
      <c r="K1452" s="44"/>
      <c r="L1452" s="45"/>
      <c r="M1452" s="46" t="s">
        <v>4642</v>
      </c>
      <c r="N1452" s="40" t="s">
        <v>4643</v>
      </c>
      <c r="O1452" s="47" t="s">
        <v>4660</v>
      </c>
      <c r="P1452" s="40" t="s">
        <v>4661</v>
      </c>
      <c r="Q1452" s="59"/>
      <c r="R1452" s="59"/>
      <c r="S1452" s="49"/>
      <c r="T1452" s="50" t="str">
        <f>IFERROR(__xludf.DUMMYFUNCTION("if(isblank($A1452),"""",REGEXREPLACE($A1452,   "",?(\d),?"",  ""$1""&amp;""-""&amp;$H1452))"),"")</f>
        <v/>
      </c>
      <c r="U1452" s="51" t="str">
        <f>IFERROR(__xludf.DUMMYFUNCTION("iferror(split(A1452,"","",TRUE,TRUE),"""")"),"")</f>
        <v/>
      </c>
      <c r="V1452" s="51"/>
      <c r="W1452" s="51"/>
      <c r="X1452" s="51"/>
      <c r="Y1452" s="50" t="str">
        <f>IFERROR(__xludf.DUMMYFUNCTION("if(or(U1452="""",U1452=""f""),"""",U1452&amp;"": ""&amp;vlookup(to_text(U1452),'1.Learning-Goals'!$A$3:$B$100,2,FALSE))"),"")</f>
        <v/>
      </c>
      <c r="Z1452" s="50" t="str">
        <f>IFERROR(__xludf.DUMMYFUNCTION("if(or(V1452="""",V1452=""f""),"""",V1452&amp;"": ""&amp;vlookup(to_text(V1452),'1.Learning-Goals'!$A$3:$B$100,2,FALSE))"),"")</f>
        <v/>
      </c>
      <c r="AA1452" s="50" t="str">
        <f>IFERROR(__xludf.DUMMYFUNCTION("if(or(W1452="""",W1452=""f""),"""",W1452&amp;"": ""&amp;vlookup(to_text(W1452),'1.Learning-Goals'!$A$3:$B$100,2,FALSE))"),"")</f>
        <v/>
      </c>
      <c r="AB1452" s="50" t="str">
        <f>IFERROR(__xludf.DUMMYFUNCTION("if(or(X1452="""",X1452=""f""),"""",X1452&amp;"": ""&amp;vlookup(to_text(X1452),'1.Learning-Goals'!$A$3:$B$100,2,FALSE))"),"")</f>
        <v/>
      </c>
      <c r="AC1452" s="52"/>
      <c r="AD1452" s="52"/>
      <c r="AE1452" s="52"/>
      <c r="AF1452" s="52"/>
      <c r="AG1452" s="52"/>
      <c r="AH1452" s="52"/>
      <c r="AI1452" s="52"/>
      <c r="AJ1452" s="52"/>
    </row>
    <row r="1453" ht="15.75" customHeight="1">
      <c r="A1453" s="53"/>
      <c r="B1453" s="39" t="str">
        <f t="shared" si="1"/>
        <v/>
      </c>
      <c r="C1453" s="40" t="s">
        <v>4662</v>
      </c>
      <c r="D1453" s="41" t="s">
        <v>4663</v>
      </c>
      <c r="E1453" s="41" t="s">
        <v>2866</v>
      </c>
      <c r="F1453" s="40" t="s">
        <v>2867</v>
      </c>
      <c r="G1453" s="41" t="s">
        <v>4051</v>
      </c>
      <c r="H1453" s="58" t="s">
        <v>7</v>
      </c>
      <c r="I1453" s="41" t="s">
        <v>2868</v>
      </c>
      <c r="J1453" s="43"/>
      <c r="K1453" s="44"/>
      <c r="L1453" s="45"/>
      <c r="M1453" s="46" t="s">
        <v>4642</v>
      </c>
      <c r="N1453" s="40" t="s">
        <v>4643</v>
      </c>
      <c r="O1453" s="47" t="s">
        <v>4664</v>
      </c>
      <c r="P1453" s="40" t="s">
        <v>4665</v>
      </c>
      <c r="Q1453" s="59"/>
      <c r="R1453" s="59"/>
      <c r="S1453" s="49"/>
      <c r="T1453" s="50" t="str">
        <f>IFERROR(__xludf.DUMMYFUNCTION("if(isblank($A1453),"""",REGEXREPLACE($A1453,   "",?(\d),?"",  ""$1""&amp;""-""&amp;$H1453))"),"")</f>
        <v/>
      </c>
      <c r="U1453" s="51" t="str">
        <f>IFERROR(__xludf.DUMMYFUNCTION("iferror(split(A1453,"","",TRUE,TRUE),"""")"),"")</f>
        <v/>
      </c>
      <c r="V1453" s="51"/>
      <c r="W1453" s="51"/>
      <c r="X1453" s="51"/>
      <c r="Y1453" s="50" t="str">
        <f>IFERROR(__xludf.DUMMYFUNCTION("if(or(U1453="""",U1453=""f""),"""",U1453&amp;"": ""&amp;vlookup(to_text(U1453),'1.Learning-Goals'!$A$3:$B$100,2,FALSE))"),"")</f>
        <v/>
      </c>
      <c r="Z1453" s="50" t="str">
        <f>IFERROR(__xludf.DUMMYFUNCTION("if(or(V1453="""",V1453=""f""),"""",V1453&amp;"": ""&amp;vlookup(to_text(V1453),'1.Learning-Goals'!$A$3:$B$100,2,FALSE))"),"")</f>
        <v/>
      </c>
      <c r="AA1453" s="50" t="str">
        <f>IFERROR(__xludf.DUMMYFUNCTION("if(or(W1453="""",W1453=""f""),"""",W1453&amp;"": ""&amp;vlookup(to_text(W1453),'1.Learning-Goals'!$A$3:$B$100,2,FALSE))"),"")</f>
        <v/>
      </c>
      <c r="AB1453" s="50" t="str">
        <f>IFERROR(__xludf.DUMMYFUNCTION("if(or(X1453="""",X1453=""f""),"""",X1453&amp;"": ""&amp;vlookup(to_text(X1453),'1.Learning-Goals'!$A$3:$B$100,2,FALSE))"),"")</f>
        <v/>
      </c>
      <c r="AC1453" s="52"/>
      <c r="AD1453" s="52"/>
      <c r="AE1453" s="52"/>
      <c r="AF1453" s="52"/>
      <c r="AG1453" s="52"/>
      <c r="AH1453" s="52"/>
      <c r="AI1453" s="52"/>
      <c r="AJ1453" s="52"/>
    </row>
    <row r="1454" ht="15.75" customHeight="1">
      <c r="A1454" s="53"/>
      <c r="B1454" s="39" t="str">
        <f t="shared" si="1"/>
        <v/>
      </c>
      <c r="C1454" s="40" t="s">
        <v>4666</v>
      </c>
      <c r="D1454" s="41" t="s">
        <v>4667</v>
      </c>
      <c r="E1454" s="41" t="s">
        <v>2866</v>
      </c>
      <c r="F1454" s="40" t="s">
        <v>2867</v>
      </c>
      <c r="G1454" s="41" t="s">
        <v>4051</v>
      </c>
      <c r="H1454" s="58" t="s">
        <v>7</v>
      </c>
      <c r="I1454" s="41" t="s">
        <v>2868</v>
      </c>
      <c r="J1454" s="43"/>
      <c r="K1454" s="44"/>
      <c r="L1454" s="45"/>
      <c r="M1454" s="46" t="s">
        <v>4642</v>
      </c>
      <c r="N1454" s="40" t="s">
        <v>4643</v>
      </c>
      <c r="O1454" s="47" t="s">
        <v>4668</v>
      </c>
      <c r="P1454" s="40" t="s">
        <v>4669</v>
      </c>
      <c r="Q1454" s="59"/>
      <c r="R1454" s="59"/>
      <c r="S1454" s="49"/>
      <c r="T1454" s="50" t="str">
        <f>IFERROR(__xludf.DUMMYFUNCTION("if(isblank($A1454),"""",REGEXREPLACE($A1454,   "",?(\d),?"",  ""$1""&amp;""-""&amp;$H1454))"),"")</f>
        <v/>
      </c>
      <c r="U1454" s="51" t="str">
        <f>IFERROR(__xludf.DUMMYFUNCTION("iferror(split(A1454,"","",TRUE,TRUE),"""")"),"")</f>
        <v/>
      </c>
      <c r="V1454" s="51"/>
      <c r="W1454" s="51"/>
      <c r="X1454" s="51"/>
      <c r="Y1454" s="50" t="str">
        <f>IFERROR(__xludf.DUMMYFUNCTION("if(or(U1454="""",U1454=""f""),"""",U1454&amp;"": ""&amp;vlookup(to_text(U1454),'1.Learning-Goals'!$A$3:$B$100,2,FALSE))"),"")</f>
        <v/>
      </c>
      <c r="Z1454" s="50" t="str">
        <f>IFERROR(__xludf.DUMMYFUNCTION("if(or(V1454="""",V1454=""f""),"""",V1454&amp;"": ""&amp;vlookup(to_text(V1454),'1.Learning-Goals'!$A$3:$B$100,2,FALSE))"),"")</f>
        <v/>
      </c>
      <c r="AA1454" s="50" t="str">
        <f>IFERROR(__xludf.DUMMYFUNCTION("if(or(W1454="""",W1454=""f""),"""",W1454&amp;"": ""&amp;vlookup(to_text(W1454),'1.Learning-Goals'!$A$3:$B$100,2,FALSE))"),"")</f>
        <v/>
      </c>
      <c r="AB1454" s="50" t="str">
        <f>IFERROR(__xludf.DUMMYFUNCTION("if(or(X1454="""",X1454=""f""),"""",X1454&amp;"": ""&amp;vlookup(to_text(X1454),'1.Learning-Goals'!$A$3:$B$100,2,FALSE))"),"")</f>
        <v/>
      </c>
      <c r="AC1454" s="52"/>
      <c r="AD1454" s="52"/>
      <c r="AE1454" s="52"/>
      <c r="AF1454" s="52"/>
      <c r="AG1454" s="52"/>
      <c r="AH1454" s="52"/>
      <c r="AI1454" s="52"/>
      <c r="AJ1454" s="52"/>
    </row>
    <row r="1455" ht="15.75" customHeight="1">
      <c r="A1455" s="53"/>
      <c r="B1455" s="39" t="str">
        <f t="shared" si="1"/>
        <v/>
      </c>
      <c r="C1455" s="40" t="s">
        <v>4670</v>
      </c>
      <c r="D1455" s="41" t="s">
        <v>4671</v>
      </c>
      <c r="E1455" s="41" t="s">
        <v>2866</v>
      </c>
      <c r="F1455" s="40" t="s">
        <v>2867</v>
      </c>
      <c r="G1455" s="41" t="s">
        <v>4051</v>
      </c>
      <c r="H1455" s="58" t="s">
        <v>7</v>
      </c>
      <c r="I1455" s="41" t="s">
        <v>2868</v>
      </c>
      <c r="J1455" s="43"/>
      <c r="K1455" s="44"/>
      <c r="L1455" s="45"/>
      <c r="M1455" s="46" t="s">
        <v>4642</v>
      </c>
      <c r="N1455" s="40" t="s">
        <v>4643</v>
      </c>
      <c r="O1455" s="47" t="s">
        <v>4672</v>
      </c>
      <c r="P1455" s="40" t="s">
        <v>4673</v>
      </c>
      <c r="Q1455" s="59"/>
      <c r="R1455" s="59"/>
      <c r="S1455" s="49"/>
      <c r="T1455" s="50" t="str">
        <f>IFERROR(__xludf.DUMMYFUNCTION("if(isblank($A1455),"""",REGEXREPLACE($A1455,   "",?(\d),?"",  ""$1""&amp;""-""&amp;$H1455))"),"")</f>
        <v/>
      </c>
      <c r="U1455" s="51" t="str">
        <f>IFERROR(__xludf.DUMMYFUNCTION("iferror(split(A1455,"","",TRUE,TRUE),"""")"),"")</f>
        <v/>
      </c>
      <c r="V1455" s="51"/>
      <c r="W1455" s="51"/>
      <c r="X1455" s="51"/>
      <c r="Y1455" s="50" t="str">
        <f>IFERROR(__xludf.DUMMYFUNCTION("if(or(U1455="""",U1455=""f""),"""",U1455&amp;"": ""&amp;vlookup(to_text(U1455),'1.Learning-Goals'!$A$3:$B$100,2,FALSE))"),"")</f>
        <v/>
      </c>
      <c r="Z1455" s="50" t="str">
        <f>IFERROR(__xludf.DUMMYFUNCTION("if(or(V1455="""",V1455=""f""),"""",V1455&amp;"": ""&amp;vlookup(to_text(V1455),'1.Learning-Goals'!$A$3:$B$100,2,FALSE))"),"")</f>
        <v/>
      </c>
      <c r="AA1455" s="50" t="str">
        <f>IFERROR(__xludf.DUMMYFUNCTION("if(or(W1455="""",W1455=""f""),"""",W1455&amp;"": ""&amp;vlookup(to_text(W1455),'1.Learning-Goals'!$A$3:$B$100,2,FALSE))"),"")</f>
        <v/>
      </c>
      <c r="AB1455" s="50" t="str">
        <f>IFERROR(__xludf.DUMMYFUNCTION("if(or(X1455="""",X1455=""f""),"""",X1455&amp;"": ""&amp;vlookup(to_text(X1455),'1.Learning-Goals'!$A$3:$B$100,2,FALSE))"),"")</f>
        <v/>
      </c>
      <c r="AC1455" s="52"/>
      <c r="AD1455" s="52"/>
      <c r="AE1455" s="52"/>
      <c r="AF1455" s="52"/>
      <c r="AG1455" s="52"/>
      <c r="AH1455" s="52"/>
      <c r="AI1455" s="52"/>
      <c r="AJ1455" s="52"/>
    </row>
    <row r="1456" ht="15.75" customHeight="1">
      <c r="A1456" s="53"/>
      <c r="B1456" s="39" t="str">
        <f t="shared" si="1"/>
        <v/>
      </c>
      <c r="C1456" s="40" t="s">
        <v>4674</v>
      </c>
      <c r="D1456" s="41" t="s">
        <v>4675</v>
      </c>
      <c r="E1456" s="41" t="s">
        <v>2866</v>
      </c>
      <c r="F1456" s="40" t="s">
        <v>2867</v>
      </c>
      <c r="G1456" s="41" t="s">
        <v>4051</v>
      </c>
      <c r="H1456" s="58" t="s">
        <v>7</v>
      </c>
      <c r="I1456" s="41" t="s">
        <v>2868</v>
      </c>
      <c r="J1456" s="43"/>
      <c r="K1456" s="44"/>
      <c r="L1456" s="45"/>
      <c r="M1456" s="46" t="s">
        <v>4642</v>
      </c>
      <c r="N1456" s="40" t="s">
        <v>4643</v>
      </c>
      <c r="O1456" s="47" t="s">
        <v>4676</v>
      </c>
      <c r="P1456" s="40" t="s">
        <v>4677</v>
      </c>
      <c r="Q1456" s="59"/>
      <c r="R1456" s="59"/>
      <c r="S1456" s="49"/>
      <c r="T1456" s="50" t="str">
        <f>IFERROR(__xludf.DUMMYFUNCTION("if(isblank($A1456),"""",REGEXREPLACE($A1456,   "",?(\d),?"",  ""$1""&amp;""-""&amp;$H1456))"),"")</f>
        <v/>
      </c>
      <c r="U1456" s="51" t="str">
        <f>IFERROR(__xludf.DUMMYFUNCTION("iferror(split(A1456,"","",TRUE,TRUE),"""")"),"")</f>
        <v/>
      </c>
      <c r="V1456" s="51"/>
      <c r="W1456" s="51"/>
      <c r="X1456" s="51"/>
      <c r="Y1456" s="50" t="str">
        <f>IFERROR(__xludf.DUMMYFUNCTION("if(or(U1456="""",U1456=""f""),"""",U1456&amp;"": ""&amp;vlookup(to_text(U1456),'1.Learning-Goals'!$A$3:$B$100,2,FALSE))"),"")</f>
        <v/>
      </c>
      <c r="Z1456" s="50" t="str">
        <f>IFERROR(__xludf.DUMMYFUNCTION("if(or(V1456="""",V1456=""f""),"""",V1456&amp;"": ""&amp;vlookup(to_text(V1456),'1.Learning-Goals'!$A$3:$B$100,2,FALSE))"),"")</f>
        <v/>
      </c>
      <c r="AA1456" s="50" t="str">
        <f>IFERROR(__xludf.DUMMYFUNCTION("if(or(W1456="""",W1456=""f""),"""",W1456&amp;"": ""&amp;vlookup(to_text(W1456),'1.Learning-Goals'!$A$3:$B$100,2,FALSE))"),"")</f>
        <v/>
      </c>
      <c r="AB1456" s="50" t="str">
        <f>IFERROR(__xludf.DUMMYFUNCTION("if(or(X1456="""",X1456=""f""),"""",X1456&amp;"": ""&amp;vlookup(to_text(X1456),'1.Learning-Goals'!$A$3:$B$100,2,FALSE))"),"")</f>
        <v/>
      </c>
      <c r="AC1456" s="52"/>
      <c r="AD1456" s="52"/>
      <c r="AE1456" s="52"/>
      <c r="AF1456" s="52"/>
      <c r="AG1456" s="52"/>
      <c r="AH1456" s="52"/>
      <c r="AI1456" s="52"/>
      <c r="AJ1456" s="52"/>
    </row>
    <row r="1457" ht="15.75" customHeight="1">
      <c r="A1457" s="53"/>
      <c r="B1457" s="39" t="str">
        <f t="shared" si="1"/>
        <v/>
      </c>
      <c r="C1457" s="40" t="s">
        <v>4678</v>
      </c>
      <c r="D1457" s="41" t="s">
        <v>4679</v>
      </c>
      <c r="E1457" s="41" t="s">
        <v>2866</v>
      </c>
      <c r="F1457" s="40" t="s">
        <v>2867</v>
      </c>
      <c r="G1457" s="41" t="s">
        <v>4051</v>
      </c>
      <c r="H1457" s="58" t="s">
        <v>7</v>
      </c>
      <c r="I1457" s="41" t="s">
        <v>2868</v>
      </c>
      <c r="J1457" s="43"/>
      <c r="K1457" s="44"/>
      <c r="L1457" s="45"/>
      <c r="M1457" s="46" t="s">
        <v>4642</v>
      </c>
      <c r="N1457" s="40" t="s">
        <v>4643</v>
      </c>
      <c r="O1457" s="47" t="s">
        <v>4680</v>
      </c>
      <c r="P1457" s="40" t="s">
        <v>4681</v>
      </c>
      <c r="Q1457" s="59"/>
      <c r="R1457" s="59"/>
      <c r="S1457" s="49"/>
      <c r="T1457" s="50" t="str">
        <f>IFERROR(__xludf.DUMMYFUNCTION("if(isblank($A1457),"""",REGEXREPLACE($A1457,   "",?(\d),?"",  ""$1""&amp;""-""&amp;$H1457))"),"")</f>
        <v/>
      </c>
      <c r="U1457" s="51" t="str">
        <f>IFERROR(__xludf.DUMMYFUNCTION("iferror(split(A1457,"","",TRUE,TRUE),"""")"),"")</f>
        <v/>
      </c>
      <c r="V1457" s="51"/>
      <c r="W1457" s="51"/>
      <c r="X1457" s="51"/>
      <c r="Y1457" s="50" t="str">
        <f>IFERROR(__xludf.DUMMYFUNCTION("if(or(U1457="""",U1457=""f""),"""",U1457&amp;"": ""&amp;vlookup(to_text(U1457),'1.Learning-Goals'!$A$3:$B$100,2,FALSE))"),"")</f>
        <v/>
      </c>
      <c r="Z1457" s="50" t="str">
        <f>IFERROR(__xludf.DUMMYFUNCTION("if(or(V1457="""",V1457=""f""),"""",V1457&amp;"": ""&amp;vlookup(to_text(V1457),'1.Learning-Goals'!$A$3:$B$100,2,FALSE))"),"")</f>
        <v/>
      </c>
      <c r="AA1457" s="50" t="str">
        <f>IFERROR(__xludf.DUMMYFUNCTION("if(or(W1457="""",W1457=""f""),"""",W1457&amp;"": ""&amp;vlookup(to_text(W1457),'1.Learning-Goals'!$A$3:$B$100,2,FALSE))"),"")</f>
        <v/>
      </c>
      <c r="AB1457" s="50" t="str">
        <f>IFERROR(__xludf.DUMMYFUNCTION("if(or(X1457="""",X1457=""f""),"""",X1457&amp;"": ""&amp;vlookup(to_text(X1457),'1.Learning-Goals'!$A$3:$B$100,2,FALSE))"),"")</f>
        <v/>
      </c>
      <c r="AC1457" s="52"/>
      <c r="AD1457" s="52"/>
      <c r="AE1457" s="52"/>
      <c r="AF1457" s="52"/>
      <c r="AG1457" s="52"/>
      <c r="AH1457" s="52"/>
      <c r="AI1457" s="52"/>
      <c r="AJ1457" s="52"/>
    </row>
    <row r="1458" ht="15.75" customHeight="1">
      <c r="A1458" s="53"/>
      <c r="B1458" s="39" t="str">
        <f t="shared" si="1"/>
        <v/>
      </c>
      <c r="C1458" s="40" t="s">
        <v>4682</v>
      </c>
      <c r="D1458" s="41" t="s">
        <v>4683</v>
      </c>
      <c r="E1458" s="41" t="s">
        <v>2866</v>
      </c>
      <c r="F1458" s="40" t="s">
        <v>2867</v>
      </c>
      <c r="G1458" s="41" t="s">
        <v>4051</v>
      </c>
      <c r="H1458" s="58" t="s">
        <v>7</v>
      </c>
      <c r="I1458" s="41" t="s">
        <v>2868</v>
      </c>
      <c r="J1458" s="43"/>
      <c r="K1458" s="44"/>
      <c r="L1458" s="45"/>
      <c r="M1458" s="46" t="s">
        <v>4642</v>
      </c>
      <c r="N1458" s="40" t="s">
        <v>4643</v>
      </c>
      <c r="O1458" s="47" t="s">
        <v>4684</v>
      </c>
      <c r="P1458" s="40" t="s">
        <v>4685</v>
      </c>
      <c r="Q1458" s="59"/>
      <c r="R1458" s="59"/>
      <c r="S1458" s="49"/>
      <c r="T1458" s="50" t="str">
        <f>IFERROR(__xludf.DUMMYFUNCTION("if(isblank($A1458),"""",REGEXREPLACE($A1458,   "",?(\d),?"",  ""$1""&amp;""-""&amp;$H1458))"),"")</f>
        <v/>
      </c>
      <c r="U1458" s="51" t="str">
        <f>IFERROR(__xludf.DUMMYFUNCTION("iferror(split(A1458,"","",TRUE,TRUE),"""")"),"")</f>
        <v/>
      </c>
      <c r="V1458" s="51"/>
      <c r="W1458" s="51"/>
      <c r="X1458" s="51"/>
      <c r="Y1458" s="50" t="str">
        <f>IFERROR(__xludf.DUMMYFUNCTION("if(or(U1458="""",U1458=""f""),"""",U1458&amp;"": ""&amp;vlookup(to_text(U1458),'1.Learning-Goals'!$A$3:$B$100,2,FALSE))"),"")</f>
        <v/>
      </c>
      <c r="Z1458" s="50" t="str">
        <f>IFERROR(__xludf.DUMMYFUNCTION("if(or(V1458="""",V1458=""f""),"""",V1458&amp;"": ""&amp;vlookup(to_text(V1458),'1.Learning-Goals'!$A$3:$B$100,2,FALSE))"),"")</f>
        <v/>
      </c>
      <c r="AA1458" s="50" t="str">
        <f>IFERROR(__xludf.DUMMYFUNCTION("if(or(W1458="""",W1458=""f""),"""",W1458&amp;"": ""&amp;vlookup(to_text(W1458),'1.Learning-Goals'!$A$3:$B$100,2,FALSE))"),"")</f>
        <v/>
      </c>
      <c r="AB1458" s="50" t="str">
        <f>IFERROR(__xludf.DUMMYFUNCTION("if(or(X1458="""",X1458=""f""),"""",X1458&amp;"": ""&amp;vlookup(to_text(X1458),'1.Learning-Goals'!$A$3:$B$100,2,FALSE))"),"")</f>
        <v/>
      </c>
      <c r="AC1458" s="52"/>
      <c r="AD1458" s="52"/>
      <c r="AE1458" s="52"/>
      <c r="AF1458" s="52"/>
      <c r="AG1458" s="52"/>
      <c r="AH1458" s="52"/>
      <c r="AI1458" s="52"/>
      <c r="AJ1458" s="52"/>
    </row>
    <row r="1459" ht="15.75" customHeight="1">
      <c r="A1459" s="53"/>
      <c r="B1459" s="39" t="str">
        <f t="shared" si="1"/>
        <v/>
      </c>
      <c r="C1459" s="40" t="s">
        <v>4686</v>
      </c>
      <c r="D1459" s="41" t="s">
        <v>4687</v>
      </c>
      <c r="E1459" s="41" t="s">
        <v>2866</v>
      </c>
      <c r="F1459" s="40" t="s">
        <v>2867</v>
      </c>
      <c r="G1459" s="41" t="s">
        <v>4051</v>
      </c>
      <c r="H1459" s="58" t="s">
        <v>7</v>
      </c>
      <c r="I1459" s="41" t="s">
        <v>2868</v>
      </c>
      <c r="J1459" s="43"/>
      <c r="K1459" s="44"/>
      <c r="L1459" s="45"/>
      <c r="M1459" s="46" t="s">
        <v>4642</v>
      </c>
      <c r="N1459" s="40" t="s">
        <v>4643</v>
      </c>
      <c r="O1459" s="47" t="s">
        <v>4688</v>
      </c>
      <c r="P1459" s="40" t="s">
        <v>4689</v>
      </c>
      <c r="Q1459" s="59"/>
      <c r="R1459" s="59"/>
      <c r="S1459" s="49"/>
      <c r="T1459" s="50" t="str">
        <f>IFERROR(__xludf.DUMMYFUNCTION("if(isblank($A1459),"""",REGEXREPLACE($A1459,   "",?(\d),?"",  ""$1""&amp;""-""&amp;$H1459))"),"")</f>
        <v/>
      </c>
      <c r="U1459" s="51" t="str">
        <f>IFERROR(__xludf.DUMMYFUNCTION("iferror(split(A1459,"","",TRUE,TRUE),"""")"),"")</f>
        <v/>
      </c>
      <c r="V1459" s="51"/>
      <c r="W1459" s="51"/>
      <c r="X1459" s="51"/>
      <c r="Y1459" s="50" t="str">
        <f>IFERROR(__xludf.DUMMYFUNCTION("if(or(U1459="""",U1459=""f""),"""",U1459&amp;"": ""&amp;vlookup(to_text(U1459),'1.Learning-Goals'!$A$3:$B$100,2,FALSE))"),"")</f>
        <v/>
      </c>
      <c r="Z1459" s="50" t="str">
        <f>IFERROR(__xludf.DUMMYFUNCTION("if(or(V1459="""",V1459=""f""),"""",V1459&amp;"": ""&amp;vlookup(to_text(V1459),'1.Learning-Goals'!$A$3:$B$100,2,FALSE))"),"")</f>
        <v/>
      </c>
      <c r="AA1459" s="50" t="str">
        <f>IFERROR(__xludf.DUMMYFUNCTION("if(or(W1459="""",W1459=""f""),"""",W1459&amp;"": ""&amp;vlookup(to_text(W1459),'1.Learning-Goals'!$A$3:$B$100,2,FALSE))"),"")</f>
        <v/>
      </c>
      <c r="AB1459" s="50" t="str">
        <f>IFERROR(__xludf.DUMMYFUNCTION("if(or(X1459="""",X1459=""f""),"""",X1459&amp;"": ""&amp;vlookup(to_text(X1459),'1.Learning-Goals'!$A$3:$B$100,2,FALSE))"),"")</f>
        <v/>
      </c>
      <c r="AC1459" s="52"/>
      <c r="AD1459" s="52"/>
      <c r="AE1459" s="52"/>
      <c r="AF1459" s="52"/>
      <c r="AG1459" s="52"/>
      <c r="AH1459" s="52"/>
      <c r="AI1459" s="52"/>
      <c r="AJ1459" s="52"/>
    </row>
    <row r="1460" ht="15.75" customHeight="1">
      <c r="A1460" s="53"/>
      <c r="B1460" s="39" t="str">
        <f t="shared" si="1"/>
        <v/>
      </c>
      <c r="C1460" s="40" t="s">
        <v>4690</v>
      </c>
      <c r="D1460" s="41" t="s">
        <v>4691</v>
      </c>
      <c r="E1460" s="41" t="s">
        <v>2866</v>
      </c>
      <c r="F1460" s="40" t="s">
        <v>2867</v>
      </c>
      <c r="G1460" s="41" t="s">
        <v>4051</v>
      </c>
      <c r="H1460" s="58" t="s">
        <v>7</v>
      </c>
      <c r="I1460" s="41" t="s">
        <v>2868</v>
      </c>
      <c r="J1460" s="43"/>
      <c r="K1460" s="44"/>
      <c r="L1460" s="45"/>
      <c r="M1460" s="46" t="s">
        <v>4642</v>
      </c>
      <c r="N1460" s="40" t="s">
        <v>4643</v>
      </c>
      <c r="O1460" s="47" t="s">
        <v>4692</v>
      </c>
      <c r="P1460" s="40" t="s">
        <v>4693</v>
      </c>
      <c r="Q1460" s="59"/>
      <c r="R1460" s="59"/>
      <c r="S1460" s="49"/>
      <c r="T1460" s="50" t="str">
        <f>IFERROR(__xludf.DUMMYFUNCTION("if(isblank($A1460),"""",REGEXREPLACE($A1460,   "",?(\d),?"",  ""$1""&amp;""-""&amp;$H1460))"),"")</f>
        <v/>
      </c>
      <c r="U1460" s="51" t="str">
        <f>IFERROR(__xludf.DUMMYFUNCTION("iferror(split(A1460,"","",TRUE,TRUE),"""")"),"")</f>
        <v/>
      </c>
      <c r="V1460" s="51"/>
      <c r="W1460" s="51"/>
      <c r="X1460" s="51"/>
      <c r="Y1460" s="50" t="str">
        <f>IFERROR(__xludf.DUMMYFUNCTION("if(or(U1460="""",U1460=""f""),"""",U1460&amp;"": ""&amp;vlookup(to_text(U1460),'1.Learning-Goals'!$A$3:$B$100,2,FALSE))"),"")</f>
        <v/>
      </c>
      <c r="Z1460" s="50" t="str">
        <f>IFERROR(__xludf.DUMMYFUNCTION("if(or(V1460="""",V1460=""f""),"""",V1460&amp;"": ""&amp;vlookup(to_text(V1460),'1.Learning-Goals'!$A$3:$B$100,2,FALSE))"),"")</f>
        <v/>
      </c>
      <c r="AA1460" s="50" t="str">
        <f>IFERROR(__xludf.DUMMYFUNCTION("if(or(W1460="""",W1460=""f""),"""",W1460&amp;"": ""&amp;vlookup(to_text(W1460),'1.Learning-Goals'!$A$3:$B$100,2,FALSE))"),"")</f>
        <v/>
      </c>
      <c r="AB1460" s="50" t="str">
        <f>IFERROR(__xludf.DUMMYFUNCTION("if(or(X1460="""",X1460=""f""),"""",X1460&amp;"": ""&amp;vlookup(to_text(X1460),'1.Learning-Goals'!$A$3:$B$100,2,FALSE))"),"")</f>
        <v/>
      </c>
      <c r="AC1460" s="52"/>
      <c r="AD1460" s="52"/>
      <c r="AE1460" s="52"/>
      <c r="AF1460" s="52"/>
      <c r="AG1460" s="52"/>
      <c r="AH1460" s="52"/>
      <c r="AI1460" s="52"/>
      <c r="AJ1460" s="52"/>
    </row>
    <row r="1461" ht="15.75" customHeight="1">
      <c r="A1461" s="53"/>
      <c r="B1461" s="39" t="str">
        <f t="shared" si="1"/>
        <v/>
      </c>
      <c r="C1461" s="40" t="s">
        <v>4694</v>
      </c>
      <c r="D1461" s="41" t="s">
        <v>4695</v>
      </c>
      <c r="E1461" s="41" t="s">
        <v>2866</v>
      </c>
      <c r="F1461" s="40" t="s">
        <v>2867</v>
      </c>
      <c r="G1461" s="41" t="s">
        <v>4051</v>
      </c>
      <c r="H1461" s="58" t="s">
        <v>7</v>
      </c>
      <c r="I1461" s="41" t="s">
        <v>2868</v>
      </c>
      <c r="J1461" s="43"/>
      <c r="K1461" s="44"/>
      <c r="L1461" s="45"/>
      <c r="M1461" s="46" t="s">
        <v>4642</v>
      </c>
      <c r="N1461" s="40" t="s">
        <v>4643</v>
      </c>
      <c r="O1461" s="47" t="s">
        <v>4696</v>
      </c>
      <c r="P1461" s="40" t="s">
        <v>4697</v>
      </c>
      <c r="Q1461" s="59"/>
      <c r="R1461" s="59"/>
      <c r="S1461" s="49"/>
      <c r="T1461" s="50" t="str">
        <f>IFERROR(__xludf.DUMMYFUNCTION("if(isblank($A1461),"""",REGEXREPLACE($A1461,   "",?(\d),?"",  ""$1""&amp;""-""&amp;$H1461))"),"")</f>
        <v/>
      </c>
      <c r="U1461" s="51" t="str">
        <f>IFERROR(__xludf.DUMMYFUNCTION("iferror(split(A1461,"","",TRUE,TRUE),"""")"),"")</f>
        <v/>
      </c>
      <c r="V1461" s="51"/>
      <c r="W1461" s="51"/>
      <c r="X1461" s="51"/>
      <c r="Y1461" s="50" t="str">
        <f>IFERROR(__xludf.DUMMYFUNCTION("if(or(U1461="""",U1461=""f""),"""",U1461&amp;"": ""&amp;vlookup(to_text(U1461),'1.Learning-Goals'!$A$3:$B$100,2,FALSE))"),"")</f>
        <v/>
      </c>
      <c r="Z1461" s="50" t="str">
        <f>IFERROR(__xludf.DUMMYFUNCTION("if(or(V1461="""",V1461=""f""),"""",V1461&amp;"": ""&amp;vlookup(to_text(V1461),'1.Learning-Goals'!$A$3:$B$100,2,FALSE))"),"")</f>
        <v/>
      </c>
      <c r="AA1461" s="50" t="str">
        <f>IFERROR(__xludf.DUMMYFUNCTION("if(or(W1461="""",W1461=""f""),"""",W1461&amp;"": ""&amp;vlookup(to_text(W1461),'1.Learning-Goals'!$A$3:$B$100,2,FALSE))"),"")</f>
        <v/>
      </c>
      <c r="AB1461" s="50" t="str">
        <f>IFERROR(__xludf.DUMMYFUNCTION("if(or(X1461="""",X1461=""f""),"""",X1461&amp;"": ""&amp;vlookup(to_text(X1461),'1.Learning-Goals'!$A$3:$B$100,2,FALSE))"),"")</f>
        <v/>
      </c>
      <c r="AC1461" s="52"/>
      <c r="AD1461" s="52"/>
      <c r="AE1461" s="52"/>
      <c r="AF1461" s="52"/>
      <c r="AG1461" s="52"/>
      <c r="AH1461" s="52"/>
      <c r="AI1461" s="52"/>
      <c r="AJ1461" s="52"/>
    </row>
    <row r="1462" ht="15.75" customHeight="1">
      <c r="A1462" s="53"/>
      <c r="B1462" s="39" t="str">
        <f t="shared" si="1"/>
        <v/>
      </c>
      <c r="C1462" s="40" t="s">
        <v>4698</v>
      </c>
      <c r="D1462" s="41" t="s">
        <v>4699</v>
      </c>
      <c r="E1462" s="41" t="s">
        <v>2866</v>
      </c>
      <c r="F1462" s="40" t="s">
        <v>2867</v>
      </c>
      <c r="G1462" s="41" t="s">
        <v>4051</v>
      </c>
      <c r="H1462" s="58" t="s">
        <v>7</v>
      </c>
      <c r="I1462" s="41" t="s">
        <v>2868</v>
      </c>
      <c r="J1462" s="43"/>
      <c r="K1462" s="44"/>
      <c r="L1462" s="45"/>
      <c r="M1462" s="46" t="s">
        <v>4642</v>
      </c>
      <c r="N1462" s="40" t="s">
        <v>4643</v>
      </c>
      <c r="O1462" s="47" t="s">
        <v>4700</v>
      </c>
      <c r="P1462" s="40" t="s">
        <v>4701</v>
      </c>
      <c r="R1462" s="59"/>
      <c r="S1462" s="49"/>
      <c r="T1462" s="50" t="str">
        <f>IFERROR(__xludf.DUMMYFUNCTION("if(isblank($A1462),"""",REGEXREPLACE($A1462,   "",?(\d),?"",  ""$1""&amp;""-""&amp;$H1462))"),"")</f>
        <v/>
      </c>
      <c r="U1462" s="51" t="str">
        <f>IFERROR(__xludf.DUMMYFUNCTION("iferror(split(A1462,"","",TRUE,TRUE),"""")"),"")</f>
        <v/>
      </c>
      <c r="V1462" s="51"/>
      <c r="W1462" s="51"/>
      <c r="X1462" s="51"/>
      <c r="Y1462" s="50" t="str">
        <f>IFERROR(__xludf.DUMMYFUNCTION("if(or(U1462="""",U1462=""f""),"""",U1462&amp;"": ""&amp;vlookup(to_text(U1462),'1.Learning-Goals'!$A$3:$B$100,2,FALSE))"),"")</f>
        <v/>
      </c>
      <c r="Z1462" s="50" t="str">
        <f>IFERROR(__xludf.DUMMYFUNCTION("if(or(V1462="""",V1462=""f""),"""",V1462&amp;"": ""&amp;vlookup(to_text(V1462),'1.Learning-Goals'!$A$3:$B$100,2,FALSE))"),"")</f>
        <v/>
      </c>
      <c r="AA1462" s="50" t="str">
        <f>IFERROR(__xludf.DUMMYFUNCTION("if(or(W1462="""",W1462=""f""),"""",W1462&amp;"": ""&amp;vlookup(to_text(W1462),'1.Learning-Goals'!$A$3:$B$100,2,FALSE))"),"")</f>
        <v/>
      </c>
      <c r="AB1462" s="50" t="str">
        <f>IFERROR(__xludf.DUMMYFUNCTION("if(or(X1462="""",X1462=""f""),"""",X1462&amp;"": ""&amp;vlookup(to_text(X1462),'1.Learning-Goals'!$A$3:$B$100,2,FALSE))"),"")</f>
        <v/>
      </c>
      <c r="AC1462" s="52"/>
      <c r="AD1462" s="52"/>
      <c r="AE1462" s="52"/>
      <c r="AF1462" s="52"/>
      <c r="AG1462" s="52"/>
      <c r="AH1462" s="52"/>
      <c r="AI1462" s="52"/>
      <c r="AJ1462" s="52"/>
    </row>
    <row r="1463" ht="15.75" customHeight="1">
      <c r="A1463" s="53"/>
      <c r="B1463" s="39" t="str">
        <f t="shared" si="1"/>
        <v/>
      </c>
      <c r="C1463" s="40" t="s">
        <v>4702</v>
      </c>
      <c r="D1463" s="41" t="s">
        <v>4703</v>
      </c>
      <c r="E1463" s="41" t="s">
        <v>2866</v>
      </c>
      <c r="F1463" s="40" t="s">
        <v>2867</v>
      </c>
      <c r="G1463" s="41" t="s">
        <v>4051</v>
      </c>
      <c r="H1463" s="58" t="s">
        <v>7</v>
      </c>
      <c r="I1463" s="41" t="s">
        <v>2868</v>
      </c>
      <c r="J1463" s="43"/>
      <c r="K1463" s="44"/>
      <c r="L1463" s="45"/>
      <c r="M1463" s="46" t="s">
        <v>4642</v>
      </c>
      <c r="N1463" s="40" t="s">
        <v>4643</v>
      </c>
      <c r="O1463" s="47" t="s">
        <v>4704</v>
      </c>
      <c r="P1463" s="40" t="s">
        <v>4705</v>
      </c>
      <c r="R1463" s="59"/>
      <c r="S1463" s="49"/>
      <c r="T1463" s="50" t="str">
        <f>IFERROR(__xludf.DUMMYFUNCTION("if(isblank($A1463),"""",REGEXREPLACE($A1463,   "",?(\d),?"",  ""$1""&amp;""-""&amp;$H1463))"),"")</f>
        <v/>
      </c>
      <c r="U1463" s="51" t="str">
        <f>IFERROR(__xludf.DUMMYFUNCTION("iferror(split(A1463,"","",TRUE,TRUE),"""")"),"")</f>
        <v/>
      </c>
      <c r="V1463" s="51"/>
      <c r="W1463" s="51"/>
      <c r="X1463" s="51"/>
      <c r="Y1463" s="50" t="str">
        <f>IFERROR(__xludf.DUMMYFUNCTION("if(or(U1463="""",U1463=""f""),"""",U1463&amp;"": ""&amp;vlookup(to_text(U1463),'1.Learning-Goals'!$A$3:$B$100,2,FALSE))"),"")</f>
        <v/>
      </c>
      <c r="Z1463" s="50" t="str">
        <f>IFERROR(__xludf.DUMMYFUNCTION("if(or(V1463="""",V1463=""f""),"""",V1463&amp;"": ""&amp;vlookup(to_text(V1463),'1.Learning-Goals'!$A$3:$B$100,2,FALSE))"),"")</f>
        <v/>
      </c>
      <c r="AA1463" s="50" t="str">
        <f>IFERROR(__xludf.DUMMYFUNCTION("if(or(W1463="""",W1463=""f""),"""",W1463&amp;"": ""&amp;vlookup(to_text(W1463),'1.Learning-Goals'!$A$3:$B$100,2,FALSE))"),"")</f>
        <v/>
      </c>
      <c r="AB1463" s="50" t="str">
        <f>IFERROR(__xludf.DUMMYFUNCTION("if(or(X1463="""",X1463=""f""),"""",X1463&amp;"": ""&amp;vlookup(to_text(X1463),'1.Learning-Goals'!$A$3:$B$100,2,FALSE))"),"")</f>
        <v/>
      </c>
      <c r="AC1463" s="52"/>
      <c r="AD1463" s="52"/>
      <c r="AE1463" s="52"/>
      <c r="AF1463" s="52"/>
      <c r="AG1463" s="52"/>
      <c r="AH1463" s="52"/>
      <c r="AI1463" s="52"/>
      <c r="AJ1463" s="52"/>
    </row>
    <row r="1464" ht="15.75" customHeight="1">
      <c r="A1464" s="53"/>
      <c r="B1464" s="39" t="str">
        <f t="shared" si="1"/>
        <v/>
      </c>
      <c r="C1464" s="40" t="s">
        <v>4706</v>
      </c>
      <c r="D1464" s="41" t="s">
        <v>4707</v>
      </c>
      <c r="E1464" s="41" t="s">
        <v>2866</v>
      </c>
      <c r="F1464" s="40" t="s">
        <v>2867</v>
      </c>
      <c r="G1464" s="41" t="s">
        <v>4051</v>
      </c>
      <c r="H1464" s="58" t="s">
        <v>7</v>
      </c>
      <c r="I1464" s="41" t="s">
        <v>2868</v>
      </c>
      <c r="J1464" s="43"/>
      <c r="K1464" s="44"/>
      <c r="L1464" s="45"/>
      <c r="M1464" s="46" t="s">
        <v>4642</v>
      </c>
      <c r="N1464" s="40" t="s">
        <v>4643</v>
      </c>
      <c r="O1464" s="47" t="s">
        <v>4708</v>
      </c>
      <c r="P1464" s="40" t="s">
        <v>4709</v>
      </c>
      <c r="R1464" s="59"/>
      <c r="S1464" s="49"/>
      <c r="T1464" s="50" t="str">
        <f>IFERROR(__xludf.DUMMYFUNCTION("if(isblank($A1464),"""",REGEXREPLACE($A1464,   "",?(\d),?"",  ""$1""&amp;""-""&amp;$H1464))"),"")</f>
        <v/>
      </c>
      <c r="U1464" s="51" t="str">
        <f>IFERROR(__xludf.DUMMYFUNCTION("iferror(split(A1464,"","",TRUE,TRUE),"""")"),"")</f>
        <v/>
      </c>
      <c r="V1464" s="51"/>
      <c r="W1464" s="51"/>
      <c r="X1464" s="51"/>
      <c r="Y1464" s="50" t="str">
        <f>IFERROR(__xludf.DUMMYFUNCTION("if(or(U1464="""",U1464=""f""),"""",U1464&amp;"": ""&amp;vlookup(to_text(U1464),'1.Learning-Goals'!$A$3:$B$100,2,FALSE))"),"")</f>
        <v/>
      </c>
      <c r="Z1464" s="50" t="str">
        <f>IFERROR(__xludf.DUMMYFUNCTION("if(or(V1464="""",V1464=""f""),"""",V1464&amp;"": ""&amp;vlookup(to_text(V1464),'1.Learning-Goals'!$A$3:$B$100,2,FALSE))"),"")</f>
        <v/>
      </c>
      <c r="AA1464" s="50" t="str">
        <f>IFERROR(__xludf.DUMMYFUNCTION("if(or(W1464="""",W1464=""f""),"""",W1464&amp;"": ""&amp;vlookup(to_text(W1464),'1.Learning-Goals'!$A$3:$B$100,2,FALSE))"),"")</f>
        <v/>
      </c>
      <c r="AB1464" s="50" t="str">
        <f>IFERROR(__xludf.DUMMYFUNCTION("if(or(X1464="""",X1464=""f""),"""",X1464&amp;"": ""&amp;vlookup(to_text(X1464),'1.Learning-Goals'!$A$3:$B$100,2,FALSE))"),"")</f>
        <v/>
      </c>
      <c r="AC1464" s="52"/>
      <c r="AD1464" s="52"/>
      <c r="AE1464" s="52"/>
      <c r="AF1464" s="52"/>
      <c r="AG1464" s="52"/>
      <c r="AH1464" s="52"/>
      <c r="AI1464" s="52"/>
      <c r="AJ1464" s="52"/>
    </row>
    <row r="1465" ht="15.75" customHeight="1">
      <c r="A1465" s="53"/>
      <c r="B1465" s="39" t="str">
        <f t="shared" si="1"/>
        <v/>
      </c>
      <c r="C1465" s="40" t="s">
        <v>4710</v>
      </c>
      <c r="D1465" s="41" t="s">
        <v>4711</v>
      </c>
      <c r="E1465" s="41" t="s">
        <v>2866</v>
      </c>
      <c r="F1465" s="40" t="s">
        <v>2939</v>
      </c>
      <c r="G1465" s="41" t="s">
        <v>4051</v>
      </c>
      <c r="H1465" s="58" t="s">
        <v>7</v>
      </c>
      <c r="I1465" s="41" t="s">
        <v>2940</v>
      </c>
      <c r="J1465" s="43"/>
      <c r="K1465" s="44"/>
      <c r="L1465" s="45"/>
      <c r="M1465" s="46" t="s">
        <v>4712</v>
      </c>
      <c r="N1465" s="40" t="s">
        <v>4713</v>
      </c>
      <c r="O1465" s="47" t="s">
        <v>4714</v>
      </c>
      <c r="P1465" s="40" t="s">
        <v>4715</v>
      </c>
      <c r="Q1465" s="59"/>
      <c r="R1465" s="59"/>
      <c r="S1465" s="49"/>
      <c r="T1465" s="50" t="str">
        <f>IFERROR(__xludf.DUMMYFUNCTION("if(isblank($A1465),"""",REGEXREPLACE($A1465,   "",?(\d),?"",  ""$1""&amp;""-""&amp;$H1465))"),"")</f>
        <v/>
      </c>
      <c r="U1465" s="51" t="str">
        <f>IFERROR(__xludf.DUMMYFUNCTION("iferror(split(A1465,"","",TRUE,TRUE),"""")"),"")</f>
        <v/>
      </c>
      <c r="V1465" s="51"/>
      <c r="W1465" s="51"/>
      <c r="X1465" s="51"/>
      <c r="Y1465" s="50" t="str">
        <f>IFERROR(__xludf.DUMMYFUNCTION("if(or(U1465="""",U1465=""f""),"""",U1465&amp;"": ""&amp;vlookup(to_text(U1465),'1.Learning-Goals'!$A$3:$B$100,2,FALSE))"),"")</f>
        <v/>
      </c>
      <c r="Z1465" s="50" t="str">
        <f>IFERROR(__xludf.DUMMYFUNCTION("if(or(V1465="""",V1465=""f""),"""",V1465&amp;"": ""&amp;vlookup(to_text(V1465),'1.Learning-Goals'!$A$3:$B$100,2,FALSE))"),"")</f>
        <v/>
      </c>
      <c r="AA1465" s="50" t="str">
        <f>IFERROR(__xludf.DUMMYFUNCTION("if(or(W1465="""",W1465=""f""),"""",W1465&amp;"": ""&amp;vlookup(to_text(W1465),'1.Learning-Goals'!$A$3:$B$100,2,FALSE))"),"")</f>
        <v/>
      </c>
      <c r="AB1465" s="50" t="str">
        <f>IFERROR(__xludf.DUMMYFUNCTION("if(or(X1465="""",X1465=""f""),"""",X1465&amp;"": ""&amp;vlookup(to_text(X1465),'1.Learning-Goals'!$A$3:$B$100,2,FALSE))"),"")</f>
        <v/>
      </c>
      <c r="AC1465" s="52"/>
      <c r="AD1465" s="52"/>
      <c r="AE1465" s="52"/>
      <c r="AF1465" s="52"/>
      <c r="AG1465" s="52"/>
      <c r="AH1465" s="52"/>
      <c r="AI1465" s="52"/>
      <c r="AJ1465" s="52"/>
    </row>
    <row r="1466" ht="15.75" customHeight="1">
      <c r="A1466" s="53"/>
      <c r="B1466" s="39" t="str">
        <f t="shared" si="1"/>
        <v/>
      </c>
      <c r="C1466" s="40" t="s">
        <v>4716</v>
      </c>
      <c r="D1466" s="41" t="s">
        <v>4717</v>
      </c>
      <c r="E1466" s="41" t="s">
        <v>2866</v>
      </c>
      <c r="F1466" s="40" t="s">
        <v>2939</v>
      </c>
      <c r="G1466" s="41" t="s">
        <v>4051</v>
      </c>
      <c r="H1466" s="58" t="s">
        <v>7</v>
      </c>
      <c r="I1466" s="41" t="s">
        <v>2940</v>
      </c>
      <c r="J1466" s="43"/>
      <c r="K1466" s="44"/>
      <c r="L1466" s="45"/>
      <c r="M1466" s="46" t="s">
        <v>4712</v>
      </c>
      <c r="N1466" s="40" t="s">
        <v>4713</v>
      </c>
      <c r="O1466" s="47" t="s">
        <v>4718</v>
      </c>
      <c r="P1466" s="40" t="s">
        <v>4719</v>
      </c>
      <c r="Q1466" s="59"/>
      <c r="R1466" s="59"/>
      <c r="S1466" s="49"/>
      <c r="T1466" s="50" t="str">
        <f>IFERROR(__xludf.DUMMYFUNCTION("if(isblank($A1466),"""",REGEXREPLACE($A1466,   "",?(\d),?"",  ""$1""&amp;""-""&amp;$H1466))"),"")</f>
        <v/>
      </c>
      <c r="U1466" s="51" t="str">
        <f>IFERROR(__xludf.DUMMYFUNCTION("iferror(split(A1466,"","",TRUE,TRUE),"""")"),"")</f>
        <v/>
      </c>
      <c r="V1466" s="51"/>
      <c r="W1466" s="51"/>
      <c r="X1466" s="51"/>
      <c r="Y1466" s="50" t="str">
        <f>IFERROR(__xludf.DUMMYFUNCTION("if(or(U1466="""",U1466=""f""),"""",U1466&amp;"": ""&amp;vlookup(to_text(U1466),'1.Learning-Goals'!$A$3:$B$100,2,FALSE))"),"")</f>
        <v/>
      </c>
      <c r="Z1466" s="50" t="str">
        <f>IFERROR(__xludf.DUMMYFUNCTION("if(or(V1466="""",V1466=""f""),"""",V1466&amp;"": ""&amp;vlookup(to_text(V1466),'1.Learning-Goals'!$A$3:$B$100,2,FALSE))"),"")</f>
        <v/>
      </c>
      <c r="AA1466" s="50" t="str">
        <f>IFERROR(__xludf.DUMMYFUNCTION("if(or(W1466="""",W1466=""f""),"""",W1466&amp;"": ""&amp;vlookup(to_text(W1466),'1.Learning-Goals'!$A$3:$B$100,2,FALSE))"),"")</f>
        <v/>
      </c>
      <c r="AB1466" s="50" t="str">
        <f>IFERROR(__xludf.DUMMYFUNCTION("if(or(X1466="""",X1466=""f""),"""",X1466&amp;"": ""&amp;vlookup(to_text(X1466),'1.Learning-Goals'!$A$3:$B$100,2,FALSE))"),"")</f>
        <v/>
      </c>
      <c r="AC1466" s="52"/>
      <c r="AD1466" s="52"/>
      <c r="AE1466" s="52"/>
      <c r="AF1466" s="52"/>
      <c r="AG1466" s="52"/>
      <c r="AH1466" s="52"/>
      <c r="AI1466" s="52"/>
      <c r="AJ1466" s="52"/>
    </row>
    <row r="1467" ht="15.75" customHeight="1">
      <c r="A1467" s="53"/>
      <c r="B1467" s="39" t="str">
        <f t="shared" si="1"/>
        <v/>
      </c>
      <c r="C1467" s="40" t="s">
        <v>4720</v>
      </c>
      <c r="D1467" s="41" t="s">
        <v>4721</v>
      </c>
      <c r="E1467" s="41" t="s">
        <v>2866</v>
      </c>
      <c r="F1467" s="40" t="s">
        <v>2939</v>
      </c>
      <c r="G1467" s="41" t="s">
        <v>4051</v>
      </c>
      <c r="H1467" s="58" t="s">
        <v>7</v>
      </c>
      <c r="I1467" s="41" t="s">
        <v>2940</v>
      </c>
      <c r="J1467" s="43"/>
      <c r="K1467" s="44"/>
      <c r="L1467" s="45"/>
      <c r="M1467" s="46" t="s">
        <v>4712</v>
      </c>
      <c r="N1467" s="40" t="s">
        <v>4713</v>
      </c>
      <c r="O1467" s="47" t="s">
        <v>4722</v>
      </c>
      <c r="P1467" s="40" t="s">
        <v>4723</v>
      </c>
      <c r="Q1467" s="59"/>
      <c r="R1467" s="59"/>
      <c r="S1467" s="49"/>
      <c r="T1467" s="50" t="str">
        <f>IFERROR(__xludf.DUMMYFUNCTION("if(isblank($A1467),"""",REGEXREPLACE($A1467,   "",?(\d),?"",  ""$1""&amp;""-""&amp;$H1467))"),"")</f>
        <v/>
      </c>
      <c r="U1467" s="51" t="str">
        <f>IFERROR(__xludf.DUMMYFUNCTION("iferror(split(A1467,"","",TRUE,TRUE),"""")"),"")</f>
        <v/>
      </c>
      <c r="V1467" s="51"/>
      <c r="W1467" s="51"/>
      <c r="X1467" s="51"/>
      <c r="Y1467" s="50" t="str">
        <f>IFERROR(__xludf.DUMMYFUNCTION("if(or(U1467="""",U1467=""f""),"""",U1467&amp;"": ""&amp;vlookup(to_text(U1467),'1.Learning-Goals'!$A$3:$B$100,2,FALSE))"),"")</f>
        <v/>
      </c>
      <c r="Z1467" s="50" t="str">
        <f>IFERROR(__xludf.DUMMYFUNCTION("if(or(V1467="""",V1467=""f""),"""",V1467&amp;"": ""&amp;vlookup(to_text(V1467),'1.Learning-Goals'!$A$3:$B$100,2,FALSE))"),"")</f>
        <v/>
      </c>
      <c r="AA1467" s="50" t="str">
        <f>IFERROR(__xludf.DUMMYFUNCTION("if(or(W1467="""",W1467=""f""),"""",W1467&amp;"": ""&amp;vlookup(to_text(W1467),'1.Learning-Goals'!$A$3:$B$100,2,FALSE))"),"")</f>
        <v/>
      </c>
      <c r="AB1467" s="50" t="str">
        <f>IFERROR(__xludf.DUMMYFUNCTION("if(or(X1467="""",X1467=""f""),"""",X1467&amp;"": ""&amp;vlookup(to_text(X1467),'1.Learning-Goals'!$A$3:$B$100,2,FALSE))"),"")</f>
        <v/>
      </c>
      <c r="AC1467" s="52"/>
      <c r="AD1467" s="52"/>
      <c r="AE1467" s="52"/>
      <c r="AF1467" s="52"/>
      <c r="AG1467" s="52"/>
      <c r="AH1467" s="52"/>
      <c r="AI1467" s="52"/>
      <c r="AJ1467" s="52"/>
    </row>
    <row r="1468" ht="15.75" customHeight="1">
      <c r="A1468" s="53"/>
      <c r="B1468" s="39" t="str">
        <f t="shared" si="1"/>
        <v/>
      </c>
      <c r="C1468" s="40" t="s">
        <v>4724</v>
      </c>
      <c r="D1468" s="41" t="s">
        <v>4725</v>
      </c>
      <c r="E1468" s="41" t="s">
        <v>2866</v>
      </c>
      <c r="F1468" s="40" t="s">
        <v>2939</v>
      </c>
      <c r="G1468" s="41" t="s">
        <v>4051</v>
      </c>
      <c r="H1468" s="58" t="s">
        <v>7</v>
      </c>
      <c r="I1468" s="41" t="s">
        <v>2940</v>
      </c>
      <c r="J1468" s="43"/>
      <c r="K1468" s="44"/>
      <c r="L1468" s="45"/>
      <c r="M1468" s="46" t="s">
        <v>4712</v>
      </c>
      <c r="N1468" s="40" t="s">
        <v>4713</v>
      </c>
      <c r="O1468" s="47" t="s">
        <v>4726</v>
      </c>
      <c r="P1468" s="40" t="s">
        <v>4727</v>
      </c>
      <c r="Q1468" s="59"/>
      <c r="R1468" s="59"/>
      <c r="S1468" s="49"/>
      <c r="T1468" s="50" t="str">
        <f>IFERROR(__xludf.DUMMYFUNCTION("if(isblank($A1468),"""",REGEXREPLACE($A1468,   "",?(\d),?"",  ""$1""&amp;""-""&amp;$H1468))"),"")</f>
        <v/>
      </c>
      <c r="U1468" s="51" t="str">
        <f>IFERROR(__xludf.DUMMYFUNCTION("iferror(split(A1468,"","",TRUE,TRUE),"""")"),"")</f>
        <v/>
      </c>
      <c r="V1468" s="51"/>
      <c r="W1468" s="51"/>
      <c r="X1468" s="51"/>
      <c r="Y1468" s="50" t="str">
        <f>IFERROR(__xludf.DUMMYFUNCTION("if(or(U1468="""",U1468=""f""),"""",U1468&amp;"": ""&amp;vlookup(to_text(U1468),'1.Learning-Goals'!$A$3:$B$100,2,FALSE))"),"")</f>
        <v/>
      </c>
      <c r="Z1468" s="50" t="str">
        <f>IFERROR(__xludf.DUMMYFUNCTION("if(or(V1468="""",V1468=""f""),"""",V1468&amp;"": ""&amp;vlookup(to_text(V1468),'1.Learning-Goals'!$A$3:$B$100,2,FALSE))"),"")</f>
        <v/>
      </c>
      <c r="AA1468" s="50" t="str">
        <f>IFERROR(__xludf.DUMMYFUNCTION("if(or(W1468="""",W1468=""f""),"""",W1468&amp;"": ""&amp;vlookup(to_text(W1468),'1.Learning-Goals'!$A$3:$B$100,2,FALSE))"),"")</f>
        <v/>
      </c>
      <c r="AB1468" s="50" t="str">
        <f>IFERROR(__xludf.DUMMYFUNCTION("if(or(X1468="""",X1468=""f""),"""",X1468&amp;"": ""&amp;vlookup(to_text(X1468),'1.Learning-Goals'!$A$3:$B$100,2,FALSE))"),"")</f>
        <v/>
      </c>
      <c r="AC1468" s="52"/>
      <c r="AD1468" s="52"/>
      <c r="AE1468" s="52"/>
      <c r="AF1468" s="52"/>
      <c r="AG1468" s="52"/>
      <c r="AH1468" s="52"/>
      <c r="AI1468" s="52"/>
      <c r="AJ1468" s="52"/>
    </row>
    <row r="1469" ht="15.75" customHeight="1">
      <c r="A1469" s="53"/>
      <c r="B1469" s="39" t="str">
        <f t="shared" si="1"/>
        <v/>
      </c>
      <c r="C1469" s="40" t="s">
        <v>4728</v>
      </c>
      <c r="D1469" s="41" t="s">
        <v>4729</v>
      </c>
      <c r="E1469" s="41" t="s">
        <v>2866</v>
      </c>
      <c r="F1469" s="40" t="s">
        <v>2939</v>
      </c>
      <c r="G1469" s="41" t="s">
        <v>4051</v>
      </c>
      <c r="H1469" s="58" t="s">
        <v>7</v>
      </c>
      <c r="I1469" s="41" t="s">
        <v>2940</v>
      </c>
      <c r="J1469" s="43"/>
      <c r="K1469" s="44"/>
      <c r="L1469" s="45"/>
      <c r="M1469" s="46" t="s">
        <v>4712</v>
      </c>
      <c r="N1469" s="40" t="s">
        <v>4713</v>
      </c>
      <c r="O1469" s="47" t="s">
        <v>4730</v>
      </c>
      <c r="P1469" s="40" t="s">
        <v>4731</v>
      </c>
      <c r="Q1469" s="59"/>
      <c r="R1469" s="59"/>
      <c r="S1469" s="49"/>
      <c r="T1469" s="50" t="str">
        <f>IFERROR(__xludf.DUMMYFUNCTION("if(isblank($A1469),"""",REGEXREPLACE($A1469,   "",?(\d),?"",  ""$1""&amp;""-""&amp;$H1469))"),"")</f>
        <v/>
      </c>
      <c r="U1469" s="51" t="str">
        <f>IFERROR(__xludf.DUMMYFUNCTION("iferror(split(A1469,"","",TRUE,TRUE),"""")"),"")</f>
        <v/>
      </c>
      <c r="V1469" s="51"/>
      <c r="W1469" s="51"/>
      <c r="X1469" s="51"/>
      <c r="Y1469" s="50" t="str">
        <f>IFERROR(__xludf.DUMMYFUNCTION("if(or(U1469="""",U1469=""f""),"""",U1469&amp;"": ""&amp;vlookup(to_text(U1469),'1.Learning-Goals'!$A$3:$B$100,2,FALSE))"),"")</f>
        <v/>
      </c>
      <c r="Z1469" s="50" t="str">
        <f>IFERROR(__xludf.DUMMYFUNCTION("if(or(V1469="""",V1469=""f""),"""",V1469&amp;"": ""&amp;vlookup(to_text(V1469),'1.Learning-Goals'!$A$3:$B$100,2,FALSE))"),"")</f>
        <v/>
      </c>
      <c r="AA1469" s="50" t="str">
        <f>IFERROR(__xludf.DUMMYFUNCTION("if(or(W1469="""",W1469=""f""),"""",W1469&amp;"": ""&amp;vlookup(to_text(W1469),'1.Learning-Goals'!$A$3:$B$100,2,FALSE))"),"")</f>
        <v/>
      </c>
      <c r="AB1469" s="50" t="str">
        <f>IFERROR(__xludf.DUMMYFUNCTION("if(or(X1469="""",X1469=""f""),"""",X1469&amp;"": ""&amp;vlookup(to_text(X1469),'1.Learning-Goals'!$A$3:$B$100,2,FALSE))"),"")</f>
        <v/>
      </c>
      <c r="AC1469" s="52"/>
      <c r="AD1469" s="52"/>
      <c r="AE1469" s="52"/>
      <c r="AF1469" s="52"/>
      <c r="AG1469" s="52"/>
      <c r="AH1469" s="52"/>
      <c r="AI1469" s="52"/>
      <c r="AJ1469" s="52"/>
    </row>
    <row r="1470" ht="15.75" customHeight="1">
      <c r="A1470" s="53"/>
      <c r="B1470" s="39" t="str">
        <f t="shared" si="1"/>
        <v/>
      </c>
      <c r="C1470" s="40" t="s">
        <v>4732</v>
      </c>
      <c r="D1470" s="41" t="s">
        <v>4733</v>
      </c>
      <c r="E1470" s="41" t="s">
        <v>2866</v>
      </c>
      <c r="F1470" s="40" t="s">
        <v>2939</v>
      </c>
      <c r="G1470" s="41" t="s">
        <v>4051</v>
      </c>
      <c r="H1470" s="58" t="s">
        <v>7</v>
      </c>
      <c r="I1470" s="41" t="s">
        <v>2940</v>
      </c>
      <c r="J1470" s="43"/>
      <c r="K1470" s="44"/>
      <c r="L1470" s="45"/>
      <c r="M1470" s="46" t="s">
        <v>4712</v>
      </c>
      <c r="N1470" s="40" t="s">
        <v>4713</v>
      </c>
      <c r="O1470" s="47" t="s">
        <v>4734</v>
      </c>
      <c r="P1470" s="40" t="s">
        <v>4735</v>
      </c>
      <c r="Q1470" s="59"/>
      <c r="R1470" s="59"/>
      <c r="S1470" s="49"/>
      <c r="T1470" s="50" t="str">
        <f>IFERROR(__xludf.DUMMYFUNCTION("if(isblank($A1470),"""",REGEXREPLACE($A1470,   "",?(\d),?"",  ""$1""&amp;""-""&amp;$H1470))"),"")</f>
        <v/>
      </c>
      <c r="U1470" s="51" t="str">
        <f>IFERROR(__xludf.DUMMYFUNCTION("iferror(split(A1470,"","",TRUE,TRUE),"""")"),"")</f>
        <v/>
      </c>
      <c r="V1470" s="51"/>
      <c r="W1470" s="51"/>
      <c r="X1470" s="51"/>
      <c r="Y1470" s="50" t="str">
        <f>IFERROR(__xludf.DUMMYFUNCTION("if(or(U1470="""",U1470=""f""),"""",U1470&amp;"": ""&amp;vlookup(to_text(U1470),'1.Learning-Goals'!$A$3:$B$100,2,FALSE))"),"")</f>
        <v/>
      </c>
      <c r="Z1470" s="50" t="str">
        <f>IFERROR(__xludf.DUMMYFUNCTION("if(or(V1470="""",V1470=""f""),"""",V1470&amp;"": ""&amp;vlookup(to_text(V1470),'1.Learning-Goals'!$A$3:$B$100,2,FALSE))"),"")</f>
        <v/>
      </c>
      <c r="AA1470" s="50" t="str">
        <f>IFERROR(__xludf.DUMMYFUNCTION("if(or(W1470="""",W1470=""f""),"""",W1470&amp;"": ""&amp;vlookup(to_text(W1470),'1.Learning-Goals'!$A$3:$B$100,2,FALSE))"),"")</f>
        <v/>
      </c>
      <c r="AB1470" s="50" t="str">
        <f>IFERROR(__xludf.DUMMYFUNCTION("if(or(X1470="""",X1470=""f""),"""",X1470&amp;"": ""&amp;vlookup(to_text(X1470),'1.Learning-Goals'!$A$3:$B$100,2,FALSE))"),"")</f>
        <v/>
      </c>
      <c r="AC1470" s="52"/>
      <c r="AD1470" s="52"/>
      <c r="AE1470" s="52"/>
      <c r="AF1470" s="52"/>
      <c r="AG1470" s="52"/>
      <c r="AH1470" s="52"/>
      <c r="AI1470" s="52"/>
      <c r="AJ1470" s="52"/>
    </row>
    <row r="1471" ht="15.75" customHeight="1">
      <c r="A1471" s="53"/>
      <c r="B1471" s="39" t="str">
        <f t="shared" si="1"/>
        <v/>
      </c>
      <c r="C1471" s="40" t="s">
        <v>4736</v>
      </c>
      <c r="D1471" s="41" t="s">
        <v>4737</v>
      </c>
      <c r="E1471" s="41" t="s">
        <v>2866</v>
      </c>
      <c r="F1471" s="40" t="s">
        <v>2939</v>
      </c>
      <c r="G1471" s="41" t="s">
        <v>4051</v>
      </c>
      <c r="H1471" s="58" t="s">
        <v>7</v>
      </c>
      <c r="I1471" s="41" t="s">
        <v>2940</v>
      </c>
      <c r="J1471" s="43"/>
      <c r="K1471" s="44"/>
      <c r="L1471" s="45"/>
      <c r="M1471" s="46" t="s">
        <v>4712</v>
      </c>
      <c r="N1471" s="40" t="s">
        <v>4713</v>
      </c>
      <c r="O1471" s="47" t="s">
        <v>4738</v>
      </c>
      <c r="P1471" s="40" t="s">
        <v>4739</v>
      </c>
      <c r="Q1471" s="59"/>
      <c r="R1471" s="59"/>
      <c r="S1471" s="49"/>
      <c r="T1471" s="50" t="str">
        <f>IFERROR(__xludf.DUMMYFUNCTION("if(isblank($A1471),"""",REGEXREPLACE($A1471,   "",?(\d),?"",  ""$1""&amp;""-""&amp;$H1471))"),"")</f>
        <v/>
      </c>
      <c r="U1471" s="51" t="str">
        <f>IFERROR(__xludf.DUMMYFUNCTION("iferror(split(A1471,"","",TRUE,TRUE),"""")"),"")</f>
        <v/>
      </c>
      <c r="V1471" s="51"/>
      <c r="W1471" s="51"/>
      <c r="X1471" s="51"/>
      <c r="Y1471" s="50" t="str">
        <f>IFERROR(__xludf.DUMMYFUNCTION("if(or(U1471="""",U1471=""f""),"""",U1471&amp;"": ""&amp;vlookup(to_text(U1471),'1.Learning-Goals'!$A$3:$B$100,2,FALSE))"),"")</f>
        <v/>
      </c>
      <c r="Z1471" s="50" t="str">
        <f>IFERROR(__xludf.DUMMYFUNCTION("if(or(V1471="""",V1471=""f""),"""",V1471&amp;"": ""&amp;vlookup(to_text(V1471),'1.Learning-Goals'!$A$3:$B$100,2,FALSE))"),"")</f>
        <v/>
      </c>
      <c r="AA1471" s="50" t="str">
        <f>IFERROR(__xludf.DUMMYFUNCTION("if(or(W1471="""",W1471=""f""),"""",W1471&amp;"": ""&amp;vlookup(to_text(W1471),'1.Learning-Goals'!$A$3:$B$100,2,FALSE))"),"")</f>
        <v/>
      </c>
      <c r="AB1471" s="50" t="str">
        <f>IFERROR(__xludf.DUMMYFUNCTION("if(or(X1471="""",X1471=""f""),"""",X1471&amp;"": ""&amp;vlookup(to_text(X1471),'1.Learning-Goals'!$A$3:$B$100,2,FALSE))"),"")</f>
        <v/>
      </c>
      <c r="AC1471" s="52"/>
      <c r="AD1471" s="52"/>
      <c r="AE1471" s="52"/>
      <c r="AF1471" s="52"/>
      <c r="AG1471" s="52"/>
      <c r="AH1471" s="52"/>
      <c r="AI1471" s="52"/>
      <c r="AJ1471" s="52"/>
    </row>
    <row r="1472" ht="15.75" customHeight="1">
      <c r="A1472" s="53"/>
      <c r="B1472" s="39" t="str">
        <f t="shared" si="1"/>
        <v/>
      </c>
      <c r="C1472" s="40" t="s">
        <v>4740</v>
      </c>
      <c r="D1472" s="41" t="s">
        <v>4741</v>
      </c>
      <c r="E1472" s="41" t="s">
        <v>2866</v>
      </c>
      <c r="F1472" s="40" t="s">
        <v>2939</v>
      </c>
      <c r="G1472" s="41" t="s">
        <v>4051</v>
      </c>
      <c r="H1472" s="58" t="s">
        <v>7</v>
      </c>
      <c r="I1472" s="41" t="s">
        <v>2940</v>
      </c>
      <c r="J1472" s="43"/>
      <c r="K1472" s="44"/>
      <c r="L1472" s="45"/>
      <c r="M1472" s="46" t="s">
        <v>4712</v>
      </c>
      <c r="N1472" s="40" t="s">
        <v>4713</v>
      </c>
      <c r="O1472" s="47" t="s">
        <v>4742</v>
      </c>
      <c r="P1472" s="40" t="s">
        <v>4743</v>
      </c>
      <c r="Q1472" s="59"/>
      <c r="R1472" s="59"/>
      <c r="S1472" s="49"/>
      <c r="T1472" s="50" t="str">
        <f>IFERROR(__xludf.DUMMYFUNCTION("if(isblank($A1472),"""",REGEXREPLACE($A1472,   "",?(\d),?"",  ""$1""&amp;""-""&amp;$H1472))"),"")</f>
        <v/>
      </c>
      <c r="U1472" s="51" t="str">
        <f>IFERROR(__xludf.DUMMYFUNCTION("iferror(split(A1472,"","",TRUE,TRUE),"""")"),"")</f>
        <v/>
      </c>
      <c r="V1472" s="51"/>
      <c r="W1472" s="51"/>
      <c r="X1472" s="51"/>
      <c r="Y1472" s="50" t="str">
        <f>IFERROR(__xludf.DUMMYFUNCTION("if(or(U1472="""",U1472=""f""),"""",U1472&amp;"": ""&amp;vlookup(to_text(U1472),'1.Learning-Goals'!$A$3:$B$100,2,FALSE))"),"")</f>
        <v/>
      </c>
      <c r="Z1472" s="50" t="str">
        <f>IFERROR(__xludf.DUMMYFUNCTION("if(or(V1472="""",V1472=""f""),"""",V1472&amp;"": ""&amp;vlookup(to_text(V1472),'1.Learning-Goals'!$A$3:$B$100,2,FALSE))"),"")</f>
        <v/>
      </c>
      <c r="AA1472" s="50" t="str">
        <f>IFERROR(__xludf.DUMMYFUNCTION("if(or(W1472="""",W1472=""f""),"""",W1472&amp;"": ""&amp;vlookup(to_text(W1472),'1.Learning-Goals'!$A$3:$B$100,2,FALSE))"),"")</f>
        <v/>
      </c>
      <c r="AB1472" s="50" t="str">
        <f>IFERROR(__xludf.DUMMYFUNCTION("if(or(X1472="""",X1472=""f""),"""",X1472&amp;"": ""&amp;vlookup(to_text(X1472),'1.Learning-Goals'!$A$3:$B$100,2,FALSE))"),"")</f>
        <v/>
      </c>
      <c r="AC1472" s="52"/>
      <c r="AD1472" s="52"/>
      <c r="AE1472" s="52"/>
      <c r="AF1472" s="52"/>
      <c r="AG1472" s="52"/>
      <c r="AH1472" s="52"/>
      <c r="AI1472" s="52"/>
      <c r="AJ1472" s="52"/>
    </row>
    <row r="1473" ht="15.75" customHeight="1">
      <c r="A1473" s="53"/>
      <c r="B1473" s="39" t="str">
        <f t="shared" si="1"/>
        <v/>
      </c>
      <c r="C1473" s="40" t="s">
        <v>4744</v>
      </c>
      <c r="D1473" s="41" t="s">
        <v>4745</v>
      </c>
      <c r="E1473" s="41" t="s">
        <v>2866</v>
      </c>
      <c r="F1473" s="40" t="s">
        <v>2939</v>
      </c>
      <c r="G1473" s="41" t="s">
        <v>4051</v>
      </c>
      <c r="H1473" s="58" t="s">
        <v>7</v>
      </c>
      <c r="I1473" s="41" t="s">
        <v>2940</v>
      </c>
      <c r="J1473" s="43"/>
      <c r="K1473" s="44"/>
      <c r="L1473" s="45"/>
      <c r="M1473" s="46" t="s">
        <v>4712</v>
      </c>
      <c r="N1473" s="40" t="s">
        <v>4713</v>
      </c>
      <c r="O1473" s="47" t="s">
        <v>4746</v>
      </c>
      <c r="P1473" s="40" t="s">
        <v>4747</v>
      </c>
      <c r="Q1473" s="59"/>
      <c r="R1473" s="59"/>
      <c r="S1473" s="49"/>
      <c r="T1473" s="50" t="str">
        <f>IFERROR(__xludf.DUMMYFUNCTION("if(isblank($A1473),"""",REGEXREPLACE($A1473,   "",?(\d),?"",  ""$1""&amp;""-""&amp;$H1473))"),"")</f>
        <v/>
      </c>
      <c r="U1473" s="51" t="str">
        <f>IFERROR(__xludf.DUMMYFUNCTION("iferror(split(A1473,"","",TRUE,TRUE),"""")"),"")</f>
        <v/>
      </c>
      <c r="V1473" s="51"/>
      <c r="W1473" s="51"/>
      <c r="X1473" s="51"/>
      <c r="Y1473" s="50" t="str">
        <f>IFERROR(__xludf.DUMMYFUNCTION("if(or(U1473="""",U1473=""f""),"""",U1473&amp;"": ""&amp;vlookup(to_text(U1473),'1.Learning-Goals'!$A$3:$B$100,2,FALSE))"),"")</f>
        <v/>
      </c>
      <c r="Z1473" s="50" t="str">
        <f>IFERROR(__xludf.DUMMYFUNCTION("if(or(V1473="""",V1473=""f""),"""",V1473&amp;"": ""&amp;vlookup(to_text(V1473),'1.Learning-Goals'!$A$3:$B$100,2,FALSE))"),"")</f>
        <v/>
      </c>
      <c r="AA1473" s="50" t="str">
        <f>IFERROR(__xludf.DUMMYFUNCTION("if(or(W1473="""",W1473=""f""),"""",W1473&amp;"": ""&amp;vlookup(to_text(W1473),'1.Learning-Goals'!$A$3:$B$100,2,FALSE))"),"")</f>
        <v/>
      </c>
      <c r="AB1473" s="50" t="str">
        <f>IFERROR(__xludf.DUMMYFUNCTION("if(or(X1473="""",X1473=""f""),"""",X1473&amp;"": ""&amp;vlookup(to_text(X1473),'1.Learning-Goals'!$A$3:$B$100,2,FALSE))"),"")</f>
        <v/>
      </c>
      <c r="AC1473" s="52"/>
      <c r="AD1473" s="52"/>
      <c r="AE1473" s="52"/>
      <c r="AF1473" s="52"/>
      <c r="AG1473" s="52"/>
      <c r="AH1473" s="52"/>
      <c r="AI1473" s="52"/>
      <c r="AJ1473" s="52"/>
    </row>
    <row r="1474" ht="15.75" customHeight="1">
      <c r="A1474" s="53"/>
      <c r="B1474" s="39" t="str">
        <f t="shared" si="1"/>
        <v/>
      </c>
      <c r="C1474" s="40" t="s">
        <v>4748</v>
      </c>
      <c r="D1474" s="41" t="s">
        <v>4749</v>
      </c>
      <c r="E1474" s="41" t="s">
        <v>2866</v>
      </c>
      <c r="F1474" s="40" t="s">
        <v>2911</v>
      </c>
      <c r="G1474" s="41" t="s">
        <v>4051</v>
      </c>
      <c r="H1474" s="58" t="s">
        <v>7</v>
      </c>
      <c r="I1474" s="41" t="s">
        <v>2912</v>
      </c>
      <c r="J1474" s="43"/>
      <c r="K1474" s="44"/>
      <c r="L1474" s="45"/>
      <c r="M1474" s="46" t="s">
        <v>4750</v>
      </c>
      <c r="N1474" s="40" t="s">
        <v>4751</v>
      </c>
      <c r="O1474" s="47" t="s">
        <v>4752</v>
      </c>
      <c r="P1474" s="40" t="s">
        <v>4753</v>
      </c>
      <c r="Q1474" s="59"/>
      <c r="R1474" s="59"/>
      <c r="S1474" s="49"/>
      <c r="T1474" s="50" t="str">
        <f>IFERROR(__xludf.DUMMYFUNCTION("if(isblank($A1474),"""",REGEXREPLACE($A1474,   "",?(\d),?"",  ""$1""&amp;""-""&amp;$H1474))"),"")</f>
        <v/>
      </c>
      <c r="U1474" s="51" t="str">
        <f>IFERROR(__xludf.DUMMYFUNCTION("iferror(split(A1474,"","",TRUE,TRUE),"""")"),"")</f>
        <v/>
      </c>
      <c r="V1474" s="51"/>
      <c r="W1474" s="51"/>
      <c r="X1474" s="51"/>
      <c r="Y1474" s="50" t="str">
        <f>IFERROR(__xludf.DUMMYFUNCTION("if(or(U1474="""",U1474=""f""),"""",U1474&amp;"": ""&amp;vlookup(to_text(U1474),'1.Learning-Goals'!$A$3:$B$100,2,FALSE))"),"")</f>
        <v/>
      </c>
      <c r="Z1474" s="50" t="str">
        <f>IFERROR(__xludf.DUMMYFUNCTION("if(or(V1474="""",V1474=""f""),"""",V1474&amp;"": ""&amp;vlookup(to_text(V1474),'1.Learning-Goals'!$A$3:$B$100,2,FALSE))"),"")</f>
        <v/>
      </c>
      <c r="AA1474" s="50" t="str">
        <f>IFERROR(__xludf.DUMMYFUNCTION("if(or(W1474="""",W1474=""f""),"""",W1474&amp;"": ""&amp;vlookup(to_text(W1474),'1.Learning-Goals'!$A$3:$B$100,2,FALSE))"),"")</f>
        <v/>
      </c>
      <c r="AB1474" s="50" t="str">
        <f>IFERROR(__xludf.DUMMYFUNCTION("if(or(X1474="""",X1474=""f""),"""",X1474&amp;"": ""&amp;vlookup(to_text(X1474),'1.Learning-Goals'!$A$3:$B$100,2,FALSE))"),"")</f>
        <v/>
      </c>
      <c r="AC1474" s="52"/>
      <c r="AD1474" s="52"/>
      <c r="AE1474" s="52"/>
      <c r="AF1474" s="52"/>
      <c r="AG1474" s="52"/>
      <c r="AH1474" s="52"/>
      <c r="AI1474" s="52"/>
      <c r="AJ1474" s="52"/>
    </row>
    <row r="1475" ht="15.75" customHeight="1">
      <c r="A1475" s="53"/>
      <c r="B1475" s="39" t="str">
        <f t="shared" si="1"/>
        <v/>
      </c>
      <c r="C1475" s="40" t="s">
        <v>4754</v>
      </c>
      <c r="D1475" s="41" t="s">
        <v>4755</v>
      </c>
      <c r="E1475" s="41" t="s">
        <v>2866</v>
      </c>
      <c r="F1475" s="40" t="s">
        <v>2911</v>
      </c>
      <c r="G1475" s="41" t="s">
        <v>4051</v>
      </c>
      <c r="H1475" s="58" t="s">
        <v>7</v>
      </c>
      <c r="I1475" s="41" t="s">
        <v>2912</v>
      </c>
      <c r="J1475" s="43"/>
      <c r="K1475" s="44"/>
      <c r="L1475" s="45"/>
      <c r="M1475" s="46" t="s">
        <v>4750</v>
      </c>
      <c r="N1475" s="40" t="s">
        <v>4751</v>
      </c>
      <c r="O1475" s="47" t="s">
        <v>4756</v>
      </c>
      <c r="P1475" s="40" t="s">
        <v>4757</v>
      </c>
      <c r="Q1475" s="59"/>
      <c r="R1475" s="59"/>
      <c r="S1475" s="49"/>
      <c r="T1475" s="50" t="str">
        <f>IFERROR(__xludf.DUMMYFUNCTION("if(isblank($A1475),"""",REGEXREPLACE($A1475,   "",?(\d),?"",  ""$1""&amp;""-""&amp;$H1475))"),"")</f>
        <v/>
      </c>
      <c r="U1475" s="51" t="str">
        <f>IFERROR(__xludf.DUMMYFUNCTION("iferror(split(A1475,"","",TRUE,TRUE),"""")"),"")</f>
        <v/>
      </c>
      <c r="V1475" s="51"/>
      <c r="W1475" s="51"/>
      <c r="X1475" s="51"/>
      <c r="Y1475" s="50" t="str">
        <f>IFERROR(__xludf.DUMMYFUNCTION("if(or(U1475="""",U1475=""f""),"""",U1475&amp;"": ""&amp;vlookup(to_text(U1475),'1.Learning-Goals'!$A$3:$B$100,2,FALSE))"),"")</f>
        <v/>
      </c>
      <c r="Z1475" s="50" t="str">
        <f>IFERROR(__xludf.DUMMYFUNCTION("if(or(V1475="""",V1475=""f""),"""",V1475&amp;"": ""&amp;vlookup(to_text(V1475),'1.Learning-Goals'!$A$3:$B$100,2,FALSE))"),"")</f>
        <v/>
      </c>
      <c r="AA1475" s="50" t="str">
        <f>IFERROR(__xludf.DUMMYFUNCTION("if(or(W1475="""",W1475=""f""),"""",W1475&amp;"": ""&amp;vlookup(to_text(W1475),'1.Learning-Goals'!$A$3:$B$100,2,FALSE))"),"")</f>
        <v/>
      </c>
      <c r="AB1475" s="50" t="str">
        <f>IFERROR(__xludf.DUMMYFUNCTION("if(or(X1475="""",X1475=""f""),"""",X1475&amp;"": ""&amp;vlookup(to_text(X1475),'1.Learning-Goals'!$A$3:$B$100,2,FALSE))"),"")</f>
        <v/>
      </c>
      <c r="AC1475" s="52"/>
      <c r="AD1475" s="52"/>
      <c r="AE1475" s="52"/>
      <c r="AF1475" s="52"/>
      <c r="AG1475" s="52"/>
      <c r="AH1475" s="52"/>
      <c r="AI1475" s="52"/>
      <c r="AJ1475" s="52"/>
    </row>
    <row r="1476" ht="15.75" customHeight="1">
      <c r="A1476" s="53"/>
      <c r="B1476" s="39" t="str">
        <f t="shared" si="1"/>
        <v/>
      </c>
      <c r="C1476" s="40" t="s">
        <v>4758</v>
      </c>
      <c r="D1476" s="41" t="s">
        <v>4759</v>
      </c>
      <c r="E1476" s="41" t="s">
        <v>2866</v>
      </c>
      <c r="F1476" s="40" t="s">
        <v>2911</v>
      </c>
      <c r="G1476" s="41" t="s">
        <v>4051</v>
      </c>
      <c r="H1476" s="58" t="s">
        <v>7</v>
      </c>
      <c r="I1476" s="41" t="s">
        <v>2912</v>
      </c>
      <c r="J1476" s="43"/>
      <c r="K1476" s="44"/>
      <c r="L1476" s="45"/>
      <c r="M1476" s="46" t="s">
        <v>4750</v>
      </c>
      <c r="N1476" s="40" t="s">
        <v>4751</v>
      </c>
      <c r="O1476" s="47" t="s">
        <v>4760</v>
      </c>
      <c r="P1476" s="40" t="s">
        <v>4761</v>
      </c>
      <c r="Q1476" s="59"/>
      <c r="R1476" s="59"/>
      <c r="S1476" s="49"/>
      <c r="T1476" s="50" t="str">
        <f>IFERROR(__xludf.DUMMYFUNCTION("if(isblank($A1476),"""",REGEXREPLACE($A1476,   "",?(\d),?"",  ""$1""&amp;""-""&amp;$H1476))"),"")</f>
        <v/>
      </c>
      <c r="U1476" s="51" t="str">
        <f>IFERROR(__xludf.DUMMYFUNCTION("iferror(split(A1476,"","",TRUE,TRUE),"""")"),"")</f>
        <v/>
      </c>
      <c r="V1476" s="51"/>
      <c r="W1476" s="51"/>
      <c r="X1476" s="51"/>
      <c r="Y1476" s="50" t="str">
        <f>IFERROR(__xludf.DUMMYFUNCTION("if(or(U1476="""",U1476=""f""),"""",U1476&amp;"": ""&amp;vlookup(to_text(U1476),'1.Learning-Goals'!$A$3:$B$100,2,FALSE))"),"")</f>
        <v/>
      </c>
      <c r="Z1476" s="50" t="str">
        <f>IFERROR(__xludf.DUMMYFUNCTION("if(or(V1476="""",V1476=""f""),"""",V1476&amp;"": ""&amp;vlookup(to_text(V1476),'1.Learning-Goals'!$A$3:$B$100,2,FALSE))"),"")</f>
        <v/>
      </c>
      <c r="AA1476" s="50" t="str">
        <f>IFERROR(__xludf.DUMMYFUNCTION("if(or(W1476="""",W1476=""f""),"""",W1476&amp;"": ""&amp;vlookup(to_text(W1476),'1.Learning-Goals'!$A$3:$B$100,2,FALSE))"),"")</f>
        <v/>
      </c>
      <c r="AB1476" s="50" t="str">
        <f>IFERROR(__xludf.DUMMYFUNCTION("if(or(X1476="""",X1476=""f""),"""",X1476&amp;"": ""&amp;vlookup(to_text(X1476),'1.Learning-Goals'!$A$3:$B$100,2,FALSE))"),"")</f>
        <v/>
      </c>
      <c r="AC1476" s="52"/>
      <c r="AD1476" s="52"/>
      <c r="AE1476" s="52"/>
      <c r="AF1476" s="52"/>
      <c r="AG1476" s="52"/>
      <c r="AH1476" s="52"/>
      <c r="AI1476" s="52"/>
      <c r="AJ1476" s="52"/>
    </row>
    <row r="1477" ht="15.75" customHeight="1">
      <c r="A1477" s="53"/>
      <c r="B1477" s="39" t="str">
        <f t="shared" si="1"/>
        <v/>
      </c>
      <c r="C1477" s="40" t="s">
        <v>4762</v>
      </c>
      <c r="D1477" s="41" t="s">
        <v>4763</v>
      </c>
      <c r="E1477" s="41" t="s">
        <v>2866</v>
      </c>
      <c r="F1477" s="40" t="s">
        <v>2911</v>
      </c>
      <c r="G1477" s="41" t="s">
        <v>4051</v>
      </c>
      <c r="H1477" s="58" t="s">
        <v>7</v>
      </c>
      <c r="I1477" s="41" t="s">
        <v>2912</v>
      </c>
      <c r="J1477" s="43"/>
      <c r="K1477" s="44"/>
      <c r="L1477" s="45"/>
      <c r="M1477" s="46" t="s">
        <v>4750</v>
      </c>
      <c r="N1477" s="40" t="s">
        <v>4751</v>
      </c>
      <c r="O1477" s="47" t="s">
        <v>4764</v>
      </c>
      <c r="P1477" s="40" t="s">
        <v>4765</v>
      </c>
      <c r="Q1477" s="59"/>
      <c r="R1477" s="59"/>
      <c r="S1477" s="49"/>
      <c r="T1477" s="50" t="str">
        <f>IFERROR(__xludf.DUMMYFUNCTION("if(isblank($A1477),"""",REGEXREPLACE($A1477,   "",?(\d),?"",  ""$1""&amp;""-""&amp;$H1477))"),"")</f>
        <v/>
      </c>
      <c r="U1477" s="51" t="str">
        <f>IFERROR(__xludf.DUMMYFUNCTION("iferror(split(A1477,"","",TRUE,TRUE),"""")"),"")</f>
        <v/>
      </c>
      <c r="V1477" s="51"/>
      <c r="W1477" s="51"/>
      <c r="X1477" s="51"/>
      <c r="Y1477" s="50" t="str">
        <f>IFERROR(__xludf.DUMMYFUNCTION("if(or(U1477="""",U1477=""f""),"""",U1477&amp;"": ""&amp;vlookup(to_text(U1477),'1.Learning-Goals'!$A$3:$B$100,2,FALSE))"),"")</f>
        <v/>
      </c>
      <c r="Z1477" s="50" t="str">
        <f>IFERROR(__xludf.DUMMYFUNCTION("if(or(V1477="""",V1477=""f""),"""",V1477&amp;"": ""&amp;vlookup(to_text(V1477),'1.Learning-Goals'!$A$3:$B$100,2,FALSE))"),"")</f>
        <v/>
      </c>
      <c r="AA1477" s="50" t="str">
        <f>IFERROR(__xludf.DUMMYFUNCTION("if(or(W1477="""",W1477=""f""),"""",W1477&amp;"": ""&amp;vlookup(to_text(W1477),'1.Learning-Goals'!$A$3:$B$100,2,FALSE))"),"")</f>
        <v/>
      </c>
      <c r="AB1477" s="50" t="str">
        <f>IFERROR(__xludf.DUMMYFUNCTION("if(or(X1477="""",X1477=""f""),"""",X1477&amp;"": ""&amp;vlookup(to_text(X1477),'1.Learning-Goals'!$A$3:$B$100,2,FALSE))"),"")</f>
        <v/>
      </c>
      <c r="AC1477" s="52"/>
      <c r="AD1477" s="52"/>
      <c r="AE1477" s="52"/>
      <c r="AF1477" s="52"/>
      <c r="AG1477" s="52"/>
      <c r="AH1477" s="52"/>
      <c r="AI1477" s="52"/>
      <c r="AJ1477" s="52"/>
    </row>
    <row r="1478" ht="15.75" customHeight="1">
      <c r="A1478" s="53"/>
      <c r="B1478" s="39" t="str">
        <f t="shared" si="1"/>
        <v/>
      </c>
      <c r="C1478" s="40" t="s">
        <v>4766</v>
      </c>
      <c r="D1478" s="41" t="s">
        <v>4767</v>
      </c>
      <c r="E1478" s="41" t="s">
        <v>2866</v>
      </c>
      <c r="F1478" s="40" t="s">
        <v>2911</v>
      </c>
      <c r="G1478" s="41" t="s">
        <v>4051</v>
      </c>
      <c r="H1478" s="58" t="s">
        <v>7</v>
      </c>
      <c r="I1478" s="41" t="s">
        <v>2912</v>
      </c>
      <c r="J1478" s="43"/>
      <c r="K1478" s="44"/>
      <c r="L1478" s="45"/>
      <c r="M1478" s="46" t="s">
        <v>4750</v>
      </c>
      <c r="N1478" s="40" t="s">
        <v>4751</v>
      </c>
      <c r="O1478" s="47" t="s">
        <v>4768</v>
      </c>
      <c r="P1478" s="40" t="s">
        <v>4769</v>
      </c>
      <c r="Q1478" s="59"/>
      <c r="R1478" s="59"/>
      <c r="S1478" s="49"/>
      <c r="T1478" s="50" t="str">
        <f>IFERROR(__xludf.DUMMYFUNCTION("if(isblank($A1478),"""",REGEXREPLACE($A1478,   "",?(\d),?"",  ""$1""&amp;""-""&amp;$H1478))"),"")</f>
        <v/>
      </c>
      <c r="U1478" s="51" t="str">
        <f>IFERROR(__xludf.DUMMYFUNCTION("iferror(split(A1478,"","",TRUE,TRUE),"""")"),"")</f>
        <v/>
      </c>
      <c r="V1478" s="51"/>
      <c r="W1478" s="51"/>
      <c r="X1478" s="51"/>
      <c r="Y1478" s="50" t="str">
        <f>IFERROR(__xludf.DUMMYFUNCTION("if(or(U1478="""",U1478=""f""),"""",U1478&amp;"": ""&amp;vlookup(to_text(U1478),'1.Learning-Goals'!$A$3:$B$100,2,FALSE))"),"")</f>
        <v/>
      </c>
      <c r="Z1478" s="50" t="str">
        <f>IFERROR(__xludf.DUMMYFUNCTION("if(or(V1478="""",V1478=""f""),"""",V1478&amp;"": ""&amp;vlookup(to_text(V1478),'1.Learning-Goals'!$A$3:$B$100,2,FALSE))"),"")</f>
        <v/>
      </c>
      <c r="AA1478" s="50" t="str">
        <f>IFERROR(__xludf.DUMMYFUNCTION("if(or(W1478="""",W1478=""f""),"""",W1478&amp;"": ""&amp;vlookup(to_text(W1478),'1.Learning-Goals'!$A$3:$B$100,2,FALSE))"),"")</f>
        <v/>
      </c>
      <c r="AB1478" s="50" t="str">
        <f>IFERROR(__xludf.DUMMYFUNCTION("if(or(X1478="""",X1478=""f""),"""",X1478&amp;"": ""&amp;vlookup(to_text(X1478),'1.Learning-Goals'!$A$3:$B$100,2,FALSE))"),"")</f>
        <v/>
      </c>
      <c r="AC1478" s="52"/>
      <c r="AD1478" s="52"/>
      <c r="AE1478" s="52"/>
      <c r="AF1478" s="52"/>
      <c r="AG1478" s="52"/>
      <c r="AH1478" s="52"/>
      <c r="AI1478" s="52"/>
      <c r="AJ1478" s="52"/>
    </row>
    <row r="1479" ht="15.75" customHeight="1">
      <c r="A1479" s="53"/>
      <c r="B1479" s="39" t="str">
        <f t="shared" si="1"/>
        <v/>
      </c>
      <c r="C1479" s="40" t="s">
        <v>4770</v>
      </c>
      <c r="D1479" s="41" t="s">
        <v>4771</v>
      </c>
      <c r="E1479" s="41" t="s">
        <v>2866</v>
      </c>
      <c r="F1479" s="40" t="s">
        <v>2911</v>
      </c>
      <c r="G1479" s="41" t="s">
        <v>4051</v>
      </c>
      <c r="H1479" s="58" t="s">
        <v>7</v>
      </c>
      <c r="I1479" s="41" t="s">
        <v>2912</v>
      </c>
      <c r="J1479" s="43"/>
      <c r="K1479" s="44"/>
      <c r="L1479" s="45"/>
      <c r="M1479" s="46" t="s">
        <v>4750</v>
      </c>
      <c r="N1479" s="40" t="s">
        <v>4751</v>
      </c>
      <c r="O1479" s="47" t="s">
        <v>4772</v>
      </c>
      <c r="P1479" s="40" t="s">
        <v>4773</v>
      </c>
      <c r="Q1479" s="59"/>
      <c r="R1479" s="59"/>
      <c r="S1479" s="49"/>
      <c r="T1479" s="50" t="str">
        <f>IFERROR(__xludf.DUMMYFUNCTION("if(isblank($A1479),"""",REGEXREPLACE($A1479,   "",?(\d),?"",  ""$1""&amp;""-""&amp;$H1479))"),"")</f>
        <v/>
      </c>
      <c r="U1479" s="51" t="str">
        <f>IFERROR(__xludf.DUMMYFUNCTION("iferror(split(A1479,"","",TRUE,TRUE),"""")"),"")</f>
        <v/>
      </c>
      <c r="V1479" s="51"/>
      <c r="W1479" s="51"/>
      <c r="X1479" s="51"/>
      <c r="Y1479" s="50" t="str">
        <f>IFERROR(__xludf.DUMMYFUNCTION("if(or(U1479="""",U1479=""f""),"""",U1479&amp;"": ""&amp;vlookup(to_text(U1479),'1.Learning-Goals'!$A$3:$B$100,2,FALSE))"),"")</f>
        <v/>
      </c>
      <c r="Z1479" s="50" t="str">
        <f>IFERROR(__xludf.DUMMYFUNCTION("if(or(V1479="""",V1479=""f""),"""",V1479&amp;"": ""&amp;vlookup(to_text(V1479),'1.Learning-Goals'!$A$3:$B$100,2,FALSE))"),"")</f>
        <v/>
      </c>
      <c r="AA1479" s="50" t="str">
        <f>IFERROR(__xludf.DUMMYFUNCTION("if(or(W1479="""",W1479=""f""),"""",W1479&amp;"": ""&amp;vlookup(to_text(W1479),'1.Learning-Goals'!$A$3:$B$100,2,FALSE))"),"")</f>
        <v/>
      </c>
      <c r="AB1479" s="50" t="str">
        <f>IFERROR(__xludf.DUMMYFUNCTION("if(or(X1479="""",X1479=""f""),"""",X1479&amp;"": ""&amp;vlookup(to_text(X1479),'1.Learning-Goals'!$A$3:$B$100,2,FALSE))"),"")</f>
        <v/>
      </c>
      <c r="AC1479" s="52"/>
      <c r="AD1479" s="52"/>
      <c r="AE1479" s="52"/>
      <c r="AF1479" s="52"/>
      <c r="AG1479" s="52"/>
      <c r="AH1479" s="52"/>
      <c r="AI1479" s="52"/>
      <c r="AJ1479" s="52"/>
    </row>
    <row r="1480" ht="15.75" customHeight="1">
      <c r="A1480" s="53"/>
      <c r="B1480" s="39" t="str">
        <f t="shared" si="1"/>
        <v/>
      </c>
      <c r="C1480" s="40" t="s">
        <v>4774</v>
      </c>
      <c r="D1480" s="41" t="s">
        <v>4775</v>
      </c>
      <c r="E1480" s="41" t="s">
        <v>2866</v>
      </c>
      <c r="F1480" s="40" t="s">
        <v>2939</v>
      </c>
      <c r="G1480" s="41" t="s">
        <v>4051</v>
      </c>
      <c r="H1480" s="58" t="s">
        <v>7</v>
      </c>
      <c r="I1480" s="41" t="s">
        <v>2940</v>
      </c>
      <c r="J1480" s="43"/>
      <c r="K1480" s="44"/>
      <c r="L1480" s="45"/>
      <c r="M1480" s="46" t="s">
        <v>4776</v>
      </c>
      <c r="N1480" s="40" t="s">
        <v>4777</v>
      </c>
      <c r="O1480" s="47" t="s">
        <v>4778</v>
      </c>
      <c r="P1480" s="40" t="s">
        <v>4779</v>
      </c>
      <c r="Q1480" s="59"/>
      <c r="R1480" s="59"/>
      <c r="S1480" s="49"/>
      <c r="T1480" s="50" t="str">
        <f>IFERROR(__xludf.DUMMYFUNCTION("if(isblank($A1480),"""",REGEXREPLACE($A1480,   "",?(\d),?"",  ""$1""&amp;""-""&amp;$H1480))"),"")</f>
        <v/>
      </c>
      <c r="U1480" s="51" t="str">
        <f>IFERROR(__xludf.DUMMYFUNCTION("iferror(split(A1480,"","",TRUE,TRUE),"""")"),"")</f>
        <v/>
      </c>
      <c r="V1480" s="51"/>
      <c r="W1480" s="51"/>
      <c r="X1480" s="51"/>
      <c r="Y1480" s="50" t="str">
        <f>IFERROR(__xludf.DUMMYFUNCTION("if(or(U1480="""",U1480=""f""),"""",U1480&amp;"": ""&amp;vlookup(to_text(U1480),'1.Learning-Goals'!$A$3:$B$100,2,FALSE))"),"")</f>
        <v/>
      </c>
      <c r="Z1480" s="50" t="str">
        <f>IFERROR(__xludf.DUMMYFUNCTION("if(or(V1480="""",V1480=""f""),"""",V1480&amp;"": ""&amp;vlookup(to_text(V1480),'1.Learning-Goals'!$A$3:$B$100,2,FALSE))"),"")</f>
        <v/>
      </c>
      <c r="AA1480" s="50" t="str">
        <f>IFERROR(__xludf.DUMMYFUNCTION("if(or(W1480="""",W1480=""f""),"""",W1480&amp;"": ""&amp;vlookup(to_text(W1480),'1.Learning-Goals'!$A$3:$B$100,2,FALSE))"),"")</f>
        <v/>
      </c>
      <c r="AB1480" s="50" t="str">
        <f>IFERROR(__xludf.DUMMYFUNCTION("if(or(X1480="""",X1480=""f""),"""",X1480&amp;"": ""&amp;vlookup(to_text(X1480),'1.Learning-Goals'!$A$3:$B$100,2,FALSE))"),"")</f>
        <v/>
      </c>
      <c r="AC1480" s="52"/>
      <c r="AD1480" s="52"/>
      <c r="AE1480" s="52"/>
      <c r="AF1480" s="52"/>
      <c r="AG1480" s="52"/>
      <c r="AH1480" s="52"/>
      <c r="AI1480" s="52"/>
      <c r="AJ1480" s="52"/>
    </row>
    <row r="1481" ht="15.75" customHeight="1">
      <c r="A1481" s="53"/>
      <c r="B1481" s="39" t="str">
        <f t="shared" si="1"/>
        <v/>
      </c>
      <c r="C1481" s="40" t="s">
        <v>4780</v>
      </c>
      <c r="D1481" s="41" t="s">
        <v>4781</v>
      </c>
      <c r="E1481" s="41" t="s">
        <v>2866</v>
      </c>
      <c r="F1481" s="40" t="s">
        <v>2939</v>
      </c>
      <c r="G1481" s="41" t="s">
        <v>4051</v>
      </c>
      <c r="H1481" s="58" t="s">
        <v>7</v>
      </c>
      <c r="I1481" s="41" t="s">
        <v>2940</v>
      </c>
      <c r="J1481" s="43"/>
      <c r="K1481" s="44"/>
      <c r="L1481" s="45"/>
      <c r="M1481" s="46" t="s">
        <v>4776</v>
      </c>
      <c r="N1481" s="40" t="s">
        <v>4777</v>
      </c>
      <c r="O1481" s="47" t="s">
        <v>4782</v>
      </c>
      <c r="P1481" s="40" t="s">
        <v>4783</v>
      </c>
      <c r="Q1481" s="59"/>
      <c r="R1481" s="59"/>
      <c r="S1481" s="49"/>
      <c r="T1481" s="50" t="str">
        <f>IFERROR(__xludf.DUMMYFUNCTION("if(isblank($A1481),"""",REGEXREPLACE($A1481,   "",?(\d),?"",  ""$1""&amp;""-""&amp;$H1481))"),"")</f>
        <v/>
      </c>
      <c r="U1481" s="51" t="str">
        <f>IFERROR(__xludf.DUMMYFUNCTION("iferror(split(A1481,"","",TRUE,TRUE),"""")"),"")</f>
        <v/>
      </c>
      <c r="V1481" s="51"/>
      <c r="W1481" s="51"/>
      <c r="X1481" s="51"/>
      <c r="Y1481" s="50" t="str">
        <f>IFERROR(__xludf.DUMMYFUNCTION("if(or(U1481="""",U1481=""f""),"""",U1481&amp;"": ""&amp;vlookup(to_text(U1481),'1.Learning-Goals'!$A$3:$B$100,2,FALSE))"),"")</f>
        <v/>
      </c>
      <c r="Z1481" s="50" t="str">
        <f>IFERROR(__xludf.DUMMYFUNCTION("if(or(V1481="""",V1481=""f""),"""",V1481&amp;"": ""&amp;vlookup(to_text(V1481),'1.Learning-Goals'!$A$3:$B$100,2,FALSE))"),"")</f>
        <v/>
      </c>
      <c r="AA1481" s="50" t="str">
        <f>IFERROR(__xludf.DUMMYFUNCTION("if(or(W1481="""",W1481=""f""),"""",W1481&amp;"": ""&amp;vlookup(to_text(W1481),'1.Learning-Goals'!$A$3:$B$100,2,FALSE))"),"")</f>
        <v/>
      </c>
      <c r="AB1481" s="50" t="str">
        <f>IFERROR(__xludf.DUMMYFUNCTION("if(or(X1481="""",X1481=""f""),"""",X1481&amp;"": ""&amp;vlookup(to_text(X1481),'1.Learning-Goals'!$A$3:$B$100,2,FALSE))"),"")</f>
        <v/>
      </c>
      <c r="AC1481" s="52"/>
      <c r="AD1481" s="52"/>
      <c r="AE1481" s="52"/>
      <c r="AF1481" s="52"/>
      <c r="AG1481" s="52"/>
      <c r="AH1481" s="52"/>
      <c r="AI1481" s="52"/>
      <c r="AJ1481" s="52"/>
    </row>
    <row r="1482" ht="15.75" customHeight="1">
      <c r="A1482" s="53"/>
      <c r="B1482" s="39" t="str">
        <f t="shared" si="1"/>
        <v/>
      </c>
      <c r="C1482" s="40" t="s">
        <v>4784</v>
      </c>
      <c r="D1482" s="41" t="s">
        <v>4785</v>
      </c>
      <c r="E1482" s="41" t="s">
        <v>2866</v>
      </c>
      <c r="F1482" s="40" t="s">
        <v>2939</v>
      </c>
      <c r="G1482" s="41" t="s">
        <v>4051</v>
      </c>
      <c r="H1482" s="58" t="s">
        <v>7</v>
      </c>
      <c r="I1482" s="41" t="s">
        <v>2940</v>
      </c>
      <c r="J1482" s="43"/>
      <c r="K1482" s="44"/>
      <c r="L1482" s="45"/>
      <c r="M1482" s="46" t="s">
        <v>4776</v>
      </c>
      <c r="N1482" s="40" t="s">
        <v>4777</v>
      </c>
      <c r="O1482" s="47" t="s">
        <v>4786</v>
      </c>
      <c r="P1482" s="40" t="s">
        <v>4787</v>
      </c>
      <c r="Q1482" s="59"/>
      <c r="R1482" s="59"/>
      <c r="S1482" s="49"/>
      <c r="T1482" s="50" t="str">
        <f>IFERROR(__xludf.DUMMYFUNCTION("if(isblank($A1482),"""",REGEXREPLACE($A1482,   "",?(\d),?"",  ""$1""&amp;""-""&amp;$H1482))"),"")</f>
        <v/>
      </c>
      <c r="U1482" s="51" t="str">
        <f>IFERROR(__xludf.DUMMYFUNCTION("iferror(split(A1482,"","",TRUE,TRUE),"""")"),"")</f>
        <v/>
      </c>
      <c r="V1482" s="51"/>
      <c r="W1482" s="51"/>
      <c r="X1482" s="51"/>
      <c r="Y1482" s="50" t="str">
        <f>IFERROR(__xludf.DUMMYFUNCTION("if(or(U1482="""",U1482=""f""),"""",U1482&amp;"": ""&amp;vlookup(to_text(U1482),'1.Learning-Goals'!$A$3:$B$100,2,FALSE))"),"")</f>
        <v/>
      </c>
      <c r="Z1482" s="50" t="str">
        <f>IFERROR(__xludf.DUMMYFUNCTION("if(or(V1482="""",V1482=""f""),"""",V1482&amp;"": ""&amp;vlookup(to_text(V1482),'1.Learning-Goals'!$A$3:$B$100,2,FALSE))"),"")</f>
        <v/>
      </c>
      <c r="AA1482" s="50" t="str">
        <f>IFERROR(__xludf.DUMMYFUNCTION("if(or(W1482="""",W1482=""f""),"""",W1482&amp;"": ""&amp;vlookup(to_text(W1482),'1.Learning-Goals'!$A$3:$B$100,2,FALSE))"),"")</f>
        <v/>
      </c>
      <c r="AB1482" s="50" t="str">
        <f>IFERROR(__xludf.DUMMYFUNCTION("if(or(X1482="""",X1482=""f""),"""",X1482&amp;"": ""&amp;vlookup(to_text(X1482),'1.Learning-Goals'!$A$3:$B$100,2,FALSE))"),"")</f>
        <v/>
      </c>
      <c r="AC1482" s="52"/>
      <c r="AD1482" s="52"/>
      <c r="AE1482" s="52"/>
      <c r="AF1482" s="52"/>
      <c r="AG1482" s="52"/>
      <c r="AH1482" s="52"/>
      <c r="AI1482" s="52"/>
      <c r="AJ1482" s="52"/>
    </row>
    <row r="1483" ht="15.75" customHeight="1">
      <c r="A1483" s="53"/>
      <c r="B1483" s="39" t="str">
        <f t="shared" si="1"/>
        <v/>
      </c>
      <c r="C1483" s="40" t="s">
        <v>4788</v>
      </c>
      <c r="D1483" s="41" t="s">
        <v>4789</v>
      </c>
      <c r="E1483" s="41" t="s">
        <v>2866</v>
      </c>
      <c r="F1483" s="40" t="s">
        <v>2939</v>
      </c>
      <c r="G1483" s="41" t="s">
        <v>4051</v>
      </c>
      <c r="H1483" s="58" t="s">
        <v>7</v>
      </c>
      <c r="I1483" s="41" t="s">
        <v>2940</v>
      </c>
      <c r="J1483" s="43"/>
      <c r="K1483" s="44"/>
      <c r="L1483" s="45"/>
      <c r="M1483" s="46" t="s">
        <v>4776</v>
      </c>
      <c r="N1483" s="40" t="s">
        <v>4777</v>
      </c>
      <c r="O1483" s="47" t="s">
        <v>4790</v>
      </c>
      <c r="P1483" s="40" t="s">
        <v>4791</v>
      </c>
      <c r="Q1483" s="59"/>
      <c r="R1483" s="59"/>
      <c r="S1483" s="49"/>
      <c r="T1483" s="50" t="str">
        <f>IFERROR(__xludf.DUMMYFUNCTION("if(isblank($A1483),"""",REGEXREPLACE($A1483,   "",?(\d),?"",  ""$1""&amp;""-""&amp;$H1483))"),"")</f>
        <v/>
      </c>
      <c r="U1483" s="51" t="str">
        <f>IFERROR(__xludf.DUMMYFUNCTION("iferror(split(A1483,"","",TRUE,TRUE),"""")"),"")</f>
        <v/>
      </c>
      <c r="V1483" s="51"/>
      <c r="W1483" s="51"/>
      <c r="X1483" s="51"/>
      <c r="Y1483" s="50" t="str">
        <f>IFERROR(__xludf.DUMMYFUNCTION("if(or(U1483="""",U1483=""f""),"""",U1483&amp;"": ""&amp;vlookup(to_text(U1483),'1.Learning-Goals'!$A$3:$B$100,2,FALSE))"),"")</f>
        <v/>
      </c>
      <c r="Z1483" s="50" t="str">
        <f>IFERROR(__xludf.DUMMYFUNCTION("if(or(V1483="""",V1483=""f""),"""",V1483&amp;"": ""&amp;vlookup(to_text(V1483),'1.Learning-Goals'!$A$3:$B$100,2,FALSE))"),"")</f>
        <v/>
      </c>
      <c r="AA1483" s="50" t="str">
        <f>IFERROR(__xludf.DUMMYFUNCTION("if(or(W1483="""",W1483=""f""),"""",W1483&amp;"": ""&amp;vlookup(to_text(W1483),'1.Learning-Goals'!$A$3:$B$100,2,FALSE))"),"")</f>
        <v/>
      </c>
      <c r="AB1483" s="50" t="str">
        <f>IFERROR(__xludf.DUMMYFUNCTION("if(or(X1483="""",X1483=""f""),"""",X1483&amp;"": ""&amp;vlookup(to_text(X1483),'1.Learning-Goals'!$A$3:$B$100,2,FALSE))"),"")</f>
        <v/>
      </c>
      <c r="AC1483" s="52"/>
      <c r="AD1483" s="52"/>
      <c r="AE1483" s="52"/>
      <c r="AF1483" s="52"/>
      <c r="AG1483" s="52"/>
      <c r="AH1483" s="52"/>
      <c r="AI1483" s="52"/>
      <c r="AJ1483" s="52"/>
    </row>
    <row r="1484" ht="15.75" customHeight="1">
      <c r="A1484" s="53"/>
      <c r="B1484" s="39" t="str">
        <f t="shared" si="1"/>
        <v/>
      </c>
      <c r="C1484" s="40" t="s">
        <v>4792</v>
      </c>
      <c r="D1484" s="41" t="s">
        <v>4793</v>
      </c>
      <c r="E1484" s="41" t="s">
        <v>2866</v>
      </c>
      <c r="F1484" s="40" t="s">
        <v>2939</v>
      </c>
      <c r="G1484" s="41" t="s">
        <v>4051</v>
      </c>
      <c r="H1484" s="58" t="s">
        <v>7</v>
      </c>
      <c r="I1484" s="41" t="s">
        <v>2940</v>
      </c>
      <c r="J1484" s="43"/>
      <c r="K1484" s="44"/>
      <c r="L1484" s="45"/>
      <c r="M1484" s="46" t="s">
        <v>4776</v>
      </c>
      <c r="N1484" s="40" t="s">
        <v>4777</v>
      </c>
      <c r="O1484" s="47" t="s">
        <v>4794</v>
      </c>
      <c r="P1484" s="40" t="s">
        <v>4795</v>
      </c>
      <c r="Q1484" s="59"/>
      <c r="R1484" s="59"/>
      <c r="S1484" s="49"/>
      <c r="T1484" s="50" t="str">
        <f>IFERROR(__xludf.DUMMYFUNCTION("if(isblank($A1484),"""",REGEXREPLACE($A1484,   "",?(\d),?"",  ""$1""&amp;""-""&amp;$H1484))"),"")</f>
        <v/>
      </c>
      <c r="U1484" s="51" t="str">
        <f>IFERROR(__xludf.DUMMYFUNCTION("iferror(split(A1484,"","",TRUE,TRUE),"""")"),"")</f>
        <v/>
      </c>
      <c r="V1484" s="51"/>
      <c r="W1484" s="51"/>
      <c r="X1484" s="51"/>
      <c r="Y1484" s="50" t="str">
        <f>IFERROR(__xludf.DUMMYFUNCTION("if(or(U1484="""",U1484=""f""),"""",U1484&amp;"": ""&amp;vlookup(to_text(U1484),'1.Learning-Goals'!$A$3:$B$100,2,FALSE))"),"")</f>
        <v/>
      </c>
      <c r="Z1484" s="50" t="str">
        <f>IFERROR(__xludf.DUMMYFUNCTION("if(or(V1484="""",V1484=""f""),"""",V1484&amp;"": ""&amp;vlookup(to_text(V1484),'1.Learning-Goals'!$A$3:$B$100,2,FALSE))"),"")</f>
        <v/>
      </c>
      <c r="AA1484" s="50" t="str">
        <f>IFERROR(__xludf.DUMMYFUNCTION("if(or(W1484="""",W1484=""f""),"""",W1484&amp;"": ""&amp;vlookup(to_text(W1484),'1.Learning-Goals'!$A$3:$B$100,2,FALSE))"),"")</f>
        <v/>
      </c>
      <c r="AB1484" s="50" t="str">
        <f>IFERROR(__xludf.DUMMYFUNCTION("if(or(X1484="""",X1484=""f""),"""",X1484&amp;"": ""&amp;vlookup(to_text(X1484),'1.Learning-Goals'!$A$3:$B$100,2,FALSE))"),"")</f>
        <v/>
      </c>
      <c r="AC1484" s="52"/>
      <c r="AD1484" s="52"/>
      <c r="AE1484" s="52"/>
      <c r="AF1484" s="52"/>
      <c r="AG1484" s="52"/>
      <c r="AH1484" s="52"/>
      <c r="AI1484" s="52"/>
      <c r="AJ1484" s="52"/>
    </row>
    <row r="1485" ht="15.75" customHeight="1">
      <c r="A1485" s="38" t="s">
        <v>28</v>
      </c>
      <c r="B1485" s="39" t="str">
        <f t="shared" si="1"/>
        <v>7: Interpret scatter plot data from a model organism (Trinidadian guppies) and compare to related data in an endangered species (Florida panthers) to draw broader conclusions about the effectiveness of genetic rescue.</v>
      </c>
      <c r="C1485" s="40" t="s">
        <v>4796</v>
      </c>
      <c r="D1485" s="41" t="s">
        <v>4797</v>
      </c>
      <c r="E1485" s="41" t="s">
        <v>2866</v>
      </c>
      <c r="F1485" s="40" t="s">
        <v>2939</v>
      </c>
      <c r="G1485" s="41" t="s">
        <v>4051</v>
      </c>
      <c r="H1485" s="58" t="s">
        <v>7</v>
      </c>
      <c r="I1485" s="41" t="s">
        <v>2940</v>
      </c>
      <c r="J1485" s="43"/>
      <c r="K1485" s="44"/>
      <c r="L1485" s="45"/>
      <c r="M1485" s="46" t="s">
        <v>4776</v>
      </c>
      <c r="N1485" s="40" t="s">
        <v>4777</v>
      </c>
      <c r="O1485" s="47" t="s">
        <v>4798</v>
      </c>
      <c r="P1485" s="40" t="s">
        <v>4799</v>
      </c>
      <c r="Q1485" s="59"/>
      <c r="R1485" s="59"/>
      <c r="S1485" s="49"/>
      <c r="T1485" s="50" t="str">
        <f>IFERROR(__xludf.DUMMYFUNCTION("if(isblank($A1485),"""",REGEXREPLACE($A1485,   "",?(\d),?"",  ""$1""&amp;""-""&amp;$H1485))"),"7-Math")</f>
        <v>7-Math</v>
      </c>
      <c r="U1485" s="51">
        <f>IFERROR(__xludf.DUMMYFUNCTION("iferror(split(A1485,"","",TRUE,TRUE),"""")"),7.0)</f>
        <v>7</v>
      </c>
      <c r="V1485" s="51"/>
      <c r="W1485" s="51"/>
      <c r="X1485" s="51"/>
      <c r="Y1485" s="50" t="str">
        <f>IFERROR(__xludf.DUMMYFUNCTION("if(or(U1485="""",U1485=""f""),"""",U1485&amp;"": ""&amp;vlookup(to_text(U1485),'1.Learning-Goals'!$A$3:$B$100,2,FALSE))"),"7: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Z1485" s="50" t="str">
        <f>IFERROR(__xludf.DUMMYFUNCTION("if(or(V1485="""",V1485=""f""),"""",V1485&amp;"": ""&amp;vlookup(to_text(V1485),'1.Learning-Goals'!$A$3:$B$100,2,FALSE))"),"")</f>
        <v/>
      </c>
      <c r="AA1485" s="50" t="str">
        <f>IFERROR(__xludf.DUMMYFUNCTION("if(or(W1485="""",W1485=""f""),"""",W1485&amp;"": ""&amp;vlookup(to_text(W1485),'1.Learning-Goals'!$A$3:$B$100,2,FALSE))"),"")</f>
        <v/>
      </c>
      <c r="AB1485" s="50" t="str">
        <f>IFERROR(__xludf.DUMMYFUNCTION("if(or(X1485="""",X1485=""f""),"""",X1485&amp;"": ""&amp;vlookup(to_text(X1485),'1.Learning-Goals'!$A$3:$B$100,2,FALSE))"),"")</f>
        <v/>
      </c>
      <c r="AC1485" s="52"/>
      <c r="AD1485" s="52"/>
      <c r="AE1485" s="52"/>
      <c r="AF1485" s="52"/>
      <c r="AG1485" s="52"/>
      <c r="AH1485" s="52"/>
      <c r="AI1485" s="52"/>
      <c r="AJ1485" s="52"/>
    </row>
    <row r="1486" ht="15.75" customHeight="1">
      <c r="A1486" s="53"/>
      <c r="B1486" s="39" t="str">
        <f t="shared" si="1"/>
        <v/>
      </c>
      <c r="C1486" s="40" t="s">
        <v>4800</v>
      </c>
      <c r="D1486" s="41" t="s">
        <v>4801</v>
      </c>
      <c r="E1486" s="41" t="s">
        <v>2866</v>
      </c>
      <c r="F1486" s="40" t="s">
        <v>2939</v>
      </c>
      <c r="G1486" s="41" t="s">
        <v>4051</v>
      </c>
      <c r="H1486" s="58" t="s">
        <v>7</v>
      </c>
      <c r="I1486" s="41" t="s">
        <v>2940</v>
      </c>
      <c r="J1486" s="43"/>
      <c r="K1486" s="44"/>
      <c r="L1486" s="45"/>
      <c r="M1486" s="46" t="s">
        <v>4776</v>
      </c>
      <c r="N1486" s="40" t="s">
        <v>4777</v>
      </c>
      <c r="O1486" s="47" t="s">
        <v>4802</v>
      </c>
      <c r="P1486" s="40" t="s">
        <v>4803</v>
      </c>
      <c r="Q1486" s="59"/>
      <c r="R1486" s="59"/>
      <c r="S1486" s="49"/>
      <c r="T1486" s="50" t="str">
        <f>IFERROR(__xludf.DUMMYFUNCTION("if(isblank($A1486),"""",REGEXREPLACE($A1486,   "",?(\d),?"",  ""$1""&amp;""-""&amp;$H1486))"),"")</f>
        <v/>
      </c>
      <c r="U1486" s="51" t="str">
        <f>IFERROR(__xludf.DUMMYFUNCTION("iferror(split(A1486,"","",TRUE,TRUE),"""")"),"")</f>
        <v/>
      </c>
      <c r="V1486" s="51"/>
      <c r="W1486" s="51"/>
      <c r="X1486" s="51"/>
      <c r="Y1486" s="50" t="str">
        <f>IFERROR(__xludf.DUMMYFUNCTION("if(or(U1486="""",U1486=""f""),"""",U1486&amp;"": ""&amp;vlookup(to_text(U1486),'1.Learning-Goals'!$A$3:$B$100,2,FALSE))"),"")</f>
        <v/>
      </c>
      <c r="Z1486" s="50" t="str">
        <f>IFERROR(__xludf.DUMMYFUNCTION("if(or(V1486="""",V1486=""f""),"""",V1486&amp;"": ""&amp;vlookup(to_text(V1486),'1.Learning-Goals'!$A$3:$B$100,2,FALSE))"),"")</f>
        <v/>
      </c>
      <c r="AA1486" s="50" t="str">
        <f>IFERROR(__xludf.DUMMYFUNCTION("if(or(W1486="""",W1486=""f""),"""",W1486&amp;"": ""&amp;vlookup(to_text(W1486),'1.Learning-Goals'!$A$3:$B$100,2,FALSE))"),"")</f>
        <v/>
      </c>
      <c r="AB1486" s="50" t="str">
        <f>IFERROR(__xludf.DUMMYFUNCTION("if(or(X1486="""",X1486=""f""),"""",X1486&amp;"": ""&amp;vlookup(to_text(X1486),'1.Learning-Goals'!$A$3:$B$100,2,FALSE))"),"")</f>
        <v/>
      </c>
      <c r="AC1486" s="52"/>
      <c r="AD1486" s="52"/>
      <c r="AE1486" s="52"/>
      <c r="AF1486" s="52"/>
      <c r="AG1486" s="52"/>
      <c r="AH1486" s="52"/>
      <c r="AI1486" s="52"/>
      <c r="AJ1486" s="52"/>
    </row>
    <row r="1487" ht="15.75" customHeight="1">
      <c r="A1487" s="53"/>
      <c r="B1487" s="39" t="str">
        <f t="shared" si="1"/>
        <v/>
      </c>
      <c r="C1487" s="40" t="s">
        <v>4804</v>
      </c>
      <c r="D1487" s="41" t="s">
        <v>4805</v>
      </c>
      <c r="E1487" s="41" t="s">
        <v>2866</v>
      </c>
      <c r="F1487" s="40" t="s">
        <v>2939</v>
      </c>
      <c r="G1487" s="41" t="s">
        <v>4051</v>
      </c>
      <c r="H1487" s="58" t="s">
        <v>7</v>
      </c>
      <c r="I1487" s="41" t="s">
        <v>2940</v>
      </c>
      <c r="J1487" s="43"/>
      <c r="K1487" s="44"/>
      <c r="L1487" s="45"/>
      <c r="M1487" s="46" t="s">
        <v>4776</v>
      </c>
      <c r="N1487" s="40" t="s">
        <v>4777</v>
      </c>
      <c r="O1487" s="47" t="s">
        <v>4806</v>
      </c>
      <c r="P1487" s="40" t="s">
        <v>4807</v>
      </c>
      <c r="Q1487" s="59"/>
      <c r="R1487" s="59"/>
      <c r="S1487" s="49"/>
      <c r="T1487" s="50" t="str">
        <f>IFERROR(__xludf.DUMMYFUNCTION("if(isblank($A1487),"""",REGEXREPLACE($A1487,   "",?(\d),?"",  ""$1""&amp;""-""&amp;$H1487))"),"")</f>
        <v/>
      </c>
      <c r="U1487" s="51" t="str">
        <f>IFERROR(__xludf.DUMMYFUNCTION("iferror(split(A1487,"","",TRUE,TRUE),"""")"),"")</f>
        <v/>
      </c>
      <c r="V1487" s="51"/>
      <c r="W1487" s="51"/>
      <c r="X1487" s="51"/>
      <c r="Y1487" s="50" t="str">
        <f>IFERROR(__xludf.DUMMYFUNCTION("if(or(U1487="""",U1487=""f""),"""",U1487&amp;"": ""&amp;vlookup(to_text(U1487),'1.Learning-Goals'!$A$3:$B$100,2,FALSE))"),"")</f>
        <v/>
      </c>
      <c r="Z1487" s="50" t="str">
        <f>IFERROR(__xludf.DUMMYFUNCTION("if(or(V1487="""",V1487=""f""),"""",V1487&amp;"": ""&amp;vlookup(to_text(V1487),'1.Learning-Goals'!$A$3:$B$100,2,FALSE))"),"")</f>
        <v/>
      </c>
      <c r="AA1487" s="50" t="str">
        <f>IFERROR(__xludf.DUMMYFUNCTION("if(or(W1487="""",W1487=""f""),"""",W1487&amp;"": ""&amp;vlookup(to_text(W1487),'1.Learning-Goals'!$A$3:$B$100,2,FALSE))"),"")</f>
        <v/>
      </c>
      <c r="AB1487" s="50" t="str">
        <f>IFERROR(__xludf.DUMMYFUNCTION("if(or(X1487="""",X1487=""f""),"""",X1487&amp;"": ""&amp;vlookup(to_text(X1487),'1.Learning-Goals'!$A$3:$B$100,2,FALSE))"),"")</f>
        <v/>
      </c>
      <c r="AC1487" s="52"/>
      <c r="AD1487" s="52"/>
      <c r="AE1487" s="52"/>
      <c r="AF1487" s="52"/>
      <c r="AG1487" s="52"/>
      <c r="AH1487" s="52"/>
      <c r="AI1487" s="52"/>
      <c r="AJ1487" s="52"/>
    </row>
    <row r="1488" ht="15.75" customHeight="1">
      <c r="A1488" s="53"/>
      <c r="B1488" s="39" t="str">
        <f t="shared" si="1"/>
        <v/>
      </c>
      <c r="C1488" s="40" t="s">
        <v>4808</v>
      </c>
      <c r="D1488" s="41" t="s">
        <v>4809</v>
      </c>
      <c r="E1488" s="41" t="s">
        <v>2866</v>
      </c>
      <c r="F1488" s="40" t="s">
        <v>2939</v>
      </c>
      <c r="G1488" s="41" t="s">
        <v>4051</v>
      </c>
      <c r="H1488" s="58" t="s">
        <v>7</v>
      </c>
      <c r="I1488" s="41" t="s">
        <v>2940</v>
      </c>
      <c r="J1488" s="43"/>
      <c r="K1488" s="44"/>
      <c r="L1488" s="45"/>
      <c r="M1488" s="46" t="s">
        <v>4776</v>
      </c>
      <c r="N1488" s="40" t="s">
        <v>4777</v>
      </c>
      <c r="O1488" s="47" t="s">
        <v>4810</v>
      </c>
      <c r="P1488" s="40" t="s">
        <v>4811</v>
      </c>
      <c r="Q1488" s="59"/>
      <c r="R1488" s="59"/>
      <c r="S1488" s="49"/>
      <c r="T1488" s="50" t="str">
        <f>IFERROR(__xludf.DUMMYFUNCTION("if(isblank($A1488),"""",REGEXREPLACE($A1488,   "",?(\d),?"",  ""$1""&amp;""-""&amp;$H1488))"),"")</f>
        <v/>
      </c>
      <c r="U1488" s="51" t="str">
        <f>IFERROR(__xludf.DUMMYFUNCTION("iferror(split(A1488,"","",TRUE,TRUE),"""")"),"")</f>
        <v/>
      </c>
      <c r="V1488" s="51"/>
      <c r="W1488" s="51"/>
      <c r="X1488" s="51"/>
      <c r="Y1488" s="50" t="str">
        <f>IFERROR(__xludf.DUMMYFUNCTION("if(or(U1488="""",U1488=""f""),"""",U1488&amp;"": ""&amp;vlookup(to_text(U1488),'1.Learning-Goals'!$A$3:$B$100,2,FALSE))"),"")</f>
        <v/>
      </c>
      <c r="Z1488" s="50" t="str">
        <f>IFERROR(__xludf.DUMMYFUNCTION("if(or(V1488="""",V1488=""f""),"""",V1488&amp;"": ""&amp;vlookup(to_text(V1488),'1.Learning-Goals'!$A$3:$B$100,2,FALSE))"),"")</f>
        <v/>
      </c>
      <c r="AA1488" s="50" t="str">
        <f>IFERROR(__xludf.DUMMYFUNCTION("if(or(W1488="""",W1488=""f""),"""",W1488&amp;"": ""&amp;vlookup(to_text(W1488),'1.Learning-Goals'!$A$3:$B$100,2,FALSE))"),"")</f>
        <v/>
      </c>
      <c r="AB1488" s="50" t="str">
        <f>IFERROR(__xludf.DUMMYFUNCTION("if(or(X1488="""",X1488=""f""),"""",X1488&amp;"": ""&amp;vlookup(to_text(X1488),'1.Learning-Goals'!$A$3:$B$100,2,FALSE))"),"")</f>
        <v/>
      </c>
      <c r="AC1488" s="52"/>
      <c r="AD1488" s="52"/>
      <c r="AE1488" s="52"/>
      <c r="AF1488" s="52"/>
      <c r="AG1488" s="52"/>
      <c r="AH1488" s="52"/>
      <c r="AI1488" s="52"/>
      <c r="AJ1488" s="52"/>
    </row>
    <row r="1489" ht="15.75" customHeight="1">
      <c r="A1489" s="38" t="s">
        <v>28</v>
      </c>
      <c r="B1489" s="39" t="str">
        <f t="shared" si="1"/>
        <v>7: Interpret scatter plot data from a model organism (Trinidadian guppies) and compare to related data in an endangered species (Florida panthers) to draw broader conclusions about the effectiveness of genetic rescue.</v>
      </c>
      <c r="C1489" s="40" t="s">
        <v>4812</v>
      </c>
      <c r="D1489" s="41" t="s">
        <v>4813</v>
      </c>
      <c r="E1489" s="41" t="s">
        <v>2866</v>
      </c>
      <c r="F1489" s="40" t="s">
        <v>2939</v>
      </c>
      <c r="G1489" s="41" t="s">
        <v>4051</v>
      </c>
      <c r="H1489" s="58" t="s">
        <v>7</v>
      </c>
      <c r="I1489" s="41" t="s">
        <v>2940</v>
      </c>
      <c r="J1489" s="43"/>
      <c r="K1489" s="44"/>
      <c r="L1489" s="45"/>
      <c r="M1489" s="46" t="s">
        <v>4776</v>
      </c>
      <c r="N1489" s="40" t="s">
        <v>4777</v>
      </c>
      <c r="O1489" s="47" t="s">
        <v>4814</v>
      </c>
      <c r="P1489" s="40" t="s">
        <v>4815</v>
      </c>
      <c r="Q1489" s="59"/>
      <c r="R1489" s="59"/>
      <c r="S1489" s="49"/>
      <c r="T1489" s="50" t="str">
        <f>IFERROR(__xludf.DUMMYFUNCTION("if(isblank($A1489),"""",REGEXREPLACE($A1489,   "",?(\d),?"",  ""$1""&amp;""-""&amp;$H1489))"),"7-Math")</f>
        <v>7-Math</v>
      </c>
      <c r="U1489" s="51">
        <f>IFERROR(__xludf.DUMMYFUNCTION("iferror(split(A1489,"","",TRUE,TRUE),"""")"),7.0)</f>
        <v>7</v>
      </c>
      <c r="V1489" s="51"/>
      <c r="W1489" s="51"/>
      <c r="X1489" s="51"/>
      <c r="Y1489" s="50" t="str">
        <f>IFERROR(__xludf.DUMMYFUNCTION("if(or(U1489="""",U1489=""f""),"""",U1489&amp;"": ""&amp;vlookup(to_text(U1489),'1.Learning-Goals'!$A$3:$B$100,2,FALSE))"),"7: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Z1489" s="50" t="str">
        <f>IFERROR(__xludf.DUMMYFUNCTION("if(or(V1489="""",V1489=""f""),"""",V1489&amp;"": ""&amp;vlookup(to_text(V1489),'1.Learning-Goals'!$A$3:$B$100,2,FALSE))"),"")</f>
        <v/>
      </c>
      <c r="AA1489" s="50" t="str">
        <f>IFERROR(__xludf.DUMMYFUNCTION("if(or(W1489="""",W1489=""f""),"""",W1489&amp;"": ""&amp;vlookup(to_text(W1489),'1.Learning-Goals'!$A$3:$B$100,2,FALSE))"),"")</f>
        <v/>
      </c>
      <c r="AB1489" s="50" t="str">
        <f>IFERROR(__xludf.DUMMYFUNCTION("if(or(X1489="""",X1489=""f""),"""",X1489&amp;"": ""&amp;vlookup(to_text(X1489),'1.Learning-Goals'!$A$3:$B$100,2,FALSE))"),"")</f>
        <v/>
      </c>
      <c r="AC1489" s="52"/>
      <c r="AD1489" s="52"/>
      <c r="AE1489" s="52"/>
      <c r="AF1489" s="52"/>
      <c r="AG1489" s="52"/>
      <c r="AH1489" s="52"/>
      <c r="AI1489" s="52"/>
      <c r="AJ1489" s="52"/>
    </row>
    <row r="1490" ht="15.75" customHeight="1">
      <c r="A1490" s="53"/>
      <c r="B1490" s="39" t="str">
        <f t="shared" si="1"/>
        <v/>
      </c>
      <c r="C1490" s="40" t="s">
        <v>4816</v>
      </c>
      <c r="D1490" s="41" t="s">
        <v>4817</v>
      </c>
      <c r="E1490" s="41" t="s">
        <v>2866</v>
      </c>
      <c r="F1490" s="40" t="s">
        <v>2939</v>
      </c>
      <c r="G1490" s="41" t="s">
        <v>4051</v>
      </c>
      <c r="H1490" s="58" t="s">
        <v>7</v>
      </c>
      <c r="I1490" s="41" t="s">
        <v>2940</v>
      </c>
      <c r="J1490" s="43"/>
      <c r="K1490" s="44"/>
      <c r="L1490" s="45"/>
      <c r="M1490" s="46" t="s">
        <v>4776</v>
      </c>
      <c r="N1490" s="40" t="s">
        <v>4777</v>
      </c>
      <c r="O1490" s="47" t="s">
        <v>4818</v>
      </c>
      <c r="P1490" s="40" t="s">
        <v>4819</v>
      </c>
      <c r="Q1490" s="59"/>
      <c r="R1490" s="59"/>
      <c r="S1490" s="49"/>
      <c r="T1490" s="50" t="str">
        <f>IFERROR(__xludf.DUMMYFUNCTION("if(isblank($A1490),"""",REGEXREPLACE($A1490,   "",?(\d),?"",  ""$1""&amp;""-""&amp;$H1490))"),"")</f>
        <v/>
      </c>
      <c r="U1490" s="51" t="str">
        <f>IFERROR(__xludf.DUMMYFUNCTION("iferror(split(A1490,"","",TRUE,TRUE),"""")"),"")</f>
        <v/>
      </c>
      <c r="V1490" s="51"/>
      <c r="W1490" s="51"/>
      <c r="X1490" s="51"/>
      <c r="Y1490" s="50" t="str">
        <f>IFERROR(__xludf.DUMMYFUNCTION("if(or(U1490="""",U1490=""f""),"""",U1490&amp;"": ""&amp;vlookup(to_text(U1490),'1.Learning-Goals'!$A$3:$B$100,2,FALSE))"),"")</f>
        <v/>
      </c>
      <c r="Z1490" s="50" t="str">
        <f>IFERROR(__xludf.DUMMYFUNCTION("if(or(V1490="""",V1490=""f""),"""",V1490&amp;"": ""&amp;vlookup(to_text(V1490),'1.Learning-Goals'!$A$3:$B$100,2,FALSE))"),"")</f>
        <v/>
      </c>
      <c r="AA1490" s="50" t="str">
        <f>IFERROR(__xludf.DUMMYFUNCTION("if(or(W1490="""",W1490=""f""),"""",W1490&amp;"": ""&amp;vlookup(to_text(W1490),'1.Learning-Goals'!$A$3:$B$100,2,FALSE))"),"")</f>
        <v/>
      </c>
      <c r="AB1490" s="50" t="str">
        <f>IFERROR(__xludf.DUMMYFUNCTION("if(or(X1490="""",X1490=""f""),"""",X1490&amp;"": ""&amp;vlookup(to_text(X1490),'1.Learning-Goals'!$A$3:$B$100,2,FALSE))"),"")</f>
        <v/>
      </c>
      <c r="AC1490" s="52"/>
      <c r="AD1490" s="52"/>
      <c r="AE1490" s="52"/>
      <c r="AF1490" s="52"/>
      <c r="AG1490" s="52"/>
      <c r="AH1490" s="52"/>
      <c r="AI1490" s="52"/>
      <c r="AJ1490" s="52"/>
    </row>
    <row r="1491" ht="15.75" customHeight="1">
      <c r="A1491" s="53"/>
      <c r="B1491" s="39" t="str">
        <f t="shared" si="1"/>
        <v/>
      </c>
      <c r="C1491" s="40" t="s">
        <v>4820</v>
      </c>
      <c r="D1491" s="41" t="s">
        <v>4821</v>
      </c>
      <c r="E1491" s="41" t="s">
        <v>2866</v>
      </c>
      <c r="F1491" s="40" t="s">
        <v>2939</v>
      </c>
      <c r="G1491" s="41" t="s">
        <v>4051</v>
      </c>
      <c r="H1491" s="58" t="s">
        <v>7</v>
      </c>
      <c r="I1491" s="41" t="s">
        <v>2940</v>
      </c>
      <c r="J1491" s="43"/>
      <c r="K1491" s="44"/>
      <c r="L1491" s="45"/>
      <c r="M1491" s="46" t="s">
        <v>4776</v>
      </c>
      <c r="N1491" s="40" t="s">
        <v>4777</v>
      </c>
      <c r="O1491" s="47" t="s">
        <v>4822</v>
      </c>
      <c r="P1491" s="40" t="s">
        <v>4823</v>
      </c>
      <c r="Q1491" s="59"/>
      <c r="R1491" s="59"/>
      <c r="S1491" s="49"/>
      <c r="T1491" s="50" t="str">
        <f>IFERROR(__xludf.DUMMYFUNCTION("if(isblank($A1491),"""",REGEXREPLACE($A1491,   "",?(\d),?"",  ""$1""&amp;""-""&amp;$H1491))"),"")</f>
        <v/>
      </c>
      <c r="U1491" s="51" t="str">
        <f>IFERROR(__xludf.DUMMYFUNCTION("iferror(split(A1491,"","",TRUE,TRUE),"""")"),"")</f>
        <v/>
      </c>
      <c r="V1491" s="51"/>
      <c r="W1491" s="51"/>
      <c r="X1491" s="51"/>
      <c r="Y1491" s="50" t="str">
        <f>IFERROR(__xludf.DUMMYFUNCTION("if(or(U1491="""",U1491=""f""),"""",U1491&amp;"": ""&amp;vlookup(to_text(U1491),'1.Learning-Goals'!$A$3:$B$100,2,FALSE))"),"")</f>
        <v/>
      </c>
      <c r="Z1491" s="50" t="str">
        <f>IFERROR(__xludf.DUMMYFUNCTION("if(or(V1491="""",V1491=""f""),"""",V1491&amp;"": ""&amp;vlookup(to_text(V1491),'1.Learning-Goals'!$A$3:$B$100,2,FALSE))"),"")</f>
        <v/>
      </c>
      <c r="AA1491" s="50" t="str">
        <f>IFERROR(__xludf.DUMMYFUNCTION("if(or(W1491="""",W1491=""f""),"""",W1491&amp;"": ""&amp;vlookup(to_text(W1491),'1.Learning-Goals'!$A$3:$B$100,2,FALSE))"),"")</f>
        <v/>
      </c>
      <c r="AB1491" s="50" t="str">
        <f>IFERROR(__xludf.DUMMYFUNCTION("if(or(X1491="""",X1491=""f""),"""",X1491&amp;"": ""&amp;vlookup(to_text(X1491),'1.Learning-Goals'!$A$3:$B$100,2,FALSE))"),"")</f>
        <v/>
      </c>
      <c r="AC1491" s="52"/>
      <c r="AD1491" s="52"/>
      <c r="AE1491" s="52"/>
      <c r="AF1491" s="52"/>
      <c r="AG1491" s="52"/>
      <c r="AH1491" s="52"/>
      <c r="AI1491" s="52"/>
      <c r="AJ1491" s="52"/>
    </row>
    <row r="1492" ht="15.75" customHeight="1">
      <c r="A1492" s="53"/>
      <c r="B1492" s="39" t="str">
        <f t="shared" si="1"/>
        <v/>
      </c>
      <c r="C1492" s="40" t="s">
        <v>4824</v>
      </c>
      <c r="D1492" s="41" t="s">
        <v>4825</v>
      </c>
      <c r="E1492" s="41" t="s">
        <v>2866</v>
      </c>
      <c r="F1492" s="40" t="s">
        <v>2939</v>
      </c>
      <c r="G1492" s="41" t="s">
        <v>4051</v>
      </c>
      <c r="H1492" s="58" t="s">
        <v>7</v>
      </c>
      <c r="I1492" s="41" t="s">
        <v>2940</v>
      </c>
      <c r="J1492" s="43"/>
      <c r="K1492" s="44"/>
      <c r="L1492" s="45"/>
      <c r="M1492" s="46" t="s">
        <v>2941</v>
      </c>
      <c r="N1492" s="40" t="s">
        <v>2942</v>
      </c>
      <c r="O1492" s="47" t="s">
        <v>4826</v>
      </c>
      <c r="P1492" s="40" t="s">
        <v>2944</v>
      </c>
      <c r="Q1492" s="59"/>
      <c r="R1492" s="59"/>
      <c r="S1492" s="49"/>
      <c r="T1492" s="50" t="str">
        <f>IFERROR(__xludf.DUMMYFUNCTION("if(isblank($A1492),"""",REGEXREPLACE($A1492,   "",?(\d),?"",  ""$1""&amp;""-""&amp;$H1492))"),"")</f>
        <v/>
      </c>
      <c r="U1492" s="51" t="str">
        <f>IFERROR(__xludf.DUMMYFUNCTION("iferror(split(A1492,"","",TRUE,TRUE),"""")"),"")</f>
        <v/>
      </c>
      <c r="V1492" s="51"/>
      <c r="W1492" s="51"/>
      <c r="X1492" s="51"/>
      <c r="Y1492" s="50" t="str">
        <f>IFERROR(__xludf.DUMMYFUNCTION("if(or(U1492="""",U1492=""f""),"""",U1492&amp;"": ""&amp;vlookup(to_text(U1492),'1.Learning-Goals'!$A$3:$B$100,2,FALSE))"),"")</f>
        <v/>
      </c>
      <c r="Z1492" s="50" t="str">
        <f>IFERROR(__xludf.DUMMYFUNCTION("if(or(V1492="""",V1492=""f""),"""",V1492&amp;"": ""&amp;vlookup(to_text(V1492),'1.Learning-Goals'!$A$3:$B$100,2,FALSE))"),"")</f>
        <v/>
      </c>
      <c r="AA1492" s="50" t="str">
        <f>IFERROR(__xludf.DUMMYFUNCTION("if(or(W1492="""",W1492=""f""),"""",W1492&amp;"": ""&amp;vlookup(to_text(W1492),'1.Learning-Goals'!$A$3:$B$100,2,FALSE))"),"")</f>
        <v/>
      </c>
      <c r="AB1492" s="50" t="str">
        <f>IFERROR(__xludf.DUMMYFUNCTION("if(or(X1492="""",X1492=""f""),"""",X1492&amp;"": ""&amp;vlookup(to_text(X1492),'1.Learning-Goals'!$A$3:$B$100,2,FALSE))"),"")</f>
        <v/>
      </c>
      <c r="AC1492" s="52"/>
      <c r="AD1492" s="52"/>
      <c r="AE1492" s="52"/>
      <c r="AF1492" s="52"/>
      <c r="AG1492" s="52"/>
      <c r="AH1492" s="52"/>
      <c r="AI1492" s="52"/>
      <c r="AJ1492" s="52"/>
    </row>
    <row r="1493" ht="15.75" customHeight="1">
      <c r="A1493" s="53"/>
      <c r="B1493" s="39" t="str">
        <f t="shared" si="1"/>
        <v/>
      </c>
      <c r="C1493" s="40" t="s">
        <v>4827</v>
      </c>
      <c r="D1493" s="41" t="s">
        <v>4828</v>
      </c>
      <c r="E1493" s="41" t="s">
        <v>2866</v>
      </c>
      <c r="F1493" s="40" t="s">
        <v>2939</v>
      </c>
      <c r="G1493" s="41" t="s">
        <v>4051</v>
      </c>
      <c r="H1493" s="58" t="s">
        <v>7</v>
      </c>
      <c r="I1493" s="41" t="s">
        <v>2940</v>
      </c>
      <c r="J1493" s="43"/>
      <c r="K1493" s="44"/>
      <c r="L1493" s="45"/>
      <c r="M1493" s="46" t="s">
        <v>2941</v>
      </c>
      <c r="N1493" s="40" t="s">
        <v>2942</v>
      </c>
      <c r="O1493" s="47" t="s">
        <v>4829</v>
      </c>
      <c r="P1493" s="40" t="s">
        <v>2948</v>
      </c>
      <c r="Q1493" s="59"/>
      <c r="R1493" s="59"/>
      <c r="S1493" s="49"/>
      <c r="T1493" s="50" t="str">
        <f>IFERROR(__xludf.DUMMYFUNCTION("if(isblank($A1493),"""",REGEXREPLACE($A1493,   "",?(\d),?"",  ""$1""&amp;""-""&amp;$H1493))"),"")</f>
        <v/>
      </c>
      <c r="U1493" s="51" t="str">
        <f>IFERROR(__xludf.DUMMYFUNCTION("iferror(split(A1493,"","",TRUE,TRUE),"""")"),"")</f>
        <v/>
      </c>
      <c r="V1493" s="51"/>
      <c r="W1493" s="51"/>
      <c r="X1493" s="51"/>
      <c r="Y1493" s="50" t="str">
        <f>IFERROR(__xludf.DUMMYFUNCTION("if(or(U1493="""",U1493=""f""),"""",U1493&amp;"": ""&amp;vlookup(to_text(U1493),'1.Learning-Goals'!$A$3:$B$100,2,FALSE))"),"")</f>
        <v/>
      </c>
      <c r="Z1493" s="50" t="str">
        <f>IFERROR(__xludf.DUMMYFUNCTION("if(or(V1493="""",V1493=""f""),"""",V1493&amp;"": ""&amp;vlookup(to_text(V1493),'1.Learning-Goals'!$A$3:$B$100,2,FALSE))"),"")</f>
        <v/>
      </c>
      <c r="AA1493" s="50" t="str">
        <f>IFERROR(__xludf.DUMMYFUNCTION("if(or(W1493="""",W1493=""f""),"""",W1493&amp;"": ""&amp;vlookup(to_text(W1493),'1.Learning-Goals'!$A$3:$B$100,2,FALSE))"),"")</f>
        <v/>
      </c>
      <c r="AB1493" s="50" t="str">
        <f>IFERROR(__xludf.DUMMYFUNCTION("if(or(X1493="""",X1493=""f""),"""",X1493&amp;"": ""&amp;vlookup(to_text(X1493),'1.Learning-Goals'!$A$3:$B$100,2,FALSE))"),"")</f>
        <v/>
      </c>
      <c r="AC1493" s="52"/>
      <c r="AD1493" s="52"/>
      <c r="AE1493" s="52"/>
      <c r="AF1493" s="52"/>
      <c r="AG1493" s="52"/>
      <c r="AH1493" s="52"/>
      <c r="AI1493" s="52"/>
      <c r="AJ1493" s="52"/>
    </row>
    <row r="1494" ht="15.75" customHeight="1">
      <c r="A1494" s="53"/>
      <c r="B1494" s="39" t="str">
        <f t="shared" si="1"/>
        <v/>
      </c>
      <c r="C1494" s="40" t="s">
        <v>4830</v>
      </c>
      <c r="D1494" s="41" t="s">
        <v>4831</v>
      </c>
      <c r="E1494" s="41" t="s">
        <v>2866</v>
      </c>
      <c r="F1494" s="40" t="s">
        <v>2939</v>
      </c>
      <c r="G1494" s="41" t="s">
        <v>4051</v>
      </c>
      <c r="H1494" s="58" t="s">
        <v>7</v>
      </c>
      <c r="I1494" s="41" t="s">
        <v>2940</v>
      </c>
      <c r="J1494" s="43"/>
      <c r="K1494" s="44"/>
      <c r="L1494" s="45"/>
      <c r="M1494" s="46" t="s">
        <v>2941</v>
      </c>
      <c r="N1494" s="40" t="s">
        <v>2942</v>
      </c>
      <c r="O1494" s="47" t="s">
        <v>4832</v>
      </c>
      <c r="P1494" s="40" t="s">
        <v>3086</v>
      </c>
      <c r="Q1494" s="59"/>
      <c r="R1494" s="59"/>
      <c r="S1494" s="49"/>
      <c r="T1494" s="50" t="str">
        <f>IFERROR(__xludf.DUMMYFUNCTION("if(isblank($A1494),"""",REGEXREPLACE($A1494,   "",?(\d),?"",  ""$1""&amp;""-""&amp;$H1494))"),"")</f>
        <v/>
      </c>
      <c r="U1494" s="51" t="str">
        <f>IFERROR(__xludf.DUMMYFUNCTION("iferror(split(A1494,"","",TRUE,TRUE),"""")"),"")</f>
        <v/>
      </c>
      <c r="V1494" s="51"/>
      <c r="W1494" s="51"/>
      <c r="X1494" s="51"/>
      <c r="Y1494" s="50" t="str">
        <f>IFERROR(__xludf.DUMMYFUNCTION("if(or(U1494="""",U1494=""f""),"""",U1494&amp;"": ""&amp;vlookup(to_text(U1494),'1.Learning-Goals'!$A$3:$B$100,2,FALSE))"),"")</f>
        <v/>
      </c>
      <c r="Z1494" s="50" t="str">
        <f>IFERROR(__xludf.DUMMYFUNCTION("if(or(V1494="""",V1494=""f""),"""",V1494&amp;"": ""&amp;vlookup(to_text(V1494),'1.Learning-Goals'!$A$3:$B$100,2,FALSE))"),"")</f>
        <v/>
      </c>
      <c r="AA1494" s="50" t="str">
        <f>IFERROR(__xludf.DUMMYFUNCTION("if(or(W1494="""",W1494=""f""),"""",W1494&amp;"": ""&amp;vlookup(to_text(W1494),'1.Learning-Goals'!$A$3:$B$100,2,FALSE))"),"")</f>
        <v/>
      </c>
      <c r="AB1494" s="50" t="str">
        <f>IFERROR(__xludf.DUMMYFUNCTION("if(or(X1494="""",X1494=""f""),"""",X1494&amp;"": ""&amp;vlookup(to_text(X1494),'1.Learning-Goals'!$A$3:$B$100,2,FALSE))"),"")</f>
        <v/>
      </c>
      <c r="AC1494" s="52"/>
      <c r="AD1494" s="52"/>
      <c r="AE1494" s="52"/>
      <c r="AF1494" s="52"/>
      <c r="AG1494" s="52"/>
      <c r="AH1494" s="52"/>
      <c r="AI1494" s="52"/>
      <c r="AJ1494" s="52"/>
    </row>
    <row r="1495" ht="15.75" customHeight="1">
      <c r="A1495" s="53"/>
      <c r="B1495" s="39" t="str">
        <f t="shared" si="1"/>
        <v/>
      </c>
      <c r="C1495" s="40" t="s">
        <v>4833</v>
      </c>
      <c r="D1495" s="41" t="s">
        <v>4834</v>
      </c>
      <c r="E1495" s="41" t="s">
        <v>2866</v>
      </c>
      <c r="F1495" s="40" t="s">
        <v>2939</v>
      </c>
      <c r="G1495" s="41" t="s">
        <v>4051</v>
      </c>
      <c r="H1495" s="58" t="s">
        <v>7</v>
      </c>
      <c r="I1495" s="41" t="s">
        <v>2940</v>
      </c>
      <c r="J1495" s="43"/>
      <c r="K1495" s="44"/>
      <c r="L1495" s="45"/>
      <c r="M1495" s="46" t="s">
        <v>2941</v>
      </c>
      <c r="N1495" s="40" t="s">
        <v>2942</v>
      </c>
      <c r="O1495" s="47" t="s">
        <v>4835</v>
      </c>
      <c r="P1495" s="40" t="s">
        <v>3090</v>
      </c>
      <c r="Q1495" s="59"/>
      <c r="R1495" s="59"/>
      <c r="S1495" s="49"/>
      <c r="T1495" s="50" t="str">
        <f>IFERROR(__xludf.DUMMYFUNCTION("if(isblank($A1495),"""",REGEXREPLACE($A1495,   "",?(\d),?"",  ""$1""&amp;""-""&amp;$H1495))"),"")</f>
        <v/>
      </c>
      <c r="U1495" s="51" t="str">
        <f>IFERROR(__xludf.DUMMYFUNCTION("iferror(split(A1495,"","",TRUE,TRUE),"""")"),"")</f>
        <v/>
      </c>
      <c r="V1495" s="51"/>
      <c r="W1495" s="51"/>
      <c r="X1495" s="51"/>
      <c r="Y1495" s="50" t="str">
        <f>IFERROR(__xludf.DUMMYFUNCTION("if(or(U1495="""",U1495=""f""),"""",U1495&amp;"": ""&amp;vlookup(to_text(U1495),'1.Learning-Goals'!$A$3:$B$100,2,FALSE))"),"")</f>
        <v/>
      </c>
      <c r="Z1495" s="50" t="str">
        <f>IFERROR(__xludf.DUMMYFUNCTION("if(or(V1495="""",V1495=""f""),"""",V1495&amp;"": ""&amp;vlookup(to_text(V1495),'1.Learning-Goals'!$A$3:$B$100,2,FALSE))"),"")</f>
        <v/>
      </c>
      <c r="AA1495" s="50" t="str">
        <f>IFERROR(__xludf.DUMMYFUNCTION("if(or(W1495="""",W1495=""f""),"""",W1495&amp;"": ""&amp;vlookup(to_text(W1495),'1.Learning-Goals'!$A$3:$B$100,2,FALSE))"),"")</f>
        <v/>
      </c>
      <c r="AB1495" s="50" t="str">
        <f>IFERROR(__xludf.DUMMYFUNCTION("if(or(X1495="""",X1495=""f""),"""",X1495&amp;"": ""&amp;vlookup(to_text(X1495),'1.Learning-Goals'!$A$3:$B$100,2,FALSE))"),"")</f>
        <v/>
      </c>
      <c r="AC1495" s="52"/>
      <c r="AD1495" s="52"/>
      <c r="AE1495" s="52"/>
      <c r="AF1495" s="52"/>
      <c r="AG1495" s="52"/>
      <c r="AH1495" s="52"/>
      <c r="AI1495" s="52"/>
      <c r="AJ1495" s="52"/>
    </row>
    <row r="1496" ht="15.75" customHeight="1">
      <c r="A1496" s="53"/>
      <c r="B1496" s="39" t="str">
        <f t="shared" si="1"/>
        <v/>
      </c>
      <c r="C1496" s="40" t="s">
        <v>4836</v>
      </c>
      <c r="D1496" s="41" t="s">
        <v>4837</v>
      </c>
      <c r="E1496" s="41" t="s">
        <v>2866</v>
      </c>
      <c r="F1496" s="40" t="s">
        <v>2939</v>
      </c>
      <c r="G1496" s="41" t="s">
        <v>4051</v>
      </c>
      <c r="H1496" s="58" t="s">
        <v>7</v>
      </c>
      <c r="I1496" s="41" t="s">
        <v>2940</v>
      </c>
      <c r="J1496" s="43"/>
      <c r="K1496" s="44"/>
      <c r="L1496" s="45"/>
      <c r="M1496" s="46" t="s">
        <v>2941</v>
      </c>
      <c r="N1496" s="40" t="s">
        <v>2942</v>
      </c>
      <c r="O1496" s="47" t="s">
        <v>4838</v>
      </c>
      <c r="P1496" s="40" t="s">
        <v>3094</v>
      </c>
      <c r="Q1496" s="59"/>
      <c r="R1496" s="59"/>
      <c r="S1496" s="49"/>
      <c r="T1496" s="50" t="str">
        <f>IFERROR(__xludf.DUMMYFUNCTION("if(isblank($A1496),"""",REGEXREPLACE($A1496,   "",?(\d),?"",  ""$1""&amp;""-""&amp;$H1496))"),"")</f>
        <v/>
      </c>
      <c r="U1496" s="51" t="str">
        <f>IFERROR(__xludf.DUMMYFUNCTION("iferror(split(A1496,"","",TRUE,TRUE),"""")"),"")</f>
        <v/>
      </c>
      <c r="V1496" s="51"/>
      <c r="W1496" s="51"/>
      <c r="X1496" s="51"/>
      <c r="Y1496" s="50" t="str">
        <f>IFERROR(__xludf.DUMMYFUNCTION("if(or(U1496="""",U1496=""f""),"""",U1496&amp;"": ""&amp;vlookup(to_text(U1496),'1.Learning-Goals'!$A$3:$B$100,2,FALSE))"),"")</f>
        <v/>
      </c>
      <c r="Z1496" s="50" t="str">
        <f>IFERROR(__xludf.DUMMYFUNCTION("if(or(V1496="""",V1496=""f""),"""",V1496&amp;"": ""&amp;vlookup(to_text(V1496),'1.Learning-Goals'!$A$3:$B$100,2,FALSE))"),"")</f>
        <v/>
      </c>
      <c r="AA1496" s="50" t="str">
        <f>IFERROR(__xludf.DUMMYFUNCTION("if(or(W1496="""",W1496=""f""),"""",W1496&amp;"": ""&amp;vlookup(to_text(W1496),'1.Learning-Goals'!$A$3:$B$100,2,FALSE))"),"")</f>
        <v/>
      </c>
      <c r="AB1496" s="50" t="str">
        <f>IFERROR(__xludf.DUMMYFUNCTION("if(or(X1496="""",X1496=""f""),"""",X1496&amp;"": ""&amp;vlookup(to_text(X1496),'1.Learning-Goals'!$A$3:$B$100,2,FALSE))"),"")</f>
        <v/>
      </c>
      <c r="AC1496" s="52"/>
      <c r="AD1496" s="52"/>
      <c r="AE1496" s="52"/>
      <c r="AF1496" s="52"/>
      <c r="AG1496" s="52"/>
      <c r="AH1496" s="52"/>
      <c r="AI1496" s="52"/>
      <c r="AJ1496" s="52"/>
    </row>
    <row r="1497" ht="15.75" customHeight="1">
      <c r="A1497" s="53"/>
      <c r="B1497" s="39" t="str">
        <f t="shared" si="1"/>
        <v/>
      </c>
      <c r="C1497" s="40" t="s">
        <v>4839</v>
      </c>
      <c r="D1497" s="41" t="s">
        <v>4840</v>
      </c>
      <c r="E1497" s="41" t="s">
        <v>2866</v>
      </c>
      <c r="F1497" s="40" t="s">
        <v>2939</v>
      </c>
      <c r="G1497" s="41" t="s">
        <v>4051</v>
      </c>
      <c r="H1497" s="58" t="s">
        <v>7</v>
      </c>
      <c r="I1497" s="41" t="s">
        <v>2940</v>
      </c>
      <c r="J1497" s="43"/>
      <c r="K1497" s="44"/>
      <c r="L1497" s="45"/>
      <c r="M1497" s="46" t="s">
        <v>2941</v>
      </c>
      <c r="N1497" s="40" t="s">
        <v>2942</v>
      </c>
      <c r="O1497" s="47" t="s">
        <v>4841</v>
      </c>
      <c r="P1497" s="40" t="s">
        <v>4842</v>
      </c>
      <c r="R1497" s="59"/>
      <c r="S1497" s="49"/>
      <c r="T1497" s="50" t="str">
        <f>IFERROR(__xludf.DUMMYFUNCTION("if(isblank($A1497),"""",REGEXREPLACE($A1497,   "",?(\d),?"",  ""$1""&amp;""-""&amp;$H1497))"),"")</f>
        <v/>
      </c>
      <c r="U1497" s="51" t="str">
        <f>IFERROR(__xludf.DUMMYFUNCTION("iferror(split(A1497,"","",TRUE,TRUE),"""")"),"")</f>
        <v/>
      </c>
      <c r="V1497" s="51"/>
      <c r="W1497" s="51"/>
      <c r="X1497" s="51"/>
      <c r="Y1497" s="50" t="str">
        <f>IFERROR(__xludf.DUMMYFUNCTION("if(or(U1497="""",U1497=""f""),"""",U1497&amp;"": ""&amp;vlookup(to_text(U1497),'1.Learning-Goals'!$A$3:$B$100,2,FALSE))"),"")</f>
        <v/>
      </c>
      <c r="Z1497" s="50" t="str">
        <f>IFERROR(__xludf.DUMMYFUNCTION("if(or(V1497="""",V1497=""f""),"""",V1497&amp;"": ""&amp;vlookup(to_text(V1497),'1.Learning-Goals'!$A$3:$B$100,2,FALSE))"),"")</f>
        <v/>
      </c>
      <c r="AA1497" s="50" t="str">
        <f>IFERROR(__xludf.DUMMYFUNCTION("if(or(W1497="""",W1497=""f""),"""",W1497&amp;"": ""&amp;vlookup(to_text(W1497),'1.Learning-Goals'!$A$3:$B$100,2,FALSE))"),"")</f>
        <v/>
      </c>
      <c r="AB1497" s="50" t="str">
        <f>IFERROR(__xludf.DUMMYFUNCTION("if(or(X1497="""",X1497=""f""),"""",X1497&amp;"": ""&amp;vlookup(to_text(X1497),'1.Learning-Goals'!$A$3:$B$100,2,FALSE))"),"")</f>
        <v/>
      </c>
      <c r="AC1497" s="52"/>
      <c r="AD1497" s="52"/>
      <c r="AE1497" s="52"/>
      <c r="AF1497" s="52"/>
      <c r="AG1497" s="52"/>
      <c r="AH1497" s="52"/>
      <c r="AI1497" s="52"/>
      <c r="AJ1497" s="52"/>
    </row>
    <row r="1498" ht="15.75" customHeight="1">
      <c r="A1498" s="53"/>
      <c r="B1498" s="39" t="str">
        <f t="shared" si="1"/>
        <v/>
      </c>
      <c r="C1498" s="40" t="s">
        <v>4843</v>
      </c>
      <c r="D1498" s="41" t="s">
        <v>4844</v>
      </c>
      <c r="E1498" s="41" t="s">
        <v>2866</v>
      </c>
      <c r="F1498" s="40" t="s">
        <v>2939</v>
      </c>
      <c r="G1498" s="41" t="s">
        <v>4051</v>
      </c>
      <c r="H1498" s="58" t="s">
        <v>7</v>
      </c>
      <c r="I1498" s="41" t="s">
        <v>2940</v>
      </c>
      <c r="J1498" s="43"/>
      <c r="K1498" s="44"/>
      <c r="L1498" s="45"/>
      <c r="M1498" s="46" t="s">
        <v>2941</v>
      </c>
      <c r="N1498" s="40" t="s">
        <v>2942</v>
      </c>
      <c r="O1498" s="47" t="s">
        <v>4845</v>
      </c>
      <c r="P1498" s="40" t="s">
        <v>4846</v>
      </c>
      <c r="R1498" s="59"/>
      <c r="S1498" s="49"/>
      <c r="T1498" s="50" t="str">
        <f>IFERROR(__xludf.DUMMYFUNCTION("if(isblank($A1498),"""",REGEXREPLACE($A1498,   "",?(\d),?"",  ""$1""&amp;""-""&amp;$H1498))"),"")</f>
        <v/>
      </c>
      <c r="U1498" s="51" t="str">
        <f>IFERROR(__xludf.DUMMYFUNCTION("iferror(split(A1498,"","",TRUE,TRUE),"""")"),"")</f>
        <v/>
      </c>
      <c r="V1498" s="51"/>
      <c r="W1498" s="51"/>
      <c r="X1498" s="51"/>
      <c r="Y1498" s="50" t="str">
        <f>IFERROR(__xludf.DUMMYFUNCTION("if(or(U1498="""",U1498=""f""),"""",U1498&amp;"": ""&amp;vlookup(to_text(U1498),'1.Learning-Goals'!$A$3:$B$100,2,FALSE))"),"")</f>
        <v/>
      </c>
      <c r="Z1498" s="50" t="str">
        <f>IFERROR(__xludf.DUMMYFUNCTION("if(or(V1498="""",V1498=""f""),"""",V1498&amp;"": ""&amp;vlookup(to_text(V1498),'1.Learning-Goals'!$A$3:$B$100,2,FALSE))"),"")</f>
        <v/>
      </c>
      <c r="AA1498" s="50" t="str">
        <f>IFERROR(__xludf.DUMMYFUNCTION("if(or(W1498="""",W1498=""f""),"""",W1498&amp;"": ""&amp;vlookup(to_text(W1498),'1.Learning-Goals'!$A$3:$B$100,2,FALSE))"),"")</f>
        <v/>
      </c>
      <c r="AB1498" s="50" t="str">
        <f>IFERROR(__xludf.DUMMYFUNCTION("if(or(X1498="""",X1498=""f""),"""",X1498&amp;"": ""&amp;vlookup(to_text(X1498),'1.Learning-Goals'!$A$3:$B$100,2,FALSE))"),"")</f>
        <v/>
      </c>
      <c r="AC1498" s="52"/>
      <c r="AD1498" s="52"/>
      <c r="AE1498" s="52"/>
      <c r="AF1498" s="52"/>
      <c r="AG1498" s="52"/>
      <c r="AH1498" s="52"/>
      <c r="AI1498" s="52"/>
      <c r="AJ1498" s="52"/>
    </row>
    <row r="1499" ht="15.75" customHeight="1">
      <c r="A1499" s="53"/>
      <c r="B1499" s="39" t="str">
        <f t="shared" si="1"/>
        <v/>
      </c>
      <c r="C1499" s="40" t="s">
        <v>4847</v>
      </c>
      <c r="D1499" s="41" t="s">
        <v>4848</v>
      </c>
      <c r="E1499" s="41" t="s">
        <v>2866</v>
      </c>
      <c r="F1499" s="40" t="s">
        <v>2939</v>
      </c>
      <c r="G1499" s="41" t="s">
        <v>4051</v>
      </c>
      <c r="H1499" s="58" t="s">
        <v>7</v>
      </c>
      <c r="I1499" s="41" t="s">
        <v>2940</v>
      </c>
      <c r="J1499" s="43"/>
      <c r="K1499" s="44"/>
      <c r="L1499" s="45"/>
      <c r="M1499" s="46" t="s">
        <v>2941</v>
      </c>
      <c r="N1499" s="40" t="s">
        <v>2942</v>
      </c>
      <c r="O1499" s="47" t="s">
        <v>4849</v>
      </c>
      <c r="P1499" s="40" t="s">
        <v>3098</v>
      </c>
      <c r="Q1499" s="59"/>
      <c r="R1499" s="59"/>
      <c r="S1499" s="49"/>
      <c r="T1499" s="50" t="str">
        <f>IFERROR(__xludf.DUMMYFUNCTION("if(isblank($A1499),"""",REGEXREPLACE($A1499,   "",?(\d),?"",  ""$1""&amp;""-""&amp;$H1499))"),"")</f>
        <v/>
      </c>
      <c r="U1499" s="51" t="str">
        <f>IFERROR(__xludf.DUMMYFUNCTION("iferror(split(A1499,"","",TRUE,TRUE),"""")"),"")</f>
        <v/>
      </c>
      <c r="V1499" s="51"/>
      <c r="W1499" s="51"/>
      <c r="X1499" s="51"/>
      <c r="Y1499" s="50" t="str">
        <f>IFERROR(__xludf.DUMMYFUNCTION("if(or(U1499="""",U1499=""f""),"""",U1499&amp;"": ""&amp;vlookup(to_text(U1499),'1.Learning-Goals'!$A$3:$B$100,2,FALSE))"),"")</f>
        <v/>
      </c>
      <c r="Z1499" s="50" t="str">
        <f>IFERROR(__xludf.DUMMYFUNCTION("if(or(V1499="""",V1499=""f""),"""",V1499&amp;"": ""&amp;vlookup(to_text(V1499),'1.Learning-Goals'!$A$3:$B$100,2,FALSE))"),"")</f>
        <v/>
      </c>
      <c r="AA1499" s="50" t="str">
        <f>IFERROR(__xludf.DUMMYFUNCTION("if(or(W1499="""",W1499=""f""),"""",W1499&amp;"": ""&amp;vlookup(to_text(W1499),'1.Learning-Goals'!$A$3:$B$100,2,FALSE))"),"")</f>
        <v/>
      </c>
      <c r="AB1499" s="50" t="str">
        <f>IFERROR(__xludf.DUMMYFUNCTION("if(or(X1499="""",X1499=""f""),"""",X1499&amp;"": ""&amp;vlookup(to_text(X1499),'1.Learning-Goals'!$A$3:$B$100,2,FALSE))"),"")</f>
        <v/>
      </c>
      <c r="AC1499" s="52"/>
      <c r="AD1499" s="52"/>
      <c r="AE1499" s="52"/>
      <c r="AF1499" s="52"/>
      <c r="AG1499" s="52"/>
      <c r="AH1499" s="52"/>
      <c r="AI1499" s="52"/>
      <c r="AJ1499" s="52"/>
    </row>
    <row r="1500" ht="15.75" customHeight="1">
      <c r="A1500" s="53"/>
      <c r="B1500" s="39" t="str">
        <f t="shared" si="1"/>
        <v/>
      </c>
      <c r="C1500" s="40" t="s">
        <v>4850</v>
      </c>
      <c r="D1500" s="41" t="s">
        <v>4851</v>
      </c>
      <c r="E1500" s="41" t="s">
        <v>2866</v>
      </c>
      <c r="F1500" s="40" t="s">
        <v>2939</v>
      </c>
      <c r="G1500" s="41" t="s">
        <v>4051</v>
      </c>
      <c r="H1500" s="58" t="s">
        <v>7</v>
      </c>
      <c r="I1500" s="41" t="s">
        <v>2940</v>
      </c>
      <c r="J1500" s="43"/>
      <c r="K1500" s="44"/>
      <c r="L1500" s="45"/>
      <c r="M1500" s="46" t="s">
        <v>2941</v>
      </c>
      <c r="N1500" s="40" t="s">
        <v>2942</v>
      </c>
      <c r="O1500" s="47" t="s">
        <v>4852</v>
      </c>
      <c r="P1500" s="40" t="s">
        <v>4853</v>
      </c>
      <c r="Q1500" s="59"/>
      <c r="R1500" s="59"/>
      <c r="S1500" s="49"/>
      <c r="T1500" s="50" t="str">
        <f>IFERROR(__xludf.DUMMYFUNCTION("if(isblank($A1500),"""",REGEXREPLACE($A1500,   "",?(\d),?"",  ""$1""&amp;""-""&amp;$H1500))"),"")</f>
        <v/>
      </c>
      <c r="U1500" s="51" t="str">
        <f>IFERROR(__xludf.DUMMYFUNCTION("iferror(split(A1500,"","",TRUE,TRUE),"""")"),"")</f>
        <v/>
      </c>
      <c r="V1500" s="51"/>
      <c r="W1500" s="51"/>
      <c r="X1500" s="51"/>
      <c r="Y1500" s="50" t="str">
        <f>IFERROR(__xludf.DUMMYFUNCTION("if(or(U1500="""",U1500=""f""),"""",U1500&amp;"": ""&amp;vlookup(to_text(U1500),'1.Learning-Goals'!$A$3:$B$100,2,FALSE))"),"")</f>
        <v/>
      </c>
      <c r="Z1500" s="50" t="str">
        <f>IFERROR(__xludf.DUMMYFUNCTION("if(or(V1500="""",V1500=""f""),"""",V1500&amp;"": ""&amp;vlookup(to_text(V1500),'1.Learning-Goals'!$A$3:$B$100,2,FALSE))"),"")</f>
        <v/>
      </c>
      <c r="AA1500" s="50" t="str">
        <f>IFERROR(__xludf.DUMMYFUNCTION("if(or(W1500="""",W1500=""f""),"""",W1500&amp;"": ""&amp;vlookup(to_text(W1500),'1.Learning-Goals'!$A$3:$B$100,2,FALSE))"),"")</f>
        <v/>
      </c>
      <c r="AB1500" s="50" t="str">
        <f>IFERROR(__xludf.DUMMYFUNCTION("if(or(X1500="""",X1500=""f""),"""",X1500&amp;"": ""&amp;vlookup(to_text(X1500),'1.Learning-Goals'!$A$3:$B$100,2,FALSE))"),"")</f>
        <v/>
      </c>
      <c r="AC1500" s="52"/>
      <c r="AD1500" s="52"/>
      <c r="AE1500" s="52"/>
      <c r="AF1500" s="52"/>
      <c r="AG1500" s="52"/>
      <c r="AH1500" s="52"/>
      <c r="AI1500" s="52"/>
      <c r="AJ1500" s="52"/>
    </row>
    <row r="1501" ht="15.75" customHeight="1">
      <c r="A1501" s="53"/>
      <c r="B1501" s="39" t="str">
        <f t="shared" si="1"/>
        <v/>
      </c>
      <c r="C1501" s="40" t="s">
        <v>4854</v>
      </c>
      <c r="D1501" s="41" t="s">
        <v>4855</v>
      </c>
      <c r="E1501" s="41" t="s">
        <v>2866</v>
      </c>
      <c r="F1501" s="40" t="s">
        <v>2911</v>
      </c>
      <c r="G1501" s="41" t="s">
        <v>81</v>
      </c>
      <c r="H1501" s="58" t="s">
        <v>7</v>
      </c>
      <c r="I1501" s="41" t="s">
        <v>2912</v>
      </c>
      <c r="J1501" s="43"/>
      <c r="K1501" s="44"/>
      <c r="L1501" s="45"/>
      <c r="M1501" s="46" t="s">
        <v>4856</v>
      </c>
      <c r="N1501" s="40" t="s">
        <v>4857</v>
      </c>
      <c r="O1501" s="47" t="s">
        <v>4858</v>
      </c>
      <c r="P1501" s="40" t="s">
        <v>4859</v>
      </c>
      <c r="Q1501" s="59"/>
      <c r="R1501" s="59"/>
      <c r="S1501" s="49"/>
      <c r="T1501" s="50" t="str">
        <f>IFERROR(__xludf.DUMMYFUNCTION("if(isblank($A1501),"""",REGEXREPLACE($A1501,   "",?(\d),?"",  ""$1""&amp;""-""&amp;$H1501))"),"")</f>
        <v/>
      </c>
      <c r="U1501" s="51" t="str">
        <f>IFERROR(__xludf.DUMMYFUNCTION("iferror(split(A1501,"","",TRUE,TRUE),"""")"),"")</f>
        <v/>
      </c>
      <c r="V1501" s="51"/>
      <c r="W1501" s="51"/>
      <c r="X1501" s="51"/>
      <c r="Y1501" s="50" t="str">
        <f>IFERROR(__xludf.DUMMYFUNCTION("if(or(U1501="""",U1501=""f""),"""",U1501&amp;"": ""&amp;vlookup(to_text(U1501),'1.Learning-Goals'!$A$3:$B$100,2,FALSE))"),"")</f>
        <v/>
      </c>
      <c r="Z1501" s="50" t="str">
        <f>IFERROR(__xludf.DUMMYFUNCTION("if(or(V1501="""",V1501=""f""),"""",V1501&amp;"": ""&amp;vlookup(to_text(V1501),'1.Learning-Goals'!$A$3:$B$100,2,FALSE))"),"")</f>
        <v/>
      </c>
      <c r="AA1501" s="50" t="str">
        <f>IFERROR(__xludf.DUMMYFUNCTION("if(or(W1501="""",W1501=""f""),"""",W1501&amp;"": ""&amp;vlookup(to_text(W1501),'1.Learning-Goals'!$A$3:$B$100,2,FALSE))"),"")</f>
        <v/>
      </c>
      <c r="AB1501" s="50" t="str">
        <f>IFERROR(__xludf.DUMMYFUNCTION("if(or(X1501="""",X1501=""f""),"""",X1501&amp;"": ""&amp;vlookup(to_text(X1501),'1.Learning-Goals'!$A$3:$B$100,2,FALSE))"),"")</f>
        <v/>
      </c>
      <c r="AC1501" s="52"/>
      <c r="AD1501" s="52"/>
      <c r="AE1501" s="52"/>
      <c r="AF1501" s="52"/>
      <c r="AG1501" s="52"/>
      <c r="AH1501" s="52"/>
      <c r="AI1501" s="52"/>
      <c r="AJ1501" s="52"/>
    </row>
    <row r="1502" ht="15.75" customHeight="1">
      <c r="A1502" s="53"/>
      <c r="B1502" s="39" t="str">
        <f t="shared" si="1"/>
        <v/>
      </c>
      <c r="C1502" s="40" t="s">
        <v>4860</v>
      </c>
      <c r="D1502" s="41" t="s">
        <v>4861</v>
      </c>
      <c r="E1502" s="41" t="s">
        <v>2866</v>
      </c>
      <c r="F1502" s="40" t="s">
        <v>2911</v>
      </c>
      <c r="G1502" s="41" t="s">
        <v>81</v>
      </c>
      <c r="H1502" s="58" t="s">
        <v>7</v>
      </c>
      <c r="I1502" s="41" t="s">
        <v>2912</v>
      </c>
      <c r="J1502" s="43"/>
      <c r="K1502" s="44"/>
      <c r="L1502" s="45"/>
      <c r="M1502" s="46" t="s">
        <v>4856</v>
      </c>
      <c r="N1502" s="40" t="s">
        <v>4857</v>
      </c>
      <c r="O1502" s="47" t="s">
        <v>4862</v>
      </c>
      <c r="P1502" s="40" t="s">
        <v>4863</v>
      </c>
      <c r="Q1502" s="59"/>
      <c r="R1502" s="59"/>
      <c r="S1502" s="49"/>
      <c r="T1502" s="50" t="str">
        <f>IFERROR(__xludf.DUMMYFUNCTION("if(isblank($A1502),"""",REGEXREPLACE($A1502,   "",?(\d),?"",  ""$1""&amp;""-""&amp;$H1502))"),"")</f>
        <v/>
      </c>
      <c r="U1502" s="51" t="str">
        <f>IFERROR(__xludf.DUMMYFUNCTION("iferror(split(A1502,"","",TRUE,TRUE),"""")"),"")</f>
        <v/>
      </c>
      <c r="V1502" s="51"/>
      <c r="W1502" s="51"/>
      <c r="X1502" s="51"/>
      <c r="Y1502" s="50" t="str">
        <f>IFERROR(__xludf.DUMMYFUNCTION("if(or(U1502="""",U1502=""f""),"""",U1502&amp;"": ""&amp;vlookup(to_text(U1502),'1.Learning-Goals'!$A$3:$B$100,2,FALSE))"),"")</f>
        <v/>
      </c>
      <c r="Z1502" s="50" t="str">
        <f>IFERROR(__xludf.DUMMYFUNCTION("if(or(V1502="""",V1502=""f""),"""",V1502&amp;"": ""&amp;vlookup(to_text(V1502),'1.Learning-Goals'!$A$3:$B$100,2,FALSE))"),"")</f>
        <v/>
      </c>
      <c r="AA1502" s="50" t="str">
        <f>IFERROR(__xludf.DUMMYFUNCTION("if(or(W1502="""",W1502=""f""),"""",W1502&amp;"": ""&amp;vlookup(to_text(W1502),'1.Learning-Goals'!$A$3:$B$100,2,FALSE))"),"")</f>
        <v/>
      </c>
      <c r="AB1502" s="50" t="str">
        <f>IFERROR(__xludf.DUMMYFUNCTION("if(or(X1502="""",X1502=""f""),"""",X1502&amp;"": ""&amp;vlookup(to_text(X1502),'1.Learning-Goals'!$A$3:$B$100,2,FALSE))"),"")</f>
        <v/>
      </c>
      <c r="AC1502" s="52"/>
      <c r="AD1502" s="52"/>
      <c r="AE1502" s="52"/>
      <c r="AF1502" s="52"/>
      <c r="AG1502" s="52"/>
      <c r="AH1502" s="52"/>
      <c r="AI1502" s="52"/>
      <c r="AJ1502" s="52"/>
    </row>
    <row r="1503" ht="15.75" customHeight="1">
      <c r="A1503" s="53"/>
      <c r="B1503" s="39" t="str">
        <f t="shared" si="1"/>
        <v/>
      </c>
      <c r="C1503" s="40" t="s">
        <v>4864</v>
      </c>
      <c r="D1503" s="41" t="s">
        <v>4865</v>
      </c>
      <c r="E1503" s="41" t="s">
        <v>2866</v>
      </c>
      <c r="F1503" s="40" t="s">
        <v>2911</v>
      </c>
      <c r="G1503" s="41" t="s">
        <v>81</v>
      </c>
      <c r="H1503" s="58" t="s">
        <v>7</v>
      </c>
      <c r="I1503" s="41" t="s">
        <v>2912</v>
      </c>
      <c r="J1503" s="43"/>
      <c r="K1503" s="44"/>
      <c r="L1503" s="45"/>
      <c r="M1503" s="46" t="s">
        <v>4856</v>
      </c>
      <c r="N1503" s="40" t="s">
        <v>4857</v>
      </c>
      <c r="O1503" s="47" t="s">
        <v>4866</v>
      </c>
      <c r="P1503" s="40" t="s">
        <v>4867</v>
      </c>
      <c r="Q1503" s="59"/>
      <c r="R1503" s="59"/>
      <c r="S1503" s="49"/>
      <c r="T1503" s="50" t="str">
        <f>IFERROR(__xludf.DUMMYFUNCTION("if(isblank($A1503),"""",REGEXREPLACE($A1503,   "",?(\d),?"",  ""$1""&amp;""-""&amp;$H1503))"),"")</f>
        <v/>
      </c>
      <c r="U1503" s="51" t="str">
        <f>IFERROR(__xludf.DUMMYFUNCTION("iferror(split(A1503,"","",TRUE,TRUE),"""")"),"")</f>
        <v/>
      </c>
      <c r="V1503" s="51"/>
      <c r="W1503" s="51"/>
      <c r="X1503" s="51"/>
      <c r="Y1503" s="50" t="str">
        <f>IFERROR(__xludf.DUMMYFUNCTION("if(or(U1503="""",U1503=""f""),"""",U1503&amp;"": ""&amp;vlookup(to_text(U1503),'1.Learning-Goals'!$A$3:$B$100,2,FALSE))"),"")</f>
        <v/>
      </c>
      <c r="Z1503" s="50" t="str">
        <f>IFERROR(__xludf.DUMMYFUNCTION("if(or(V1503="""",V1503=""f""),"""",V1503&amp;"": ""&amp;vlookup(to_text(V1503),'1.Learning-Goals'!$A$3:$B$100,2,FALSE))"),"")</f>
        <v/>
      </c>
      <c r="AA1503" s="50" t="str">
        <f>IFERROR(__xludf.DUMMYFUNCTION("if(or(W1503="""",W1503=""f""),"""",W1503&amp;"": ""&amp;vlookup(to_text(W1503),'1.Learning-Goals'!$A$3:$B$100,2,FALSE))"),"")</f>
        <v/>
      </c>
      <c r="AB1503" s="50" t="str">
        <f>IFERROR(__xludf.DUMMYFUNCTION("if(or(X1503="""",X1503=""f""),"""",X1503&amp;"": ""&amp;vlookup(to_text(X1503),'1.Learning-Goals'!$A$3:$B$100,2,FALSE))"),"")</f>
        <v/>
      </c>
      <c r="AC1503" s="52"/>
      <c r="AD1503" s="52"/>
      <c r="AE1503" s="52"/>
      <c r="AF1503" s="52"/>
      <c r="AG1503" s="52"/>
      <c r="AH1503" s="52"/>
      <c r="AI1503" s="52"/>
      <c r="AJ1503" s="52"/>
    </row>
    <row r="1504" ht="15.75" customHeight="1">
      <c r="A1504" s="53"/>
      <c r="B1504" s="39" t="str">
        <f t="shared" si="1"/>
        <v/>
      </c>
      <c r="C1504" s="40" t="s">
        <v>4868</v>
      </c>
      <c r="D1504" s="41" t="s">
        <v>4869</v>
      </c>
      <c r="E1504" s="41" t="s">
        <v>2866</v>
      </c>
      <c r="F1504" s="40" t="s">
        <v>2911</v>
      </c>
      <c r="G1504" s="41" t="s">
        <v>81</v>
      </c>
      <c r="H1504" s="58" t="s">
        <v>7</v>
      </c>
      <c r="I1504" s="41" t="s">
        <v>2912</v>
      </c>
      <c r="J1504" s="43"/>
      <c r="K1504" s="44"/>
      <c r="L1504" s="45"/>
      <c r="M1504" s="46" t="s">
        <v>4856</v>
      </c>
      <c r="N1504" s="40" t="s">
        <v>4857</v>
      </c>
      <c r="O1504" s="47" t="s">
        <v>4870</v>
      </c>
      <c r="P1504" s="40" t="s">
        <v>4871</v>
      </c>
      <c r="Q1504" s="59"/>
      <c r="R1504" s="59"/>
      <c r="S1504" s="49"/>
      <c r="T1504" s="50" t="str">
        <f>IFERROR(__xludf.DUMMYFUNCTION("if(isblank($A1504),"""",REGEXREPLACE($A1504,   "",?(\d),?"",  ""$1""&amp;""-""&amp;$H1504))"),"")</f>
        <v/>
      </c>
      <c r="U1504" s="51" t="str">
        <f>IFERROR(__xludf.DUMMYFUNCTION("iferror(split(A1504,"","",TRUE,TRUE),"""")"),"")</f>
        <v/>
      </c>
      <c r="V1504" s="51"/>
      <c r="W1504" s="51"/>
      <c r="X1504" s="51"/>
      <c r="Y1504" s="50" t="str">
        <f>IFERROR(__xludf.DUMMYFUNCTION("if(or(U1504="""",U1504=""f""),"""",U1504&amp;"": ""&amp;vlookup(to_text(U1504),'1.Learning-Goals'!$A$3:$B$100,2,FALSE))"),"")</f>
        <v/>
      </c>
      <c r="Z1504" s="50" t="str">
        <f>IFERROR(__xludf.DUMMYFUNCTION("if(or(V1504="""",V1504=""f""),"""",V1504&amp;"": ""&amp;vlookup(to_text(V1504),'1.Learning-Goals'!$A$3:$B$100,2,FALSE))"),"")</f>
        <v/>
      </c>
      <c r="AA1504" s="50" t="str">
        <f>IFERROR(__xludf.DUMMYFUNCTION("if(or(W1504="""",W1504=""f""),"""",W1504&amp;"": ""&amp;vlookup(to_text(W1504),'1.Learning-Goals'!$A$3:$B$100,2,FALSE))"),"")</f>
        <v/>
      </c>
      <c r="AB1504" s="50" t="str">
        <f>IFERROR(__xludf.DUMMYFUNCTION("if(or(X1504="""",X1504=""f""),"""",X1504&amp;"": ""&amp;vlookup(to_text(X1504),'1.Learning-Goals'!$A$3:$B$100,2,FALSE))"),"")</f>
        <v/>
      </c>
      <c r="AC1504" s="52"/>
      <c r="AD1504" s="52"/>
      <c r="AE1504" s="52"/>
      <c r="AF1504" s="52"/>
      <c r="AG1504" s="52"/>
      <c r="AH1504" s="52"/>
      <c r="AI1504" s="52"/>
      <c r="AJ1504" s="52"/>
    </row>
    <row r="1505" ht="15.75" customHeight="1">
      <c r="A1505" s="53"/>
      <c r="B1505" s="39" t="str">
        <f t="shared" si="1"/>
        <v/>
      </c>
      <c r="C1505" s="40" t="s">
        <v>4872</v>
      </c>
      <c r="D1505" s="41" t="s">
        <v>4873</v>
      </c>
      <c r="E1505" s="41" t="s">
        <v>2866</v>
      </c>
      <c r="F1505" s="40" t="s">
        <v>2911</v>
      </c>
      <c r="G1505" s="41" t="s">
        <v>81</v>
      </c>
      <c r="H1505" s="58" t="s">
        <v>7</v>
      </c>
      <c r="I1505" s="41" t="s">
        <v>2912</v>
      </c>
      <c r="J1505" s="43"/>
      <c r="K1505" s="44"/>
      <c r="L1505" s="45"/>
      <c r="M1505" s="46" t="s">
        <v>4856</v>
      </c>
      <c r="N1505" s="40" t="s">
        <v>4857</v>
      </c>
      <c r="O1505" s="47" t="s">
        <v>4874</v>
      </c>
      <c r="P1505" s="40" t="s">
        <v>4875</v>
      </c>
      <c r="Q1505" s="59"/>
      <c r="R1505" s="59"/>
      <c r="S1505" s="49"/>
      <c r="T1505" s="50" t="str">
        <f>IFERROR(__xludf.DUMMYFUNCTION("if(isblank($A1505),"""",REGEXREPLACE($A1505,   "",?(\d),?"",  ""$1""&amp;""-""&amp;$H1505))"),"")</f>
        <v/>
      </c>
      <c r="U1505" s="51" t="str">
        <f>IFERROR(__xludf.DUMMYFUNCTION("iferror(split(A1505,"","",TRUE,TRUE),"""")"),"")</f>
        <v/>
      </c>
      <c r="V1505" s="51"/>
      <c r="W1505" s="51"/>
      <c r="X1505" s="51"/>
      <c r="Y1505" s="50" t="str">
        <f>IFERROR(__xludf.DUMMYFUNCTION("if(or(U1505="""",U1505=""f""),"""",U1505&amp;"": ""&amp;vlookup(to_text(U1505),'1.Learning-Goals'!$A$3:$B$100,2,FALSE))"),"")</f>
        <v/>
      </c>
      <c r="Z1505" s="50" t="str">
        <f>IFERROR(__xludf.DUMMYFUNCTION("if(or(V1505="""",V1505=""f""),"""",V1505&amp;"": ""&amp;vlookup(to_text(V1505),'1.Learning-Goals'!$A$3:$B$100,2,FALSE))"),"")</f>
        <v/>
      </c>
      <c r="AA1505" s="50" t="str">
        <f>IFERROR(__xludf.DUMMYFUNCTION("if(or(W1505="""",W1505=""f""),"""",W1505&amp;"": ""&amp;vlookup(to_text(W1505),'1.Learning-Goals'!$A$3:$B$100,2,FALSE))"),"")</f>
        <v/>
      </c>
      <c r="AB1505" s="50" t="str">
        <f>IFERROR(__xludf.DUMMYFUNCTION("if(or(X1505="""",X1505=""f""),"""",X1505&amp;"": ""&amp;vlookup(to_text(X1505),'1.Learning-Goals'!$A$3:$B$100,2,FALSE))"),"")</f>
        <v/>
      </c>
      <c r="AC1505" s="52"/>
      <c r="AD1505" s="52"/>
      <c r="AE1505" s="52"/>
      <c r="AF1505" s="52"/>
      <c r="AG1505" s="52"/>
      <c r="AH1505" s="52"/>
      <c r="AI1505" s="52"/>
      <c r="AJ1505" s="52"/>
    </row>
    <row r="1506" ht="15.75" customHeight="1">
      <c r="A1506" s="53"/>
      <c r="B1506" s="39" t="str">
        <f t="shared" si="1"/>
        <v/>
      </c>
      <c r="C1506" s="40" t="s">
        <v>4876</v>
      </c>
      <c r="D1506" s="41" t="s">
        <v>4877</v>
      </c>
      <c r="E1506" s="41" t="s">
        <v>2866</v>
      </c>
      <c r="F1506" s="40" t="s">
        <v>2911</v>
      </c>
      <c r="G1506" s="41" t="s">
        <v>81</v>
      </c>
      <c r="H1506" s="58" t="s">
        <v>7</v>
      </c>
      <c r="I1506" s="41" t="s">
        <v>2912</v>
      </c>
      <c r="J1506" s="43"/>
      <c r="K1506" s="44"/>
      <c r="L1506" s="45"/>
      <c r="M1506" s="46" t="s">
        <v>4856</v>
      </c>
      <c r="N1506" s="40" t="s">
        <v>4857</v>
      </c>
      <c r="O1506" s="47" t="s">
        <v>4878</v>
      </c>
      <c r="P1506" s="40" t="s">
        <v>4879</v>
      </c>
      <c r="Q1506" s="59"/>
      <c r="R1506" s="59"/>
      <c r="S1506" s="49"/>
      <c r="T1506" s="50" t="str">
        <f>IFERROR(__xludf.DUMMYFUNCTION("if(isblank($A1506),"""",REGEXREPLACE($A1506,   "",?(\d),?"",  ""$1""&amp;""-""&amp;$H1506))"),"")</f>
        <v/>
      </c>
      <c r="U1506" s="51" t="str">
        <f>IFERROR(__xludf.DUMMYFUNCTION("iferror(split(A1506,"","",TRUE,TRUE),"""")"),"")</f>
        <v/>
      </c>
      <c r="V1506" s="51"/>
      <c r="W1506" s="51"/>
      <c r="X1506" s="51"/>
      <c r="Y1506" s="50" t="str">
        <f>IFERROR(__xludf.DUMMYFUNCTION("if(or(U1506="""",U1506=""f""),"""",U1506&amp;"": ""&amp;vlookup(to_text(U1506),'1.Learning-Goals'!$A$3:$B$100,2,FALSE))"),"")</f>
        <v/>
      </c>
      <c r="Z1506" s="50" t="str">
        <f>IFERROR(__xludf.DUMMYFUNCTION("if(or(V1506="""",V1506=""f""),"""",V1506&amp;"": ""&amp;vlookup(to_text(V1506),'1.Learning-Goals'!$A$3:$B$100,2,FALSE))"),"")</f>
        <v/>
      </c>
      <c r="AA1506" s="50" t="str">
        <f>IFERROR(__xludf.DUMMYFUNCTION("if(or(W1506="""",W1506=""f""),"""",W1506&amp;"": ""&amp;vlookup(to_text(W1506),'1.Learning-Goals'!$A$3:$B$100,2,FALSE))"),"")</f>
        <v/>
      </c>
      <c r="AB1506" s="50" t="str">
        <f>IFERROR(__xludf.DUMMYFUNCTION("if(or(X1506="""",X1506=""f""),"""",X1506&amp;"": ""&amp;vlookup(to_text(X1506),'1.Learning-Goals'!$A$3:$B$100,2,FALSE))"),"")</f>
        <v/>
      </c>
      <c r="AC1506" s="52"/>
      <c r="AD1506" s="52"/>
      <c r="AE1506" s="52"/>
      <c r="AF1506" s="52"/>
      <c r="AG1506" s="52"/>
      <c r="AH1506" s="52"/>
      <c r="AI1506" s="52"/>
      <c r="AJ1506" s="52"/>
    </row>
    <row r="1507" ht="15.75" customHeight="1">
      <c r="A1507" s="53"/>
      <c r="B1507" s="39" t="str">
        <f t="shared" si="1"/>
        <v/>
      </c>
      <c r="C1507" s="40" t="s">
        <v>4880</v>
      </c>
      <c r="D1507" s="41" t="s">
        <v>4881</v>
      </c>
      <c r="E1507" s="41" t="s">
        <v>2866</v>
      </c>
      <c r="F1507" s="40" t="s">
        <v>2911</v>
      </c>
      <c r="G1507" s="41" t="s">
        <v>81</v>
      </c>
      <c r="H1507" s="58" t="s">
        <v>7</v>
      </c>
      <c r="I1507" s="41" t="s">
        <v>2912</v>
      </c>
      <c r="J1507" s="43"/>
      <c r="K1507" s="44"/>
      <c r="L1507" s="45"/>
      <c r="M1507" s="46" t="s">
        <v>4856</v>
      </c>
      <c r="N1507" s="40" t="s">
        <v>4857</v>
      </c>
      <c r="O1507" s="47" t="s">
        <v>4882</v>
      </c>
      <c r="P1507" s="40" t="s">
        <v>4883</v>
      </c>
      <c r="Q1507" s="59"/>
      <c r="R1507" s="59"/>
      <c r="S1507" s="49"/>
      <c r="T1507" s="50" t="str">
        <f>IFERROR(__xludf.DUMMYFUNCTION("if(isblank($A1507),"""",REGEXREPLACE($A1507,   "",?(\d),?"",  ""$1""&amp;""-""&amp;$H1507))"),"")</f>
        <v/>
      </c>
      <c r="U1507" s="51" t="str">
        <f>IFERROR(__xludf.DUMMYFUNCTION("iferror(split(A1507,"","",TRUE,TRUE),"""")"),"")</f>
        <v/>
      </c>
      <c r="V1507" s="51"/>
      <c r="W1507" s="51"/>
      <c r="X1507" s="51"/>
      <c r="Y1507" s="50" t="str">
        <f>IFERROR(__xludf.DUMMYFUNCTION("if(or(U1507="""",U1507=""f""),"""",U1507&amp;"": ""&amp;vlookup(to_text(U1507),'1.Learning-Goals'!$A$3:$B$100,2,FALSE))"),"")</f>
        <v/>
      </c>
      <c r="Z1507" s="50" t="str">
        <f>IFERROR(__xludf.DUMMYFUNCTION("if(or(V1507="""",V1507=""f""),"""",V1507&amp;"": ""&amp;vlookup(to_text(V1507),'1.Learning-Goals'!$A$3:$B$100,2,FALSE))"),"")</f>
        <v/>
      </c>
      <c r="AA1507" s="50" t="str">
        <f>IFERROR(__xludf.DUMMYFUNCTION("if(or(W1507="""",W1507=""f""),"""",W1507&amp;"": ""&amp;vlookup(to_text(W1507),'1.Learning-Goals'!$A$3:$B$100,2,FALSE))"),"")</f>
        <v/>
      </c>
      <c r="AB1507" s="50" t="str">
        <f>IFERROR(__xludf.DUMMYFUNCTION("if(or(X1507="""",X1507=""f""),"""",X1507&amp;"": ""&amp;vlookup(to_text(X1507),'1.Learning-Goals'!$A$3:$B$100,2,FALSE))"),"")</f>
        <v/>
      </c>
      <c r="AC1507" s="52"/>
      <c r="AD1507" s="52"/>
      <c r="AE1507" s="52"/>
      <c r="AF1507" s="52"/>
      <c r="AG1507" s="52"/>
      <c r="AH1507" s="52"/>
      <c r="AI1507" s="52"/>
      <c r="AJ1507" s="52"/>
    </row>
    <row r="1508" ht="15.75" customHeight="1">
      <c r="A1508" s="53"/>
      <c r="B1508" s="39" t="str">
        <f t="shared" si="1"/>
        <v/>
      </c>
      <c r="C1508" s="40" t="s">
        <v>4884</v>
      </c>
      <c r="D1508" s="41" t="s">
        <v>4885</v>
      </c>
      <c r="E1508" s="41" t="s">
        <v>2866</v>
      </c>
      <c r="F1508" s="40" t="s">
        <v>2911</v>
      </c>
      <c r="G1508" s="41" t="s">
        <v>81</v>
      </c>
      <c r="H1508" s="58" t="s">
        <v>7</v>
      </c>
      <c r="I1508" s="41" t="s">
        <v>2912</v>
      </c>
      <c r="J1508" s="43"/>
      <c r="K1508" s="44"/>
      <c r="L1508" s="45"/>
      <c r="M1508" s="46" t="s">
        <v>4856</v>
      </c>
      <c r="N1508" s="40" t="s">
        <v>4857</v>
      </c>
      <c r="O1508" s="47" t="s">
        <v>4886</v>
      </c>
      <c r="P1508" s="40" t="s">
        <v>4887</v>
      </c>
      <c r="Q1508" s="59"/>
      <c r="R1508" s="59"/>
      <c r="S1508" s="49"/>
      <c r="T1508" s="50" t="str">
        <f>IFERROR(__xludf.DUMMYFUNCTION("if(isblank($A1508),"""",REGEXREPLACE($A1508,   "",?(\d),?"",  ""$1""&amp;""-""&amp;$H1508))"),"")</f>
        <v/>
      </c>
      <c r="U1508" s="51" t="str">
        <f>IFERROR(__xludf.DUMMYFUNCTION("iferror(split(A1508,"","",TRUE,TRUE),"""")"),"")</f>
        <v/>
      </c>
      <c r="V1508" s="51"/>
      <c r="W1508" s="51"/>
      <c r="X1508" s="51"/>
      <c r="Y1508" s="50" t="str">
        <f>IFERROR(__xludf.DUMMYFUNCTION("if(or(U1508="""",U1508=""f""),"""",U1508&amp;"": ""&amp;vlookup(to_text(U1508),'1.Learning-Goals'!$A$3:$B$100,2,FALSE))"),"")</f>
        <v/>
      </c>
      <c r="Z1508" s="50" t="str">
        <f>IFERROR(__xludf.DUMMYFUNCTION("if(or(V1508="""",V1508=""f""),"""",V1508&amp;"": ""&amp;vlookup(to_text(V1508),'1.Learning-Goals'!$A$3:$B$100,2,FALSE))"),"")</f>
        <v/>
      </c>
      <c r="AA1508" s="50" t="str">
        <f>IFERROR(__xludf.DUMMYFUNCTION("if(or(W1508="""",W1508=""f""),"""",W1508&amp;"": ""&amp;vlookup(to_text(W1508),'1.Learning-Goals'!$A$3:$B$100,2,FALSE))"),"")</f>
        <v/>
      </c>
      <c r="AB1508" s="50" t="str">
        <f>IFERROR(__xludf.DUMMYFUNCTION("if(or(X1508="""",X1508=""f""),"""",X1508&amp;"": ""&amp;vlookup(to_text(X1508),'1.Learning-Goals'!$A$3:$B$100,2,FALSE))"),"")</f>
        <v/>
      </c>
      <c r="AC1508" s="52"/>
      <c r="AD1508" s="52"/>
      <c r="AE1508" s="52"/>
      <c r="AF1508" s="52"/>
      <c r="AG1508" s="52"/>
      <c r="AH1508" s="52"/>
      <c r="AI1508" s="52"/>
      <c r="AJ1508" s="52"/>
    </row>
    <row r="1509" ht="15.75" customHeight="1">
      <c r="A1509" s="53"/>
      <c r="B1509" s="39" t="str">
        <f t="shared" si="1"/>
        <v/>
      </c>
      <c r="C1509" s="40" t="s">
        <v>4888</v>
      </c>
      <c r="D1509" s="41" t="s">
        <v>4889</v>
      </c>
      <c r="E1509" s="41" t="s">
        <v>4890</v>
      </c>
      <c r="F1509" s="40" t="s">
        <v>4891</v>
      </c>
      <c r="G1509" s="41" t="s">
        <v>4892</v>
      </c>
      <c r="H1509" s="60" t="s">
        <v>4893</v>
      </c>
      <c r="I1509" s="41" t="s">
        <v>4894</v>
      </c>
      <c r="J1509" s="46" t="s">
        <v>4895</v>
      </c>
      <c r="K1509" s="44"/>
      <c r="L1509" s="45"/>
      <c r="M1509" s="59"/>
      <c r="N1509" s="49"/>
      <c r="O1509" s="61"/>
      <c r="P1509" s="49"/>
      <c r="Q1509" s="59"/>
      <c r="R1509" s="59"/>
      <c r="S1509" s="49"/>
      <c r="T1509" s="50" t="str">
        <f>IFERROR(__xludf.DUMMYFUNCTION("if(isblank($A1509),"""",REGEXREPLACE($A1509,   "",?(\d),?"",  ""$1""&amp;""-""&amp;$H1509))"),"")</f>
        <v/>
      </c>
      <c r="U1509" s="51" t="str">
        <f>IFERROR(__xludf.DUMMYFUNCTION("iferror(split(A1509,"","",TRUE,TRUE),"""")"),"")</f>
        <v/>
      </c>
      <c r="V1509" s="51"/>
      <c r="W1509" s="51"/>
      <c r="X1509" s="51"/>
      <c r="Y1509" s="50" t="str">
        <f>IFERROR(__xludf.DUMMYFUNCTION("if(or(U1509="""",U1509=""f""),"""",U1509&amp;"": ""&amp;vlookup(to_text(U1509),'1.Learning-Goals'!$A$3:$B$100,2,FALSE))"),"")</f>
        <v/>
      </c>
      <c r="Z1509" s="50" t="str">
        <f>IFERROR(__xludf.DUMMYFUNCTION("if(or(V1509="""",V1509=""f""),"""",V1509&amp;"": ""&amp;vlookup(to_text(V1509),'1.Learning-Goals'!$A$3:$B$100,2,FALSE))"),"")</f>
        <v/>
      </c>
      <c r="AA1509" s="50" t="str">
        <f>IFERROR(__xludf.DUMMYFUNCTION("if(or(W1509="""",W1509=""f""),"""",W1509&amp;"": ""&amp;vlookup(to_text(W1509),'1.Learning-Goals'!$A$3:$B$100,2,FALSE))"),"")</f>
        <v/>
      </c>
      <c r="AB1509" s="50" t="str">
        <f>IFERROR(__xludf.DUMMYFUNCTION("if(or(X1509="""",X1509=""f""),"""",X1509&amp;"": ""&amp;vlookup(to_text(X1509),'1.Learning-Goals'!$A$3:$B$100,2,FALSE))"),"")</f>
        <v/>
      </c>
      <c r="AC1509" s="52"/>
      <c r="AD1509" s="52"/>
      <c r="AE1509" s="52"/>
      <c r="AF1509" s="52"/>
      <c r="AG1509" s="52"/>
      <c r="AH1509" s="52"/>
      <c r="AI1509" s="52"/>
      <c r="AJ1509" s="52"/>
    </row>
    <row r="1510" ht="15.75" customHeight="1">
      <c r="A1510" s="53"/>
      <c r="B1510" s="39" t="str">
        <f t="shared" si="1"/>
        <v/>
      </c>
      <c r="C1510" s="40" t="s">
        <v>4896</v>
      </c>
      <c r="D1510" s="41" t="s">
        <v>4897</v>
      </c>
      <c r="E1510" s="41" t="s">
        <v>4890</v>
      </c>
      <c r="F1510" s="40" t="s">
        <v>4891</v>
      </c>
      <c r="G1510" s="41" t="s">
        <v>4892</v>
      </c>
      <c r="H1510" s="60" t="s">
        <v>4893</v>
      </c>
      <c r="I1510" s="41" t="s">
        <v>4894</v>
      </c>
      <c r="J1510" s="46" t="s">
        <v>4895</v>
      </c>
      <c r="K1510" s="44"/>
      <c r="L1510" s="45"/>
      <c r="M1510" s="59"/>
      <c r="N1510" s="49"/>
      <c r="O1510" s="61"/>
      <c r="P1510" s="49"/>
      <c r="Q1510" s="59"/>
      <c r="R1510" s="59"/>
      <c r="S1510" s="49"/>
      <c r="T1510" s="50" t="str">
        <f>IFERROR(__xludf.DUMMYFUNCTION("if(isblank($A1510),"""",REGEXREPLACE($A1510,   "",?(\d),?"",  ""$1""&amp;""-""&amp;$H1510))"),"")</f>
        <v/>
      </c>
      <c r="U1510" s="51" t="str">
        <f>IFERROR(__xludf.DUMMYFUNCTION("iferror(split(A1510,"","",TRUE,TRUE),"""")"),"")</f>
        <v/>
      </c>
      <c r="V1510" s="51"/>
      <c r="W1510" s="51"/>
      <c r="X1510" s="51"/>
      <c r="Y1510" s="50" t="str">
        <f>IFERROR(__xludf.DUMMYFUNCTION("if(or(U1510="""",U1510=""f""),"""",U1510&amp;"": ""&amp;vlookup(to_text(U1510),'1.Learning-Goals'!$A$3:$B$100,2,FALSE))"),"")</f>
        <v/>
      </c>
      <c r="Z1510" s="50" t="str">
        <f>IFERROR(__xludf.DUMMYFUNCTION("if(or(V1510="""",V1510=""f""),"""",V1510&amp;"": ""&amp;vlookup(to_text(V1510),'1.Learning-Goals'!$A$3:$B$100,2,FALSE))"),"")</f>
        <v/>
      </c>
      <c r="AA1510" s="50" t="str">
        <f>IFERROR(__xludf.DUMMYFUNCTION("if(or(W1510="""",W1510=""f""),"""",W1510&amp;"": ""&amp;vlookup(to_text(W1510),'1.Learning-Goals'!$A$3:$B$100,2,FALSE))"),"")</f>
        <v/>
      </c>
      <c r="AB1510" s="50" t="str">
        <f>IFERROR(__xludf.DUMMYFUNCTION("if(or(X1510="""",X1510=""f""),"""",X1510&amp;"": ""&amp;vlookup(to_text(X1510),'1.Learning-Goals'!$A$3:$B$100,2,FALSE))"),"")</f>
        <v/>
      </c>
      <c r="AC1510" s="52"/>
      <c r="AD1510" s="52"/>
      <c r="AE1510" s="52"/>
      <c r="AF1510" s="52"/>
      <c r="AG1510" s="52"/>
      <c r="AH1510" s="52"/>
      <c r="AI1510" s="52"/>
      <c r="AJ1510" s="52"/>
    </row>
    <row r="1511" ht="15.75" customHeight="1">
      <c r="A1511" s="53"/>
      <c r="B1511" s="39" t="str">
        <f t="shared" si="1"/>
        <v/>
      </c>
      <c r="C1511" s="40" t="s">
        <v>4898</v>
      </c>
      <c r="D1511" s="41" t="s">
        <v>4899</v>
      </c>
      <c r="E1511" s="41" t="s">
        <v>4890</v>
      </c>
      <c r="F1511" s="40" t="s">
        <v>4891</v>
      </c>
      <c r="G1511" s="41" t="s">
        <v>4892</v>
      </c>
      <c r="H1511" s="60" t="s">
        <v>4893</v>
      </c>
      <c r="I1511" s="41" t="s">
        <v>4894</v>
      </c>
      <c r="J1511" s="46" t="s">
        <v>4895</v>
      </c>
      <c r="K1511" s="44"/>
      <c r="L1511" s="45"/>
      <c r="M1511" s="59"/>
      <c r="N1511" s="49"/>
      <c r="O1511" s="61"/>
      <c r="P1511" s="49"/>
      <c r="Q1511" s="59"/>
      <c r="R1511" s="59"/>
      <c r="S1511" s="49"/>
      <c r="T1511" s="50" t="str">
        <f>IFERROR(__xludf.DUMMYFUNCTION("if(isblank($A1511),"""",REGEXREPLACE($A1511,   "",?(\d),?"",  ""$1""&amp;""-""&amp;$H1511))"),"")</f>
        <v/>
      </c>
      <c r="U1511" s="51" t="str">
        <f>IFERROR(__xludf.DUMMYFUNCTION("iferror(split(A1511,"","",TRUE,TRUE),"""")"),"")</f>
        <v/>
      </c>
      <c r="V1511" s="51"/>
      <c r="W1511" s="51"/>
      <c r="X1511" s="51"/>
      <c r="Y1511" s="50" t="str">
        <f>IFERROR(__xludf.DUMMYFUNCTION("if(or(U1511="""",U1511=""f""),"""",U1511&amp;"": ""&amp;vlookup(to_text(U1511),'1.Learning-Goals'!$A$3:$B$100,2,FALSE))"),"")</f>
        <v/>
      </c>
      <c r="Z1511" s="50" t="str">
        <f>IFERROR(__xludf.DUMMYFUNCTION("if(or(V1511="""",V1511=""f""),"""",V1511&amp;"": ""&amp;vlookup(to_text(V1511),'1.Learning-Goals'!$A$3:$B$100,2,FALSE))"),"")</f>
        <v/>
      </c>
      <c r="AA1511" s="50" t="str">
        <f>IFERROR(__xludf.DUMMYFUNCTION("if(or(W1511="""",W1511=""f""),"""",W1511&amp;"": ""&amp;vlookup(to_text(W1511),'1.Learning-Goals'!$A$3:$B$100,2,FALSE))"),"")</f>
        <v/>
      </c>
      <c r="AB1511" s="50" t="str">
        <f>IFERROR(__xludf.DUMMYFUNCTION("if(or(X1511="""",X1511=""f""),"""",X1511&amp;"": ""&amp;vlookup(to_text(X1511),'1.Learning-Goals'!$A$3:$B$100,2,FALSE))"),"")</f>
        <v/>
      </c>
      <c r="AC1511" s="52"/>
      <c r="AD1511" s="52"/>
      <c r="AE1511" s="52"/>
      <c r="AF1511" s="52"/>
      <c r="AG1511" s="52"/>
      <c r="AH1511" s="52"/>
      <c r="AI1511" s="52"/>
      <c r="AJ1511" s="52"/>
    </row>
    <row r="1512" ht="15.75" customHeight="1">
      <c r="A1512" s="53"/>
      <c r="B1512" s="39" t="str">
        <f t="shared" si="1"/>
        <v/>
      </c>
      <c r="C1512" s="40" t="s">
        <v>4900</v>
      </c>
      <c r="D1512" s="41" t="s">
        <v>4901</v>
      </c>
      <c r="E1512" s="41" t="s">
        <v>4890</v>
      </c>
      <c r="F1512" s="40" t="s">
        <v>4891</v>
      </c>
      <c r="G1512" s="41" t="s">
        <v>4902</v>
      </c>
      <c r="H1512" s="60" t="s">
        <v>4893</v>
      </c>
      <c r="I1512" s="41" t="s">
        <v>4894</v>
      </c>
      <c r="J1512" s="46" t="s">
        <v>4895</v>
      </c>
      <c r="K1512" s="44"/>
      <c r="L1512" s="45"/>
      <c r="M1512" s="59"/>
      <c r="N1512" s="49"/>
      <c r="O1512" s="61"/>
      <c r="P1512" s="49"/>
      <c r="Q1512" s="59"/>
      <c r="R1512" s="59"/>
      <c r="S1512" s="49"/>
      <c r="T1512" s="50" t="str">
        <f>IFERROR(__xludf.DUMMYFUNCTION("if(isblank($A1512),"""",REGEXREPLACE($A1512,   "",?(\d),?"",  ""$1""&amp;""-""&amp;$H1512))"),"")</f>
        <v/>
      </c>
      <c r="U1512" s="51" t="str">
        <f>IFERROR(__xludf.DUMMYFUNCTION("iferror(split(A1512,"","",TRUE,TRUE),"""")"),"")</f>
        <v/>
      </c>
      <c r="V1512" s="51"/>
      <c r="W1512" s="51"/>
      <c r="X1512" s="51"/>
      <c r="Y1512" s="50" t="str">
        <f>IFERROR(__xludf.DUMMYFUNCTION("if(or(U1512="""",U1512=""f""),"""",U1512&amp;"": ""&amp;vlookup(to_text(U1512),'1.Learning-Goals'!$A$3:$B$100,2,FALSE))"),"")</f>
        <v/>
      </c>
      <c r="Z1512" s="50" t="str">
        <f>IFERROR(__xludf.DUMMYFUNCTION("if(or(V1512="""",V1512=""f""),"""",V1512&amp;"": ""&amp;vlookup(to_text(V1512),'1.Learning-Goals'!$A$3:$B$100,2,FALSE))"),"")</f>
        <v/>
      </c>
      <c r="AA1512" s="50" t="str">
        <f>IFERROR(__xludf.DUMMYFUNCTION("if(or(W1512="""",W1512=""f""),"""",W1512&amp;"": ""&amp;vlookup(to_text(W1512),'1.Learning-Goals'!$A$3:$B$100,2,FALSE))"),"")</f>
        <v/>
      </c>
      <c r="AB1512" s="50" t="str">
        <f>IFERROR(__xludf.DUMMYFUNCTION("if(or(X1512="""",X1512=""f""),"""",X1512&amp;"": ""&amp;vlookup(to_text(X1512),'1.Learning-Goals'!$A$3:$B$100,2,FALSE))"),"")</f>
        <v/>
      </c>
      <c r="AC1512" s="52"/>
      <c r="AD1512" s="52"/>
      <c r="AE1512" s="52"/>
      <c r="AF1512" s="52"/>
      <c r="AG1512" s="52"/>
      <c r="AH1512" s="52"/>
      <c r="AI1512" s="52"/>
      <c r="AJ1512" s="52"/>
    </row>
    <row r="1513" ht="15.75" customHeight="1">
      <c r="A1513" s="53"/>
      <c r="B1513" s="39" t="str">
        <f t="shared" si="1"/>
        <v/>
      </c>
      <c r="C1513" s="40" t="s">
        <v>4903</v>
      </c>
      <c r="D1513" s="41" t="s">
        <v>4904</v>
      </c>
      <c r="E1513" s="41" t="s">
        <v>4890</v>
      </c>
      <c r="F1513" s="40" t="s">
        <v>4891</v>
      </c>
      <c r="G1513" s="41" t="s">
        <v>4902</v>
      </c>
      <c r="H1513" s="60" t="s">
        <v>4893</v>
      </c>
      <c r="I1513" s="41" t="s">
        <v>4894</v>
      </c>
      <c r="J1513" s="46" t="s">
        <v>4895</v>
      </c>
      <c r="K1513" s="44"/>
      <c r="L1513" s="45"/>
      <c r="M1513" s="59"/>
      <c r="N1513" s="49"/>
      <c r="O1513" s="61"/>
      <c r="P1513" s="49"/>
      <c r="Q1513" s="59"/>
      <c r="R1513" s="59"/>
      <c r="S1513" s="49"/>
      <c r="T1513" s="50" t="str">
        <f>IFERROR(__xludf.DUMMYFUNCTION("if(isblank($A1513),"""",REGEXREPLACE($A1513,   "",?(\d),?"",  ""$1""&amp;""-""&amp;$H1513))"),"")</f>
        <v/>
      </c>
      <c r="U1513" s="51" t="str">
        <f>IFERROR(__xludf.DUMMYFUNCTION("iferror(split(A1513,"","",TRUE,TRUE),"""")"),"")</f>
        <v/>
      </c>
      <c r="V1513" s="51"/>
      <c r="W1513" s="51"/>
      <c r="X1513" s="51"/>
      <c r="Y1513" s="50" t="str">
        <f>IFERROR(__xludf.DUMMYFUNCTION("if(or(U1513="""",U1513=""f""),"""",U1513&amp;"": ""&amp;vlookup(to_text(U1513),'1.Learning-Goals'!$A$3:$B$100,2,FALSE))"),"")</f>
        <v/>
      </c>
      <c r="Z1513" s="50" t="str">
        <f>IFERROR(__xludf.DUMMYFUNCTION("if(or(V1513="""",V1513=""f""),"""",V1513&amp;"": ""&amp;vlookup(to_text(V1513),'1.Learning-Goals'!$A$3:$B$100,2,FALSE))"),"")</f>
        <v/>
      </c>
      <c r="AA1513" s="50" t="str">
        <f>IFERROR(__xludf.DUMMYFUNCTION("if(or(W1513="""",W1513=""f""),"""",W1513&amp;"": ""&amp;vlookup(to_text(W1513),'1.Learning-Goals'!$A$3:$B$100,2,FALSE))"),"")</f>
        <v/>
      </c>
      <c r="AB1513" s="50" t="str">
        <f>IFERROR(__xludf.DUMMYFUNCTION("if(or(X1513="""",X1513=""f""),"""",X1513&amp;"": ""&amp;vlookup(to_text(X1513),'1.Learning-Goals'!$A$3:$B$100,2,FALSE))"),"")</f>
        <v/>
      </c>
      <c r="AC1513" s="52"/>
      <c r="AD1513" s="52"/>
      <c r="AE1513" s="52"/>
      <c r="AF1513" s="52"/>
      <c r="AG1513" s="52"/>
      <c r="AH1513" s="52"/>
      <c r="AI1513" s="52"/>
      <c r="AJ1513" s="52"/>
    </row>
    <row r="1514" ht="15.75" customHeight="1">
      <c r="A1514" s="53"/>
      <c r="B1514" s="39" t="str">
        <f t="shared" si="1"/>
        <v/>
      </c>
      <c r="C1514" s="40" t="s">
        <v>4905</v>
      </c>
      <c r="D1514" s="41" t="s">
        <v>4906</v>
      </c>
      <c r="E1514" s="41" t="s">
        <v>4890</v>
      </c>
      <c r="F1514" s="40" t="s">
        <v>4891</v>
      </c>
      <c r="G1514" s="41" t="s">
        <v>4902</v>
      </c>
      <c r="H1514" s="60" t="s">
        <v>4893</v>
      </c>
      <c r="I1514" s="41" t="s">
        <v>4894</v>
      </c>
      <c r="J1514" s="46" t="s">
        <v>4895</v>
      </c>
      <c r="K1514" s="44"/>
      <c r="L1514" s="45"/>
      <c r="M1514" s="59"/>
      <c r="N1514" s="49"/>
      <c r="O1514" s="61"/>
      <c r="P1514" s="49"/>
      <c r="Q1514" s="59"/>
      <c r="R1514" s="59"/>
      <c r="S1514" s="49"/>
      <c r="T1514" s="50" t="str">
        <f>IFERROR(__xludf.DUMMYFUNCTION("if(isblank($A1514),"""",REGEXREPLACE($A1514,   "",?(\d),?"",  ""$1""&amp;""-""&amp;$H1514))"),"")</f>
        <v/>
      </c>
      <c r="U1514" s="51" t="str">
        <f>IFERROR(__xludf.DUMMYFUNCTION("iferror(split(A1514,"","",TRUE,TRUE),"""")"),"")</f>
        <v/>
      </c>
      <c r="V1514" s="51"/>
      <c r="W1514" s="51"/>
      <c r="X1514" s="51"/>
      <c r="Y1514" s="50" t="str">
        <f>IFERROR(__xludf.DUMMYFUNCTION("if(or(U1514="""",U1514=""f""),"""",U1514&amp;"": ""&amp;vlookup(to_text(U1514),'1.Learning-Goals'!$A$3:$B$100,2,FALSE))"),"")</f>
        <v/>
      </c>
      <c r="Z1514" s="50" t="str">
        <f>IFERROR(__xludf.DUMMYFUNCTION("if(or(V1514="""",V1514=""f""),"""",V1514&amp;"": ""&amp;vlookup(to_text(V1514),'1.Learning-Goals'!$A$3:$B$100,2,FALSE))"),"")</f>
        <v/>
      </c>
      <c r="AA1514" s="50" t="str">
        <f>IFERROR(__xludf.DUMMYFUNCTION("if(or(W1514="""",W1514=""f""),"""",W1514&amp;"": ""&amp;vlookup(to_text(W1514),'1.Learning-Goals'!$A$3:$B$100,2,FALSE))"),"")</f>
        <v/>
      </c>
      <c r="AB1514" s="50" t="str">
        <f>IFERROR(__xludf.DUMMYFUNCTION("if(or(X1514="""",X1514=""f""),"""",X1514&amp;"": ""&amp;vlookup(to_text(X1514),'1.Learning-Goals'!$A$3:$B$100,2,FALSE))"),"")</f>
        <v/>
      </c>
      <c r="AC1514" s="52"/>
      <c r="AD1514" s="52"/>
      <c r="AE1514" s="52"/>
      <c r="AF1514" s="52"/>
      <c r="AG1514" s="52"/>
      <c r="AH1514" s="52"/>
      <c r="AI1514" s="52"/>
      <c r="AJ1514" s="52"/>
    </row>
    <row r="1515" ht="15.75" customHeight="1">
      <c r="A1515" s="53"/>
      <c r="B1515" s="39" t="str">
        <f t="shared" si="1"/>
        <v/>
      </c>
      <c r="C1515" s="40" t="s">
        <v>4907</v>
      </c>
      <c r="D1515" s="41" t="s">
        <v>4908</v>
      </c>
      <c r="E1515" s="41" t="s">
        <v>4890</v>
      </c>
      <c r="F1515" s="40" t="s">
        <v>4891</v>
      </c>
      <c r="G1515" s="41" t="s">
        <v>4902</v>
      </c>
      <c r="H1515" s="60" t="s">
        <v>4893</v>
      </c>
      <c r="I1515" s="41" t="s">
        <v>4894</v>
      </c>
      <c r="J1515" s="46" t="s">
        <v>4895</v>
      </c>
      <c r="K1515" s="44"/>
      <c r="L1515" s="45"/>
      <c r="M1515" s="59"/>
      <c r="N1515" s="49"/>
      <c r="O1515" s="61"/>
      <c r="P1515" s="49"/>
      <c r="Q1515" s="59"/>
      <c r="R1515" s="59"/>
      <c r="S1515" s="49"/>
      <c r="T1515" s="50" t="str">
        <f>IFERROR(__xludf.DUMMYFUNCTION("if(isblank($A1515),"""",REGEXREPLACE($A1515,   "",?(\d),?"",  ""$1""&amp;""-""&amp;$H1515))"),"")</f>
        <v/>
      </c>
      <c r="U1515" s="51" t="str">
        <f>IFERROR(__xludf.DUMMYFUNCTION("iferror(split(A1515,"","",TRUE,TRUE),"""")"),"")</f>
        <v/>
      </c>
      <c r="V1515" s="51"/>
      <c r="W1515" s="51"/>
      <c r="X1515" s="51"/>
      <c r="Y1515" s="50" t="str">
        <f>IFERROR(__xludf.DUMMYFUNCTION("if(or(U1515="""",U1515=""f""),"""",U1515&amp;"": ""&amp;vlookup(to_text(U1515),'1.Learning-Goals'!$A$3:$B$100,2,FALSE))"),"")</f>
        <v/>
      </c>
      <c r="Z1515" s="50" t="str">
        <f>IFERROR(__xludf.DUMMYFUNCTION("if(or(V1515="""",V1515=""f""),"""",V1515&amp;"": ""&amp;vlookup(to_text(V1515),'1.Learning-Goals'!$A$3:$B$100,2,FALSE))"),"")</f>
        <v/>
      </c>
      <c r="AA1515" s="50" t="str">
        <f>IFERROR(__xludf.DUMMYFUNCTION("if(or(W1515="""",W1515=""f""),"""",W1515&amp;"": ""&amp;vlookup(to_text(W1515),'1.Learning-Goals'!$A$3:$B$100,2,FALSE))"),"")</f>
        <v/>
      </c>
      <c r="AB1515" s="50" t="str">
        <f>IFERROR(__xludf.DUMMYFUNCTION("if(or(X1515="""",X1515=""f""),"""",X1515&amp;"": ""&amp;vlookup(to_text(X1515),'1.Learning-Goals'!$A$3:$B$100,2,FALSE))"),"")</f>
        <v/>
      </c>
      <c r="AC1515" s="52"/>
      <c r="AD1515" s="52"/>
      <c r="AE1515" s="52"/>
      <c r="AF1515" s="52"/>
      <c r="AG1515" s="52"/>
      <c r="AH1515" s="52"/>
      <c r="AI1515" s="52"/>
      <c r="AJ1515" s="52"/>
    </row>
    <row r="1516" ht="15.75" customHeight="1">
      <c r="A1516" s="53"/>
      <c r="B1516" s="39" t="str">
        <f t="shared" si="1"/>
        <v/>
      </c>
      <c r="C1516" s="40" t="s">
        <v>4909</v>
      </c>
      <c r="D1516" s="41" t="s">
        <v>4910</v>
      </c>
      <c r="E1516" s="41" t="s">
        <v>4890</v>
      </c>
      <c r="F1516" s="40" t="s">
        <v>4891</v>
      </c>
      <c r="G1516" s="41" t="s">
        <v>4902</v>
      </c>
      <c r="H1516" s="60" t="s">
        <v>4893</v>
      </c>
      <c r="I1516" s="41" t="s">
        <v>4894</v>
      </c>
      <c r="J1516" s="46" t="s">
        <v>4895</v>
      </c>
      <c r="K1516" s="44"/>
      <c r="L1516" s="45"/>
      <c r="M1516" s="59"/>
      <c r="N1516" s="49"/>
      <c r="O1516" s="61"/>
      <c r="P1516" s="49"/>
      <c r="Q1516" s="59"/>
      <c r="R1516" s="59"/>
      <c r="S1516" s="49"/>
      <c r="T1516" s="50" t="str">
        <f>IFERROR(__xludf.DUMMYFUNCTION("if(isblank($A1516),"""",REGEXREPLACE($A1516,   "",?(\d),?"",  ""$1""&amp;""-""&amp;$H1516))"),"")</f>
        <v/>
      </c>
      <c r="U1516" s="51" t="str">
        <f>IFERROR(__xludf.DUMMYFUNCTION("iferror(split(A1516,"","",TRUE,TRUE),"""")"),"")</f>
        <v/>
      </c>
      <c r="V1516" s="51"/>
      <c r="W1516" s="51"/>
      <c r="X1516" s="51"/>
      <c r="Y1516" s="50" t="str">
        <f>IFERROR(__xludf.DUMMYFUNCTION("if(or(U1516="""",U1516=""f""),"""",U1516&amp;"": ""&amp;vlookup(to_text(U1516),'1.Learning-Goals'!$A$3:$B$100,2,FALSE))"),"")</f>
        <v/>
      </c>
      <c r="Z1516" s="50" t="str">
        <f>IFERROR(__xludf.DUMMYFUNCTION("if(or(V1516="""",V1516=""f""),"""",V1516&amp;"": ""&amp;vlookup(to_text(V1516),'1.Learning-Goals'!$A$3:$B$100,2,FALSE))"),"")</f>
        <v/>
      </c>
      <c r="AA1516" s="50" t="str">
        <f>IFERROR(__xludf.DUMMYFUNCTION("if(or(W1516="""",W1516=""f""),"""",W1516&amp;"": ""&amp;vlookup(to_text(W1516),'1.Learning-Goals'!$A$3:$B$100,2,FALSE))"),"")</f>
        <v/>
      </c>
      <c r="AB1516" s="50" t="str">
        <f>IFERROR(__xludf.DUMMYFUNCTION("if(or(X1516="""",X1516=""f""),"""",X1516&amp;"": ""&amp;vlookup(to_text(X1516),'1.Learning-Goals'!$A$3:$B$100,2,FALSE))"),"")</f>
        <v/>
      </c>
      <c r="AC1516" s="52"/>
      <c r="AD1516" s="52"/>
      <c r="AE1516" s="52"/>
      <c r="AF1516" s="52"/>
      <c r="AG1516" s="52"/>
      <c r="AH1516" s="52"/>
      <c r="AI1516" s="52"/>
      <c r="AJ1516" s="52"/>
    </row>
    <row r="1517" ht="15.75" customHeight="1">
      <c r="A1517" s="53"/>
      <c r="B1517" s="39" t="str">
        <f t="shared" si="1"/>
        <v/>
      </c>
      <c r="C1517" s="40" t="s">
        <v>4911</v>
      </c>
      <c r="D1517" s="41" t="s">
        <v>4912</v>
      </c>
      <c r="E1517" s="41" t="s">
        <v>4890</v>
      </c>
      <c r="F1517" s="40" t="s">
        <v>4891</v>
      </c>
      <c r="G1517" s="41" t="s">
        <v>1067</v>
      </c>
      <c r="H1517" s="60" t="s">
        <v>4893</v>
      </c>
      <c r="I1517" s="41" t="s">
        <v>4894</v>
      </c>
      <c r="J1517" s="46" t="s">
        <v>4895</v>
      </c>
      <c r="K1517" s="44"/>
      <c r="L1517" s="45"/>
      <c r="M1517" s="59"/>
      <c r="N1517" s="49"/>
      <c r="O1517" s="61"/>
      <c r="P1517" s="49"/>
      <c r="Q1517" s="59"/>
      <c r="R1517" s="59"/>
      <c r="S1517" s="49"/>
      <c r="T1517" s="50" t="str">
        <f>IFERROR(__xludf.DUMMYFUNCTION("if(isblank($A1517),"""",REGEXREPLACE($A1517,   "",?(\d),?"",  ""$1""&amp;""-""&amp;$H1517))"),"")</f>
        <v/>
      </c>
      <c r="U1517" s="51" t="str">
        <f>IFERROR(__xludf.DUMMYFUNCTION("iferror(split(A1517,"","",TRUE,TRUE),"""")"),"")</f>
        <v/>
      </c>
      <c r="V1517" s="51"/>
      <c r="W1517" s="51"/>
      <c r="X1517" s="51"/>
      <c r="Y1517" s="50" t="str">
        <f>IFERROR(__xludf.DUMMYFUNCTION("if(or(U1517="""",U1517=""f""),"""",U1517&amp;"": ""&amp;vlookup(to_text(U1517),'1.Learning-Goals'!$A$3:$B$100,2,FALSE))"),"")</f>
        <v/>
      </c>
      <c r="Z1517" s="50" t="str">
        <f>IFERROR(__xludf.DUMMYFUNCTION("if(or(V1517="""",V1517=""f""),"""",V1517&amp;"": ""&amp;vlookup(to_text(V1517),'1.Learning-Goals'!$A$3:$B$100,2,FALSE))"),"")</f>
        <v/>
      </c>
      <c r="AA1517" s="50" t="str">
        <f>IFERROR(__xludf.DUMMYFUNCTION("if(or(W1517="""",W1517=""f""),"""",W1517&amp;"": ""&amp;vlookup(to_text(W1517),'1.Learning-Goals'!$A$3:$B$100,2,FALSE))"),"")</f>
        <v/>
      </c>
      <c r="AB1517" s="50" t="str">
        <f>IFERROR(__xludf.DUMMYFUNCTION("if(or(X1517="""",X1517=""f""),"""",X1517&amp;"": ""&amp;vlookup(to_text(X1517),'1.Learning-Goals'!$A$3:$B$100,2,FALSE))"),"")</f>
        <v/>
      </c>
      <c r="AC1517" s="52"/>
      <c r="AD1517" s="52"/>
      <c r="AE1517" s="52"/>
      <c r="AF1517" s="52"/>
      <c r="AG1517" s="52"/>
      <c r="AH1517" s="52"/>
      <c r="AI1517" s="52"/>
      <c r="AJ1517" s="52"/>
    </row>
    <row r="1518" ht="15.75" customHeight="1">
      <c r="A1518" s="53"/>
      <c r="B1518" s="39" t="str">
        <f t="shared" si="1"/>
        <v/>
      </c>
      <c r="C1518" s="40" t="s">
        <v>4913</v>
      </c>
      <c r="D1518" s="41" t="s">
        <v>4914</v>
      </c>
      <c r="E1518" s="41" t="s">
        <v>4890</v>
      </c>
      <c r="F1518" s="40" t="s">
        <v>4891</v>
      </c>
      <c r="G1518" s="41" t="s">
        <v>1067</v>
      </c>
      <c r="H1518" s="60" t="s">
        <v>4893</v>
      </c>
      <c r="I1518" s="41" t="s">
        <v>4894</v>
      </c>
      <c r="J1518" s="46" t="s">
        <v>4895</v>
      </c>
      <c r="K1518" s="44"/>
      <c r="L1518" s="45"/>
      <c r="M1518" s="59"/>
      <c r="N1518" s="49"/>
      <c r="O1518" s="61"/>
      <c r="P1518" s="49"/>
      <c r="Q1518" s="59"/>
      <c r="R1518" s="59"/>
      <c r="S1518" s="49"/>
      <c r="T1518" s="50" t="str">
        <f>IFERROR(__xludf.DUMMYFUNCTION("if(isblank($A1518),"""",REGEXREPLACE($A1518,   "",?(\d),?"",  ""$1""&amp;""-""&amp;$H1518))"),"")</f>
        <v/>
      </c>
      <c r="U1518" s="51" t="str">
        <f>IFERROR(__xludf.DUMMYFUNCTION("iferror(split(A1518,"","",TRUE,TRUE),"""")"),"")</f>
        <v/>
      </c>
      <c r="V1518" s="51"/>
      <c r="W1518" s="51"/>
      <c r="X1518" s="51"/>
      <c r="Y1518" s="50" t="str">
        <f>IFERROR(__xludf.DUMMYFUNCTION("if(or(U1518="""",U1518=""f""),"""",U1518&amp;"": ""&amp;vlookup(to_text(U1518),'1.Learning-Goals'!$A$3:$B$100,2,FALSE))"),"")</f>
        <v/>
      </c>
      <c r="Z1518" s="50" t="str">
        <f>IFERROR(__xludf.DUMMYFUNCTION("if(or(V1518="""",V1518=""f""),"""",V1518&amp;"": ""&amp;vlookup(to_text(V1518),'1.Learning-Goals'!$A$3:$B$100,2,FALSE))"),"")</f>
        <v/>
      </c>
      <c r="AA1518" s="50" t="str">
        <f>IFERROR(__xludf.DUMMYFUNCTION("if(or(W1518="""",W1518=""f""),"""",W1518&amp;"": ""&amp;vlookup(to_text(W1518),'1.Learning-Goals'!$A$3:$B$100,2,FALSE))"),"")</f>
        <v/>
      </c>
      <c r="AB1518" s="50" t="str">
        <f>IFERROR(__xludf.DUMMYFUNCTION("if(or(X1518="""",X1518=""f""),"""",X1518&amp;"": ""&amp;vlookup(to_text(X1518),'1.Learning-Goals'!$A$3:$B$100,2,FALSE))"),"")</f>
        <v/>
      </c>
      <c r="AC1518" s="52"/>
      <c r="AD1518" s="52"/>
      <c r="AE1518" s="52"/>
      <c r="AF1518" s="52"/>
      <c r="AG1518" s="52"/>
      <c r="AH1518" s="52"/>
      <c r="AI1518" s="52"/>
      <c r="AJ1518" s="52"/>
    </row>
    <row r="1519" ht="15.75" customHeight="1">
      <c r="A1519" s="53"/>
      <c r="B1519" s="39" t="str">
        <f t="shared" si="1"/>
        <v/>
      </c>
      <c r="C1519" s="40" t="s">
        <v>4915</v>
      </c>
      <c r="D1519" s="41" t="s">
        <v>4916</v>
      </c>
      <c r="E1519" s="41" t="s">
        <v>4890</v>
      </c>
      <c r="F1519" s="40" t="s">
        <v>4891</v>
      </c>
      <c r="G1519" s="41" t="s">
        <v>1067</v>
      </c>
      <c r="H1519" s="60" t="s">
        <v>4893</v>
      </c>
      <c r="I1519" s="41" t="s">
        <v>4894</v>
      </c>
      <c r="J1519" s="46" t="s">
        <v>4895</v>
      </c>
      <c r="K1519" s="44"/>
      <c r="L1519" s="45"/>
      <c r="M1519" s="59"/>
      <c r="N1519" s="49"/>
      <c r="O1519" s="61"/>
      <c r="P1519" s="49"/>
      <c r="Q1519" s="59"/>
      <c r="R1519" s="59"/>
      <c r="S1519" s="49"/>
      <c r="T1519" s="50" t="str">
        <f>IFERROR(__xludf.DUMMYFUNCTION("if(isblank($A1519),"""",REGEXREPLACE($A1519,   "",?(\d),?"",  ""$1""&amp;""-""&amp;$H1519))"),"")</f>
        <v/>
      </c>
      <c r="U1519" s="51" t="str">
        <f>IFERROR(__xludf.DUMMYFUNCTION("iferror(split(A1519,"","",TRUE,TRUE),"""")"),"")</f>
        <v/>
      </c>
      <c r="V1519" s="51"/>
      <c r="W1519" s="51"/>
      <c r="X1519" s="51"/>
      <c r="Y1519" s="50" t="str">
        <f>IFERROR(__xludf.DUMMYFUNCTION("if(or(U1519="""",U1519=""f""),"""",U1519&amp;"": ""&amp;vlookup(to_text(U1519),'1.Learning-Goals'!$A$3:$B$100,2,FALSE))"),"")</f>
        <v/>
      </c>
      <c r="Z1519" s="50" t="str">
        <f>IFERROR(__xludf.DUMMYFUNCTION("if(or(V1519="""",V1519=""f""),"""",V1519&amp;"": ""&amp;vlookup(to_text(V1519),'1.Learning-Goals'!$A$3:$B$100,2,FALSE))"),"")</f>
        <v/>
      </c>
      <c r="AA1519" s="50" t="str">
        <f>IFERROR(__xludf.DUMMYFUNCTION("if(or(W1519="""",W1519=""f""),"""",W1519&amp;"": ""&amp;vlookup(to_text(W1519),'1.Learning-Goals'!$A$3:$B$100,2,FALSE))"),"")</f>
        <v/>
      </c>
      <c r="AB1519" s="50" t="str">
        <f>IFERROR(__xludf.DUMMYFUNCTION("if(or(X1519="""",X1519=""f""),"""",X1519&amp;"": ""&amp;vlookup(to_text(X1519),'1.Learning-Goals'!$A$3:$B$100,2,FALSE))"),"")</f>
        <v/>
      </c>
      <c r="AC1519" s="52"/>
      <c r="AD1519" s="52"/>
      <c r="AE1519" s="52"/>
      <c r="AF1519" s="52"/>
      <c r="AG1519" s="52"/>
      <c r="AH1519" s="52"/>
      <c r="AI1519" s="52"/>
      <c r="AJ1519" s="52"/>
    </row>
    <row r="1520" ht="15.75" customHeight="1">
      <c r="A1520" s="53"/>
      <c r="B1520" s="39" t="str">
        <f t="shared" si="1"/>
        <v/>
      </c>
      <c r="C1520" s="40" t="s">
        <v>4917</v>
      </c>
      <c r="D1520" s="41" t="s">
        <v>4918</v>
      </c>
      <c r="E1520" s="41" t="s">
        <v>4890</v>
      </c>
      <c r="F1520" s="40" t="s">
        <v>4891</v>
      </c>
      <c r="G1520" s="41" t="s">
        <v>1067</v>
      </c>
      <c r="H1520" s="60" t="s">
        <v>4893</v>
      </c>
      <c r="I1520" s="41" t="s">
        <v>4894</v>
      </c>
      <c r="J1520" s="46" t="s">
        <v>4895</v>
      </c>
      <c r="K1520" s="44"/>
      <c r="L1520" s="45"/>
      <c r="M1520" s="59"/>
      <c r="N1520" s="49"/>
      <c r="O1520" s="61"/>
      <c r="P1520" s="49"/>
      <c r="Q1520" s="59"/>
      <c r="R1520" s="59"/>
      <c r="S1520" s="49"/>
      <c r="T1520" s="50" t="str">
        <f>IFERROR(__xludf.DUMMYFUNCTION("if(isblank($A1520),"""",REGEXREPLACE($A1520,   "",?(\d),?"",  ""$1""&amp;""-""&amp;$H1520))"),"")</f>
        <v/>
      </c>
      <c r="U1520" s="51" t="str">
        <f>IFERROR(__xludf.DUMMYFUNCTION("iferror(split(A1520,"","",TRUE,TRUE),"""")"),"")</f>
        <v/>
      </c>
      <c r="V1520" s="51"/>
      <c r="W1520" s="51"/>
      <c r="X1520" s="51"/>
      <c r="Y1520" s="50" t="str">
        <f>IFERROR(__xludf.DUMMYFUNCTION("if(or(U1520="""",U1520=""f""),"""",U1520&amp;"": ""&amp;vlookup(to_text(U1520),'1.Learning-Goals'!$A$3:$B$100,2,FALSE))"),"")</f>
        <v/>
      </c>
      <c r="Z1520" s="50" t="str">
        <f>IFERROR(__xludf.DUMMYFUNCTION("if(or(V1520="""",V1520=""f""),"""",V1520&amp;"": ""&amp;vlookup(to_text(V1520),'1.Learning-Goals'!$A$3:$B$100,2,FALSE))"),"")</f>
        <v/>
      </c>
      <c r="AA1520" s="50" t="str">
        <f>IFERROR(__xludf.DUMMYFUNCTION("if(or(W1520="""",W1520=""f""),"""",W1520&amp;"": ""&amp;vlookup(to_text(W1520),'1.Learning-Goals'!$A$3:$B$100,2,FALSE))"),"")</f>
        <v/>
      </c>
      <c r="AB1520" s="50" t="str">
        <f>IFERROR(__xludf.DUMMYFUNCTION("if(or(X1520="""",X1520=""f""),"""",X1520&amp;"": ""&amp;vlookup(to_text(X1520),'1.Learning-Goals'!$A$3:$B$100,2,FALSE))"),"")</f>
        <v/>
      </c>
      <c r="AC1520" s="52"/>
      <c r="AD1520" s="52"/>
      <c r="AE1520" s="52"/>
      <c r="AF1520" s="52"/>
      <c r="AG1520" s="52"/>
      <c r="AH1520" s="52"/>
      <c r="AI1520" s="52"/>
      <c r="AJ1520" s="52"/>
    </row>
    <row r="1521" ht="15.75" customHeight="1">
      <c r="A1521" s="53"/>
      <c r="B1521" s="39" t="str">
        <f t="shared" si="1"/>
        <v/>
      </c>
      <c r="C1521" s="40" t="s">
        <v>4919</v>
      </c>
      <c r="D1521" s="41" t="s">
        <v>4920</v>
      </c>
      <c r="E1521" s="41" t="s">
        <v>4890</v>
      </c>
      <c r="F1521" s="40" t="s">
        <v>4891</v>
      </c>
      <c r="G1521" s="41" t="s">
        <v>1067</v>
      </c>
      <c r="H1521" s="60" t="s">
        <v>4893</v>
      </c>
      <c r="I1521" s="41" t="s">
        <v>4894</v>
      </c>
      <c r="J1521" s="46" t="s">
        <v>4895</v>
      </c>
      <c r="K1521" s="44"/>
      <c r="L1521" s="45"/>
      <c r="M1521" s="59"/>
      <c r="N1521" s="49"/>
      <c r="O1521" s="61"/>
      <c r="P1521" s="49"/>
      <c r="Q1521" s="59"/>
      <c r="R1521" s="59"/>
      <c r="S1521" s="49"/>
      <c r="T1521" s="50" t="str">
        <f>IFERROR(__xludf.DUMMYFUNCTION("if(isblank($A1521),"""",REGEXREPLACE($A1521,   "",?(\d),?"",  ""$1""&amp;""-""&amp;$H1521))"),"")</f>
        <v/>
      </c>
      <c r="U1521" s="51" t="str">
        <f>IFERROR(__xludf.DUMMYFUNCTION("iferror(split(A1521,"","",TRUE,TRUE),"""")"),"")</f>
        <v/>
      </c>
      <c r="V1521" s="51"/>
      <c r="W1521" s="51"/>
      <c r="X1521" s="51"/>
      <c r="Y1521" s="50" t="str">
        <f>IFERROR(__xludf.DUMMYFUNCTION("if(or(U1521="""",U1521=""f""),"""",U1521&amp;"": ""&amp;vlookup(to_text(U1521),'1.Learning-Goals'!$A$3:$B$100,2,FALSE))"),"")</f>
        <v/>
      </c>
      <c r="Z1521" s="50" t="str">
        <f>IFERROR(__xludf.DUMMYFUNCTION("if(or(V1521="""",V1521=""f""),"""",V1521&amp;"": ""&amp;vlookup(to_text(V1521),'1.Learning-Goals'!$A$3:$B$100,2,FALSE))"),"")</f>
        <v/>
      </c>
      <c r="AA1521" s="50" t="str">
        <f>IFERROR(__xludf.DUMMYFUNCTION("if(or(W1521="""",W1521=""f""),"""",W1521&amp;"": ""&amp;vlookup(to_text(W1521),'1.Learning-Goals'!$A$3:$B$100,2,FALSE))"),"")</f>
        <v/>
      </c>
      <c r="AB1521" s="50" t="str">
        <f>IFERROR(__xludf.DUMMYFUNCTION("if(or(X1521="""",X1521=""f""),"""",X1521&amp;"": ""&amp;vlookup(to_text(X1521),'1.Learning-Goals'!$A$3:$B$100,2,FALSE))"),"")</f>
        <v/>
      </c>
      <c r="AC1521" s="52"/>
      <c r="AD1521" s="52"/>
      <c r="AE1521" s="52"/>
      <c r="AF1521" s="52"/>
      <c r="AG1521" s="52"/>
      <c r="AH1521" s="52"/>
      <c r="AI1521" s="52"/>
      <c r="AJ1521" s="52"/>
    </row>
    <row r="1522" ht="15.75" customHeight="1">
      <c r="A1522" s="53"/>
      <c r="B1522" s="39" t="str">
        <f t="shared" si="1"/>
        <v/>
      </c>
      <c r="C1522" s="40" t="s">
        <v>4921</v>
      </c>
      <c r="D1522" s="41" t="s">
        <v>4922</v>
      </c>
      <c r="E1522" s="41" t="s">
        <v>4890</v>
      </c>
      <c r="F1522" s="40" t="s">
        <v>4891</v>
      </c>
      <c r="G1522" s="41" t="s">
        <v>1067</v>
      </c>
      <c r="H1522" s="60" t="s">
        <v>4893</v>
      </c>
      <c r="I1522" s="41" t="s">
        <v>4894</v>
      </c>
      <c r="J1522" s="46" t="s">
        <v>4895</v>
      </c>
      <c r="K1522" s="44"/>
      <c r="L1522" s="45"/>
      <c r="M1522" s="59"/>
      <c r="N1522" s="49"/>
      <c r="O1522" s="61"/>
      <c r="P1522" s="49"/>
      <c r="Q1522" s="59"/>
      <c r="R1522" s="59"/>
      <c r="S1522" s="49"/>
      <c r="T1522" s="50" t="str">
        <f>IFERROR(__xludf.DUMMYFUNCTION("if(isblank($A1522),"""",REGEXREPLACE($A1522,   "",?(\d),?"",  ""$1""&amp;""-""&amp;$H1522))"),"")</f>
        <v/>
      </c>
      <c r="U1522" s="51" t="str">
        <f>IFERROR(__xludf.DUMMYFUNCTION("iferror(split(A1522,"","",TRUE,TRUE),"""")"),"")</f>
        <v/>
      </c>
      <c r="V1522" s="51"/>
      <c r="W1522" s="51"/>
      <c r="X1522" s="51"/>
      <c r="Y1522" s="50" t="str">
        <f>IFERROR(__xludf.DUMMYFUNCTION("if(or(U1522="""",U1522=""f""),"""",U1522&amp;"": ""&amp;vlookup(to_text(U1522),'1.Learning-Goals'!$A$3:$B$100,2,FALSE))"),"")</f>
        <v/>
      </c>
      <c r="Z1522" s="50" t="str">
        <f>IFERROR(__xludf.DUMMYFUNCTION("if(or(V1522="""",V1522=""f""),"""",V1522&amp;"": ""&amp;vlookup(to_text(V1522),'1.Learning-Goals'!$A$3:$B$100,2,FALSE))"),"")</f>
        <v/>
      </c>
      <c r="AA1522" s="50" t="str">
        <f>IFERROR(__xludf.DUMMYFUNCTION("if(or(W1522="""",W1522=""f""),"""",W1522&amp;"": ""&amp;vlookup(to_text(W1522),'1.Learning-Goals'!$A$3:$B$100,2,FALSE))"),"")</f>
        <v/>
      </c>
      <c r="AB1522" s="50" t="str">
        <f>IFERROR(__xludf.DUMMYFUNCTION("if(or(X1522="""",X1522=""f""),"""",X1522&amp;"": ""&amp;vlookup(to_text(X1522),'1.Learning-Goals'!$A$3:$B$100,2,FALSE))"),"")</f>
        <v/>
      </c>
      <c r="AC1522" s="52"/>
      <c r="AD1522" s="52"/>
      <c r="AE1522" s="52"/>
      <c r="AF1522" s="52"/>
      <c r="AG1522" s="52"/>
      <c r="AH1522" s="52"/>
      <c r="AI1522" s="52"/>
      <c r="AJ1522" s="52"/>
    </row>
    <row r="1523" ht="15.75" customHeight="1">
      <c r="A1523" s="53"/>
      <c r="B1523" s="39" t="str">
        <f t="shared" si="1"/>
        <v/>
      </c>
      <c r="C1523" s="40" t="s">
        <v>4923</v>
      </c>
      <c r="D1523" s="41" t="s">
        <v>4924</v>
      </c>
      <c r="E1523" s="41" t="s">
        <v>4890</v>
      </c>
      <c r="F1523" s="40" t="s">
        <v>4891</v>
      </c>
      <c r="G1523" s="41" t="s">
        <v>1067</v>
      </c>
      <c r="H1523" s="60" t="s">
        <v>4893</v>
      </c>
      <c r="I1523" s="41" t="s">
        <v>4894</v>
      </c>
      <c r="J1523" s="46" t="s">
        <v>4895</v>
      </c>
      <c r="K1523" s="44"/>
      <c r="L1523" s="45"/>
      <c r="M1523" s="59"/>
      <c r="N1523" s="49"/>
      <c r="O1523" s="61"/>
      <c r="P1523" s="49"/>
      <c r="Q1523" s="59"/>
      <c r="R1523" s="59"/>
      <c r="S1523" s="49"/>
      <c r="T1523" s="50" t="str">
        <f>IFERROR(__xludf.DUMMYFUNCTION("if(isblank($A1523),"""",REGEXREPLACE($A1523,   "",?(\d),?"",  ""$1""&amp;""-""&amp;$H1523))"),"")</f>
        <v/>
      </c>
      <c r="U1523" s="51" t="str">
        <f>IFERROR(__xludf.DUMMYFUNCTION("iferror(split(A1523,"","",TRUE,TRUE),"""")"),"")</f>
        <v/>
      </c>
      <c r="V1523" s="51"/>
      <c r="W1523" s="51"/>
      <c r="X1523" s="51"/>
      <c r="Y1523" s="50" t="str">
        <f>IFERROR(__xludf.DUMMYFUNCTION("if(or(U1523="""",U1523=""f""),"""",U1523&amp;"": ""&amp;vlookup(to_text(U1523),'1.Learning-Goals'!$A$3:$B$100,2,FALSE))"),"")</f>
        <v/>
      </c>
      <c r="Z1523" s="50" t="str">
        <f>IFERROR(__xludf.DUMMYFUNCTION("if(or(V1523="""",V1523=""f""),"""",V1523&amp;"": ""&amp;vlookup(to_text(V1523),'1.Learning-Goals'!$A$3:$B$100,2,FALSE))"),"")</f>
        <v/>
      </c>
      <c r="AA1523" s="50" t="str">
        <f>IFERROR(__xludf.DUMMYFUNCTION("if(or(W1523="""",W1523=""f""),"""",W1523&amp;"": ""&amp;vlookup(to_text(W1523),'1.Learning-Goals'!$A$3:$B$100,2,FALSE))"),"")</f>
        <v/>
      </c>
      <c r="AB1523" s="50" t="str">
        <f>IFERROR(__xludf.DUMMYFUNCTION("if(or(X1523="""",X1523=""f""),"""",X1523&amp;"": ""&amp;vlookup(to_text(X1523),'1.Learning-Goals'!$A$3:$B$100,2,FALSE))"),"")</f>
        <v/>
      </c>
      <c r="AC1523" s="52"/>
      <c r="AD1523" s="52"/>
      <c r="AE1523" s="52"/>
      <c r="AF1523" s="52"/>
      <c r="AG1523" s="52"/>
      <c r="AH1523" s="52"/>
      <c r="AI1523" s="52"/>
      <c r="AJ1523" s="52"/>
    </row>
    <row r="1524" ht="15.75" customHeight="1">
      <c r="A1524" s="53"/>
      <c r="B1524" s="39" t="str">
        <f t="shared" si="1"/>
        <v/>
      </c>
      <c r="C1524" s="40" t="s">
        <v>4925</v>
      </c>
      <c r="D1524" s="41" t="s">
        <v>4926</v>
      </c>
      <c r="E1524" s="41" t="s">
        <v>4890</v>
      </c>
      <c r="F1524" s="40" t="s">
        <v>4891</v>
      </c>
      <c r="G1524" s="41" t="s">
        <v>1067</v>
      </c>
      <c r="H1524" s="60" t="s">
        <v>4893</v>
      </c>
      <c r="I1524" s="41" t="s">
        <v>4894</v>
      </c>
      <c r="J1524" s="46" t="s">
        <v>4895</v>
      </c>
      <c r="K1524" s="44"/>
      <c r="L1524" s="45"/>
      <c r="M1524" s="59"/>
      <c r="N1524" s="49"/>
      <c r="O1524" s="61"/>
      <c r="P1524" s="49"/>
      <c r="Q1524" s="59"/>
      <c r="R1524" s="59"/>
      <c r="S1524" s="49"/>
      <c r="T1524" s="50" t="str">
        <f>IFERROR(__xludf.DUMMYFUNCTION("if(isblank($A1524),"""",REGEXREPLACE($A1524,   "",?(\d),?"",  ""$1""&amp;""-""&amp;$H1524))"),"")</f>
        <v/>
      </c>
      <c r="U1524" s="51" t="str">
        <f>IFERROR(__xludf.DUMMYFUNCTION("iferror(split(A1524,"","",TRUE,TRUE),"""")"),"")</f>
        <v/>
      </c>
      <c r="V1524" s="51"/>
      <c r="W1524" s="51"/>
      <c r="X1524" s="51"/>
      <c r="Y1524" s="50" t="str">
        <f>IFERROR(__xludf.DUMMYFUNCTION("if(or(U1524="""",U1524=""f""),"""",U1524&amp;"": ""&amp;vlookup(to_text(U1524),'1.Learning-Goals'!$A$3:$B$100,2,FALSE))"),"")</f>
        <v/>
      </c>
      <c r="Z1524" s="50" t="str">
        <f>IFERROR(__xludf.DUMMYFUNCTION("if(or(V1524="""",V1524=""f""),"""",V1524&amp;"": ""&amp;vlookup(to_text(V1524),'1.Learning-Goals'!$A$3:$B$100,2,FALSE))"),"")</f>
        <v/>
      </c>
      <c r="AA1524" s="50" t="str">
        <f>IFERROR(__xludf.DUMMYFUNCTION("if(or(W1524="""",W1524=""f""),"""",W1524&amp;"": ""&amp;vlookup(to_text(W1524),'1.Learning-Goals'!$A$3:$B$100,2,FALSE))"),"")</f>
        <v/>
      </c>
      <c r="AB1524" s="50" t="str">
        <f>IFERROR(__xludf.DUMMYFUNCTION("if(or(X1524="""",X1524=""f""),"""",X1524&amp;"": ""&amp;vlookup(to_text(X1524),'1.Learning-Goals'!$A$3:$B$100,2,FALSE))"),"")</f>
        <v/>
      </c>
      <c r="AC1524" s="52"/>
      <c r="AD1524" s="52"/>
      <c r="AE1524" s="52"/>
      <c r="AF1524" s="52"/>
      <c r="AG1524" s="52"/>
      <c r="AH1524" s="52"/>
      <c r="AI1524" s="52"/>
      <c r="AJ1524" s="52"/>
    </row>
    <row r="1525" ht="15.75" customHeight="1">
      <c r="A1525" s="53"/>
      <c r="B1525" s="39" t="str">
        <f t="shared" si="1"/>
        <v/>
      </c>
      <c r="C1525" s="40" t="s">
        <v>4927</v>
      </c>
      <c r="D1525" s="41" t="s">
        <v>4928</v>
      </c>
      <c r="E1525" s="41" t="s">
        <v>4890</v>
      </c>
      <c r="F1525" s="40" t="s">
        <v>4891</v>
      </c>
      <c r="G1525" s="41" t="s">
        <v>4051</v>
      </c>
      <c r="H1525" s="60" t="s">
        <v>4893</v>
      </c>
      <c r="I1525" s="41" t="s">
        <v>4894</v>
      </c>
      <c r="J1525" s="41" t="s">
        <v>4895</v>
      </c>
      <c r="K1525" s="44"/>
      <c r="L1525" s="45"/>
      <c r="M1525" s="59"/>
      <c r="N1525" s="49"/>
      <c r="O1525" s="61"/>
      <c r="P1525" s="49"/>
      <c r="Q1525" s="59"/>
      <c r="R1525" s="59"/>
      <c r="S1525" s="49"/>
      <c r="T1525" s="50" t="str">
        <f>IFERROR(__xludf.DUMMYFUNCTION("if(isblank($A1525),"""",REGEXREPLACE($A1525,   "",?(\d),?"",  ""$1""&amp;""-""&amp;$H1525))"),"")</f>
        <v/>
      </c>
      <c r="U1525" s="51" t="str">
        <f>IFERROR(__xludf.DUMMYFUNCTION("iferror(split(A1525,"","",TRUE,TRUE),"""")"),"")</f>
        <v/>
      </c>
      <c r="V1525" s="51"/>
      <c r="W1525" s="51"/>
      <c r="X1525" s="51"/>
      <c r="Y1525" s="50" t="str">
        <f>IFERROR(__xludf.DUMMYFUNCTION("if(or(U1525="""",U1525=""f""),"""",U1525&amp;"": ""&amp;vlookup(to_text(U1525),'1.Learning-Goals'!$A$3:$B$100,2,FALSE))"),"")</f>
        <v/>
      </c>
      <c r="Z1525" s="50" t="str">
        <f>IFERROR(__xludf.DUMMYFUNCTION("if(or(V1525="""",V1525=""f""),"""",V1525&amp;"": ""&amp;vlookup(to_text(V1525),'1.Learning-Goals'!$A$3:$B$100,2,FALSE))"),"")</f>
        <v/>
      </c>
      <c r="AA1525" s="50" t="str">
        <f>IFERROR(__xludf.DUMMYFUNCTION("if(or(W1525="""",W1525=""f""),"""",W1525&amp;"": ""&amp;vlookup(to_text(W1525),'1.Learning-Goals'!$A$3:$B$100,2,FALSE))"),"")</f>
        <v/>
      </c>
      <c r="AB1525" s="50" t="str">
        <f>IFERROR(__xludf.DUMMYFUNCTION("if(or(X1525="""",X1525=""f""),"""",X1525&amp;"": ""&amp;vlookup(to_text(X1525),'1.Learning-Goals'!$A$3:$B$100,2,FALSE))"),"")</f>
        <v/>
      </c>
      <c r="AC1525" s="52"/>
      <c r="AD1525" s="52"/>
      <c r="AE1525" s="52"/>
      <c r="AF1525" s="52"/>
      <c r="AG1525" s="52"/>
      <c r="AH1525" s="52"/>
      <c r="AI1525" s="52"/>
      <c r="AJ1525" s="52"/>
    </row>
    <row r="1526" ht="15.75" customHeight="1">
      <c r="A1526" s="53"/>
      <c r="B1526" s="39" t="str">
        <f t="shared" si="1"/>
        <v/>
      </c>
      <c r="C1526" s="40" t="s">
        <v>4929</v>
      </c>
      <c r="D1526" s="41" t="s">
        <v>4930</v>
      </c>
      <c r="E1526" s="41" t="s">
        <v>4890</v>
      </c>
      <c r="F1526" s="40" t="s">
        <v>4891</v>
      </c>
      <c r="G1526" s="41" t="s">
        <v>4051</v>
      </c>
      <c r="H1526" s="60" t="s">
        <v>4893</v>
      </c>
      <c r="I1526" s="41" t="s">
        <v>4894</v>
      </c>
      <c r="J1526" s="41" t="s">
        <v>4895</v>
      </c>
      <c r="K1526" s="44"/>
      <c r="L1526" s="45"/>
      <c r="M1526" s="59"/>
      <c r="N1526" s="49"/>
      <c r="O1526" s="61"/>
      <c r="P1526" s="49"/>
      <c r="Q1526" s="59"/>
      <c r="R1526" s="59"/>
      <c r="S1526" s="49"/>
      <c r="T1526" s="50" t="str">
        <f>IFERROR(__xludf.DUMMYFUNCTION("if(isblank($A1526),"""",REGEXREPLACE($A1526,   "",?(\d),?"",  ""$1""&amp;""-""&amp;$H1526))"),"")</f>
        <v/>
      </c>
      <c r="U1526" s="51" t="str">
        <f>IFERROR(__xludf.DUMMYFUNCTION("iferror(split(A1526,"","",TRUE,TRUE),"""")"),"")</f>
        <v/>
      </c>
      <c r="V1526" s="51"/>
      <c r="W1526" s="51"/>
      <c r="X1526" s="51"/>
      <c r="Y1526" s="50" t="str">
        <f>IFERROR(__xludf.DUMMYFUNCTION("if(or(U1526="""",U1526=""f""),"""",U1526&amp;"": ""&amp;vlookup(to_text(U1526),'1.Learning-Goals'!$A$3:$B$100,2,FALSE))"),"")</f>
        <v/>
      </c>
      <c r="Z1526" s="50" t="str">
        <f>IFERROR(__xludf.DUMMYFUNCTION("if(or(V1526="""",V1526=""f""),"""",V1526&amp;"": ""&amp;vlookup(to_text(V1526),'1.Learning-Goals'!$A$3:$B$100,2,FALSE))"),"")</f>
        <v/>
      </c>
      <c r="AA1526" s="50" t="str">
        <f>IFERROR(__xludf.DUMMYFUNCTION("if(or(W1526="""",W1526=""f""),"""",W1526&amp;"": ""&amp;vlookup(to_text(W1526),'1.Learning-Goals'!$A$3:$B$100,2,FALSE))"),"")</f>
        <v/>
      </c>
      <c r="AB1526" s="50" t="str">
        <f>IFERROR(__xludf.DUMMYFUNCTION("if(or(X1526="""",X1526=""f""),"""",X1526&amp;"": ""&amp;vlookup(to_text(X1526),'1.Learning-Goals'!$A$3:$B$100,2,FALSE))"),"")</f>
        <v/>
      </c>
      <c r="AC1526" s="52"/>
      <c r="AD1526" s="52"/>
      <c r="AE1526" s="52"/>
      <c r="AF1526" s="52"/>
      <c r="AG1526" s="52"/>
      <c r="AH1526" s="52"/>
      <c r="AI1526" s="52"/>
      <c r="AJ1526" s="52"/>
    </row>
    <row r="1527" ht="15.75" customHeight="1">
      <c r="A1527" s="53"/>
      <c r="B1527" s="39" t="str">
        <f t="shared" si="1"/>
        <v/>
      </c>
      <c r="C1527" s="40" t="s">
        <v>4931</v>
      </c>
      <c r="D1527" s="41" t="s">
        <v>4932</v>
      </c>
      <c r="E1527" s="41" t="s">
        <v>4890</v>
      </c>
      <c r="F1527" s="40" t="s">
        <v>4891</v>
      </c>
      <c r="G1527" s="41" t="s">
        <v>4051</v>
      </c>
      <c r="H1527" s="60" t="s">
        <v>4893</v>
      </c>
      <c r="I1527" s="41" t="s">
        <v>4894</v>
      </c>
      <c r="J1527" s="41" t="s">
        <v>4895</v>
      </c>
      <c r="K1527" s="44"/>
      <c r="L1527" s="45"/>
      <c r="M1527" s="59"/>
      <c r="N1527" s="49"/>
      <c r="O1527" s="61"/>
      <c r="P1527" s="49"/>
      <c r="Q1527" s="59"/>
      <c r="R1527" s="59"/>
      <c r="S1527" s="49"/>
      <c r="T1527" s="50" t="str">
        <f>IFERROR(__xludf.DUMMYFUNCTION("if(isblank($A1527),"""",REGEXREPLACE($A1527,   "",?(\d),?"",  ""$1""&amp;""-""&amp;$H1527))"),"")</f>
        <v/>
      </c>
      <c r="U1527" s="51" t="str">
        <f>IFERROR(__xludf.DUMMYFUNCTION("iferror(split(A1527,"","",TRUE,TRUE),"""")"),"")</f>
        <v/>
      </c>
      <c r="V1527" s="51"/>
      <c r="W1527" s="51"/>
      <c r="X1527" s="51"/>
      <c r="Y1527" s="50" t="str">
        <f>IFERROR(__xludf.DUMMYFUNCTION("if(or(U1527="""",U1527=""f""),"""",U1527&amp;"": ""&amp;vlookup(to_text(U1527),'1.Learning-Goals'!$A$3:$B$100,2,FALSE))"),"")</f>
        <v/>
      </c>
      <c r="Z1527" s="50" t="str">
        <f>IFERROR(__xludf.DUMMYFUNCTION("if(or(V1527="""",V1527=""f""),"""",V1527&amp;"": ""&amp;vlookup(to_text(V1527),'1.Learning-Goals'!$A$3:$B$100,2,FALSE))"),"")</f>
        <v/>
      </c>
      <c r="AA1527" s="50" t="str">
        <f>IFERROR(__xludf.DUMMYFUNCTION("if(or(W1527="""",W1527=""f""),"""",W1527&amp;"": ""&amp;vlookup(to_text(W1527),'1.Learning-Goals'!$A$3:$B$100,2,FALSE))"),"")</f>
        <v/>
      </c>
      <c r="AB1527" s="50" t="str">
        <f>IFERROR(__xludf.DUMMYFUNCTION("if(or(X1527="""",X1527=""f""),"""",X1527&amp;"": ""&amp;vlookup(to_text(X1527),'1.Learning-Goals'!$A$3:$B$100,2,FALSE))"),"")</f>
        <v/>
      </c>
      <c r="AC1527" s="52"/>
      <c r="AD1527" s="52"/>
      <c r="AE1527" s="52"/>
      <c r="AF1527" s="52"/>
      <c r="AG1527" s="52"/>
      <c r="AH1527" s="52"/>
      <c r="AI1527" s="52"/>
      <c r="AJ1527" s="52"/>
    </row>
    <row r="1528" ht="15.75" customHeight="1">
      <c r="A1528" s="53"/>
      <c r="B1528" s="39" t="str">
        <f t="shared" si="1"/>
        <v/>
      </c>
      <c r="C1528" s="40" t="s">
        <v>4933</v>
      </c>
      <c r="D1528" s="41" t="s">
        <v>4934</v>
      </c>
      <c r="E1528" s="41" t="s">
        <v>4890</v>
      </c>
      <c r="F1528" s="40" t="s">
        <v>4891</v>
      </c>
      <c r="G1528" s="41" t="s">
        <v>4051</v>
      </c>
      <c r="H1528" s="60" t="s">
        <v>4893</v>
      </c>
      <c r="I1528" s="41" t="s">
        <v>4894</v>
      </c>
      <c r="J1528" s="41" t="s">
        <v>4895</v>
      </c>
      <c r="K1528" s="44"/>
      <c r="L1528" s="45"/>
      <c r="M1528" s="59"/>
      <c r="N1528" s="49"/>
      <c r="O1528" s="61"/>
      <c r="P1528" s="49"/>
      <c r="Q1528" s="59"/>
      <c r="R1528" s="59"/>
      <c r="S1528" s="49"/>
      <c r="T1528" s="50" t="str">
        <f>IFERROR(__xludf.DUMMYFUNCTION("if(isblank($A1528),"""",REGEXREPLACE($A1528,   "",?(\d),?"",  ""$1""&amp;""-""&amp;$H1528))"),"")</f>
        <v/>
      </c>
      <c r="U1528" s="51" t="str">
        <f>IFERROR(__xludf.DUMMYFUNCTION("iferror(split(A1528,"","",TRUE,TRUE),"""")"),"")</f>
        <v/>
      </c>
      <c r="V1528" s="51"/>
      <c r="W1528" s="51"/>
      <c r="X1528" s="51"/>
      <c r="Y1528" s="50" t="str">
        <f>IFERROR(__xludf.DUMMYFUNCTION("if(or(U1528="""",U1528=""f""),"""",U1528&amp;"": ""&amp;vlookup(to_text(U1528),'1.Learning-Goals'!$A$3:$B$100,2,FALSE))"),"")</f>
        <v/>
      </c>
      <c r="Z1528" s="50" t="str">
        <f>IFERROR(__xludf.DUMMYFUNCTION("if(or(V1528="""",V1528=""f""),"""",V1528&amp;"": ""&amp;vlookup(to_text(V1528),'1.Learning-Goals'!$A$3:$B$100,2,FALSE))"),"")</f>
        <v/>
      </c>
      <c r="AA1528" s="50" t="str">
        <f>IFERROR(__xludf.DUMMYFUNCTION("if(or(W1528="""",W1528=""f""),"""",W1528&amp;"": ""&amp;vlookup(to_text(W1528),'1.Learning-Goals'!$A$3:$B$100,2,FALSE))"),"")</f>
        <v/>
      </c>
      <c r="AB1528" s="50" t="str">
        <f>IFERROR(__xludf.DUMMYFUNCTION("if(or(X1528="""",X1528=""f""),"""",X1528&amp;"": ""&amp;vlookup(to_text(X1528),'1.Learning-Goals'!$A$3:$B$100,2,FALSE))"),"")</f>
        <v/>
      </c>
      <c r="AC1528" s="52"/>
      <c r="AD1528" s="52"/>
      <c r="AE1528" s="52"/>
      <c r="AF1528" s="52"/>
      <c r="AG1528" s="52"/>
      <c r="AH1528" s="52"/>
      <c r="AI1528" s="52"/>
      <c r="AJ1528" s="52"/>
    </row>
    <row r="1529" ht="15.75" customHeight="1">
      <c r="A1529" s="53"/>
      <c r="B1529" s="39" t="str">
        <f t="shared" si="1"/>
        <v/>
      </c>
      <c r="C1529" s="40" t="s">
        <v>4935</v>
      </c>
      <c r="D1529" s="41" t="s">
        <v>4936</v>
      </c>
      <c r="E1529" s="41" t="s">
        <v>4890</v>
      </c>
      <c r="F1529" s="40" t="s">
        <v>4891</v>
      </c>
      <c r="G1529" s="41" t="s">
        <v>4051</v>
      </c>
      <c r="H1529" s="60" t="s">
        <v>4893</v>
      </c>
      <c r="I1529" s="41" t="s">
        <v>4894</v>
      </c>
      <c r="J1529" s="41" t="s">
        <v>4895</v>
      </c>
      <c r="K1529" s="44"/>
      <c r="L1529" s="45"/>
      <c r="M1529" s="59"/>
      <c r="N1529" s="49"/>
      <c r="O1529" s="61"/>
      <c r="P1529" s="49"/>
      <c r="Q1529" s="59"/>
      <c r="R1529" s="59"/>
      <c r="S1529" s="49"/>
      <c r="T1529" s="50" t="str">
        <f>IFERROR(__xludf.DUMMYFUNCTION("if(isblank($A1529),"""",REGEXREPLACE($A1529,   "",?(\d),?"",  ""$1""&amp;""-""&amp;$H1529))"),"")</f>
        <v/>
      </c>
      <c r="U1529" s="51" t="str">
        <f>IFERROR(__xludf.DUMMYFUNCTION("iferror(split(A1529,"","",TRUE,TRUE),"""")"),"")</f>
        <v/>
      </c>
      <c r="V1529" s="51"/>
      <c r="W1529" s="51"/>
      <c r="X1529" s="51"/>
      <c r="Y1529" s="50" t="str">
        <f>IFERROR(__xludf.DUMMYFUNCTION("if(or(U1529="""",U1529=""f""),"""",U1529&amp;"": ""&amp;vlookup(to_text(U1529),'1.Learning-Goals'!$A$3:$B$100,2,FALSE))"),"")</f>
        <v/>
      </c>
      <c r="Z1529" s="50" t="str">
        <f>IFERROR(__xludf.DUMMYFUNCTION("if(or(V1529="""",V1529=""f""),"""",V1529&amp;"": ""&amp;vlookup(to_text(V1529),'1.Learning-Goals'!$A$3:$B$100,2,FALSE))"),"")</f>
        <v/>
      </c>
      <c r="AA1529" s="50" t="str">
        <f>IFERROR(__xludf.DUMMYFUNCTION("if(or(W1529="""",W1529=""f""),"""",W1529&amp;"": ""&amp;vlookup(to_text(W1529),'1.Learning-Goals'!$A$3:$B$100,2,FALSE))"),"")</f>
        <v/>
      </c>
      <c r="AB1529" s="50" t="str">
        <f>IFERROR(__xludf.DUMMYFUNCTION("if(or(X1529="""",X1529=""f""),"""",X1529&amp;"": ""&amp;vlookup(to_text(X1529),'1.Learning-Goals'!$A$3:$B$100,2,FALSE))"),"")</f>
        <v/>
      </c>
      <c r="AC1529" s="52"/>
      <c r="AD1529" s="52"/>
      <c r="AE1529" s="52"/>
      <c r="AF1529" s="52"/>
      <c r="AG1529" s="52"/>
      <c r="AH1529" s="52"/>
      <c r="AI1529" s="52"/>
      <c r="AJ1529" s="52"/>
    </row>
    <row r="1530" ht="15.75" customHeight="1">
      <c r="A1530" s="53"/>
      <c r="B1530" s="39" t="str">
        <f t="shared" si="1"/>
        <v/>
      </c>
      <c r="C1530" s="40" t="s">
        <v>4937</v>
      </c>
      <c r="D1530" s="41" t="s">
        <v>4938</v>
      </c>
      <c r="E1530" s="41" t="s">
        <v>4890</v>
      </c>
      <c r="F1530" s="40" t="s">
        <v>4891</v>
      </c>
      <c r="G1530" s="41" t="s">
        <v>4051</v>
      </c>
      <c r="H1530" s="60" t="s">
        <v>4893</v>
      </c>
      <c r="I1530" s="41" t="s">
        <v>4894</v>
      </c>
      <c r="J1530" s="41" t="s">
        <v>4895</v>
      </c>
      <c r="K1530" s="44"/>
      <c r="L1530" s="45"/>
      <c r="M1530" s="59"/>
      <c r="N1530" s="49"/>
      <c r="O1530" s="61"/>
      <c r="P1530" s="49"/>
      <c r="Q1530" s="59"/>
      <c r="R1530" s="59"/>
      <c r="S1530" s="49"/>
      <c r="T1530" s="50" t="str">
        <f>IFERROR(__xludf.DUMMYFUNCTION("if(isblank($A1530),"""",REGEXREPLACE($A1530,   "",?(\d),?"",  ""$1""&amp;""-""&amp;$H1530))"),"")</f>
        <v/>
      </c>
      <c r="U1530" s="51" t="str">
        <f>IFERROR(__xludf.DUMMYFUNCTION("iferror(split(A1530,"","",TRUE,TRUE),"""")"),"")</f>
        <v/>
      </c>
      <c r="V1530" s="51"/>
      <c r="W1530" s="51"/>
      <c r="X1530" s="51"/>
      <c r="Y1530" s="50" t="str">
        <f>IFERROR(__xludf.DUMMYFUNCTION("if(or(U1530="""",U1530=""f""),"""",U1530&amp;"": ""&amp;vlookup(to_text(U1530),'1.Learning-Goals'!$A$3:$B$100,2,FALSE))"),"")</f>
        <v/>
      </c>
      <c r="Z1530" s="50" t="str">
        <f>IFERROR(__xludf.DUMMYFUNCTION("if(or(V1530="""",V1530=""f""),"""",V1530&amp;"": ""&amp;vlookup(to_text(V1530),'1.Learning-Goals'!$A$3:$B$100,2,FALSE))"),"")</f>
        <v/>
      </c>
      <c r="AA1530" s="50" t="str">
        <f>IFERROR(__xludf.DUMMYFUNCTION("if(or(W1530="""",W1530=""f""),"""",W1530&amp;"": ""&amp;vlookup(to_text(W1530),'1.Learning-Goals'!$A$3:$B$100,2,FALSE))"),"")</f>
        <v/>
      </c>
      <c r="AB1530" s="50" t="str">
        <f>IFERROR(__xludf.DUMMYFUNCTION("if(or(X1530="""",X1530=""f""),"""",X1530&amp;"": ""&amp;vlookup(to_text(X1530),'1.Learning-Goals'!$A$3:$B$100,2,FALSE))"),"")</f>
        <v/>
      </c>
      <c r="AC1530" s="52"/>
      <c r="AD1530" s="52"/>
      <c r="AE1530" s="52"/>
      <c r="AF1530" s="52"/>
      <c r="AG1530" s="52"/>
      <c r="AH1530" s="52"/>
      <c r="AI1530" s="52"/>
      <c r="AJ1530" s="52"/>
    </row>
    <row r="1531" ht="15.75" customHeight="1">
      <c r="A1531" s="53"/>
      <c r="B1531" s="39" t="str">
        <f t="shared" si="1"/>
        <v/>
      </c>
      <c r="C1531" s="40" t="s">
        <v>4939</v>
      </c>
      <c r="D1531" s="41" t="s">
        <v>4940</v>
      </c>
      <c r="E1531" s="41" t="s">
        <v>4890</v>
      </c>
      <c r="F1531" s="40" t="s">
        <v>4891</v>
      </c>
      <c r="G1531" s="41" t="s">
        <v>4051</v>
      </c>
      <c r="H1531" s="60" t="s">
        <v>4893</v>
      </c>
      <c r="I1531" s="41" t="s">
        <v>4894</v>
      </c>
      <c r="J1531" s="41" t="s">
        <v>4895</v>
      </c>
      <c r="K1531" s="44"/>
      <c r="L1531" s="45"/>
      <c r="M1531" s="59"/>
      <c r="N1531" s="49"/>
      <c r="O1531" s="61"/>
      <c r="P1531" s="49"/>
      <c r="Q1531" s="59"/>
      <c r="R1531" s="59"/>
      <c r="S1531" s="49"/>
      <c r="T1531" s="50" t="str">
        <f>IFERROR(__xludf.DUMMYFUNCTION("if(isblank($A1531),"""",REGEXREPLACE($A1531,   "",?(\d),?"",  ""$1""&amp;""-""&amp;$H1531))"),"")</f>
        <v/>
      </c>
      <c r="U1531" s="51" t="str">
        <f>IFERROR(__xludf.DUMMYFUNCTION("iferror(split(A1531,"","",TRUE,TRUE),"""")"),"")</f>
        <v/>
      </c>
      <c r="V1531" s="51"/>
      <c r="W1531" s="51"/>
      <c r="X1531" s="51"/>
      <c r="Y1531" s="50" t="str">
        <f>IFERROR(__xludf.DUMMYFUNCTION("if(or(U1531="""",U1531=""f""),"""",U1531&amp;"": ""&amp;vlookup(to_text(U1531),'1.Learning-Goals'!$A$3:$B$100,2,FALSE))"),"")</f>
        <v/>
      </c>
      <c r="Z1531" s="50" t="str">
        <f>IFERROR(__xludf.DUMMYFUNCTION("if(or(V1531="""",V1531=""f""),"""",V1531&amp;"": ""&amp;vlookup(to_text(V1531),'1.Learning-Goals'!$A$3:$B$100,2,FALSE))"),"")</f>
        <v/>
      </c>
      <c r="AA1531" s="50" t="str">
        <f>IFERROR(__xludf.DUMMYFUNCTION("if(or(W1531="""",W1531=""f""),"""",W1531&amp;"": ""&amp;vlookup(to_text(W1531),'1.Learning-Goals'!$A$3:$B$100,2,FALSE))"),"")</f>
        <v/>
      </c>
      <c r="AB1531" s="50" t="str">
        <f>IFERROR(__xludf.DUMMYFUNCTION("if(or(X1531="""",X1531=""f""),"""",X1531&amp;"": ""&amp;vlookup(to_text(X1531),'1.Learning-Goals'!$A$3:$B$100,2,FALSE))"),"")</f>
        <v/>
      </c>
      <c r="AC1531" s="52"/>
      <c r="AD1531" s="52"/>
      <c r="AE1531" s="52"/>
      <c r="AF1531" s="52"/>
      <c r="AG1531" s="52"/>
      <c r="AH1531" s="52"/>
      <c r="AI1531" s="52"/>
      <c r="AJ1531" s="52"/>
    </row>
    <row r="1532" ht="15.75" customHeight="1">
      <c r="A1532" s="53"/>
      <c r="B1532" s="39" t="str">
        <f t="shared" si="1"/>
        <v/>
      </c>
      <c r="C1532" s="40" t="s">
        <v>4941</v>
      </c>
      <c r="D1532" s="41" t="s">
        <v>4942</v>
      </c>
      <c r="E1532" s="41" t="s">
        <v>4890</v>
      </c>
      <c r="F1532" s="40" t="s">
        <v>4891</v>
      </c>
      <c r="G1532" s="41" t="s">
        <v>4051</v>
      </c>
      <c r="H1532" s="60" t="s">
        <v>4893</v>
      </c>
      <c r="I1532" s="41" t="s">
        <v>4894</v>
      </c>
      <c r="J1532" s="41" t="s">
        <v>4895</v>
      </c>
      <c r="K1532" s="44"/>
      <c r="L1532" s="45"/>
      <c r="M1532" s="59"/>
      <c r="N1532" s="49"/>
      <c r="O1532" s="61"/>
      <c r="P1532" s="49"/>
      <c r="Q1532" s="59"/>
      <c r="R1532" s="59"/>
      <c r="S1532" s="49"/>
      <c r="T1532" s="50" t="str">
        <f>IFERROR(__xludf.DUMMYFUNCTION("if(isblank($A1532),"""",REGEXREPLACE($A1532,   "",?(\d),?"",  ""$1""&amp;""-""&amp;$H1532))"),"")</f>
        <v/>
      </c>
      <c r="U1532" s="51" t="str">
        <f>IFERROR(__xludf.DUMMYFUNCTION("iferror(split(A1532,"","",TRUE,TRUE),"""")"),"")</f>
        <v/>
      </c>
      <c r="V1532" s="51"/>
      <c r="W1532" s="51"/>
      <c r="X1532" s="51"/>
      <c r="Y1532" s="50" t="str">
        <f>IFERROR(__xludf.DUMMYFUNCTION("if(or(U1532="""",U1532=""f""),"""",U1532&amp;"": ""&amp;vlookup(to_text(U1532),'1.Learning-Goals'!$A$3:$B$100,2,FALSE))"),"")</f>
        <v/>
      </c>
      <c r="Z1532" s="50" t="str">
        <f>IFERROR(__xludf.DUMMYFUNCTION("if(or(V1532="""",V1532=""f""),"""",V1532&amp;"": ""&amp;vlookup(to_text(V1532),'1.Learning-Goals'!$A$3:$B$100,2,FALSE))"),"")</f>
        <v/>
      </c>
      <c r="AA1532" s="50" t="str">
        <f>IFERROR(__xludf.DUMMYFUNCTION("if(or(W1532="""",W1532=""f""),"""",W1532&amp;"": ""&amp;vlookup(to_text(W1532),'1.Learning-Goals'!$A$3:$B$100,2,FALSE))"),"")</f>
        <v/>
      </c>
      <c r="AB1532" s="50" t="str">
        <f>IFERROR(__xludf.DUMMYFUNCTION("if(or(X1532="""",X1532=""f""),"""",X1532&amp;"": ""&amp;vlookup(to_text(X1532),'1.Learning-Goals'!$A$3:$B$100,2,FALSE))"),"")</f>
        <v/>
      </c>
      <c r="AC1532" s="52"/>
      <c r="AD1532" s="52"/>
      <c r="AE1532" s="52"/>
      <c r="AF1532" s="52"/>
      <c r="AG1532" s="52"/>
      <c r="AH1532" s="52"/>
      <c r="AI1532" s="52"/>
      <c r="AJ1532" s="52"/>
    </row>
    <row r="1533" ht="15.75" customHeight="1">
      <c r="A1533" s="53"/>
      <c r="B1533" s="39" t="str">
        <f t="shared" si="1"/>
        <v/>
      </c>
      <c r="C1533" s="40" t="s">
        <v>4943</v>
      </c>
      <c r="D1533" s="41" t="s">
        <v>4944</v>
      </c>
      <c r="E1533" s="41" t="s">
        <v>4890</v>
      </c>
      <c r="F1533" s="40" t="s">
        <v>4891</v>
      </c>
      <c r="G1533" s="41" t="s">
        <v>4051</v>
      </c>
      <c r="H1533" s="60" t="s">
        <v>4893</v>
      </c>
      <c r="I1533" s="41" t="s">
        <v>4894</v>
      </c>
      <c r="J1533" s="41" t="s">
        <v>4895</v>
      </c>
      <c r="K1533" s="44"/>
      <c r="L1533" s="45"/>
      <c r="M1533" s="59"/>
      <c r="N1533" s="49"/>
      <c r="O1533" s="61"/>
      <c r="P1533" s="49"/>
      <c r="Q1533" s="59"/>
      <c r="R1533" s="59"/>
      <c r="S1533" s="49"/>
      <c r="T1533" s="50" t="str">
        <f>IFERROR(__xludf.DUMMYFUNCTION("if(isblank($A1533),"""",REGEXREPLACE($A1533,   "",?(\d),?"",  ""$1""&amp;""-""&amp;$H1533))"),"")</f>
        <v/>
      </c>
      <c r="U1533" s="51" t="str">
        <f>IFERROR(__xludf.DUMMYFUNCTION("iferror(split(A1533,"","",TRUE,TRUE),"""")"),"")</f>
        <v/>
      </c>
      <c r="V1533" s="51"/>
      <c r="W1533" s="51"/>
      <c r="X1533" s="51"/>
      <c r="Y1533" s="50" t="str">
        <f>IFERROR(__xludf.DUMMYFUNCTION("if(or(U1533="""",U1533=""f""),"""",U1533&amp;"": ""&amp;vlookup(to_text(U1533),'1.Learning-Goals'!$A$3:$B$100,2,FALSE))"),"")</f>
        <v/>
      </c>
      <c r="Z1533" s="50" t="str">
        <f>IFERROR(__xludf.DUMMYFUNCTION("if(or(V1533="""",V1533=""f""),"""",V1533&amp;"": ""&amp;vlookup(to_text(V1533),'1.Learning-Goals'!$A$3:$B$100,2,FALSE))"),"")</f>
        <v/>
      </c>
      <c r="AA1533" s="50" t="str">
        <f>IFERROR(__xludf.DUMMYFUNCTION("if(or(W1533="""",W1533=""f""),"""",W1533&amp;"": ""&amp;vlookup(to_text(W1533),'1.Learning-Goals'!$A$3:$B$100,2,FALSE))"),"")</f>
        <v/>
      </c>
      <c r="AB1533" s="50" t="str">
        <f>IFERROR(__xludf.DUMMYFUNCTION("if(or(X1533="""",X1533=""f""),"""",X1533&amp;"": ""&amp;vlookup(to_text(X1533),'1.Learning-Goals'!$A$3:$B$100,2,FALSE))"),"")</f>
        <v/>
      </c>
      <c r="AC1533" s="52"/>
      <c r="AD1533" s="52"/>
      <c r="AE1533" s="52"/>
      <c r="AF1533" s="52"/>
      <c r="AG1533" s="52"/>
      <c r="AH1533" s="52"/>
      <c r="AI1533" s="52"/>
      <c r="AJ1533" s="52"/>
    </row>
    <row r="1534" ht="15.75" customHeight="1">
      <c r="A1534" s="53"/>
      <c r="B1534" s="39" t="str">
        <f t="shared" si="1"/>
        <v/>
      </c>
      <c r="C1534" s="40" t="s">
        <v>4945</v>
      </c>
      <c r="D1534" s="41" t="s">
        <v>4946</v>
      </c>
      <c r="E1534" s="41" t="s">
        <v>4890</v>
      </c>
      <c r="F1534" s="40" t="s">
        <v>4891</v>
      </c>
      <c r="G1534" s="41" t="s">
        <v>4892</v>
      </c>
      <c r="H1534" s="60" t="s">
        <v>4893</v>
      </c>
      <c r="I1534" s="41" t="s">
        <v>4894</v>
      </c>
      <c r="J1534" s="46" t="s">
        <v>4947</v>
      </c>
      <c r="K1534" s="44"/>
      <c r="L1534" s="45"/>
      <c r="M1534" s="59"/>
      <c r="N1534" s="49"/>
      <c r="O1534" s="61"/>
      <c r="P1534" s="49"/>
      <c r="Q1534" s="59"/>
      <c r="R1534" s="59"/>
      <c r="S1534" s="49"/>
      <c r="T1534" s="50" t="str">
        <f>IFERROR(__xludf.DUMMYFUNCTION("if(isblank($A1534),"""",REGEXREPLACE($A1534,   "",?(\d),?"",  ""$1""&amp;""-""&amp;$H1534))"),"")</f>
        <v/>
      </c>
      <c r="U1534" s="51" t="str">
        <f>IFERROR(__xludf.DUMMYFUNCTION("iferror(split(A1534,"","",TRUE,TRUE),"""")"),"")</f>
        <v/>
      </c>
      <c r="V1534" s="51"/>
      <c r="W1534" s="51"/>
      <c r="X1534" s="51"/>
      <c r="Y1534" s="50" t="str">
        <f>IFERROR(__xludf.DUMMYFUNCTION("if(or(U1534="""",U1534=""f""),"""",U1534&amp;"": ""&amp;vlookup(to_text(U1534),'1.Learning-Goals'!$A$3:$B$100,2,FALSE))"),"")</f>
        <v/>
      </c>
      <c r="Z1534" s="50" t="str">
        <f>IFERROR(__xludf.DUMMYFUNCTION("if(or(V1534="""",V1534=""f""),"""",V1534&amp;"": ""&amp;vlookup(to_text(V1534),'1.Learning-Goals'!$A$3:$B$100,2,FALSE))"),"")</f>
        <v/>
      </c>
      <c r="AA1534" s="50" t="str">
        <f>IFERROR(__xludf.DUMMYFUNCTION("if(or(W1534="""",W1534=""f""),"""",W1534&amp;"": ""&amp;vlookup(to_text(W1534),'1.Learning-Goals'!$A$3:$B$100,2,FALSE))"),"")</f>
        <v/>
      </c>
      <c r="AB1534" s="50" t="str">
        <f>IFERROR(__xludf.DUMMYFUNCTION("if(or(X1534="""",X1534=""f""),"""",X1534&amp;"": ""&amp;vlookup(to_text(X1534),'1.Learning-Goals'!$A$3:$B$100,2,FALSE))"),"")</f>
        <v/>
      </c>
      <c r="AC1534" s="52"/>
      <c r="AD1534" s="52"/>
      <c r="AE1534" s="52"/>
      <c r="AF1534" s="52"/>
      <c r="AG1534" s="52"/>
      <c r="AH1534" s="52"/>
      <c r="AI1534" s="52"/>
      <c r="AJ1534" s="52"/>
    </row>
    <row r="1535" ht="15.75" customHeight="1">
      <c r="A1535" s="53"/>
      <c r="B1535" s="39" t="str">
        <f t="shared" si="1"/>
        <v/>
      </c>
      <c r="C1535" s="40" t="s">
        <v>4948</v>
      </c>
      <c r="D1535" s="41" t="s">
        <v>4949</v>
      </c>
      <c r="E1535" s="41" t="s">
        <v>4890</v>
      </c>
      <c r="F1535" s="40" t="s">
        <v>4891</v>
      </c>
      <c r="G1535" s="41" t="s">
        <v>4892</v>
      </c>
      <c r="H1535" s="60" t="s">
        <v>4893</v>
      </c>
      <c r="I1535" s="41" t="s">
        <v>4894</v>
      </c>
      <c r="J1535" s="46" t="s">
        <v>4947</v>
      </c>
      <c r="K1535" s="44"/>
      <c r="L1535" s="45"/>
      <c r="M1535" s="59"/>
      <c r="N1535" s="49"/>
      <c r="O1535" s="61"/>
      <c r="P1535" s="49"/>
      <c r="Q1535" s="59"/>
      <c r="R1535" s="59"/>
      <c r="S1535" s="49"/>
      <c r="T1535" s="50" t="str">
        <f>IFERROR(__xludf.DUMMYFUNCTION("if(isblank($A1535),"""",REGEXREPLACE($A1535,   "",?(\d),?"",  ""$1""&amp;""-""&amp;$H1535))"),"")</f>
        <v/>
      </c>
      <c r="U1535" s="51" t="str">
        <f>IFERROR(__xludf.DUMMYFUNCTION("iferror(split(A1535,"","",TRUE,TRUE),"""")"),"")</f>
        <v/>
      </c>
      <c r="V1535" s="51"/>
      <c r="W1535" s="51"/>
      <c r="X1535" s="51"/>
      <c r="Y1535" s="50" t="str">
        <f>IFERROR(__xludf.DUMMYFUNCTION("if(or(U1535="""",U1535=""f""),"""",U1535&amp;"": ""&amp;vlookup(to_text(U1535),'1.Learning-Goals'!$A$3:$B$100,2,FALSE))"),"")</f>
        <v/>
      </c>
      <c r="Z1535" s="50" t="str">
        <f>IFERROR(__xludf.DUMMYFUNCTION("if(or(V1535="""",V1535=""f""),"""",V1535&amp;"": ""&amp;vlookup(to_text(V1535),'1.Learning-Goals'!$A$3:$B$100,2,FALSE))"),"")</f>
        <v/>
      </c>
      <c r="AA1535" s="50" t="str">
        <f>IFERROR(__xludf.DUMMYFUNCTION("if(or(W1535="""",W1535=""f""),"""",W1535&amp;"": ""&amp;vlookup(to_text(W1535),'1.Learning-Goals'!$A$3:$B$100,2,FALSE))"),"")</f>
        <v/>
      </c>
      <c r="AB1535" s="50" t="str">
        <f>IFERROR(__xludf.DUMMYFUNCTION("if(or(X1535="""",X1535=""f""),"""",X1535&amp;"": ""&amp;vlookup(to_text(X1535),'1.Learning-Goals'!$A$3:$B$100,2,FALSE))"),"")</f>
        <v/>
      </c>
      <c r="AC1535" s="52"/>
      <c r="AD1535" s="52"/>
      <c r="AE1535" s="52"/>
      <c r="AF1535" s="52"/>
      <c r="AG1535" s="52"/>
      <c r="AH1535" s="52"/>
      <c r="AI1535" s="52"/>
      <c r="AJ1535" s="52"/>
    </row>
    <row r="1536" ht="15.75" customHeight="1">
      <c r="A1536" s="53"/>
      <c r="B1536" s="39" t="str">
        <f t="shared" si="1"/>
        <v/>
      </c>
      <c r="C1536" s="40" t="s">
        <v>4950</v>
      </c>
      <c r="D1536" s="41" t="s">
        <v>4951</v>
      </c>
      <c r="E1536" s="41" t="s">
        <v>4890</v>
      </c>
      <c r="F1536" s="40" t="s">
        <v>4891</v>
      </c>
      <c r="G1536" s="41" t="s">
        <v>4892</v>
      </c>
      <c r="H1536" s="60" t="s">
        <v>4893</v>
      </c>
      <c r="I1536" s="41" t="s">
        <v>4894</v>
      </c>
      <c r="J1536" s="46" t="s">
        <v>4947</v>
      </c>
      <c r="K1536" s="44"/>
      <c r="L1536" s="45"/>
      <c r="M1536" s="59"/>
      <c r="N1536" s="49"/>
      <c r="O1536" s="61"/>
      <c r="P1536" s="49"/>
      <c r="Q1536" s="59"/>
      <c r="R1536" s="59"/>
      <c r="S1536" s="49"/>
      <c r="T1536" s="50" t="str">
        <f>IFERROR(__xludf.DUMMYFUNCTION("if(isblank($A1536),"""",REGEXREPLACE($A1536,   "",?(\d),?"",  ""$1""&amp;""-""&amp;$H1536))"),"")</f>
        <v/>
      </c>
      <c r="U1536" s="51" t="str">
        <f>IFERROR(__xludf.DUMMYFUNCTION("iferror(split(A1536,"","",TRUE,TRUE),"""")"),"")</f>
        <v/>
      </c>
      <c r="V1536" s="51"/>
      <c r="W1536" s="51"/>
      <c r="X1536" s="51"/>
      <c r="Y1536" s="50" t="str">
        <f>IFERROR(__xludf.DUMMYFUNCTION("if(or(U1536="""",U1536=""f""),"""",U1536&amp;"": ""&amp;vlookup(to_text(U1536),'1.Learning-Goals'!$A$3:$B$100,2,FALSE))"),"")</f>
        <v/>
      </c>
      <c r="Z1536" s="50" t="str">
        <f>IFERROR(__xludf.DUMMYFUNCTION("if(or(V1536="""",V1536=""f""),"""",V1536&amp;"": ""&amp;vlookup(to_text(V1536),'1.Learning-Goals'!$A$3:$B$100,2,FALSE))"),"")</f>
        <v/>
      </c>
      <c r="AA1536" s="50" t="str">
        <f>IFERROR(__xludf.DUMMYFUNCTION("if(or(W1536="""",W1536=""f""),"""",W1536&amp;"": ""&amp;vlookup(to_text(W1536),'1.Learning-Goals'!$A$3:$B$100,2,FALSE))"),"")</f>
        <v/>
      </c>
      <c r="AB1536" s="50" t="str">
        <f>IFERROR(__xludf.DUMMYFUNCTION("if(or(X1536="""",X1536=""f""),"""",X1536&amp;"": ""&amp;vlookup(to_text(X1536),'1.Learning-Goals'!$A$3:$B$100,2,FALSE))"),"")</f>
        <v/>
      </c>
      <c r="AC1536" s="52"/>
      <c r="AD1536" s="52"/>
      <c r="AE1536" s="52"/>
      <c r="AF1536" s="52"/>
      <c r="AG1536" s="52"/>
      <c r="AH1536" s="52"/>
      <c r="AI1536" s="52"/>
      <c r="AJ1536" s="52"/>
    </row>
    <row r="1537" ht="15.75" customHeight="1">
      <c r="A1537" s="53"/>
      <c r="B1537" s="39" t="str">
        <f t="shared" si="1"/>
        <v/>
      </c>
      <c r="C1537" s="40" t="s">
        <v>4952</v>
      </c>
      <c r="D1537" s="41" t="s">
        <v>4953</v>
      </c>
      <c r="E1537" s="41" t="s">
        <v>4890</v>
      </c>
      <c r="F1537" s="40" t="s">
        <v>4891</v>
      </c>
      <c r="G1537" s="41" t="s">
        <v>4892</v>
      </c>
      <c r="H1537" s="60" t="s">
        <v>4893</v>
      </c>
      <c r="I1537" s="41" t="s">
        <v>4894</v>
      </c>
      <c r="J1537" s="46" t="s">
        <v>4947</v>
      </c>
      <c r="K1537" s="44"/>
      <c r="L1537" s="45"/>
      <c r="M1537" s="59"/>
      <c r="N1537" s="49"/>
      <c r="O1537" s="61"/>
      <c r="P1537" s="49"/>
      <c r="Q1537" s="59"/>
      <c r="R1537" s="59"/>
      <c r="S1537" s="49"/>
      <c r="T1537" s="50" t="str">
        <f>IFERROR(__xludf.DUMMYFUNCTION("if(isblank($A1537),"""",REGEXREPLACE($A1537,   "",?(\d),?"",  ""$1""&amp;""-""&amp;$H1537))"),"")</f>
        <v/>
      </c>
      <c r="U1537" s="51" t="str">
        <f>IFERROR(__xludf.DUMMYFUNCTION("iferror(split(A1537,"","",TRUE,TRUE),"""")"),"")</f>
        <v/>
      </c>
      <c r="V1537" s="51"/>
      <c r="W1537" s="51"/>
      <c r="X1537" s="51"/>
      <c r="Y1537" s="50" t="str">
        <f>IFERROR(__xludf.DUMMYFUNCTION("if(or(U1537="""",U1537=""f""),"""",U1537&amp;"": ""&amp;vlookup(to_text(U1537),'1.Learning-Goals'!$A$3:$B$100,2,FALSE))"),"")</f>
        <v/>
      </c>
      <c r="Z1537" s="50" t="str">
        <f>IFERROR(__xludf.DUMMYFUNCTION("if(or(V1537="""",V1537=""f""),"""",V1537&amp;"": ""&amp;vlookup(to_text(V1537),'1.Learning-Goals'!$A$3:$B$100,2,FALSE))"),"")</f>
        <v/>
      </c>
      <c r="AA1537" s="50" t="str">
        <f>IFERROR(__xludf.DUMMYFUNCTION("if(or(W1537="""",W1537=""f""),"""",W1537&amp;"": ""&amp;vlookup(to_text(W1537),'1.Learning-Goals'!$A$3:$B$100,2,FALSE))"),"")</f>
        <v/>
      </c>
      <c r="AB1537" s="50" t="str">
        <f>IFERROR(__xludf.DUMMYFUNCTION("if(or(X1537="""",X1537=""f""),"""",X1537&amp;"": ""&amp;vlookup(to_text(X1537),'1.Learning-Goals'!$A$3:$B$100,2,FALSE))"),"")</f>
        <v/>
      </c>
      <c r="AC1537" s="52"/>
      <c r="AD1537" s="52"/>
      <c r="AE1537" s="52"/>
      <c r="AF1537" s="52"/>
      <c r="AG1537" s="52"/>
      <c r="AH1537" s="52"/>
      <c r="AI1537" s="52"/>
      <c r="AJ1537" s="52"/>
    </row>
    <row r="1538" ht="15.75" customHeight="1">
      <c r="A1538" s="53"/>
      <c r="B1538" s="39" t="str">
        <f t="shared" si="1"/>
        <v/>
      </c>
      <c r="C1538" s="40" t="s">
        <v>4954</v>
      </c>
      <c r="D1538" s="41" t="s">
        <v>4955</v>
      </c>
      <c r="E1538" s="41" t="s">
        <v>4890</v>
      </c>
      <c r="F1538" s="40" t="s">
        <v>4891</v>
      </c>
      <c r="G1538" s="41" t="s">
        <v>4902</v>
      </c>
      <c r="H1538" s="60" t="s">
        <v>4893</v>
      </c>
      <c r="I1538" s="41" t="s">
        <v>4894</v>
      </c>
      <c r="J1538" s="46" t="s">
        <v>4947</v>
      </c>
      <c r="K1538" s="44"/>
      <c r="L1538" s="45"/>
      <c r="M1538" s="59"/>
      <c r="N1538" s="49"/>
      <c r="O1538" s="61"/>
      <c r="P1538" s="49"/>
      <c r="Q1538" s="59"/>
      <c r="R1538" s="59"/>
      <c r="S1538" s="49"/>
      <c r="T1538" s="50" t="str">
        <f>IFERROR(__xludf.DUMMYFUNCTION("if(isblank($A1538),"""",REGEXREPLACE($A1538,   "",?(\d),?"",  ""$1""&amp;""-""&amp;$H1538))"),"")</f>
        <v/>
      </c>
      <c r="U1538" s="51" t="str">
        <f>IFERROR(__xludf.DUMMYFUNCTION("iferror(split(A1538,"","",TRUE,TRUE),"""")"),"")</f>
        <v/>
      </c>
      <c r="V1538" s="51"/>
      <c r="W1538" s="51"/>
      <c r="X1538" s="51"/>
      <c r="Y1538" s="50" t="str">
        <f>IFERROR(__xludf.DUMMYFUNCTION("if(or(U1538="""",U1538=""f""),"""",U1538&amp;"": ""&amp;vlookup(to_text(U1538),'1.Learning-Goals'!$A$3:$B$100,2,FALSE))"),"")</f>
        <v/>
      </c>
      <c r="Z1538" s="50" t="str">
        <f>IFERROR(__xludf.DUMMYFUNCTION("if(or(V1538="""",V1538=""f""),"""",V1538&amp;"": ""&amp;vlookup(to_text(V1538),'1.Learning-Goals'!$A$3:$B$100,2,FALSE))"),"")</f>
        <v/>
      </c>
      <c r="AA1538" s="50" t="str">
        <f>IFERROR(__xludf.DUMMYFUNCTION("if(or(W1538="""",W1538=""f""),"""",W1538&amp;"": ""&amp;vlookup(to_text(W1538),'1.Learning-Goals'!$A$3:$B$100,2,FALSE))"),"")</f>
        <v/>
      </c>
      <c r="AB1538" s="50" t="str">
        <f>IFERROR(__xludf.DUMMYFUNCTION("if(or(X1538="""",X1538=""f""),"""",X1538&amp;"": ""&amp;vlookup(to_text(X1538),'1.Learning-Goals'!$A$3:$B$100,2,FALSE))"),"")</f>
        <v/>
      </c>
      <c r="AC1538" s="52"/>
      <c r="AD1538" s="52"/>
      <c r="AE1538" s="52"/>
      <c r="AF1538" s="52"/>
      <c r="AG1538" s="52"/>
      <c r="AH1538" s="52"/>
      <c r="AI1538" s="52"/>
      <c r="AJ1538" s="52"/>
    </row>
    <row r="1539" ht="15.75" customHeight="1">
      <c r="A1539" s="53"/>
      <c r="B1539" s="39" t="str">
        <f t="shared" si="1"/>
        <v/>
      </c>
      <c r="C1539" s="40" t="s">
        <v>4956</v>
      </c>
      <c r="D1539" s="41" t="s">
        <v>4957</v>
      </c>
      <c r="E1539" s="41" t="s">
        <v>4890</v>
      </c>
      <c r="F1539" s="40" t="s">
        <v>4891</v>
      </c>
      <c r="G1539" s="41" t="s">
        <v>4902</v>
      </c>
      <c r="H1539" s="60" t="s">
        <v>4893</v>
      </c>
      <c r="I1539" s="41" t="s">
        <v>4894</v>
      </c>
      <c r="J1539" s="46" t="s">
        <v>4947</v>
      </c>
      <c r="K1539" s="44"/>
      <c r="L1539" s="45"/>
      <c r="M1539" s="59"/>
      <c r="N1539" s="49"/>
      <c r="O1539" s="61"/>
      <c r="P1539" s="49"/>
      <c r="Q1539" s="59"/>
      <c r="R1539" s="59"/>
      <c r="S1539" s="49"/>
      <c r="T1539" s="50" t="str">
        <f>IFERROR(__xludf.DUMMYFUNCTION("if(isblank($A1539),"""",REGEXREPLACE($A1539,   "",?(\d),?"",  ""$1""&amp;""-""&amp;$H1539))"),"")</f>
        <v/>
      </c>
      <c r="U1539" s="51" t="str">
        <f>IFERROR(__xludf.DUMMYFUNCTION("iferror(split(A1539,"","",TRUE,TRUE),"""")"),"")</f>
        <v/>
      </c>
      <c r="V1539" s="51"/>
      <c r="W1539" s="51"/>
      <c r="X1539" s="51"/>
      <c r="Y1539" s="50" t="str">
        <f>IFERROR(__xludf.DUMMYFUNCTION("if(or(U1539="""",U1539=""f""),"""",U1539&amp;"": ""&amp;vlookup(to_text(U1539),'1.Learning-Goals'!$A$3:$B$100,2,FALSE))"),"")</f>
        <v/>
      </c>
      <c r="Z1539" s="50" t="str">
        <f>IFERROR(__xludf.DUMMYFUNCTION("if(or(V1539="""",V1539=""f""),"""",V1539&amp;"": ""&amp;vlookup(to_text(V1539),'1.Learning-Goals'!$A$3:$B$100,2,FALSE))"),"")</f>
        <v/>
      </c>
      <c r="AA1539" s="50" t="str">
        <f>IFERROR(__xludf.DUMMYFUNCTION("if(or(W1539="""",W1539=""f""),"""",W1539&amp;"": ""&amp;vlookup(to_text(W1539),'1.Learning-Goals'!$A$3:$B$100,2,FALSE))"),"")</f>
        <v/>
      </c>
      <c r="AB1539" s="50" t="str">
        <f>IFERROR(__xludf.DUMMYFUNCTION("if(or(X1539="""",X1539=""f""),"""",X1539&amp;"": ""&amp;vlookup(to_text(X1539),'1.Learning-Goals'!$A$3:$B$100,2,FALSE))"),"")</f>
        <v/>
      </c>
      <c r="AC1539" s="52"/>
      <c r="AD1539" s="52"/>
      <c r="AE1539" s="52"/>
      <c r="AF1539" s="52"/>
      <c r="AG1539" s="52"/>
      <c r="AH1539" s="52"/>
      <c r="AI1539" s="52"/>
      <c r="AJ1539" s="52"/>
    </row>
    <row r="1540" ht="15.75" customHeight="1">
      <c r="A1540" s="53"/>
      <c r="B1540" s="39" t="str">
        <f t="shared" si="1"/>
        <v/>
      </c>
      <c r="C1540" s="40" t="s">
        <v>4958</v>
      </c>
      <c r="D1540" s="41" t="s">
        <v>4959</v>
      </c>
      <c r="E1540" s="41" t="s">
        <v>4890</v>
      </c>
      <c r="F1540" s="40" t="s">
        <v>4891</v>
      </c>
      <c r="G1540" s="41" t="s">
        <v>4902</v>
      </c>
      <c r="H1540" s="60" t="s">
        <v>4893</v>
      </c>
      <c r="I1540" s="41" t="s">
        <v>4894</v>
      </c>
      <c r="J1540" s="46" t="s">
        <v>4947</v>
      </c>
      <c r="K1540" s="44"/>
      <c r="L1540" s="45"/>
      <c r="M1540" s="59"/>
      <c r="N1540" s="49"/>
      <c r="O1540" s="61"/>
      <c r="P1540" s="49"/>
      <c r="Q1540" s="59"/>
      <c r="R1540" s="59"/>
      <c r="S1540" s="49"/>
      <c r="T1540" s="50" t="str">
        <f>IFERROR(__xludf.DUMMYFUNCTION("if(isblank($A1540),"""",REGEXREPLACE($A1540,   "",?(\d),?"",  ""$1""&amp;""-""&amp;$H1540))"),"")</f>
        <v/>
      </c>
      <c r="U1540" s="51" t="str">
        <f>IFERROR(__xludf.DUMMYFUNCTION("iferror(split(A1540,"","",TRUE,TRUE),"""")"),"")</f>
        <v/>
      </c>
      <c r="V1540" s="51"/>
      <c r="W1540" s="51"/>
      <c r="X1540" s="51"/>
      <c r="Y1540" s="50" t="str">
        <f>IFERROR(__xludf.DUMMYFUNCTION("if(or(U1540="""",U1540=""f""),"""",U1540&amp;"": ""&amp;vlookup(to_text(U1540),'1.Learning-Goals'!$A$3:$B$100,2,FALSE))"),"")</f>
        <v/>
      </c>
      <c r="Z1540" s="50" t="str">
        <f>IFERROR(__xludf.DUMMYFUNCTION("if(or(V1540="""",V1540=""f""),"""",V1540&amp;"": ""&amp;vlookup(to_text(V1540),'1.Learning-Goals'!$A$3:$B$100,2,FALSE))"),"")</f>
        <v/>
      </c>
      <c r="AA1540" s="50" t="str">
        <f>IFERROR(__xludf.DUMMYFUNCTION("if(or(W1540="""",W1540=""f""),"""",W1540&amp;"": ""&amp;vlookup(to_text(W1540),'1.Learning-Goals'!$A$3:$B$100,2,FALSE))"),"")</f>
        <v/>
      </c>
      <c r="AB1540" s="50" t="str">
        <f>IFERROR(__xludf.DUMMYFUNCTION("if(or(X1540="""",X1540=""f""),"""",X1540&amp;"": ""&amp;vlookup(to_text(X1540),'1.Learning-Goals'!$A$3:$B$100,2,FALSE))"),"")</f>
        <v/>
      </c>
      <c r="AC1540" s="52"/>
      <c r="AD1540" s="52"/>
      <c r="AE1540" s="52"/>
      <c r="AF1540" s="52"/>
      <c r="AG1540" s="52"/>
      <c r="AH1540" s="52"/>
      <c r="AI1540" s="52"/>
      <c r="AJ1540" s="52"/>
    </row>
    <row r="1541" ht="15.75" customHeight="1">
      <c r="A1541" s="53"/>
      <c r="B1541" s="39" t="str">
        <f t="shared" si="1"/>
        <v/>
      </c>
      <c r="C1541" s="40" t="s">
        <v>4960</v>
      </c>
      <c r="D1541" s="41" t="s">
        <v>4961</v>
      </c>
      <c r="E1541" s="41" t="s">
        <v>4890</v>
      </c>
      <c r="F1541" s="40" t="s">
        <v>4891</v>
      </c>
      <c r="G1541" s="41" t="s">
        <v>4902</v>
      </c>
      <c r="H1541" s="60" t="s">
        <v>4893</v>
      </c>
      <c r="I1541" s="41" t="s">
        <v>4894</v>
      </c>
      <c r="J1541" s="46" t="s">
        <v>4947</v>
      </c>
      <c r="K1541" s="44"/>
      <c r="L1541" s="45"/>
      <c r="M1541" s="59"/>
      <c r="N1541" s="49"/>
      <c r="O1541" s="61"/>
      <c r="P1541" s="49"/>
      <c r="Q1541" s="59"/>
      <c r="R1541" s="59"/>
      <c r="S1541" s="49"/>
      <c r="T1541" s="50" t="str">
        <f>IFERROR(__xludf.DUMMYFUNCTION("if(isblank($A1541),"""",REGEXREPLACE($A1541,   "",?(\d),?"",  ""$1""&amp;""-""&amp;$H1541))"),"")</f>
        <v/>
      </c>
      <c r="U1541" s="51" t="str">
        <f>IFERROR(__xludf.DUMMYFUNCTION("iferror(split(A1541,"","",TRUE,TRUE),"""")"),"")</f>
        <v/>
      </c>
      <c r="V1541" s="51"/>
      <c r="W1541" s="51"/>
      <c r="X1541" s="51"/>
      <c r="Y1541" s="50" t="str">
        <f>IFERROR(__xludf.DUMMYFUNCTION("if(or(U1541="""",U1541=""f""),"""",U1541&amp;"": ""&amp;vlookup(to_text(U1541),'1.Learning-Goals'!$A$3:$B$100,2,FALSE))"),"")</f>
        <v/>
      </c>
      <c r="Z1541" s="50" t="str">
        <f>IFERROR(__xludf.DUMMYFUNCTION("if(or(V1541="""",V1541=""f""),"""",V1541&amp;"": ""&amp;vlookup(to_text(V1541),'1.Learning-Goals'!$A$3:$B$100,2,FALSE))"),"")</f>
        <v/>
      </c>
      <c r="AA1541" s="50" t="str">
        <f>IFERROR(__xludf.DUMMYFUNCTION("if(or(W1541="""",W1541=""f""),"""",W1541&amp;"": ""&amp;vlookup(to_text(W1541),'1.Learning-Goals'!$A$3:$B$100,2,FALSE))"),"")</f>
        <v/>
      </c>
      <c r="AB1541" s="50" t="str">
        <f>IFERROR(__xludf.DUMMYFUNCTION("if(or(X1541="""",X1541=""f""),"""",X1541&amp;"": ""&amp;vlookup(to_text(X1541),'1.Learning-Goals'!$A$3:$B$100,2,FALSE))"),"")</f>
        <v/>
      </c>
      <c r="AC1541" s="52"/>
      <c r="AD1541" s="52"/>
      <c r="AE1541" s="52"/>
      <c r="AF1541" s="52"/>
      <c r="AG1541" s="52"/>
      <c r="AH1541" s="52"/>
      <c r="AI1541" s="52"/>
      <c r="AJ1541" s="52"/>
    </row>
    <row r="1542" ht="15.75" customHeight="1">
      <c r="A1542" s="53"/>
      <c r="B1542" s="39" t="str">
        <f t="shared" si="1"/>
        <v/>
      </c>
      <c r="C1542" s="40" t="s">
        <v>4962</v>
      </c>
      <c r="D1542" s="41" t="s">
        <v>4963</v>
      </c>
      <c r="E1542" s="41" t="s">
        <v>4890</v>
      </c>
      <c r="F1542" s="40" t="s">
        <v>4891</v>
      </c>
      <c r="G1542" s="41" t="s">
        <v>4902</v>
      </c>
      <c r="H1542" s="60" t="s">
        <v>4893</v>
      </c>
      <c r="I1542" s="41" t="s">
        <v>4894</v>
      </c>
      <c r="J1542" s="46" t="s">
        <v>4947</v>
      </c>
      <c r="K1542" s="44"/>
      <c r="L1542" s="45"/>
      <c r="M1542" s="59"/>
      <c r="N1542" s="49"/>
      <c r="O1542" s="61"/>
      <c r="P1542" s="49"/>
      <c r="Q1542" s="59"/>
      <c r="R1542" s="59"/>
      <c r="S1542" s="49"/>
      <c r="T1542" s="50" t="str">
        <f>IFERROR(__xludf.DUMMYFUNCTION("if(isblank($A1542),"""",REGEXREPLACE($A1542,   "",?(\d),?"",  ""$1""&amp;""-""&amp;$H1542))"),"")</f>
        <v/>
      </c>
      <c r="U1542" s="51" t="str">
        <f>IFERROR(__xludf.DUMMYFUNCTION("iferror(split(A1542,"","",TRUE,TRUE),"""")"),"")</f>
        <v/>
      </c>
      <c r="V1542" s="51"/>
      <c r="W1542" s="51"/>
      <c r="X1542" s="51"/>
      <c r="Y1542" s="50" t="str">
        <f>IFERROR(__xludf.DUMMYFUNCTION("if(or(U1542="""",U1542=""f""),"""",U1542&amp;"": ""&amp;vlookup(to_text(U1542),'1.Learning-Goals'!$A$3:$B$100,2,FALSE))"),"")</f>
        <v/>
      </c>
      <c r="Z1542" s="50" t="str">
        <f>IFERROR(__xludf.DUMMYFUNCTION("if(or(V1542="""",V1542=""f""),"""",V1542&amp;"": ""&amp;vlookup(to_text(V1542),'1.Learning-Goals'!$A$3:$B$100,2,FALSE))"),"")</f>
        <v/>
      </c>
      <c r="AA1542" s="50" t="str">
        <f>IFERROR(__xludf.DUMMYFUNCTION("if(or(W1542="""",W1542=""f""),"""",W1542&amp;"": ""&amp;vlookup(to_text(W1542),'1.Learning-Goals'!$A$3:$B$100,2,FALSE))"),"")</f>
        <v/>
      </c>
      <c r="AB1542" s="50" t="str">
        <f>IFERROR(__xludf.DUMMYFUNCTION("if(or(X1542="""",X1542=""f""),"""",X1542&amp;"": ""&amp;vlookup(to_text(X1542),'1.Learning-Goals'!$A$3:$B$100,2,FALSE))"),"")</f>
        <v/>
      </c>
      <c r="AC1542" s="52"/>
      <c r="AD1542" s="52"/>
      <c r="AE1542" s="52"/>
      <c r="AF1542" s="52"/>
      <c r="AG1542" s="52"/>
      <c r="AH1542" s="52"/>
      <c r="AI1542" s="52"/>
      <c r="AJ1542" s="52"/>
    </row>
    <row r="1543" ht="15.75" customHeight="1">
      <c r="A1543" s="53"/>
      <c r="B1543" s="39" t="str">
        <f t="shared" si="1"/>
        <v/>
      </c>
      <c r="C1543" s="40" t="s">
        <v>4964</v>
      </c>
      <c r="D1543" s="41" t="s">
        <v>4965</v>
      </c>
      <c r="E1543" s="41" t="s">
        <v>4890</v>
      </c>
      <c r="F1543" s="40" t="s">
        <v>4891</v>
      </c>
      <c r="G1543" s="41" t="s">
        <v>4902</v>
      </c>
      <c r="H1543" s="60" t="s">
        <v>4893</v>
      </c>
      <c r="I1543" s="41" t="s">
        <v>4894</v>
      </c>
      <c r="J1543" s="46" t="s">
        <v>4947</v>
      </c>
      <c r="K1543" s="44"/>
      <c r="L1543" s="45"/>
      <c r="M1543" s="59"/>
      <c r="N1543" s="49"/>
      <c r="O1543" s="61"/>
      <c r="P1543" s="49"/>
      <c r="Q1543" s="59"/>
      <c r="R1543" s="59"/>
      <c r="S1543" s="49"/>
      <c r="T1543" s="50" t="str">
        <f>IFERROR(__xludf.DUMMYFUNCTION("if(isblank($A1543),"""",REGEXREPLACE($A1543,   "",?(\d),?"",  ""$1""&amp;""-""&amp;$H1543))"),"")</f>
        <v/>
      </c>
      <c r="U1543" s="51" t="str">
        <f>IFERROR(__xludf.DUMMYFUNCTION("iferror(split(A1543,"","",TRUE,TRUE),"""")"),"")</f>
        <v/>
      </c>
      <c r="V1543" s="51"/>
      <c r="W1543" s="51"/>
      <c r="X1543" s="51"/>
      <c r="Y1543" s="50" t="str">
        <f>IFERROR(__xludf.DUMMYFUNCTION("if(or(U1543="""",U1543=""f""),"""",U1543&amp;"": ""&amp;vlookup(to_text(U1543),'1.Learning-Goals'!$A$3:$B$100,2,FALSE))"),"")</f>
        <v/>
      </c>
      <c r="Z1543" s="50" t="str">
        <f>IFERROR(__xludf.DUMMYFUNCTION("if(or(V1543="""",V1543=""f""),"""",V1543&amp;"": ""&amp;vlookup(to_text(V1543),'1.Learning-Goals'!$A$3:$B$100,2,FALSE))"),"")</f>
        <v/>
      </c>
      <c r="AA1543" s="50" t="str">
        <f>IFERROR(__xludf.DUMMYFUNCTION("if(or(W1543="""",W1543=""f""),"""",W1543&amp;"": ""&amp;vlookup(to_text(W1543),'1.Learning-Goals'!$A$3:$B$100,2,FALSE))"),"")</f>
        <v/>
      </c>
      <c r="AB1543" s="50" t="str">
        <f>IFERROR(__xludf.DUMMYFUNCTION("if(or(X1543="""",X1543=""f""),"""",X1543&amp;"": ""&amp;vlookup(to_text(X1543),'1.Learning-Goals'!$A$3:$B$100,2,FALSE))"),"")</f>
        <v/>
      </c>
      <c r="AC1543" s="52"/>
      <c r="AD1543" s="52"/>
      <c r="AE1543" s="52"/>
      <c r="AF1543" s="52"/>
      <c r="AG1543" s="52"/>
      <c r="AH1543" s="52"/>
      <c r="AI1543" s="52"/>
      <c r="AJ1543" s="52"/>
    </row>
    <row r="1544" ht="15.75" customHeight="1">
      <c r="A1544" s="53"/>
      <c r="B1544" s="39" t="str">
        <f t="shared" si="1"/>
        <v/>
      </c>
      <c r="C1544" s="40" t="s">
        <v>4966</v>
      </c>
      <c r="D1544" s="41" t="s">
        <v>4967</v>
      </c>
      <c r="E1544" s="41" t="s">
        <v>4890</v>
      </c>
      <c r="F1544" s="40" t="s">
        <v>4891</v>
      </c>
      <c r="G1544" s="41" t="s">
        <v>1067</v>
      </c>
      <c r="H1544" s="60" t="s">
        <v>4893</v>
      </c>
      <c r="I1544" s="41" t="s">
        <v>4894</v>
      </c>
      <c r="J1544" s="46" t="s">
        <v>4947</v>
      </c>
      <c r="K1544" s="44"/>
      <c r="L1544" s="45"/>
      <c r="M1544" s="59"/>
      <c r="N1544" s="49"/>
      <c r="O1544" s="61"/>
      <c r="P1544" s="49"/>
      <c r="Q1544" s="59"/>
      <c r="R1544" s="59"/>
      <c r="S1544" s="49"/>
      <c r="T1544" s="50" t="str">
        <f>IFERROR(__xludf.DUMMYFUNCTION("if(isblank($A1544),"""",REGEXREPLACE($A1544,   "",?(\d),?"",  ""$1""&amp;""-""&amp;$H1544))"),"")</f>
        <v/>
      </c>
      <c r="U1544" s="51" t="str">
        <f>IFERROR(__xludf.DUMMYFUNCTION("iferror(split(A1544,"","",TRUE,TRUE),"""")"),"")</f>
        <v/>
      </c>
      <c r="V1544" s="51"/>
      <c r="W1544" s="51"/>
      <c r="X1544" s="51"/>
      <c r="Y1544" s="50" t="str">
        <f>IFERROR(__xludf.DUMMYFUNCTION("if(or(U1544="""",U1544=""f""),"""",U1544&amp;"": ""&amp;vlookup(to_text(U1544),'1.Learning-Goals'!$A$3:$B$100,2,FALSE))"),"")</f>
        <v/>
      </c>
      <c r="Z1544" s="50" t="str">
        <f>IFERROR(__xludf.DUMMYFUNCTION("if(or(V1544="""",V1544=""f""),"""",V1544&amp;"": ""&amp;vlookup(to_text(V1544),'1.Learning-Goals'!$A$3:$B$100,2,FALSE))"),"")</f>
        <v/>
      </c>
      <c r="AA1544" s="50" t="str">
        <f>IFERROR(__xludf.DUMMYFUNCTION("if(or(W1544="""",W1544=""f""),"""",W1544&amp;"": ""&amp;vlookup(to_text(W1544),'1.Learning-Goals'!$A$3:$B$100,2,FALSE))"),"")</f>
        <v/>
      </c>
      <c r="AB1544" s="50" t="str">
        <f>IFERROR(__xludf.DUMMYFUNCTION("if(or(X1544="""",X1544=""f""),"""",X1544&amp;"": ""&amp;vlookup(to_text(X1544),'1.Learning-Goals'!$A$3:$B$100,2,FALSE))"),"")</f>
        <v/>
      </c>
      <c r="AC1544" s="52"/>
      <c r="AD1544" s="52"/>
      <c r="AE1544" s="52"/>
      <c r="AF1544" s="52"/>
      <c r="AG1544" s="52"/>
      <c r="AH1544" s="52"/>
      <c r="AI1544" s="52"/>
      <c r="AJ1544" s="52"/>
    </row>
    <row r="1545" ht="15.75" customHeight="1">
      <c r="A1545" s="53"/>
      <c r="B1545" s="39" t="str">
        <f t="shared" si="1"/>
        <v/>
      </c>
      <c r="C1545" s="40" t="s">
        <v>4968</v>
      </c>
      <c r="D1545" s="41" t="s">
        <v>4969</v>
      </c>
      <c r="E1545" s="41" t="s">
        <v>4890</v>
      </c>
      <c r="F1545" s="40" t="s">
        <v>4891</v>
      </c>
      <c r="G1545" s="41" t="s">
        <v>1067</v>
      </c>
      <c r="H1545" s="60" t="s">
        <v>4893</v>
      </c>
      <c r="I1545" s="41" t="s">
        <v>4894</v>
      </c>
      <c r="J1545" s="46" t="s">
        <v>4947</v>
      </c>
      <c r="K1545" s="44"/>
      <c r="L1545" s="45"/>
      <c r="M1545" s="59"/>
      <c r="N1545" s="49"/>
      <c r="O1545" s="61"/>
      <c r="P1545" s="49"/>
      <c r="Q1545" s="59"/>
      <c r="R1545" s="59"/>
      <c r="S1545" s="49"/>
      <c r="T1545" s="50" t="str">
        <f>IFERROR(__xludf.DUMMYFUNCTION("if(isblank($A1545),"""",REGEXREPLACE($A1545,   "",?(\d),?"",  ""$1""&amp;""-""&amp;$H1545))"),"")</f>
        <v/>
      </c>
      <c r="U1545" s="51" t="str">
        <f>IFERROR(__xludf.DUMMYFUNCTION("iferror(split(A1545,"","",TRUE,TRUE),"""")"),"")</f>
        <v/>
      </c>
      <c r="V1545" s="51"/>
      <c r="W1545" s="51"/>
      <c r="X1545" s="51"/>
      <c r="Y1545" s="50" t="str">
        <f>IFERROR(__xludf.DUMMYFUNCTION("if(or(U1545="""",U1545=""f""),"""",U1545&amp;"": ""&amp;vlookup(to_text(U1545),'1.Learning-Goals'!$A$3:$B$100,2,FALSE))"),"")</f>
        <v/>
      </c>
      <c r="Z1545" s="50" t="str">
        <f>IFERROR(__xludf.DUMMYFUNCTION("if(or(V1545="""",V1545=""f""),"""",V1545&amp;"": ""&amp;vlookup(to_text(V1545),'1.Learning-Goals'!$A$3:$B$100,2,FALSE))"),"")</f>
        <v/>
      </c>
      <c r="AA1545" s="50" t="str">
        <f>IFERROR(__xludf.DUMMYFUNCTION("if(or(W1545="""",W1545=""f""),"""",W1545&amp;"": ""&amp;vlookup(to_text(W1545),'1.Learning-Goals'!$A$3:$B$100,2,FALSE))"),"")</f>
        <v/>
      </c>
      <c r="AB1545" s="50" t="str">
        <f>IFERROR(__xludf.DUMMYFUNCTION("if(or(X1545="""",X1545=""f""),"""",X1545&amp;"": ""&amp;vlookup(to_text(X1545),'1.Learning-Goals'!$A$3:$B$100,2,FALSE))"),"")</f>
        <v/>
      </c>
      <c r="AC1545" s="52"/>
      <c r="AD1545" s="52"/>
      <c r="AE1545" s="52"/>
      <c r="AF1545" s="52"/>
      <c r="AG1545" s="52"/>
      <c r="AH1545" s="52"/>
      <c r="AI1545" s="52"/>
      <c r="AJ1545" s="52"/>
    </row>
    <row r="1546" ht="15.75" customHeight="1">
      <c r="A1546" s="53"/>
      <c r="B1546" s="39" t="str">
        <f t="shared" si="1"/>
        <v/>
      </c>
      <c r="C1546" s="40" t="s">
        <v>4970</v>
      </c>
      <c r="D1546" s="41" t="s">
        <v>4971</v>
      </c>
      <c r="E1546" s="41" t="s">
        <v>4890</v>
      </c>
      <c r="F1546" s="40" t="s">
        <v>4891</v>
      </c>
      <c r="G1546" s="41" t="s">
        <v>1067</v>
      </c>
      <c r="H1546" s="60" t="s">
        <v>4893</v>
      </c>
      <c r="I1546" s="41" t="s">
        <v>4894</v>
      </c>
      <c r="J1546" s="46" t="s">
        <v>4947</v>
      </c>
      <c r="K1546" s="44"/>
      <c r="L1546" s="45"/>
      <c r="M1546" s="59"/>
      <c r="N1546" s="49"/>
      <c r="O1546" s="61"/>
      <c r="P1546" s="49"/>
      <c r="Q1546" s="59"/>
      <c r="R1546" s="59"/>
      <c r="S1546" s="49"/>
      <c r="T1546" s="50" t="str">
        <f>IFERROR(__xludf.DUMMYFUNCTION("if(isblank($A1546),"""",REGEXREPLACE($A1546,   "",?(\d),?"",  ""$1""&amp;""-""&amp;$H1546))"),"")</f>
        <v/>
      </c>
      <c r="U1546" s="51" t="str">
        <f>IFERROR(__xludf.DUMMYFUNCTION("iferror(split(A1546,"","",TRUE,TRUE),"""")"),"")</f>
        <v/>
      </c>
      <c r="V1546" s="51"/>
      <c r="W1546" s="51"/>
      <c r="X1546" s="51"/>
      <c r="Y1546" s="50" t="str">
        <f>IFERROR(__xludf.DUMMYFUNCTION("if(or(U1546="""",U1546=""f""),"""",U1546&amp;"": ""&amp;vlookup(to_text(U1546),'1.Learning-Goals'!$A$3:$B$100,2,FALSE))"),"")</f>
        <v/>
      </c>
      <c r="Z1546" s="50" t="str">
        <f>IFERROR(__xludf.DUMMYFUNCTION("if(or(V1546="""",V1546=""f""),"""",V1546&amp;"": ""&amp;vlookup(to_text(V1546),'1.Learning-Goals'!$A$3:$B$100,2,FALSE))"),"")</f>
        <v/>
      </c>
      <c r="AA1546" s="50" t="str">
        <f>IFERROR(__xludf.DUMMYFUNCTION("if(or(W1546="""",W1546=""f""),"""",W1546&amp;"": ""&amp;vlookup(to_text(W1546),'1.Learning-Goals'!$A$3:$B$100,2,FALSE))"),"")</f>
        <v/>
      </c>
      <c r="AB1546" s="50" t="str">
        <f>IFERROR(__xludf.DUMMYFUNCTION("if(or(X1546="""",X1546=""f""),"""",X1546&amp;"": ""&amp;vlookup(to_text(X1546),'1.Learning-Goals'!$A$3:$B$100,2,FALSE))"),"")</f>
        <v/>
      </c>
      <c r="AC1546" s="52"/>
      <c r="AD1546" s="52"/>
      <c r="AE1546" s="52"/>
      <c r="AF1546" s="52"/>
      <c r="AG1546" s="52"/>
      <c r="AH1546" s="52"/>
      <c r="AI1546" s="52"/>
      <c r="AJ1546" s="52"/>
    </row>
    <row r="1547" ht="15.75" customHeight="1">
      <c r="A1547" s="53"/>
      <c r="B1547" s="39" t="str">
        <f t="shared" si="1"/>
        <v/>
      </c>
      <c r="C1547" s="40" t="s">
        <v>4972</v>
      </c>
      <c r="D1547" s="41" t="s">
        <v>4973</v>
      </c>
      <c r="E1547" s="41" t="s">
        <v>4890</v>
      </c>
      <c r="F1547" s="40" t="s">
        <v>4891</v>
      </c>
      <c r="G1547" s="41" t="s">
        <v>1067</v>
      </c>
      <c r="H1547" s="60" t="s">
        <v>4893</v>
      </c>
      <c r="I1547" s="41" t="s">
        <v>4894</v>
      </c>
      <c r="J1547" s="46" t="s">
        <v>4947</v>
      </c>
      <c r="K1547" s="44"/>
      <c r="L1547" s="45"/>
      <c r="M1547" s="59"/>
      <c r="N1547" s="49"/>
      <c r="O1547" s="61"/>
      <c r="P1547" s="49"/>
      <c r="Q1547" s="59"/>
      <c r="R1547" s="59"/>
      <c r="S1547" s="49"/>
      <c r="T1547" s="50" t="str">
        <f>IFERROR(__xludf.DUMMYFUNCTION("if(isblank($A1547),"""",REGEXREPLACE($A1547,   "",?(\d),?"",  ""$1""&amp;""-""&amp;$H1547))"),"")</f>
        <v/>
      </c>
      <c r="U1547" s="51" t="str">
        <f>IFERROR(__xludf.DUMMYFUNCTION("iferror(split(A1547,"","",TRUE,TRUE),"""")"),"")</f>
        <v/>
      </c>
      <c r="V1547" s="51"/>
      <c r="W1547" s="51"/>
      <c r="X1547" s="51"/>
      <c r="Y1547" s="50" t="str">
        <f>IFERROR(__xludf.DUMMYFUNCTION("if(or(U1547="""",U1547=""f""),"""",U1547&amp;"": ""&amp;vlookup(to_text(U1547),'1.Learning-Goals'!$A$3:$B$100,2,FALSE))"),"")</f>
        <v/>
      </c>
      <c r="Z1547" s="50" t="str">
        <f>IFERROR(__xludf.DUMMYFUNCTION("if(or(V1547="""",V1547=""f""),"""",V1547&amp;"": ""&amp;vlookup(to_text(V1547),'1.Learning-Goals'!$A$3:$B$100,2,FALSE))"),"")</f>
        <v/>
      </c>
      <c r="AA1547" s="50" t="str">
        <f>IFERROR(__xludf.DUMMYFUNCTION("if(or(W1547="""",W1547=""f""),"""",W1547&amp;"": ""&amp;vlookup(to_text(W1547),'1.Learning-Goals'!$A$3:$B$100,2,FALSE))"),"")</f>
        <v/>
      </c>
      <c r="AB1547" s="50" t="str">
        <f>IFERROR(__xludf.DUMMYFUNCTION("if(or(X1547="""",X1547=""f""),"""",X1547&amp;"": ""&amp;vlookup(to_text(X1547),'1.Learning-Goals'!$A$3:$B$100,2,FALSE))"),"")</f>
        <v/>
      </c>
      <c r="AC1547" s="52"/>
      <c r="AD1547" s="52"/>
      <c r="AE1547" s="52"/>
      <c r="AF1547" s="52"/>
      <c r="AG1547" s="52"/>
      <c r="AH1547" s="52"/>
      <c r="AI1547" s="52"/>
      <c r="AJ1547" s="52"/>
    </row>
    <row r="1548" ht="15.75" customHeight="1">
      <c r="A1548" s="53"/>
      <c r="B1548" s="39" t="str">
        <f t="shared" si="1"/>
        <v/>
      </c>
      <c r="C1548" s="40" t="s">
        <v>4974</v>
      </c>
      <c r="D1548" s="41" t="s">
        <v>4975</v>
      </c>
      <c r="E1548" s="41" t="s">
        <v>4890</v>
      </c>
      <c r="F1548" s="40" t="s">
        <v>4891</v>
      </c>
      <c r="G1548" s="41" t="s">
        <v>1067</v>
      </c>
      <c r="H1548" s="60" t="s">
        <v>4893</v>
      </c>
      <c r="I1548" s="41" t="s">
        <v>4894</v>
      </c>
      <c r="J1548" s="46" t="s">
        <v>4947</v>
      </c>
      <c r="K1548" s="44"/>
      <c r="L1548" s="45"/>
      <c r="M1548" s="59"/>
      <c r="N1548" s="49"/>
      <c r="O1548" s="61"/>
      <c r="P1548" s="49"/>
      <c r="Q1548" s="59"/>
      <c r="R1548" s="59"/>
      <c r="S1548" s="49"/>
      <c r="T1548" s="50" t="str">
        <f>IFERROR(__xludf.DUMMYFUNCTION("if(isblank($A1548),"""",REGEXREPLACE($A1548,   "",?(\d),?"",  ""$1""&amp;""-""&amp;$H1548))"),"")</f>
        <v/>
      </c>
      <c r="U1548" s="51" t="str">
        <f>IFERROR(__xludf.DUMMYFUNCTION("iferror(split(A1548,"","",TRUE,TRUE),"""")"),"")</f>
        <v/>
      </c>
      <c r="V1548" s="51"/>
      <c r="W1548" s="51"/>
      <c r="X1548" s="51"/>
      <c r="Y1548" s="50" t="str">
        <f>IFERROR(__xludf.DUMMYFUNCTION("if(or(U1548="""",U1548=""f""),"""",U1548&amp;"": ""&amp;vlookup(to_text(U1548),'1.Learning-Goals'!$A$3:$B$100,2,FALSE))"),"")</f>
        <v/>
      </c>
      <c r="Z1548" s="50" t="str">
        <f>IFERROR(__xludf.DUMMYFUNCTION("if(or(V1548="""",V1548=""f""),"""",V1548&amp;"": ""&amp;vlookup(to_text(V1548),'1.Learning-Goals'!$A$3:$B$100,2,FALSE))"),"")</f>
        <v/>
      </c>
      <c r="AA1548" s="50" t="str">
        <f>IFERROR(__xludf.DUMMYFUNCTION("if(or(W1548="""",W1548=""f""),"""",W1548&amp;"": ""&amp;vlookup(to_text(W1548),'1.Learning-Goals'!$A$3:$B$100,2,FALSE))"),"")</f>
        <v/>
      </c>
      <c r="AB1548" s="50" t="str">
        <f>IFERROR(__xludf.DUMMYFUNCTION("if(or(X1548="""",X1548=""f""),"""",X1548&amp;"": ""&amp;vlookup(to_text(X1548),'1.Learning-Goals'!$A$3:$B$100,2,FALSE))"),"")</f>
        <v/>
      </c>
      <c r="AC1548" s="52"/>
      <c r="AD1548" s="52"/>
      <c r="AE1548" s="52"/>
      <c r="AF1548" s="52"/>
      <c r="AG1548" s="52"/>
      <c r="AH1548" s="52"/>
      <c r="AI1548" s="52"/>
      <c r="AJ1548" s="52"/>
    </row>
    <row r="1549" ht="15.75" customHeight="1">
      <c r="A1549" s="53"/>
      <c r="B1549" s="39" t="str">
        <f t="shared" si="1"/>
        <v/>
      </c>
      <c r="C1549" s="40" t="s">
        <v>4976</v>
      </c>
      <c r="D1549" s="41" t="s">
        <v>4977</v>
      </c>
      <c r="E1549" s="41" t="s">
        <v>4890</v>
      </c>
      <c r="F1549" s="40" t="s">
        <v>4891</v>
      </c>
      <c r="G1549" s="41" t="s">
        <v>1067</v>
      </c>
      <c r="H1549" s="60" t="s">
        <v>4893</v>
      </c>
      <c r="I1549" s="41" t="s">
        <v>4894</v>
      </c>
      <c r="J1549" s="46" t="s">
        <v>4947</v>
      </c>
      <c r="K1549" s="44"/>
      <c r="L1549" s="45"/>
      <c r="M1549" s="59"/>
      <c r="N1549" s="49"/>
      <c r="O1549" s="61"/>
      <c r="P1549" s="49"/>
      <c r="Q1549" s="59"/>
      <c r="R1549" s="59"/>
      <c r="S1549" s="49"/>
      <c r="T1549" s="50" t="str">
        <f>IFERROR(__xludf.DUMMYFUNCTION("if(isblank($A1549),"""",REGEXREPLACE($A1549,   "",?(\d),?"",  ""$1""&amp;""-""&amp;$H1549))"),"")</f>
        <v/>
      </c>
      <c r="U1549" s="51" t="str">
        <f>IFERROR(__xludf.DUMMYFUNCTION("iferror(split(A1549,"","",TRUE,TRUE),"""")"),"")</f>
        <v/>
      </c>
      <c r="V1549" s="51"/>
      <c r="W1549" s="51"/>
      <c r="X1549" s="51"/>
      <c r="Y1549" s="50" t="str">
        <f>IFERROR(__xludf.DUMMYFUNCTION("if(or(U1549="""",U1549=""f""),"""",U1549&amp;"": ""&amp;vlookup(to_text(U1549),'1.Learning-Goals'!$A$3:$B$100,2,FALSE))"),"")</f>
        <v/>
      </c>
      <c r="Z1549" s="50" t="str">
        <f>IFERROR(__xludf.DUMMYFUNCTION("if(or(V1549="""",V1549=""f""),"""",V1549&amp;"": ""&amp;vlookup(to_text(V1549),'1.Learning-Goals'!$A$3:$B$100,2,FALSE))"),"")</f>
        <v/>
      </c>
      <c r="AA1549" s="50" t="str">
        <f>IFERROR(__xludf.DUMMYFUNCTION("if(or(W1549="""",W1549=""f""),"""",W1549&amp;"": ""&amp;vlookup(to_text(W1549),'1.Learning-Goals'!$A$3:$B$100,2,FALSE))"),"")</f>
        <v/>
      </c>
      <c r="AB1549" s="50" t="str">
        <f>IFERROR(__xludf.DUMMYFUNCTION("if(or(X1549="""",X1549=""f""),"""",X1549&amp;"": ""&amp;vlookup(to_text(X1549),'1.Learning-Goals'!$A$3:$B$100,2,FALSE))"),"")</f>
        <v/>
      </c>
      <c r="AC1549" s="52"/>
      <c r="AD1549" s="52"/>
      <c r="AE1549" s="52"/>
      <c r="AF1549" s="52"/>
      <c r="AG1549" s="52"/>
      <c r="AH1549" s="52"/>
      <c r="AI1549" s="52"/>
      <c r="AJ1549" s="52"/>
    </row>
    <row r="1550" ht="15.75" customHeight="1">
      <c r="A1550" s="53"/>
      <c r="B1550" s="39" t="str">
        <f t="shared" si="1"/>
        <v/>
      </c>
      <c r="C1550" s="40" t="s">
        <v>4978</v>
      </c>
      <c r="D1550" s="41" t="s">
        <v>4979</v>
      </c>
      <c r="E1550" s="41" t="s">
        <v>4890</v>
      </c>
      <c r="F1550" s="40" t="s">
        <v>4891</v>
      </c>
      <c r="G1550" s="41" t="s">
        <v>1067</v>
      </c>
      <c r="H1550" s="60" t="s">
        <v>4893</v>
      </c>
      <c r="I1550" s="41" t="s">
        <v>4894</v>
      </c>
      <c r="J1550" s="46" t="s">
        <v>4947</v>
      </c>
      <c r="K1550" s="44"/>
      <c r="L1550" s="45"/>
      <c r="M1550" s="59"/>
      <c r="N1550" s="49"/>
      <c r="O1550" s="61"/>
      <c r="P1550" s="49"/>
      <c r="Q1550" s="59"/>
      <c r="R1550" s="59"/>
      <c r="S1550" s="49"/>
      <c r="T1550" s="50" t="str">
        <f>IFERROR(__xludf.DUMMYFUNCTION("if(isblank($A1550),"""",REGEXREPLACE($A1550,   "",?(\d),?"",  ""$1""&amp;""-""&amp;$H1550))"),"")</f>
        <v/>
      </c>
      <c r="U1550" s="51" t="str">
        <f>IFERROR(__xludf.DUMMYFUNCTION("iferror(split(A1550,"","",TRUE,TRUE),"""")"),"")</f>
        <v/>
      </c>
      <c r="V1550" s="51"/>
      <c r="W1550" s="51"/>
      <c r="X1550" s="51"/>
      <c r="Y1550" s="50" t="str">
        <f>IFERROR(__xludf.DUMMYFUNCTION("if(or(U1550="""",U1550=""f""),"""",U1550&amp;"": ""&amp;vlookup(to_text(U1550),'1.Learning-Goals'!$A$3:$B$100,2,FALSE))"),"")</f>
        <v/>
      </c>
      <c r="Z1550" s="50" t="str">
        <f>IFERROR(__xludf.DUMMYFUNCTION("if(or(V1550="""",V1550=""f""),"""",V1550&amp;"": ""&amp;vlookup(to_text(V1550),'1.Learning-Goals'!$A$3:$B$100,2,FALSE))"),"")</f>
        <v/>
      </c>
      <c r="AA1550" s="50" t="str">
        <f>IFERROR(__xludf.DUMMYFUNCTION("if(or(W1550="""",W1550=""f""),"""",W1550&amp;"": ""&amp;vlookup(to_text(W1550),'1.Learning-Goals'!$A$3:$B$100,2,FALSE))"),"")</f>
        <v/>
      </c>
      <c r="AB1550" s="50" t="str">
        <f>IFERROR(__xludf.DUMMYFUNCTION("if(or(X1550="""",X1550=""f""),"""",X1550&amp;"": ""&amp;vlookup(to_text(X1550),'1.Learning-Goals'!$A$3:$B$100,2,FALSE))"),"")</f>
        <v/>
      </c>
      <c r="AC1550" s="52"/>
      <c r="AD1550" s="52"/>
      <c r="AE1550" s="52"/>
      <c r="AF1550" s="52"/>
      <c r="AG1550" s="52"/>
      <c r="AH1550" s="52"/>
      <c r="AI1550" s="52"/>
      <c r="AJ1550" s="52"/>
    </row>
    <row r="1551" ht="15.75" customHeight="1">
      <c r="A1551" s="53"/>
      <c r="B1551" s="39" t="str">
        <f t="shared" si="1"/>
        <v/>
      </c>
      <c r="C1551" s="40" t="s">
        <v>4980</v>
      </c>
      <c r="D1551" s="41" t="s">
        <v>4981</v>
      </c>
      <c r="E1551" s="41" t="s">
        <v>4890</v>
      </c>
      <c r="F1551" s="40" t="s">
        <v>4891</v>
      </c>
      <c r="G1551" s="41" t="s">
        <v>4051</v>
      </c>
      <c r="H1551" s="60" t="s">
        <v>4893</v>
      </c>
      <c r="I1551" s="41" t="s">
        <v>4894</v>
      </c>
      <c r="J1551" s="41" t="s">
        <v>4947</v>
      </c>
      <c r="K1551" s="44"/>
      <c r="L1551" s="45"/>
      <c r="M1551" s="59"/>
      <c r="N1551" s="49"/>
      <c r="O1551" s="61"/>
      <c r="P1551" s="49"/>
      <c r="Q1551" s="59"/>
      <c r="R1551" s="59"/>
      <c r="S1551" s="49"/>
      <c r="T1551" s="50" t="str">
        <f>IFERROR(__xludf.DUMMYFUNCTION("if(isblank($A1551),"""",REGEXREPLACE($A1551,   "",?(\d),?"",  ""$1""&amp;""-""&amp;$H1551))"),"")</f>
        <v/>
      </c>
      <c r="U1551" s="51" t="str">
        <f>IFERROR(__xludf.DUMMYFUNCTION("iferror(split(A1551,"","",TRUE,TRUE),"""")"),"")</f>
        <v/>
      </c>
      <c r="V1551" s="51"/>
      <c r="W1551" s="51"/>
      <c r="X1551" s="51"/>
      <c r="Y1551" s="50" t="str">
        <f>IFERROR(__xludf.DUMMYFUNCTION("if(or(U1551="""",U1551=""f""),"""",U1551&amp;"": ""&amp;vlookup(to_text(U1551),'1.Learning-Goals'!$A$3:$B$100,2,FALSE))"),"")</f>
        <v/>
      </c>
      <c r="Z1551" s="50" t="str">
        <f>IFERROR(__xludf.DUMMYFUNCTION("if(or(V1551="""",V1551=""f""),"""",V1551&amp;"": ""&amp;vlookup(to_text(V1551),'1.Learning-Goals'!$A$3:$B$100,2,FALSE))"),"")</f>
        <v/>
      </c>
      <c r="AA1551" s="50" t="str">
        <f>IFERROR(__xludf.DUMMYFUNCTION("if(or(W1551="""",W1551=""f""),"""",W1551&amp;"": ""&amp;vlookup(to_text(W1551),'1.Learning-Goals'!$A$3:$B$100,2,FALSE))"),"")</f>
        <v/>
      </c>
      <c r="AB1551" s="50" t="str">
        <f>IFERROR(__xludf.DUMMYFUNCTION("if(or(X1551="""",X1551=""f""),"""",X1551&amp;"": ""&amp;vlookup(to_text(X1551),'1.Learning-Goals'!$A$3:$B$100,2,FALSE))"),"")</f>
        <v/>
      </c>
      <c r="AC1551" s="52"/>
      <c r="AD1551" s="52"/>
      <c r="AE1551" s="52"/>
      <c r="AF1551" s="52"/>
      <c r="AG1551" s="52"/>
      <c r="AH1551" s="52"/>
      <c r="AI1551" s="52"/>
      <c r="AJ1551" s="52"/>
    </row>
    <row r="1552" ht="15.75" customHeight="1">
      <c r="A1552" s="53"/>
      <c r="B1552" s="39" t="str">
        <f t="shared" si="1"/>
        <v/>
      </c>
      <c r="C1552" s="40" t="s">
        <v>4982</v>
      </c>
      <c r="D1552" s="41" t="s">
        <v>4983</v>
      </c>
      <c r="E1552" s="41" t="s">
        <v>4890</v>
      </c>
      <c r="F1552" s="40" t="s">
        <v>4891</v>
      </c>
      <c r="G1552" s="41" t="s">
        <v>4051</v>
      </c>
      <c r="H1552" s="60" t="s">
        <v>4893</v>
      </c>
      <c r="I1552" s="41" t="s">
        <v>4894</v>
      </c>
      <c r="J1552" s="41" t="s">
        <v>4947</v>
      </c>
      <c r="K1552" s="44"/>
      <c r="L1552" s="45"/>
      <c r="M1552" s="59"/>
      <c r="N1552" s="49"/>
      <c r="O1552" s="61"/>
      <c r="P1552" s="49"/>
      <c r="Q1552" s="59"/>
      <c r="R1552" s="59"/>
      <c r="S1552" s="49"/>
      <c r="T1552" s="50" t="str">
        <f>IFERROR(__xludf.DUMMYFUNCTION("if(isblank($A1552),"""",REGEXREPLACE($A1552,   "",?(\d),?"",  ""$1""&amp;""-""&amp;$H1552))"),"")</f>
        <v/>
      </c>
      <c r="U1552" s="51" t="str">
        <f>IFERROR(__xludf.DUMMYFUNCTION("iferror(split(A1552,"","",TRUE,TRUE),"""")"),"")</f>
        <v/>
      </c>
      <c r="V1552" s="51"/>
      <c r="W1552" s="51"/>
      <c r="X1552" s="51"/>
      <c r="Y1552" s="50" t="str">
        <f>IFERROR(__xludf.DUMMYFUNCTION("if(or(U1552="""",U1552=""f""),"""",U1552&amp;"": ""&amp;vlookup(to_text(U1552),'1.Learning-Goals'!$A$3:$B$100,2,FALSE))"),"")</f>
        <v/>
      </c>
      <c r="Z1552" s="50" t="str">
        <f>IFERROR(__xludf.DUMMYFUNCTION("if(or(V1552="""",V1552=""f""),"""",V1552&amp;"": ""&amp;vlookup(to_text(V1552),'1.Learning-Goals'!$A$3:$B$100,2,FALSE))"),"")</f>
        <v/>
      </c>
      <c r="AA1552" s="50" t="str">
        <f>IFERROR(__xludf.DUMMYFUNCTION("if(or(W1552="""",W1552=""f""),"""",W1552&amp;"": ""&amp;vlookup(to_text(W1552),'1.Learning-Goals'!$A$3:$B$100,2,FALSE))"),"")</f>
        <v/>
      </c>
      <c r="AB1552" s="50" t="str">
        <f>IFERROR(__xludf.DUMMYFUNCTION("if(or(X1552="""",X1552=""f""),"""",X1552&amp;"": ""&amp;vlookup(to_text(X1552),'1.Learning-Goals'!$A$3:$B$100,2,FALSE))"),"")</f>
        <v/>
      </c>
      <c r="AC1552" s="52"/>
      <c r="AD1552" s="52"/>
      <c r="AE1552" s="52"/>
      <c r="AF1552" s="52"/>
      <c r="AG1552" s="52"/>
      <c r="AH1552" s="52"/>
      <c r="AI1552" s="52"/>
      <c r="AJ1552" s="52"/>
    </row>
    <row r="1553" ht="15.75" customHeight="1">
      <c r="A1553" s="53"/>
      <c r="B1553" s="39" t="str">
        <f t="shared" si="1"/>
        <v/>
      </c>
      <c r="C1553" s="40" t="s">
        <v>4984</v>
      </c>
      <c r="D1553" s="41" t="s">
        <v>4985</v>
      </c>
      <c r="E1553" s="41" t="s">
        <v>4890</v>
      </c>
      <c r="F1553" s="40" t="s">
        <v>4891</v>
      </c>
      <c r="G1553" s="41" t="s">
        <v>4051</v>
      </c>
      <c r="H1553" s="60" t="s">
        <v>4893</v>
      </c>
      <c r="I1553" s="41" t="s">
        <v>4894</v>
      </c>
      <c r="J1553" s="41" t="s">
        <v>4947</v>
      </c>
      <c r="K1553" s="44"/>
      <c r="L1553" s="45"/>
      <c r="M1553" s="59"/>
      <c r="N1553" s="49"/>
      <c r="O1553" s="61"/>
      <c r="P1553" s="49"/>
      <c r="Q1553" s="59"/>
      <c r="R1553" s="59"/>
      <c r="S1553" s="49"/>
      <c r="T1553" s="50" t="str">
        <f>IFERROR(__xludf.DUMMYFUNCTION("if(isblank($A1553),"""",REGEXREPLACE($A1553,   "",?(\d),?"",  ""$1""&amp;""-""&amp;$H1553))"),"")</f>
        <v/>
      </c>
      <c r="U1553" s="51" t="str">
        <f>IFERROR(__xludf.DUMMYFUNCTION("iferror(split(A1553,"","",TRUE,TRUE),"""")"),"")</f>
        <v/>
      </c>
      <c r="V1553" s="51"/>
      <c r="W1553" s="51"/>
      <c r="X1553" s="51"/>
      <c r="Y1553" s="50" t="str">
        <f>IFERROR(__xludf.DUMMYFUNCTION("if(or(U1553="""",U1553=""f""),"""",U1553&amp;"": ""&amp;vlookup(to_text(U1553),'1.Learning-Goals'!$A$3:$B$100,2,FALSE))"),"")</f>
        <v/>
      </c>
      <c r="Z1553" s="50" t="str">
        <f>IFERROR(__xludf.DUMMYFUNCTION("if(or(V1553="""",V1553=""f""),"""",V1553&amp;"": ""&amp;vlookup(to_text(V1553),'1.Learning-Goals'!$A$3:$B$100,2,FALSE))"),"")</f>
        <v/>
      </c>
      <c r="AA1553" s="50" t="str">
        <f>IFERROR(__xludf.DUMMYFUNCTION("if(or(W1553="""",W1553=""f""),"""",W1553&amp;"": ""&amp;vlookup(to_text(W1553),'1.Learning-Goals'!$A$3:$B$100,2,FALSE))"),"")</f>
        <v/>
      </c>
      <c r="AB1553" s="50" t="str">
        <f>IFERROR(__xludf.DUMMYFUNCTION("if(or(X1553="""",X1553=""f""),"""",X1553&amp;"": ""&amp;vlookup(to_text(X1553),'1.Learning-Goals'!$A$3:$B$100,2,FALSE))"),"")</f>
        <v/>
      </c>
      <c r="AC1553" s="52"/>
      <c r="AD1553" s="52"/>
      <c r="AE1553" s="52"/>
      <c r="AF1553" s="52"/>
      <c r="AG1553" s="52"/>
      <c r="AH1553" s="52"/>
      <c r="AI1553" s="52"/>
      <c r="AJ1553" s="52"/>
    </row>
    <row r="1554" ht="15.75" customHeight="1">
      <c r="A1554" s="53"/>
      <c r="B1554" s="39" t="str">
        <f t="shared" si="1"/>
        <v/>
      </c>
      <c r="C1554" s="40" t="s">
        <v>4986</v>
      </c>
      <c r="D1554" s="41" t="s">
        <v>4987</v>
      </c>
      <c r="E1554" s="41" t="s">
        <v>4890</v>
      </c>
      <c r="F1554" s="40" t="s">
        <v>4891</v>
      </c>
      <c r="G1554" s="41" t="s">
        <v>4051</v>
      </c>
      <c r="H1554" s="60" t="s">
        <v>4893</v>
      </c>
      <c r="I1554" s="41" t="s">
        <v>4894</v>
      </c>
      <c r="J1554" s="41" t="s">
        <v>4947</v>
      </c>
      <c r="K1554" s="44"/>
      <c r="L1554" s="45"/>
      <c r="M1554" s="59"/>
      <c r="N1554" s="49"/>
      <c r="O1554" s="61"/>
      <c r="P1554" s="49"/>
      <c r="Q1554" s="59"/>
      <c r="R1554" s="59"/>
      <c r="S1554" s="49"/>
      <c r="T1554" s="50" t="str">
        <f>IFERROR(__xludf.DUMMYFUNCTION("if(isblank($A1554),"""",REGEXREPLACE($A1554,   "",?(\d),?"",  ""$1""&amp;""-""&amp;$H1554))"),"")</f>
        <v/>
      </c>
      <c r="U1554" s="51" t="str">
        <f>IFERROR(__xludf.DUMMYFUNCTION("iferror(split(A1554,"","",TRUE,TRUE),"""")"),"")</f>
        <v/>
      </c>
      <c r="V1554" s="51"/>
      <c r="W1554" s="51"/>
      <c r="X1554" s="51"/>
      <c r="Y1554" s="50" t="str">
        <f>IFERROR(__xludf.DUMMYFUNCTION("if(or(U1554="""",U1554=""f""),"""",U1554&amp;"": ""&amp;vlookup(to_text(U1554),'1.Learning-Goals'!$A$3:$B$100,2,FALSE))"),"")</f>
        <v/>
      </c>
      <c r="Z1554" s="50" t="str">
        <f>IFERROR(__xludf.DUMMYFUNCTION("if(or(V1554="""",V1554=""f""),"""",V1554&amp;"": ""&amp;vlookup(to_text(V1554),'1.Learning-Goals'!$A$3:$B$100,2,FALSE))"),"")</f>
        <v/>
      </c>
      <c r="AA1554" s="50" t="str">
        <f>IFERROR(__xludf.DUMMYFUNCTION("if(or(W1554="""",W1554=""f""),"""",W1554&amp;"": ""&amp;vlookup(to_text(W1554),'1.Learning-Goals'!$A$3:$B$100,2,FALSE))"),"")</f>
        <v/>
      </c>
      <c r="AB1554" s="50" t="str">
        <f>IFERROR(__xludf.DUMMYFUNCTION("if(or(X1554="""",X1554=""f""),"""",X1554&amp;"": ""&amp;vlookup(to_text(X1554),'1.Learning-Goals'!$A$3:$B$100,2,FALSE))"),"")</f>
        <v/>
      </c>
      <c r="AC1554" s="52"/>
      <c r="AD1554" s="52"/>
      <c r="AE1554" s="52"/>
      <c r="AF1554" s="52"/>
      <c r="AG1554" s="52"/>
      <c r="AH1554" s="52"/>
      <c r="AI1554" s="52"/>
      <c r="AJ1554" s="52"/>
    </row>
    <row r="1555" ht="15.75" customHeight="1">
      <c r="A1555" s="53"/>
      <c r="B1555" s="39" t="str">
        <f t="shared" si="1"/>
        <v/>
      </c>
      <c r="C1555" s="40" t="s">
        <v>4988</v>
      </c>
      <c r="D1555" s="41" t="s">
        <v>4989</v>
      </c>
      <c r="E1555" s="41" t="s">
        <v>4890</v>
      </c>
      <c r="F1555" s="40" t="s">
        <v>4891</v>
      </c>
      <c r="G1555" s="41" t="s">
        <v>4051</v>
      </c>
      <c r="H1555" s="60" t="s">
        <v>4893</v>
      </c>
      <c r="I1555" s="41" t="s">
        <v>4894</v>
      </c>
      <c r="J1555" s="41" t="s">
        <v>4947</v>
      </c>
      <c r="K1555" s="44"/>
      <c r="L1555" s="45"/>
      <c r="M1555" s="59"/>
      <c r="N1555" s="49"/>
      <c r="O1555" s="61"/>
      <c r="P1555" s="49"/>
      <c r="Q1555" s="59"/>
      <c r="R1555" s="59"/>
      <c r="S1555" s="49"/>
      <c r="T1555" s="50" t="str">
        <f>IFERROR(__xludf.DUMMYFUNCTION("if(isblank($A1555),"""",REGEXREPLACE($A1555,   "",?(\d),?"",  ""$1""&amp;""-""&amp;$H1555))"),"")</f>
        <v/>
      </c>
      <c r="U1555" s="51" t="str">
        <f>IFERROR(__xludf.DUMMYFUNCTION("iferror(split(A1555,"","",TRUE,TRUE),"""")"),"")</f>
        <v/>
      </c>
      <c r="V1555" s="51"/>
      <c r="W1555" s="51"/>
      <c r="X1555" s="51"/>
      <c r="Y1555" s="50" t="str">
        <f>IFERROR(__xludf.DUMMYFUNCTION("if(or(U1555="""",U1555=""f""),"""",U1555&amp;"": ""&amp;vlookup(to_text(U1555),'1.Learning-Goals'!$A$3:$B$100,2,FALSE))"),"")</f>
        <v/>
      </c>
      <c r="Z1555" s="50" t="str">
        <f>IFERROR(__xludf.DUMMYFUNCTION("if(or(V1555="""",V1555=""f""),"""",V1555&amp;"": ""&amp;vlookup(to_text(V1555),'1.Learning-Goals'!$A$3:$B$100,2,FALSE))"),"")</f>
        <v/>
      </c>
      <c r="AA1555" s="50" t="str">
        <f>IFERROR(__xludf.DUMMYFUNCTION("if(or(W1555="""",W1555=""f""),"""",W1555&amp;"": ""&amp;vlookup(to_text(W1555),'1.Learning-Goals'!$A$3:$B$100,2,FALSE))"),"")</f>
        <v/>
      </c>
      <c r="AB1555" s="50" t="str">
        <f>IFERROR(__xludf.DUMMYFUNCTION("if(or(X1555="""",X1555=""f""),"""",X1555&amp;"": ""&amp;vlookup(to_text(X1555),'1.Learning-Goals'!$A$3:$B$100,2,FALSE))"),"")</f>
        <v/>
      </c>
      <c r="AC1555" s="52"/>
      <c r="AD1555" s="52"/>
      <c r="AE1555" s="52"/>
      <c r="AF1555" s="52"/>
      <c r="AG1555" s="52"/>
      <c r="AH1555" s="52"/>
      <c r="AI1555" s="52"/>
      <c r="AJ1555" s="52"/>
    </row>
    <row r="1556" ht="15.75" customHeight="1">
      <c r="A1556" s="53"/>
      <c r="B1556" s="39" t="str">
        <f t="shared" si="1"/>
        <v/>
      </c>
      <c r="C1556" s="40" t="s">
        <v>4990</v>
      </c>
      <c r="D1556" s="41" t="s">
        <v>4991</v>
      </c>
      <c r="E1556" s="41" t="s">
        <v>4890</v>
      </c>
      <c r="F1556" s="40" t="s">
        <v>4891</v>
      </c>
      <c r="G1556" s="41" t="s">
        <v>4051</v>
      </c>
      <c r="H1556" s="60" t="s">
        <v>4893</v>
      </c>
      <c r="I1556" s="41" t="s">
        <v>4894</v>
      </c>
      <c r="J1556" s="41" t="s">
        <v>4947</v>
      </c>
      <c r="K1556" s="44"/>
      <c r="L1556" s="45"/>
      <c r="M1556" s="59"/>
      <c r="N1556" s="49"/>
      <c r="O1556" s="61"/>
      <c r="P1556" s="49"/>
      <c r="Q1556" s="59"/>
      <c r="R1556" s="59"/>
      <c r="S1556" s="49"/>
      <c r="T1556" s="50" t="str">
        <f>IFERROR(__xludf.DUMMYFUNCTION("if(isblank($A1556),"""",REGEXREPLACE($A1556,   "",?(\d),?"",  ""$1""&amp;""-""&amp;$H1556))"),"")</f>
        <v/>
      </c>
      <c r="U1556" s="51" t="str">
        <f>IFERROR(__xludf.DUMMYFUNCTION("iferror(split(A1556,"","",TRUE,TRUE),"""")"),"")</f>
        <v/>
      </c>
      <c r="V1556" s="51"/>
      <c r="W1556" s="51"/>
      <c r="X1556" s="51"/>
      <c r="Y1556" s="50" t="str">
        <f>IFERROR(__xludf.DUMMYFUNCTION("if(or(U1556="""",U1556=""f""),"""",U1556&amp;"": ""&amp;vlookup(to_text(U1556),'1.Learning-Goals'!$A$3:$B$100,2,FALSE))"),"")</f>
        <v/>
      </c>
      <c r="Z1556" s="50" t="str">
        <f>IFERROR(__xludf.DUMMYFUNCTION("if(or(V1556="""",V1556=""f""),"""",V1556&amp;"": ""&amp;vlookup(to_text(V1556),'1.Learning-Goals'!$A$3:$B$100,2,FALSE))"),"")</f>
        <v/>
      </c>
      <c r="AA1556" s="50" t="str">
        <f>IFERROR(__xludf.DUMMYFUNCTION("if(or(W1556="""",W1556=""f""),"""",W1556&amp;"": ""&amp;vlookup(to_text(W1556),'1.Learning-Goals'!$A$3:$B$100,2,FALSE))"),"")</f>
        <v/>
      </c>
      <c r="AB1556" s="50" t="str">
        <f>IFERROR(__xludf.DUMMYFUNCTION("if(or(X1556="""",X1556=""f""),"""",X1556&amp;"": ""&amp;vlookup(to_text(X1556),'1.Learning-Goals'!$A$3:$B$100,2,FALSE))"),"")</f>
        <v/>
      </c>
      <c r="AC1556" s="52"/>
      <c r="AD1556" s="52"/>
      <c r="AE1556" s="52"/>
      <c r="AF1556" s="52"/>
      <c r="AG1556" s="52"/>
      <c r="AH1556" s="52"/>
      <c r="AI1556" s="52"/>
      <c r="AJ1556" s="52"/>
    </row>
    <row r="1557" ht="15.75" customHeight="1">
      <c r="A1557" s="53"/>
      <c r="B1557" s="39" t="str">
        <f t="shared" si="1"/>
        <v/>
      </c>
      <c r="C1557" s="40" t="s">
        <v>4992</v>
      </c>
      <c r="D1557" s="41" t="s">
        <v>4993</v>
      </c>
      <c r="E1557" s="41" t="s">
        <v>4890</v>
      </c>
      <c r="F1557" s="40" t="s">
        <v>4891</v>
      </c>
      <c r="G1557" s="41" t="s">
        <v>4051</v>
      </c>
      <c r="H1557" s="60" t="s">
        <v>4893</v>
      </c>
      <c r="I1557" s="41" t="s">
        <v>4894</v>
      </c>
      <c r="J1557" s="41" t="s">
        <v>4947</v>
      </c>
      <c r="K1557" s="44"/>
      <c r="L1557" s="45"/>
      <c r="M1557" s="59"/>
      <c r="N1557" s="49"/>
      <c r="O1557" s="61"/>
      <c r="P1557" s="49"/>
      <c r="Q1557" s="59"/>
      <c r="R1557" s="59"/>
      <c r="S1557" s="49"/>
      <c r="T1557" s="50" t="str">
        <f>IFERROR(__xludf.DUMMYFUNCTION("if(isblank($A1557),"""",REGEXREPLACE($A1557,   "",?(\d),?"",  ""$1""&amp;""-""&amp;$H1557))"),"")</f>
        <v/>
      </c>
      <c r="U1557" s="51" t="str">
        <f>IFERROR(__xludf.DUMMYFUNCTION("iferror(split(A1557,"","",TRUE,TRUE),"""")"),"")</f>
        <v/>
      </c>
      <c r="V1557" s="51"/>
      <c r="W1557" s="51"/>
      <c r="X1557" s="51"/>
      <c r="Y1557" s="50" t="str">
        <f>IFERROR(__xludf.DUMMYFUNCTION("if(or(U1557="""",U1557=""f""),"""",U1557&amp;"": ""&amp;vlookup(to_text(U1557),'1.Learning-Goals'!$A$3:$B$100,2,FALSE))"),"")</f>
        <v/>
      </c>
      <c r="Z1557" s="50" t="str">
        <f>IFERROR(__xludf.DUMMYFUNCTION("if(or(V1557="""",V1557=""f""),"""",V1557&amp;"": ""&amp;vlookup(to_text(V1557),'1.Learning-Goals'!$A$3:$B$100,2,FALSE))"),"")</f>
        <v/>
      </c>
      <c r="AA1557" s="50" t="str">
        <f>IFERROR(__xludf.DUMMYFUNCTION("if(or(W1557="""",W1557=""f""),"""",W1557&amp;"": ""&amp;vlookup(to_text(W1557),'1.Learning-Goals'!$A$3:$B$100,2,FALSE))"),"")</f>
        <v/>
      </c>
      <c r="AB1557" s="50" t="str">
        <f>IFERROR(__xludf.DUMMYFUNCTION("if(or(X1557="""",X1557=""f""),"""",X1557&amp;"": ""&amp;vlookup(to_text(X1557),'1.Learning-Goals'!$A$3:$B$100,2,FALSE))"),"")</f>
        <v/>
      </c>
      <c r="AC1557" s="52"/>
      <c r="AD1557" s="52"/>
      <c r="AE1557" s="52"/>
      <c r="AF1557" s="52"/>
      <c r="AG1557" s="52"/>
      <c r="AH1557" s="52"/>
      <c r="AI1557" s="52"/>
      <c r="AJ1557" s="52"/>
    </row>
    <row r="1558" ht="15.75" customHeight="1">
      <c r="A1558" s="53"/>
      <c r="B1558" s="39" t="str">
        <f t="shared" si="1"/>
        <v/>
      </c>
      <c r="C1558" s="40" t="s">
        <v>4994</v>
      </c>
      <c r="D1558" s="41" t="s">
        <v>4995</v>
      </c>
      <c r="E1558" s="41" t="s">
        <v>4890</v>
      </c>
      <c r="F1558" s="40" t="s">
        <v>4891</v>
      </c>
      <c r="G1558" s="41" t="s">
        <v>4892</v>
      </c>
      <c r="H1558" s="60" t="s">
        <v>4893</v>
      </c>
      <c r="I1558" s="41" t="s">
        <v>4894</v>
      </c>
      <c r="J1558" s="46" t="s">
        <v>4996</v>
      </c>
      <c r="K1558" s="44"/>
      <c r="L1558" s="45"/>
      <c r="M1558" s="59"/>
      <c r="N1558" s="49"/>
      <c r="O1558" s="61"/>
      <c r="P1558" s="49"/>
      <c r="Q1558" s="59"/>
      <c r="R1558" s="59"/>
      <c r="S1558" s="49"/>
      <c r="T1558" s="50" t="str">
        <f>IFERROR(__xludf.DUMMYFUNCTION("if(isblank($A1558),"""",REGEXREPLACE($A1558,   "",?(\d),?"",  ""$1""&amp;""-""&amp;$H1558))"),"")</f>
        <v/>
      </c>
      <c r="U1558" s="51" t="str">
        <f>IFERROR(__xludf.DUMMYFUNCTION("iferror(split(A1558,"","",TRUE,TRUE),"""")"),"")</f>
        <v/>
      </c>
      <c r="V1558" s="51"/>
      <c r="W1558" s="51"/>
      <c r="X1558" s="51"/>
      <c r="Y1558" s="50" t="str">
        <f>IFERROR(__xludf.DUMMYFUNCTION("if(or(U1558="""",U1558=""f""),"""",U1558&amp;"": ""&amp;vlookup(to_text(U1558),'1.Learning-Goals'!$A$3:$B$100,2,FALSE))"),"")</f>
        <v/>
      </c>
      <c r="Z1558" s="50" t="str">
        <f>IFERROR(__xludf.DUMMYFUNCTION("if(or(V1558="""",V1558=""f""),"""",V1558&amp;"": ""&amp;vlookup(to_text(V1558),'1.Learning-Goals'!$A$3:$B$100,2,FALSE))"),"")</f>
        <v/>
      </c>
      <c r="AA1558" s="50" t="str">
        <f>IFERROR(__xludf.DUMMYFUNCTION("if(or(W1558="""",W1558=""f""),"""",W1558&amp;"": ""&amp;vlookup(to_text(W1558),'1.Learning-Goals'!$A$3:$B$100,2,FALSE))"),"")</f>
        <v/>
      </c>
      <c r="AB1558" s="50" t="str">
        <f>IFERROR(__xludf.DUMMYFUNCTION("if(or(X1558="""",X1558=""f""),"""",X1558&amp;"": ""&amp;vlookup(to_text(X1558),'1.Learning-Goals'!$A$3:$B$100,2,FALSE))"),"")</f>
        <v/>
      </c>
      <c r="AC1558" s="52"/>
      <c r="AD1558" s="52"/>
      <c r="AE1558" s="52"/>
      <c r="AF1558" s="52"/>
      <c r="AG1558" s="52"/>
      <c r="AH1558" s="52"/>
      <c r="AI1558" s="52"/>
      <c r="AJ1558" s="52"/>
    </row>
    <row r="1559" ht="15.75" customHeight="1">
      <c r="A1559" s="53"/>
      <c r="B1559" s="39" t="str">
        <f t="shared" si="1"/>
        <v/>
      </c>
      <c r="C1559" s="40" t="s">
        <v>4997</v>
      </c>
      <c r="D1559" s="41" t="s">
        <v>4998</v>
      </c>
      <c r="E1559" s="41" t="s">
        <v>4890</v>
      </c>
      <c r="F1559" s="40" t="s">
        <v>4891</v>
      </c>
      <c r="G1559" s="41" t="s">
        <v>4892</v>
      </c>
      <c r="H1559" s="60" t="s">
        <v>4893</v>
      </c>
      <c r="I1559" s="41" t="s">
        <v>4894</v>
      </c>
      <c r="J1559" s="46" t="s">
        <v>4996</v>
      </c>
      <c r="K1559" s="44"/>
      <c r="L1559" s="45"/>
      <c r="M1559" s="59"/>
      <c r="N1559" s="49"/>
      <c r="O1559" s="61"/>
      <c r="P1559" s="49"/>
      <c r="Q1559" s="59"/>
      <c r="R1559" s="59"/>
      <c r="S1559" s="49"/>
      <c r="T1559" s="50" t="str">
        <f>IFERROR(__xludf.DUMMYFUNCTION("if(isblank($A1559),"""",REGEXREPLACE($A1559,   "",?(\d),?"",  ""$1""&amp;""-""&amp;$H1559))"),"")</f>
        <v/>
      </c>
      <c r="U1559" s="51" t="str">
        <f>IFERROR(__xludf.DUMMYFUNCTION("iferror(split(A1559,"","",TRUE,TRUE),"""")"),"")</f>
        <v/>
      </c>
      <c r="V1559" s="51"/>
      <c r="W1559" s="51"/>
      <c r="X1559" s="51"/>
      <c r="Y1559" s="50" t="str">
        <f>IFERROR(__xludf.DUMMYFUNCTION("if(or(U1559="""",U1559=""f""),"""",U1559&amp;"": ""&amp;vlookup(to_text(U1559),'1.Learning-Goals'!$A$3:$B$100,2,FALSE))"),"")</f>
        <v/>
      </c>
      <c r="Z1559" s="50" t="str">
        <f>IFERROR(__xludf.DUMMYFUNCTION("if(or(V1559="""",V1559=""f""),"""",V1559&amp;"": ""&amp;vlookup(to_text(V1559),'1.Learning-Goals'!$A$3:$B$100,2,FALSE))"),"")</f>
        <v/>
      </c>
      <c r="AA1559" s="50" t="str">
        <f>IFERROR(__xludf.DUMMYFUNCTION("if(or(W1559="""",W1559=""f""),"""",W1559&amp;"": ""&amp;vlookup(to_text(W1559),'1.Learning-Goals'!$A$3:$B$100,2,FALSE))"),"")</f>
        <v/>
      </c>
      <c r="AB1559" s="50" t="str">
        <f>IFERROR(__xludf.DUMMYFUNCTION("if(or(X1559="""",X1559=""f""),"""",X1559&amp;"": ""&amp;vlookup(to_text(X1559),'1.Learning-Goals'!$A$3:$B$100,2,FALSE))"),"")</f>
        <v/>
      </c>
      <c r="AC1559" s="52"/>
      <c r="AD1559" s="52"/>
      <c r="AE1559" s="52"/>
      <c r="AF1559" s="52"/>
      <c r="AG1559" s="52"/>
      <c r="AH1559" s="52"/>
      <c r="AI1559" s="52"/>
      <c r="AJ1559" s="52"/>
    </row>
    <row r="1560" ht="15.75" customHeight="1">
      <c r="A1560" s="53"/>
      <c r="B1560" s="39" t="str">
        <f t="shared" si="1"/>
        <v/>
      </c>
      <c r="C1560" s="40" t="s">
        <v>4999</v>
      </c>
      <c r="D1560" s="41" t="s">
        <v>5000</v>
      </c>
      <c r="E1560" s="41" t="s">
        <v>4890</v>
      </c>
      <c r="F1560" s="40" t="s">
        <v>4891</v>
      </c>
      <c r="G1560" s="41" t="s">
        <v>4892</v>
      </c>
      <c r="H1560" s="60" t="s">
        <v>4893</v>
      </c>
      <c r="I1560" s="41" t="s">
        <v>4894</v>
      </c>
      <c r="J1560" s="46" t="s">
        <v>4996</v>
      </c>
      <c r="K1560" s="44"/>
      <c r="L1560" s="45"/>
      <c r="M1560" s="59"/>
      <c r="N1560" s="49"/>
      <c r="O1560" s="61"/>
      <c r="P1560" s="49"/>
      <c r="Q1560" s="59"/>
      <c r="R1560" s="59"/>
      <c r="S1560" s="49"/>
      <c r="T1560" s="50" t="str">
        <f>IFERROR(__xludf.DUMMYFUNCTION("if(isblank($A1560),"""",REGEXREPLACE($A1560,   "",?(\d),?"",  ""$1""&amp;""-""&amp;$H1560))"),"")</f>
        <v/>
      </c>
      <c r="U1560" s="51" t="str">
        <f>IFERROR(__xludf.DUMMYFUNCTION("iferror(split(A1560,"","",TRUE,TRUE),"""")"),"")</f>
        <v/>
      </c>
      <c r="V1560" s="51"/>
      <c r="W1560" s="51"/>
      <c r="X1560" s="51"/>
      <c r="Y1560" s="50" t="str">
        <f>IFERROR(__xludf.DUMMYFUNCTION("if(or(U1560="""",U1560=""f""),"""",U1560&amp;"": ""&amp;vlookup(to_text(U1560),'1.Learning-Goals'!$A$3:$B$100,2,FALSE))"),"")</f>
        <v/>
      </c>
      <c r="Z1560" s="50" t="str">
        <f>IFERROR(__xludf.DUMMYFUNCTION("if(or(V1560="""",V1560=""f""),"""",V1560&amp;"": ""&amp;vlookup(to_text(V1560),'1.Learning-Goals'!$A$3:$B$100,2,FALSE))"),"")</f>
        <v/>
      </c>
      <c r="AA1560" s="50" t="str">
        <f>IFERROR(__xludf.DUMMYFUNCTION("if(or(W1560="""",W1560=""f""),"""",W1560&amp;"": ""&amp;vlookup(to_text(W1560),'1.Learning-Goals'!$A$3:$B$100,2,FALSE))"),"")</f>
        <v/>
      </c>
      <c r="AB1560" s="50" t="str">
        <f>IFERROR(__xludf.DUMMYFUNCTION("if(or(X1560="""",X1560=""f""),"""",X1560&amp;"": ""&amp;vlookup(to_text(X1560),'1.Learning-Goals'!$A$3:$B$100,2,FALSE))"),"")</f>
        <v/>
      </c>
      <c r="AC1560" s="52"/>
      <c r="AD1560" s="52"/>
      <c r="AE1560" s="52"/>
      <c r="AF1560" s="52"/>
      <c r="AG1560" s="52"/>
      <c r="AH1560" s="52"/>
      <c r="AI1560" s="52"/>
      <c r="AJ1560" s="52"/>
    </row>
    <row r="1561" ht="15.75" customHeight="1">
      <c r="A1561" s="53"/>
      <c r="B1561" s="39" t="str">
        <f t="shared" si="1"/>
        <v/>
      </c>
      <c r="C1561" s="40" t="s">
        <v>5001</v>
      </c>
      <c r="D1561" s="41" t="s">
        <v>5002</v>
      </c>
      <c r="E1561" s="41" t="s">
        <v>4890</v>
      </c>
      <c r="F1561" s="40" t="s">
        <v>4891</v>
      </c>
      <c r="G1561" s="41" t="s">
        <v>4892</v>
      </c>
      <c r="H1561" s="60" t="s">
        <v>4893</v>
      </c>
      <c r="I1561" s="41" t="s">
        <v>4894</v>
      </c>
      <c r="J1561" s="46" t="s">
        <v>4996</v>
      </c>
      <c r="K1561" s="44"/>
      <c r="L1561" s="45"/>
      <c r="M1561" s="59"/>
      <c r="N1561" s="49"/>
      <c r="O1561" s="61"/>
      <c r="P1561" s="49"/>
      <c r="Q1561" s="59"/>
      <c r="R1561" s="59"/>
      <c r="S1561" s="49"/>
      <c r="T1561" s="50" t="str">
        <f>IFERROR(__xludf.DUMMYFUNCTION("if(isblank($A1561),"""",REGEXREPLACE($A1561,   "",?(\d),?"",  ""$1""&amp;""-""&amp;$H1561))"),"")</f>
        <v/>
      </c>
      <c r="U1561" s="51" t="str">
        <f>IFERROR(__xludf.DUMMYFUNCTION("iferror(split(A1561,"","",TRUE,TRUE),"""")"),"")</f>
        <v/>
      </c>
      <c r="V1561" s="51"/>
      <c r="W1561" s="51"/>
      <c r="X1561" s="51"/>
      <c r="Y1561" s="50" t="str">
        <f>IFERROR(__xludf.DUMMYFUNCTION("if(or(U1561="""",U1561=""f""),"""",U1561&amp;"": ""&amp;vlookup(to_text(U1561),'1.Learning-Goals'!$A$3:$B$100,2,FALSE))"),"")</f>
        <v/>
      </c>
      <c r="Z1561" s="50" t="str">
        <f>IFERROR(__xludf.DUMMYFUNCTION("if(or(V1561="""",V1561=""f""),"""",V1561&amp;"": ""&amp;vlookup(to_text(V1561),'1.Learning-Goals'!$A$3:$B$100,2,FALSE))"),"")</f>
        <v/>
      </c>
      <c r="AA1561" s="50" t="str">
        <f>IFERROR(__xludf.DUMMYFUNCTION("if(or(W1561="""",W1561=""f""),"""",W1561&amp;"": ""&amp;vlookup(to_text(W1561),'1.Learning-Goals'!$A$3:$B$100,2,FALSE))"),"")</f>
        <v/>
      </c>
      <c r="AB1561" s="50" t="str">
        <f>IFERROR(__xludf.DUMMYFUNCTION("if(or(X1561="""",X1561=""f""),"""",X1561&amp;"": ""&amp;vlookup(to_text(X1561),'1.Learning-Goals'!$A$3:$B$100,2,FALSE))"),"")</f>
        <v/>
      </c>
      <c r="AC1561" s="52"/>
      <c r="AD1561" s="52"/>
      <c r="AE1561" s="52"/>
      <c r="AF1561" s="52"/>
      <c r="AG1561" s="52"/>
      <c r="AH1561" s="52"/>
      <c r="AI1561" s="52"/>
      <c r="AJ1561" s="52"/>
    </row>
    <row r="1562" ht="15.75" customHeight="1">
      <c r="A1562" s="53"/>
      <c r="B1562" s="39" t="str">
        <f t="shared" si="1"/>
        <v/>
      </c>
      <c r="C1562" s="40" t="s">
        <v>5003</v>
      </c>
      <c r="D1562" s="41" t="s">
        <v>5004</v>
      </c>
      <c r="E1562" s="41" t="s">
        <v>4890</v>
      </c>
      <c r="F1562" s="40" t="s">
        <v>4891</v>
      </c>
      <c r="G1562" s="41" t="s">
        <v>4892</v>
      </c>
      <c r="H1562" s="60" t="s">
        <v>4893</v>
      </c>
      <c r="I1562" s="41" t="s">
        <v>4894</v>
      </c>
      <c r="J1562" s="46" t="s">
        <v>4996</v>
      </c>
      <c r="K1562" s="44"/>
      <c r="L1562" s="45"/>
      <c r="M1562" s="59"/>
      <c r="N1562" s="49"/>
      <c r="O1562" s="61"/>
      <c r="P1562" s="49"/>
      <c r="Q1562" s="59"/>
      <c r="R1562" s="59"/>
      <c r="S1562" s="49"/>
      <c r="T1562" s="50" t="str">
        <f>IFERROR(__xludf.DUMMYFUNCTION("if(isblank($A1562),"""",REGEXREPLACE($A1562,   "",?(\d),?"",  ""$1""&amp;""-""&amp;$H1562))"),"")</f>
        <v/>
      </c>
      <c r="U1562" s="51" t="str">
        <f>IFERROR(__xludf.DUMMYFUNCTION("iferror(split(A1562,"","",TRUE,TRUE),"""")"),"")</f>
        <v/>
      </c>
      <c r="V1562" s="51"/>
      <c r="W1562" s="51"/>
      <c r="X1562" s="51"/>
      <c r="Y1562" s="50" t="str">
        <f>IFERROR(__xludf.DUMMYFUNCTION("if(or(U1562="""",U1562=""f""),"""",U1562&amp;"": ""&amp;vlookup(to_text(U1562),'1.Learning-Goals'!$A$3:$B$100,2,FALSE))"),"")</f>
        <v/>
      </c>
      <c r="Z1562" s="50" t="str">
        <f>IFERROR(__xludf.DUMMYFUNCTION("if(or(V1562="""",V1562=""f""),"""",V1562&amp;"": ""&amp;vlookup(to_text(V1562),'1.Learning-Goals'!$A$3:$B$100,2,FALSE))"),"")</f>
        <v/>
      </c>
      <c r="AA1562" s="50" t="str">
        <f>IFERROR(__xludf.DUMMYFUNCTION("if(or(W1562="""",W1562=""f""),"""",W1562&amp;"": ""&amp;vlookup(to_text(W1562),'1.Learning-Goals'!$A$3:$B$100,2,FALSE))"),"")</f>
        <v/>
      </c>
      <c r="AB1562" s="50" t="str">
        <f>IFERROR(__xludf.DUMMYFUNCTION("if(or(X1562="""",X1562=""f""),"""",X1562&amp;"": ""&amp;vlookup(to_text(X1562),'1.Learning-Goals'!$A$3:$B$100,2,FALSE))"),"")</f>
        <v/>
      </c>
      <c r="AC1562" s="52"/>
      <c r="AD1562" s="52"/>
      <c r="AE1562" s="52"/>
      <c r="AF1562" s="52"/>
      <c r="AG1562" s="52"/>
      <c r="AH1562" s="52"/>
      <c r="AI1562" s="52"/>
      <c r="AJ1562" s="52"/>
    </row>
    <row r="1563" ht="15.75" customHeight="1">
      <c r="A1563" s="53"/>
      <c r="B1563" s="39" t="str">
        <f t="shared" si="1"/>
        <v/>
      </c>
      <c r="C1563" s="40" t="s">
        <v>5005</v>
      </c>
      <c r="D1563" s="41" t="s">
        <v>5006</v>
      </c>
      <c r="E1563" s="41" t="s">
        <v>4890</v>
      </c>
      <c r="F1563" s="40" t="s">
        <v>4891</v>
      </c>
      <c r="G1563" s="41" t="s">
        <v>4892</v>
      </c>
      <c r="H1563" s="60" t="s">
        <v>4893</v>
      </c>
      <c r="I1563" s="41" t="s">
        <v>4894</v>
      </c>
      <c r="J1563" s="46" t="s">
        <v>4996</v>
      </c>
      <c r="K1563" s="44"/>
      <c r="L1563" s="45"/>
      <c r="M1563" s="59"/>
      <c r="N1563" s="49"/>
      <c r="O1563" s="61"/>
      <c r="P1563" s="49"/>
      <c r="Q1563" s="59"/>
      <c r="R1563" s="59"/>
      <c r="S1563" s="49"/>
      <c r="T1563" s="50" t="str">
        <f>IFERROR(__xludf.DUMMYFUNCTION("if(isblank($A1563),"""",REGEXREPLACE($A1563,   "",?(\d),?"",  ""$1""&amp;""-""&amp;$H1563))"),"")</f>
        <v/>
      </c>
      <c r="U1563" s="51" t="str">
        <f>IFERROR(__xludf.DUMMYFUNCTION("iferror(split(A1563,"","",TRUE,TRUE),"""")"),"")</f>
        <v/>
      </c>
      <c r="V1563" s="51"/>
      <c r="W1563" s="51"/>
      <c r="X1563" s="51"/>
      <c r="Y1563" s="50" t="str">
        <f>IFERROR(__xludf.DUMMYFUNCTION("if(or(U1563="""",U1563=""f""),"""",U1563&amp;"": ""&amp;vlookup(to_text(U1563),'1.Learning-Goals'!$A$3:$B$100,2,FALSE))"),"")</f>
        <v/>
      </c>
      <c r="Z1563" s="50" t="str">
        <f>IFERROR(__xludf.DUMMYFUNCTION("if(or(V1563="""",V1563=""f""),"""",V1563&amp;"": ""&amp;vlookup(to_text(V1563),'1.Learning-Goals'!$A$3:$B$100,2,FALSE))"),"")</f>
        <v/>
      </c>
      <c r="AA1563" s="50" t="str">
        <f>IFERROR(__xludf.DUMMYFUNCTION("if(or(W1563="""",W1563=""f""),"""",W1563&amp;"": ""&amp;vlookup(to_text(W1563),'1.Learning-Goals'!$A$3:$B$100,2,FALSE))"),"")</f>
        <v/>
      </c>
      <c r="AB1563" s="50" t="str">
        <f>IFERROR(__xludf.DUMMYFUNCTION("if(or(X1563="""",X1563=""f""),"""",X1563&amp;"": ""&amp;vlookup(to_text(X1563),'1.Learning-Goals'!$A$3:$B$100,2,FALSE))"),"")</f>
        <v/>
      </c>
      <c r="AC1563" s="52"/>
      <c r="AD1563" s="52"/>
      <c r="AE1563" s="52"/>
      <c r="AF1563" s="52"/>
      <c r="AG1563" s="52"/>
      <c r="AH1563" s="52"/>
      <c r="AI1563" s="52"/>
      <c r="AJ1563" s="52"/>
    </row>
    <row r="1564" ht="15.75" customHeight="1">
      <c r="A1564" s="53"/>
      <c r="B1564" s="39" t="str">
        <f t="shared" si="1"/>
        <v/>
      </c>
      <c r="C1564" s="40" t="s">
        <v>5007</v>
      </c>
      <c r="D1564" s="41" t="s">
        <v>5008</v>
      </c>
      <c r="E1564" s="41" t="s">
        <v>4890</v>
      </c>
      <c r="F1564" s="40" t="s">
        <v>4891</v>
      </c>
      <c r="G1564" s="41" t="s">
        <v>4902</v>
      </c>
      <c r="H1564" s="60" t="s">
        <v>4893</v>
      </c>
      <c r="I1564" s="41" t="s">
        <v>4894</v>
      </c>
      <c r="J1564" s="46" t="s">
        <v>4996</v>
      </c>
      <c r="K1564" s="44"/>
      <c r="L1564" s="45"/>
      <c r="M1564" s="59"/>
      <c r="N1564" s="49"/>
      <c r="O1564" s="61"/>
      <c r="P1564" s="49"/>
      <c r="Q1564" s="59"/>
      <c r="R1564" s="59"/>
      <c r="S1564" s="49"/>
      <c r="T1564" s="50" t="str">
        <f>IFERROR(__xludf.DUMMYFUNCTION("if(isblank($A1564),"""",REGEXREPLACE($A1564,   "",?(\d),?"",  ""$1""&amp;""-""&amp;$H1564))"),"")</f>
        <v/>
      </c>
      <c r="U1564" s="51" t="str">
        <f>IFERROR(__xludf.DUMMYFUNCTION("iferror(split(A1564,"","",TRUE,TRUE),"""")"),"")</f>
        <v/>
      </c>
      <c r="V1564" s="51"/>
      <c r="W1564" s="51"/>
      <c r="X1564" s="51"/>
      <c r="Y1564" s="50" t="str">
        <f>IFERROR(__xludf.DUMMYFUNCTION("if(or(U1564="""",U1564=""f""),"""",U1564&amp;"": ""&amp;vlookup(to_text(U1564),'1.Learning-Goals'!$A$3:$B$100,2,FALSE))"),"")</f>
        <v/>
      </c>
      <c r="Z1564" s="50" t="str">
        <f>IFERROR(__xludf.DUMMYFUNCTION("if(or(V1564="""",V1564=""f""),"""",V1564&amp;"": ""&amp;vlookup(to_text(V1564),'1.Learning-Goals'!$A$3:$B$100,2,FALSE))"),"")</f>
        <v/>
      </c>
      <c r="AA1564" s="50" t="str">
        <f>IFERROR(__xludf.DUMMYFUNCTION("if(or(W1564="""",W1564=""f""),"""",W1564&amp;"": ""&amp;vlookup(to_text(W1564),'1.Learning-Goals'!$A$3:$B$100,2,FALSE))"),"")</f>
        <v/>
      </c>
      <c r="AB1564" s="50" t="str">
        <f>IFERROR(__xludf.DUMMYFUNCTION("if(or(X1564="""",X1564=""f""),"""",X1564&amp;"": ""&amp;vlookup(to_text(X1564),'1.Learning-Goals'!$A$3:$B$100,2,FALSE))"),"")</f>
        <v/>
      </c>
      <c r="AC1564" s="52"/>
      <c r="AD1564" s="52"/>
      <c r="AE1564" s="52"/>
      <c r="AF1564" s="52"/>
      <c r="AG1564" s="52"/>
      <c r="AH1564" s="52"/>
      <c r="AI1564" s="52"/>
      <c r="AJ1564" s="52"/>
    </row>
    <row r="1565" ht="15.75" customHeight="1">
      <c r="A1565" s="53"/>
      <c r="B1565" s="39" t="str">
        <f t="shared" si="1"/>
        <v/>
      </c>
      <c r="C1565" s="40" t="s">
        <v>5009</v>
      </c>
      <c r="D1565" s="41" t="s">
        <v>5010</v>
      </c>
      <c r="E1565" s="41" t="s">
        <v>4890</v>
      </c>
      <c r="F1565" s="40" t="s">
        <v>4891</v>
      </c>
      <c r="G1565" s="41" t="s">
        <v>4902</v>
      </c>
      <c r="H1565" s="60" t="s">
        <v>4893</v>
      </c>
      <c r="I1565" s="41" t="s">
        <v>4894</v>
      </c>
      <c r="J1565" s="46" t="s">
        <v>4996</v>
      </c>
      <c r="K1565" s="44"/>
      <c r="L1565" s="45"/>
      <c r="M1565" s="59"/>
      <c r="N1565" s="49"/>
      <c r="O1565" s="61"/>
      <c r="P1565" s="49"/>
      <c r="Q1565" s="59"/>
      <c r="R1565" s="59"/>
      <c r="S1565" s="49"/>
      <c r="T1565" s="50" t="str">
        <f>IFERROR(__xludf.DUMMYFUNCTION("if(isblank($A1565),"""",REGEXREPLACE($A1565,   "",?(\d),?"",  ""$1""&amp;""-""&amp;$H1565))"),"")</f>
        <v/>
      </c>
      <c r="U1565" s="51" t="str">
        <f>IFERROR(__xludf.DUMMYFUNCTION("iferror(split(A1565,"","",TRUE,TRUE),"""")"),"")</f>
        <v/>
      </c>
      <c r="V1565" s="51"/>
      <c r="W1565" s="51"/>
      <c r="X1565" s="51"/>
      <c r="Y1565" s="50" t="str">
        <f>IFERROR(__xludf.DUMMYFUNCTION("if(or(U1565="""",U1565=""f""),"""",U1565&amp;"": ""&amp;vlookup(to_text(U1565),'1.Learning-Goals'!$A$3:$B$100,2,FALSE))"),"")</f>
        <v/>
      </c>
      <c r="Z1565" s="50" t="str">
        <f>IFERROR(__xludf.DUMMYFUNCTION("if(or(V1565="""",V1565=""f""),"""",V1565&amp;"": ""&amp;vlookup(to_text(V1565),'1.Learning-Goals'!$A$3:$B$100,2,FALSE))"),"")</f>
        <v/>
      </c>
      <c r="AA1565" s="50" t="str">
        <f>IFERROR(__xludf.DUMMYFUNCTION("if(or(W1565="""",W1565=""f""),"""",W1565&amp;"": ""&amp;vlookup(to_text(W1565),'1.Learning-Goals'!$A$3:$B$100,2,FALSE))"),"")</f>
        <v/>
      </c>
      <c r="AB1565" s="50" t="str">
        <f>IFERROR(__xludf.DUMMYFUNCTION("if(or(X1565="""",X1565=""f""),"""",X1565&amp;"": ""&amp;vlookup(to_text(X1565),'1.Learning-Goals'!$A$3:$B$100,2,FALSE))"),"")</f>
        <v/>
      </c>
      <c r="AC1565" s="52"/>
      <c r="AD1565" s="52"/>
      <c r="AE1565" s="52"/>
      <c r="AF1565" s="52"/>
      <c r="AG1565" s="52"/>
      <c r="AH1565" s="52"/>
      <c r="AI1565" s="52"/>
      <c r="AJ1565" s="52"/>
    </row>
    <row r="1566" ht="15.75" customHeight="1">
      <c r="A1566" s="53"/>
      <c r="B1566" s="39" t="str">
        <f t="shared" si="1"/>
        <v/>
      </c>
      <c r="C1566" s="40" t="s">
        <v>5011</v>
      </c>
      <c r="D1566" s="41" t="s">
        <v>5012</v>
      </c>
      <c r="E1566" s="41" t="s">
        <v>4890</v>
      </c>
      <c r="F1566" s="40" t="s">
        <v>4891</v>
      </c>
      <c r="G1566" s="41" t="s">
        <v>4902</v>
      </c>
      <c r="H1566" s="60" t="s">
        <v>4893</v>
      </c>
      <c r="I1566" s="41" t="s">
        <v>4894</v>
      </c>
      <c r="J1566" s="46" t="s">
        <v>4996</v>
      </c>
      <c r="K1566" s="44"/>
      <c r="L1566" s="45"/>
      <c r="M1566" s="59"/>
      <c r="N1566" s="49"/>
      <c r="O1566" s="61"/>
      <c r="P1566" s="49"/>
      <c r="Q1566" s="59"/>
      <c r="R1566" s="59"/>
      <c r="S1566" s="49"/>
      <c r="T1566" s="50" t="str">
        <f>IFERROR(__xludf.DUMMYFUNCTION("if(isblank($A1566),"""",REGEXREPLACE($A1566,   "",?(\d),?"",  ""$1""&amp;""-""&amp;$H1566))"),"")</f>
        <v/>
      </c>
      <c r="U1566" s="51" t="str">
        <f>IFERROR(__xludf.DUMMYFUNCTION("iferror(split(A1566,"","",TRUE,TRUE),"""")"),"")</f>
        <v/>
      </c>
      <c r="V1566" s="51"/>
      <c r="W1566" s="51"/>
      <c r="X1566" s="51"/>
      <c r="Y1566" s="50" t="str">
        <f>IFERROR(__xludf.DUMMYFUNCTION("if(or(U1566="""",U1566=""f""),"""",U1566&amp;"": ""&amp;vlookup(to_text(U1566),'1.Learning-Goals'!$A$3:$B$100,2,FALSE))"),"")</f>
        <v/>
      </c>
      <c r="Z1566" s="50" t="str">
        <f>IFERROR(__xludf.DUMMYFUNCTION("if(or(V1566="""",V1566=""f""),"""",V1566&amp;"": ""&amp;vlookup(to_text(V1566),'1.Learning-Goals'!$A$3:$B$100,2,FALSE))"),"")</f>
        <v/>
      </c>
      <c r="AA1566" s="50" t="str">
        <f>IFERROR(__xludf.DUMMYFUNCTION("if(or(W1566="""",W1566=""f""),"""",W1566&amp;"": ""&amp;vlookup(to_text(W1566),'1.Learning-Goals'!$A$3:$B$100,2,FALSE))"),"")</f>
        <v/>
      </c>
      <c r="AB1566" s="50" t="str">
        <f>IFERROR(__xludf.DUMMYFUNCTION("if(or(X1566="""",X1566=""f""),"""",X1566&amp;"": ""&amp;vlookup(to_text(X1566),'1.Learning-Goals'!$A$3:$B$100,2,FALSE))"),"")</f>
        <v/>
      </c>
      <c r="AC1566" s="52"/>
      <c r="AD1566" s="52"/>
      <c r="AE1566" s="52"/>
      <c r="AF1566" s="52"/>
      <c r="AG1566" s="52"/>
      <c r="AH1566" s="52"/>
      <c r="AI1566" s="52"/>
      <c r="AJ1566" s="52"/>
    </row>
    <row r="1567" ht="15.75" customHeight="1">
      <c r="A1567" s="53"/>
      <c r="B1567" s="39" t="str">
        <f t="shared" si="1"/>
        <v/>
      </c>
      <c r="C1567" s="40" t="s">
        <v>5013</v>
      </c>
      <c r="D1567" s="41" t="s">
        <v>5014</v>
      </c>
      <c r="E1567" s="41" t="s">
        <v>4890</v>
      </c>
      <c r="F1567" s="40" t="s">
        <v>4891</v>
      </c>
      <c r="G1567" s="41" t="s">
        <v>4902</v>
      </c>
      <c r="H1567" s="60" t="s">
        <v>4893</v>
      </c>
      <c r="I1567" s="41" t="s">
        <v>4894</v>
      </c>
      <c r="J1567" s="46" t="s">
        <v>4996</v>
      </c>
      <c r="K1567" s="44"/>
      <c r="L1567" s="45"/>
      <c r="M1567" s="59"/>
      <c r="N1567" s="49"/>
      <c r="O1567" s="61"/>
      <c r="P1567" s="49"/>
      <c r="Q1567" s="59"/>
      <c r="R1567" s="59"/>
      <c r="S1567" s="49"/>
      <c r="T1567" s="50" t="str">
        <f>IFERROR(__xludf.DUMMYFUNCTION("if(isblank($A1567),"""",REGEXREPLACE($A1567,   "",?(\d),?"",  ""$1""&amp;""-""&amp;$H1567))"),"")</f>
        <v/>
      </c>
      <c r="U1567" s="51" t="str">
        <f>IFERROR(__xludf.DUMMYFUNCTION("iferror(split(A1567,"","",TRUE,TRUE),"""")"),"")</f>
        <v/>
      </c>
      <c r="V1567" s="51"/>
      <c r="W1567" s="51"/>
      <c r="X1567" s="51"/>
      <c r="Y1567" s="50" t="str">
        <f>IFERROR(__xludf.DUMMYFUNCTION("if(or(U1567="""",U1567=""f""),"""",U1567&amp;"": ""&amp;vlookup(to_text(U1567),'1.Learning-Goals'!$A$3:$B$100,2,FALSE))"),"")</f>
        <v/>
      </c>
      <c r="Z1567" s="50" t="str">
        <f>IFERROR(__xludf.DUMMYFUNCTION("if(or(V1567="""",V1567=""f""),"""",V1567&amp;"": ""&amp;vlookup(to_text(V1567),'1.Learning-Goals'!$A$3:$B$100,2,FALSE))"),"")</f>
        <v/>
      </c>
      <c r="AA1567" s="50" t="str">
        <f>IFERROR(__xludf.DUMMYFUNCTION("if(or(W1567="""",W1567=""f""),"""",W1567&amp;"": ""&amp;vlookup(to_text(W1567),'1.Learning-Goals'!$A$3:$B$100,2,FALSE))"),"")</f>
        <v/>
      </c>
      <c r="AB1567" s="50" t="str">
        <f>IFERROR(__xludf.DUMMYFUNCTION("if(or(X1567="""",X1567=""f""),"""",X1567&amp;"": ""&amp;vlookup(to_text(X1567),'1.Learning-Goals'!$A$3:$B$100,2,FALSE))"),"")</f>
        <v/>
      </c>
      <c r="AC1567" s="52"/>
      <c r="AD1567" s="52"/>
      <c r="AE1567" s="52"/>
      <c r="AF1567" s="52"/>
      <c r="AG1567" s="52"/>
      <c r="AH1567" s="52"/>
      <c r="AI1567" s="52"/>
      <c r="AJ1567" s="52"/>
    </row>
    <row r="1568" ht="15.75" customHeight="1">
      <c r="A1568" s="53"/>
      <c r="B1568" s="39" t="str">
        <f t="shared" si="1"/>
        <v/>
      </c>
      <c r="C1568" s="40" t="s">
        <v>5015</v>
      </c>
      <c r="D1568" s="41" t="s">
        <v>5016</v>
      </c>
      <c r="E1568" s="41" t="s">
        <v>4890</v>
      </c>
      <c r="F1568" s="40" t="s">
        <v>4891</v>
      </c>
      <c r="G1568" s="41" t="s">
        <v>4902</v>
      </c>
      <c r="H1568" s="60" t="s">
        <v>4893</v>
      </c>
      <c r="I1568" s="41" t="s">
        <v>4894</v>
      </c>
      <c r="J1568" s="46" t="s">
        <v>4996</v>
      </c>
      <c r="K1568" s="44"/>
      <c r="L1568" s="45"/>
      <c r="M1568" s="59"/>
      <c r="N1568" s="49"/>
      <c r="O1568" s="61"/>
      <c r="P1568" s="49"/>
      <c r="Q1568" s="59"/>
      <c r="R1568" s="59"/>
      <c r="S1568" s="49"/>
      <c r="T1568" s="50" t="str">
        <f>IFERROR(__xludf.DUMMYFUNCTION("if(isblank($A1568),"""",REGEXREPLACE($A1568,   "",?(\d),?"",  ""$1""&amp;""-""&amp;$H1568))"),"")</f>
        <v/>
      </c>
      <c r="U1568" s="51" t="str">
        <f>IFERROR(__xludf.DUMMYFUNCTION("iferror(split(A1568,"","",TRUE,TRUE),"""")"),"")</f>
        <v/>
      </c>
      <c r="V1568" s="51"/>
      <c r="W1568" s="51"/>
      <c r="X1568" s="51"/>
      <c r="Y1568" s="50" t="str">
        <f>IFERROR(__xludf.DUMMYFUNCTION("if(or(U1568="""",U1568=""f""),"""",U1568&amp;"": ""&amp;vlookup(to_text(U1568),'1.Learning-Goals'!$A$3:$B$100,2,FALSE))"),"")</f>
        <v/>
      </c>
      <c r="Z1568" s="50" t="str">
        <f>IFERROR(__xludf.DUMMYFUNCTION("if(or(V1568="""",V1568=""f""),"""",V1568&amp;"": ""&amp;vlookup(to_text(V1568),'1.Learning-Goals'!$A$3:$B$100,2,FALSE))"),"")</f>
        <v/>
      </c>
      <c r="AA1568" s="50" t="str">
        <f>IFERROR(__xludf.DUMMYFUNCTION("if(or(W1568="""",W1568=""f""),"""",W1568&amp;"": ""&amp;vlookup(to_text(W1568),'1.Learning-Goals'!$A$3:$B$100,2,FALSE))"),"")</f>
        <v/>
      </c>
      <c r="AB1568" s="50" t="str">
        <f>IFERROR(__xludf.DUMMYFUNCTION("if(or(X1568="""",X1568=""f""),"""",X1568&amp;"": ""&amp;vlookup(to_text(X1568),'1.Learning-Goals'!$A$3:$B$100,2,FALSE))"),"")</f>
        <v/>
      </c>
      <c r="AC1568" s="52"/>
      <c r="AD1568" s="52"/>
      <c r="AE1568" s="52"/>
      <c r="AF1568" s="52"/>
      <c r="AG1568" s="52"/>
      <c r="AH1568" s="52"/>
      <c r="AI1568" s="52"/>
      <c r="AJ1568" s="52"/>
    </row>
    <row r="1569" ht="15.75" customHeight="1">
      <c r="A1569" s="53"/>
      <c r="B1569" s="39" t="str">
        <f t="shared" si="1"/>
        <v/>
      </c>
      <c r="C1569" s="40" t="s">
        <v>5017</v>
      </c>
      <c r="D1569" s="41" t="s">
        <v>5018</v>
      </c>
      <c r="E1569" s="41" t="s">
        <v>4890</v>
      </c>
      <c r="F1569" s="40" t="s">
        <v>4891</v>
      </c>
      <c r="G1569" s="41" t="s">
        <v>1067</v>
      </c>
      <c r="H1569" s="60" t="s">
        <v>4893</v>
      </c>
      <c r="I1569" s="41" t="s">
        <v>4894</v>
      </c>
      <c r="J1569" s="46" t="s">
        <v>4996</v>
      </c>
      <c r="K1569" s="44"/>
      <c r="L1569" s="45"/>
      <c r="M1569" s="59"/>
      <c r="N1569" s="49"/>
      <c r="O1569" s="61"/>
      <c r="P1569" s="49"/>
      <c r="Q1569" s="59"/>
      <c r="R1569" s="59"/>
      <c r="S1569" s="49"/>
      <c r="T1569" s="50" t="str">
        <f>IFERROR(__xludf.DUMMYFUNCTION("if(isblank($A1569),"""",REGEXREPLACE($A1569,   "",?(\d),?"",  ""$1""&amp;""-""&amp;$H1569))"),"")</f>
        <v/>
      </c>
      <c r="U1569" s="51" t="str">
        <f>IFERROR(__xludf.DUMMYFUNCTION("iferror(split(A1569,"","",TRUE,TRUE),"""")"),"")</f>
        <v/>
      </c>
      <c r="V1569" s="51"/>
      <c r="W1569" s="51"/>
      <c r="X1569" s="51"/>
      <c r="Y1569" s="50" t="str">
        <f>IFERROR(__xludf.DUMMYFUNCTION("if(or(U1569="""",U1569=""f""),"""",U1569&amp;"": ""&amp;vlookup(to_text(U1569),'1.Learning-Goals'!$A$3:$B$100,2,FALSE))"),"")</f>
        <v/>
      </c>
      <c r="Z1569" s="50" t="str">
        <f>IFERROR(__xludf.DUMMYFUNCTION("if(or(V1569="""",V1569=""f""),"""",V1569&amp;"": ""&amp;vlookup(to_text(V1569),'1.Learning-Goals'!$A$3:$B$100,2,FALSE))"),"")</f>
        <v/>
      </c>
      <c r="AA1569" s="50" t="str">
        <f>IFERROR(__xludf.DUMMYFUNCTION("if(or(W1569="""",W1569=""f""),"""",W1569&amp;"": ""&amp;vlookup(to_text(W1569),'1.Learning-Goals'!$A$3:$B$100,2,FALSE))"),"")</f>
        <v/>
      </c>
      <c r="AB1569" s="50" t="str">
        <f>IFERROR(__xludf.DUMMYFUNCTION("if(or(X1569="""",X1569=""f""),"""",X1569&amp;"": ""&amp;vlookup(to_text(X1569),'1.Learning-Goals'!$A$3:$B$100,2,FALSE))"),"")</f>
        <v/>
      </c>
      <c r="AC1569" s="52"/>
      <c r="AD1569" s="52"/>
      <c r="AE1569" s="52"/>
      <c r="AF1569" s="52"/>
      <c r="AG1569" s="52"/>
      <c r="AH1569" s="52"/>
      <c r="AI1569" s="52"/>
      <c r="AJ1569" s="52"/>
    </row>
    <row r="1570" ht="15.75" customHeight="1">
      <c r="A1570" s="53"/>
      <c r="B1570" s="39" t="str">
        <f t="shared" si="1"/>
        <v/>
      </c>
      <c r="C1570" s="40" t="s">
        <v>5019</v>
      </c>
      <c r="D1570" s="41" t="s">
        <v>5020</v>
      </c>
      <c r="E1570" s="41" t="s">
        <v>4890</v>
      </c>
      <c r="F1570" s="40" t="s">
        <v>4891</v>
      </c>
      <c r="G1570" s="41" t="s">
        <v>1067</v>
      </c>
      <c r="H1570" s="60" t="s">
        <v>4893</v>
      </c>
      <c r="I1570" s="41" t="s">
        <v>4894</v>
      </c>
      <c r="J1570" s="46" t="s">
        <v>4996</v>
      </c>
      <c r="K1570" s="44"/>
      <c r="L1570" s="45"/>
      <c r="M1570" s="59"/>
      <c r="N1570" s="49"/>
      <c r="O1570" s="61"/>
      <c r="P1570" s="49"/>
      <c r="Q1570" s="59"/>
      <c r="R1570" s="59"/>
      <c r="S1570" s="49"/>
      <c r="T1570" s="50" t="str">
        <f>IFERROR(__xludf.DUMMYFUNCTION("if(isblank($A1570),"""",REGEXREPLACE($A1570,   "",?(\d),?"",  ""$1""&amp;""-""&amp;$H1570))"),"")</f>
        <v/>
      </c>
      <c r="U1570" s="51" t="str">
        <f>IFERROR(__xludf.DUMMYFUNCTION("iferror(split(A1570,"","",TRUE,TRUE),"""")"),"")</f>
        <v/>
      </c>
      <c r="V1570" s="51"/>
      <c r="W1570" s="51"/>
      <c r="X1570" s="51"/>
      <c r="Y1570" s="50" t="str">
        <f>IFERROR(__xludf.DUMMYFUNCTION("if(or(U1570="""",U1570=""f""),"""",U1570&amp;"": ""&amp;vlookup(to_text(U1570),'1.Learning-Goals'!$A$3:$B$100,2,FALSE))"),"")</f>
        <v/>
      </c>
      <c r="Z1570" s="50" t="str">
        <f>IFERROR(__xludf.DUMMYFUNCTION("if(or(V1570="""",V1570=""f""),"""",V1570&amp;"": ""&amp;vlookup(to_text(V1570),'1.Learning-Goals'!$A$3:$B$100,2,FALSE))"),"")</f>
        <v/>
      </c>
      <c r="AA1570" s="50" t="str">
        <f>IFERROR(__xludf.DUMMYFUNCTION("if(or(W1570="""",W1570=""f""),"""",W1570&amp;"": ""&amp;vlookup(to_text(W1570),'1.Learning-Goals'!$A$3:$B$100,2,FALSE))"),"")</f>
        <v/>
      </c>
      <c r="AB1570" s="50" t="str">
        <f>IFERROR(__xludf.DUMMYFUNCTION("if(or(X1570="""",X1570=""f""),"""",X1570&amp;"": ""&amp;vlookup(to_text(X1570),'1.Learning-Goals'!$A$3:$B$100,2,FALSE))"),"")</f>
        <v/>
      </c>
      <c r="AC1570" s="52"/>
      <c r="AD1570" s="52"/>
      <c r="AE1570" s="52"/>
      <c r="AF1570" s="52"/>
      <c r="AG1570" s="52"/>
      <c r="AH1570" s="52"/>
      <c r="AI1570" s="52"/>
      <c r="AJ1570" s="52"/>
    </row>
    <row r="1571" ht="15.75" customHeight="1">
      <c r="A1571" s="53"/>
      <c r="B1571" s="39" t="str">
        <f t="shared" si="1"/>
        <v/>
      </c>
      <c r="C1571" s="40" t="s">
        <v>5021</v>
      </c>
      <c r="D1571" s="41" t="s">
        <v>5022</v>
      </c>
      <c r="E1571" s="41" t="s">
        <v>4890</v>
      </c>
      <c r="F1571" s="40" t="s">
        <v>4891</v>
      </c>
      <c r="G1571" s="41" t="s">
        <v>1067</v>
      </c>
      <c r="H1571" s="60" t="s">
        <v>4893</v>
      </c>
      <c r="I1571" s="41" t="s">
        <v>4894</v>
      </c>
      <c r="J1571" s="46" t="s">
        <v>4996</v>
      </c>
      <c r="K1571" s="44"/>
      <c r="L1571" s="45"/>
      <c r="M1571" s="59"/>
      <c r="N1571" s="49"/>
      <c r="O1571" s="61"/>
      <c r="P1571" s="49"/>
      <c r="Q1571" s="59"/>
      <c r="R1571" s="59"/>
      <c r="S1571" s="49"/>
      <c r="T1571" s="50" t="str">
        <f>IFERROR(__xludf.DUMMYFUNCTION("if(isblank($A1571),"""",REGEXREPLACE($A1571,   "",?(\d),?"",  ""$1""&amp;""-""&amp;$H1571))"),"")</f>
        <v/>
      </c>
      <c r="U1571" s="51" t="str">
        <f>IFERROR(__xludf.DUMMYFUNCTION("iferror(split(A1571,"","",TRUE,TRUE),"""")"),"")</f>
        <v/>
      </c>
      <c r="V1571" s="51"/>
      <c r="W1571" s="51"/>
      <c r="X1571" s="51"/>
      <c r="Y1571" s="50" t="str">
        <f>IFERROR(__xludf.DUMMYFUNCTION("if(or(U1571="""",U1571=""f""),"""",U1571&amp;"": ""&amp;vlookup(to_text(U1571),'1.Learning-Goals'!$A$3:$B$100,2,FALSE))"),"")</f>
        <v/>
      </c>
      <c r="Z1571" s="50" t="str">
        <f>IFERROR(__xludf.DUMMYFUNCTION("if(or(V1571="""",V1571=""f""),"""",V1571&amp;"": ""&amp;vlookup(to_text(V1571),'1.Learning-Goals'!$A$3:$B$100,2,FALSE))"),"")</f>
        <v/>
      </c>
      <c r="AA1571" s="50" t="str">
        <f>IFERROR(__xludf.DUMMYFUNCTION("if(or(W1571="""",W1571=""f""),"""",W1571&amp;"": ""&amp;vlookup(to_text(W1571),'1.Learning-Goals'!$A$3:$B$100,2,FALSE))"),"")</f>
        <v/>
      </c>
      <c r="AB1571" s="50" t="str">
        <f>IFERROR(__xludf.DUMMYFUNCTION("if(or(X1571="""",X1571=""f""),"""",X1571&amp;"": ""&amp;vlookup(to_text(X1571),'1.Learning-Goals'!$A$3:$B$100,2,FALSE))"),"")</f>
        <v/>
      </c>
      <c r="AC1571" s="52"/>
      <c r="AD1571" s="52"/>
      <c r="AE1571" s="52"/>
      <c r="AF1571" s="52"/>
      <c r="AG1571" s="52"/>
      <c r="AH1571" s="52"/>
      <c r="AI1571" s="52"/>
      <c r="AJ1571" s="52"/>
    </row>
    <row r="1572" ht="15.75" customHeight="1">
      <c r="A1572" s="53"/>
      <c r="B1572" s="39" t="str">
        <f t="shared" si="1"/>
        <v/>
      </c>
      <c r="C1572" s="40" t="s">
        <v>5023</v>
      </c>
      <c r="D1572" s="41" t="s">
        <v>5024</v>
      </c>
      <c r="E1572" s="41" t="s">
        <v>4890</v>
      </c>
      <c r="F1572" s="40" t="s">
        <v>4891</v>
      </c>
      <c r="G1572" s="41" t="s">
        <v>1067</v>
      </c>
      <c r="H1572" s="60" t="s">
        <v>4893</v>
      </c>
      <c r="I1572" s="41" t="s">
        <v>4894</v>
      </c>
      <c r="J1572" s="46" t="s">
        <v>4996</v>
      </c>
      <c r="K1572" s="44"/>
      <c r="L1572" s="45"/>
      <c r="M1572" s="59"/>
      <c r="N1572" s="49"/>
      <c r="O1572" s="61"/>
      <c r="P1572" s="49"/>
      <c r="Q1572" s="59"/>
      <c r="R1572" s="59"/>
      <c r="S1572" s="49"/>
      <c r="T1572" s="50" t="str">
        <f>IFERROR(__xludf.DUMMYFUNCTION("if(isblank($A1572),"""",REGEXREPLACE($A1572,   "",?(\d),?"",  ""$1""&amp;""-""&amp;$H1572))"),"")</f>
        <v/>
      </c>
      <c r="U1572" s="51" t="str">
        <f>IFERROR(__xludf.DUMMYFUNCTION("iferror(split(A1572,"","",TRUE,TRUE),"""")"),"")</f>
        <v/>
      </c>
      <c r="V1572" s="51"/>
      <c r="W1572" s="51"/>
      <c r="X1572" s="51"/>
      <c r="Y1572" s="50" t="str">
        <f>IFERROR(__xludf.DUMMYFUNCTION("if(or(U1572="""",U1572=""f""),"""",U1572&amp;"": ""&amp;vlookup(to_text(U1572),'1.Learning-Goals'!$A$3:$B$100,2,FALSE))"),"")</f>
        <v/>
      </c>
      <c r="Z1572" s="50" t="str">
        <f>IFERROR(__xludf.DUMMYFUNCTION("if(or(V1572="""",V1572=""f""),"""",V1572&amp;"": ""&amp;vlookup(to_text(V1572),'1.Learning-Goals'!$A$3:$B$100,2,FALSE))"),"")</f>
        <v/>
      </c>
      <c r="AA1572" s="50" t="str">
        <f>IFERROR(__xludf.DUMMYFUNCTION("if(or(W1572="""",W1572=""f""),"""",W1572&amp;"": ""&amp;vlookup(to_text(W1572),'1.Learning-Goals'!$A$3:$B$100,2,FALSE))"),"")</f>
        <v/>
      </c>
      <c r="AB1572" s="50" t="str">
        <f>IFERROR(__xludf.DUMMYFUNCTION("if(or(X1572="""",X1572=""f""),"""",X1572&amp;"": ""&amp;vlookup(to_text(X1572),'1.Learning-Goals'!$A$3:$B$100,2,FALSE))"),"")</f>
        <v/>
      </c>
      <c r="AC1572" s="52"/>
      <c r="AD1572" s="52"/>
      <c r="AE1572" s="52"/>
      <c r="AF1572" s="52"/>
      <c r="AG1572" s="52"/>
      <c r="AH1572" s="52"/>
      <c r="AI1572" s="52"/>
      <c r="AJ1572" s="52"/>
    </row>
    <row r="1573" ht="15.75" customHeight="1">
      <c r="A1573" s="53"/>
      <c r="B1573" s="39" t="str">
        <f t="shared" si="1"/>
        <v/>
      </c>
      <c r="C1573" s="40" t="s">
        <v>5025</v>
      </c>
      <c r="D1573" s="41" t="s">
        <v>5026</v>
      </c>
      <c r="E1573" s="41" t="s">
        <v>4890</v>
      </c>
      <c r="F1573" s="40" t="s">
        <v>4891</v>
      </c>
      <c r="G1573" s="41" t="s">
        <v>1067</v>
      </c>
      <c r="H1573" s="60" t="s">
        <v>4893</v>
      </c>
      <c r="I1573" s="41" t="s">
        <v>4894</v>
      </c>
      <c r="J1573" s="46" t="s">
        <v>4996</v>
      </c>
      <c r="K1573" s="44"/>
      <c r="L1573" s="45"/>
      <c r="M1573" s="59"/>
      <c r="N1573" s="49"/>
      <c r="O1573" s="61"/>
      <c r="P1573" s="49"/>
      <c r="Q1573" s="59"/>
      <c r="R1573" s="59"/>
      <c r="S1573" s="49"/>
      <c r="T1573" s="50" t="str">
        <f>IFERROR(__xludf.DUMMYFUNCTION("if(isblank($A1573),"""",REGEXREPLACE($A1573,   "",?(\d),?"",  ""$1""&amp;""-""&amp;$H1573))"),"")</f>
        <v/>
      </c>
      <c r="U1573" s="51" t="str">
        <f>IFERROR(__xludf.DUMMYFUNCTION("iferror(split(A1573,"","",TRUE,TRUE),"""")"),"")</f>
        <v/>
      </c>
      <c r="V1573" s="51"/>
      <c r="W1573" s="51"/>
      <c r="X1573" s="51"/>
      <c r="Y1573" s="50" t="str">
        <f>IFERROR(__xludf.DUMMYFUNCTION("if(or(U1573="""",U1573=""f""),"""",U1573&amp;"": ""&amp;vlookup(to_text(U1573),'1.Learning-Goals'!$A$3:$B$100,2,FALSE))"),"")</f>
        <v/>
      </c>
      <c r="Z1573" s="50" t="str">
        <f>IFERROR(__xludf.DUMMYFUNCTION("if(or(V1573="""",V1573=""f""),"""",V1573&amp;"": ""&amp;vlookup(to_text(V1573),'1.Learning-Goals'!$A$3:$B$100,2,FALSE))"),"")</f>
        <v/>
      </c>
      <c r="AA1573" s="50" t="str">
        <f>IFERROR(__xludf.DUMMYFUNCTION("if(or(W1573="""",W1573=""f""),"""",W1573&amp;"": ""&amp;vlookup(to_text(W1573),'1.Learning-Goals'!$A$3:$B$100,2,FALSE))"),"")</f>
        <v/>
      </c>
      <c r="AB1573" s="50" t="str">
        <f>IFERROR(__xludf.DUMMYFUNCTION("if(or(X1573="""",X1573=""f""),"""",X1573&amp;"": ""&amp;vlookup(to_text(X1573),'1.Learning-Goals'!$A$3:$B$100,2,FALSE))"),"")</f>
        <v/>
      </c>
      <c r="AC1573" s="52"/>
      <c r="AD1573" s="52"/>
      <c r="AE1573" s="52"/>
      <c r="AF1573" s="52"/>
      <c r="AG1573" s="52"/>
      <c r="AH1573" s="52"/>
      <c r="AI1573" s="52"/>
      <c r="AJ1573" s="52"/>
    </row>
    <row r="1574" ht="15.75" customHeight="1">
      <c r="A1574" s="53"/>
      <c r="B1574" s="39" t="str">
        <f t="shared" si="1"/>
        <v/>
      </c>
      <c r="C1574" s="40" t="s">
        <v>5027</v>
      </c>
      <c r="D1574" s="41" t="s">
        <v>5028</v>
      </c>
      <c r="E1574" s="41" t="s">
        <v>4890</v>
      </c>
      <c r="F1574" s="40" t="s">
        <v>4891</v>
      </c>
      <c r="G1574" s="41" t="s">
        <v>4051</v>
      </c>
      <c r="H1574" s="60" t="s">
        <v>4893</v>
      </c>
      <c r="I1574" s="41" t="s">
        <v>4894</v>
      </c>
      <c r="J1574" s="41" t="s">
        <v>4996</v>
      </c>
      <c r="K1574" s="44"/>
      <c r="L1574" s="45"/>
      <c r="M1574" s="59"/>
      <c r="N1574" s="49"/>
      <c r="O1574" s="61"/>
      <c r="P1574" s="49"/>
      <c r="Q1574" s="59"/>
      <c r="R1574" s="59"/>
      <c r="S1574" s="49"/>
      <c r="T1574" s="50" t="str">
        <f>IFERROR(__xludf.DUMMYFUNCTION("if(isblank($A1574),"""",REGEXREPLACE($A1574,   "",?(\d),?"",  ""$1""&amp;""-""&amp;$H1574))"),"")</f>
        <v/>
      </c>
      <c r="U1574" s="51" t="str">
        <f>IFERROR(__xludf.DUMMYFUNCTION("iferror(split(A1574,"","",TRUE,TRUE),"""")"),"")</f>
        <v/>
      </c>
      <c r="V1574" s="51"/>
      <c r="W1574" s="51"/>
      <c r="X1574" s="51"/>
      <c r="Y1574" s="50" t="str">
        <f>IFERROR(__xludf.DUMMYFUNCTION("if(or(U1574="""",U1574=""f""),"""",U1574&amp;"": ""&amp;vlookup(to_text(U1574),'1.Learning-Goals'!$A$3:$B$100,2,FALSE))"),"")</f>
        <v/>
      </c>
      <c r="Z1574" s="50" t="str">
        <f>IFERROR(__xludf.DUMMYFUNCTION("if(or(V1574="""",V1574=""f""),"""",V1574&amp;"": ""&amp;vlookup(to_text(V1574),'1.Learning-Goals'!$A$3:$B$100,2,FALSE))"),"")</f>
        <v/>
      </c>
      <c r="AA1574" s="50" t="str">
        <f>IFERROR(__xludf.DUMMYFUNCTION("if(or(W1574="""",W1574=""f""),"""",W1574&amp;"": ""&amp;vlookup(to_text(W1574),'1.Learning-Goals'!$A$3:$B$100,2,FALSE))"),"")</f>
        <v/>
      </c>
      <c r="AB1574" s="50" t="str">
        <f>IFERROR(__xludf.DUMMYFUNCTION("if(or(X1574="""",X1574=""f""),"""",X1574&amp;"": ""&amp;vlookup(to_text(X1574),'1.Learning-Goals'!$A$3:$B$100,2,FALSE))"),"")</f>
        <v/>
      </c>
      <c r="AC1574" s="52"/>
      <c r="AD1574" s="52"/>
      <c r="AE1574" s="52"/>
      <c r="AF1574" s="52"/>
      <c r="AG1574" s="52"/>
      <c r="AH1574" s="52"/>
      <c r="AI1574" s="52"/>
      <c r="AJ1574" s="52"/>
    </row>
    <row r="1575" ht="15.75" customHeight="1">
      <c r="A1575" s="53"/>
      <c r="B1575" s="39" t="str">
        <f t="shared" si="1"/>
        <v/>
      </c>
      <c r="C1575" s="40" t="s">
        <v>5029</v>
      </c>
      <c r="D1575" s="41" t="s">
        <v>5030</v>
      </c>
      <c r="E1575" s="41" t="s">
        <v>4890</v>
      </c>
      <c r="F1575" s="40" t="s">
        <v>4891</v>
      </c>
      <c r="G1575" s="41" t="s">
        <v>4051</v>
      </c>
      <c r="H1575" s="60" t="s">
        <v>4893</v>
      </c>
      <c r="I1575" s="41" t="s">
        <v>4894</v>
      </c>
      <c r="J1575" s="41" t="s">
        <v>4996</v>
      </c>
      <c r="K1575" s="44"/>
      <c r="L1575" s="45"/>
      <c r="M1575" s="59"/>
      <c r="N1575" s="49"/>
      <c r="O1575" s="61"/>
      <c r="P1575" s="49"/>
      <c r="Q1575" s="59"/>
      <c r="R1575" s="59"/>
      <c r="S1575" s="49"/>
      <c r="T1575" s="50" t="str">
        <f>IFERROR(__xludf.DUMMYFUNCTION("if(isblank($A1575),"""",REGEXREPLACE($A1575,   "",?(\d),?"",  ""$1""&amp;""-""&amp;$H1575))"),"")</f>
        <v/>
      </c>
      <c r="U1575" s="51" t="str">
        <f>IFERROR(__xludf.DUMMYFUNCTION("iferror(split(A1575,"","",TRUE,TRUE),"""")"),"")</f>
        <v/>
      </c>
      <c r="V1575" s="51"/>
      <c r="W1575" s="51"/>
      <c r="X1575" s="51"/>
      <c r="Y1575" s="50" t="str">
        <f>IFERROR(__xludf.DUMMYFUNCTION("if(or(U1575="""",U1575=""f""),"""",U1575&amp;"": ""&amp;vlookup(to_text(U1575),'1.Learning-Goals'!$A$3:$B$100,2,FALSE))"),"")</f>
        <v/>
      </c>
      <c r="Z1575" s="50" t="str">
        <f>IFERROR(__xludf.DUMMYFUNCTION("if(or(V1575="""",V1575=""f""),"""",V1575&amp;"": ""&amp;vlookup(to_text(V1575),'1.Learning-Goals'!$A$3:$B$100,2,FALSE))"),"")</f>
        <v/>
      </c>
      <c r="AA1575" s="50" t="str">
        <f>IFERROR(__xludf.DUMMYFUNCTION("if(or(W1575="""",W1575=""f""),"""",W1575&amp;"": ""&amp;vlookup(to_text(W1575),'1.Learning-Goals'!$A$3:$B$100,2,FALSE))"),"")</f>
        <v/>
      </c>
      <c r="AB1575" s="50" t="str">
        <f>IFERROR(__xludf.DUMMYFUNCTION("if(or(X1575="""",X1575=""f""),"""",X1575&amp;"": ""&amp;vlookup(to_text(X1575),'1.Learning-Goals'!$A$3:$B$100,2,FALSE))"),"")</f>
        <v/>
      </c>
      <c r="AC1575" s="52"/>
      <c r="AD1575" s="52"/>
      <c r="AE1575" s="52"/>
      <c r="AF1575" s="52"/>
      <c r="AG1575" s="52"/>
      <c r="AH1575" s="52"/>
      <c r="AI1575" s="52"/>
      <c r="AJ1575" s="52"/>
    </row>
    <row r="1576" ht="15.75" customHeight="1">
      <c r="A1576" s="53"/>
      <c r="B1576" s="39" t="str">
        <f t="shared" si="1"/>
        <v/>
      </c>
      <c r="C1576" s="40" t="s">
        <v>5031</v>
      </c>
      <c r="D1576" s="41" t="s">
        <v>5032</v>
      </c>
      <c r="E1576" s="41" t="s">
        <v>4890</v>
      </c>
      <c r="F1576" s="40" t="s">
        <v>4891</v>
      </c>
      <c r="G1576" s="41" t="s">
        <v>4051</v>
      </c>
      <c r="H1576" s="60" t="s">
        <v>4893</v>
      </c>
      <c r="I1576" s="41" t="s">
        <v>4894</v>
      </c>
      <c r="J1576" s="41" t="s">
        <v>4996</v>
      </c>
      <c r="K1576" s="44"/>
      <c r="L1576" s="45"/>
      <c r="M1576" s="59"/>
      <c r="N1576" s="49"/>
      <c r="O1576" s="61"/>
      <c r="P1576" s="49"/>
      <c r="Q1576" s="59"/>
      <c r="R1576" s="59"/>
      <c r="S1576" s="49"/>
      <c r="T1576" s="50" t="str">
        <f>IFERROR(__xludf.DUMMYFUNCTION("if(isblank($A1576),"""",REGEXREPLACE($A1576,   "",?(\d),?"",  ""$1""&amp;""-""&amp;$H1576))"),"")</f>
        <v/>
      </c>
      <c r="U1576" s="51" t="str">
        <f>IFERROR(__xludf.DUMMYFUNCTION("iferror(split(A1576,"","",TRUE,TRUE),"""")"),"")</f>
        <v/>
      </c>
      <c r="V1576" s="51"/>
      <c r="W1576" s="51"/>
      <c r="X1576" s="51"/>
      <c r="Y1576" s="50" t="str">
        <f>IFERROR(__xludf.DUMMYFUNCTION("if(or(U1576="""",U1576=""f""),"""",U1576&amp;"": ""&amp;vlookup(to_text(U1576),'1.Learning-Goals'!$A$3:$B$100,2,FALSE))"),"")</f>
        <v/>
      </c>
      <c r="Z1576" s="50" t="str">
        <f>IFERROR(__xludf.DUMMYFUNCTION("if(or(V1576="""",V1576=""f""),"""",V1576&amp;"": ""&amp;vlookup(to_text(V1576),'1.Learning-Goals'!$A$3:$B$100,2,FALSE))"),"")</f>
        <v/>
      </c>
      <c r="AA1576" s="50" t="str">
        <f>IFERROR(__xludf.DUMMYFUNCTION("if(or(W1576="""",W1576=""f""),"""",W1576&amp;"": ""&amp;vlookup(to_text(W1576),'1.Learning-Goals'!$A$3:$B$100,2,FALSE))"),"")</f>
        <v/>
      </c>
      <c r="AB1576" s="50" t="str">
        <f>IFERROR(__xludf.DUMMYFUNCTION("if(or(X1576="""",X1576=""f""),"""",X1576&amp;"": ""&amp;vlookup(to_text(X1576),'1.Learning-Goals'!$A$3:$B$100,2,FALSE))"),"")</f>
        <v/>
      </c>
      <c r="AC1576" s="52"/>
      <c r="AD1576" s="52"/>
      <c r="AE1576" s="52"/>
      <c r="AF1576" s="52"/>
      <c r="AG1576" s="52"/>
      <c r="AH1576" s="52"/>
      <c r="AI1576" s="52"/>
      <c r="AJ1576" s="52"/>
    </row>
    <row r="1577" ht="15.75" customHeight="1">
      <c r="A1577" s="53"/>
      <c r="B1577" s="39" t="str">
        <f t="shared" si="1"/>
        <v/>
      </c>
      <c r="C1577" s="40" t="s">
        <v>5033</v>
      </c>
      <c r="D1577" s="41" t="s">
        <v>5034</v>
      </c>
      <c r="E1577" s="41" t="s">
        <v>4890</v>
      </c>
      <c r="F1577" s="40" t="s">
        <v>4891</v>
      </c>
      <c r="G1577" s="41" t="s">
        <v>4051</v>
      </c>
      <c r="H1577" s="60" t="s">
        <v>4893</v>
      </c>
      <c r="I1577" s="41" t="s">
        <v>4894</v>
      </c>
      <c r="J1577" s="41" t="s">
        <v>4996</v>
      </c>
      <c r="K1577" s="44"/>
      <c r="L1577" s="45"/>
      <c r="M1577" s="59"/>
      <c r="N1577" s="49"/>
      <c r="O1577" s="61"/>
      <c r="P1577" s="49"/>
      <c r="Q1577" s="59"/>
      <c r="R1577" s="59"/>
      <c r="S1577" s="49"/>
      <c r="T1577" s="50" t="str">
        <f>IFERROR(__xludf.DUMMYFUNCTION("if(isblank($A1577),"""",REGEXREPLACE($A1577,   "",?(\d),?"",  ""$1""&amp;""-""&amp;$H1577))"),"")</f>
        <v/>
      </c>
      <c r="U1577" s="51" t="str">
        <f>IFERROR(__xludf.DUMMYFUNCTION("iferror(split(A1577,"","",TRUE,TRUE),"""")"),"")</f>
        <v/>
      </c>
      <c r="V1577" s="51"/>
      <c r="W1577" s="51"/>
      <c r="X1577" s="51"/>
      <c r="Y1577" s="50" t="str">
        <f>IFERROR(__xludf.DUMMYFUNCTION("if(or(U1577="""",U1577=""f""),"""",U1577&amp;"": ""&amp;vlookup(to_text(U1577),'1.Learning-Goals'!$A$3:$B$100,2,FALSE))"),"")</f>
        <v/>
      </c>
      <c r="Z1577" s="50" t="str">
        <f>IFERROR(__xludf.DUMMYFUNCTION("if(or(V1577="""",V1577=""f""),"""",V1577&amp;"": ""&amp;vlookup(to_text(V1577),'1.Learning-Goals'!$A$3:$B$100,2,FALSE))"),"")</f>
        <v/>
      </c>
      <c r="AA1577" s="50" t="str">
        <f>IFERROR(__xludf.DUMMYFUNCTION("if(or(W1577="""",W1577=""f""),"""",W1577&amp;"": ""&amp;vlookup(to_text(W1577),'1.Learning-Goals'!$A$3:$B$100,2,FALSE))"),"")</f>
        <v/>
      </c>
      <c r="AB1577" s="50" t="str">
        <f>IFERROR(__xludf.DUMMYFUNCTION("if(or(X1577="""",X1577=""f""),"""",X1577&amp;"": ""&amp;vlookup(to_text(X1577),'1.Learning-Goals'!$A$3:$B$100,2,FALSE))"),"")</f>
        <v/>
      </c>
      <c r="AC1577" s="52"/>
      <c r="AD1577" s="52"/>
      <c r="AE1577" s="52"/>
      <c r="AF1577" s="52"/>
      <c r="AG1577" s="52"/>
      <c r="AH1577" s="52"/>
      <c r="AI1577" s="52"/>
      <c r="AJ1577" s="52"/>
    </row>
    <row r="1578" ht="15.75" customHeight="1">
      <c r="A1578" s="53"/>
      <c r="B1578" s="39" t="str">
        <f t="shared" si="1"/>
        <v/>
      </c>
      <c r="C1578" s="40" t="s">
        <v>5035</v>
      </c>
      <c r="D1578" s="41" t="s">
        <v>5036</v>
      </c>
      <c r="E1578" s="41" t="s">
        <v>4890</v>
      </c>
      <c r="F1578" s="40" t="s">
        <v>4891</v>
      </c>
      <c r="G1578" s="41" t="s">
        <v>4051</v>
      </c>
      <c r="H1578" s="60" t="s">
        <v>4893</v>
      </c>
      <c r="I1578" s="41" t="s">
        <v>4894</v>
      </c>
      <c r="J1578" s="41" t="s">
        <v>4996</v>
      </c>
      <c r="K1578" s="44"/>
      <c r="L1578" s="45"/>
      <c r="M1578" s="59"/>
      <c r="N1578" s="49"/>
      <c r="O1578" s="61"/>
      <c r="P1578" s="49"/>
      <c r="Q1578" s="59"/>
      <c r="R1578" s="59"/>
      <c r="S1578" s="49"/>
      <c r="T1578" s="50" t="str">
        <f>IFERROR(__xludf.DUMMYFUNCTION("if(isblank($A1578),"""",REGEXREPLACE($A1578,   "",?(\d),?"",  ""$1""&amp;""-""&amp;$H1578))"),"")</f>
        <v/>
      </c>
      <c r="U1578" s="51" t="str">
        <f>IFERROR(__xludf.DUMMYFUNCTION("iferror(split(A1578,"","",TRUE,TRUE),"""")"),"")</f>
        <v/>
      </c>
      <c r="V1578" s="51"/>
      <c r="W1578" s="51"/>
      <c r="X1578" s="51"/>
      <c r="Y1578" s="50" t="str">
        <f>IFERROR(__xludf.DUMMYFUNCTION("if(or(U1578="""",U1578=""f""),"""",U1578&amp;"": ""&amp;vlookup(to_text(U1578),'1.Learning-Goals'!$A$3:$B$100,2,FALSE))"),"")</f>
        <v/>
      </c>
      <c r="Z1578" s="50" t="str">
        <f>IFERROR(__xludf.DUMMYFUNCTION("if(or(V1578="""",V1578=""f""),"""",V1578&amp;"": ""&amp;vlookup(to_text(V1578),'1.Learning-Goals'!$A$3:$B$100,2,FALSE))"),"")</f>
        <v/>
      </c>
      <c r="AA1578" s="50" t="str">
        <f>IFERROR(__xludf.DUMMYFUNCTION("if(or(W1578="""",W1578=""f""),"""",W1578&amp;"": ""&amp;vlookup(to_text(W1578),'1.Learning-Goals'!$A$3:$B$100,2,FALSE))"),"")</f>
        <v/>
      </c>
      <c r="AB1578" s="50" t="str">
        <f>IFERROR(__xludf.DUMMYFUNCTION("if(or(X1578="""",X1578=""f""),"""",X1578&amp;"": ""&amp;vlookup(to_text(X1578),'1.Learning-Goals'!$A$3:$B$100,2,FALSE))"),"")</f>
        <v/>
      </c>
      <c r="AC1578" s="52"/>
      <c r="AD1578" s="52"/>
      <c r="AE1578" s="52"/>
      <c r="AF1578" s="52"/>
      <c r="AG1578" s="52"/>
      <c r="AH1578" s="52"/>
      <c r="AI1578" s="52"/>
      <c r="AJ1578" s="52"/>
    </row>
    <row r="1579" ht="15.75" customHeight="1">
      <c r="A1579" s="53"/>
      <c r="B1579" s="39" t="str">
        <f t="shared" si="1"/>
        <v/>
      </c>
      <c r="C1579" s="40" t="s">
        <v>5037</v>
      </c>
      <c r="D1579" s="41" t="s">
        <v>5038</v>
      </c>
      <c r="E1579" s="41" t="s">
        <v>4890</v>
      </c>
      <c r="F1579" s="40" t="s">
        <v>4891</v>
      </c>
      <c r="G1579" s="41" t="s">
        <v>4051</v>
      </c>
      <c r="H1579" s="60" t="s">
        <v>4893</v>
      </c>
      <c r="I1579" s="41" t="s">
        <v>4894</v>
      </c>
      <c r="J1579" s="41" t="s">
        <v>4996</v>
      </c>
      <c r="K1579" s="44"/>
      <c r="L1579" s="45"/>
      <c r="M1579" s="59"/>
      <c r="N1579" s="49"/>
      <c r="O1579" s="61"/>
      <c r="P1579" s="49"/>
      <c r="Q1579" s="59"/>
      <c r="R1579" s="59"/>
      <c r="S1579" s="49"/>
      <c r="T1579" s="50" t="str">
        <f>IFERROR(__xludf.DUMMYFUNCTION("if(isblank($A1579),"""",REGEXREPLACE($A1579,   "",?(\d),?"",  ""$1""&amp;""-""&amp;$H1579))"),"")</f>
        <v/>
      </c>
      <c r="U1579" s="51" t="str">
        <f>IFERROR(__xludf.DUMMYFUNCTION("iferror(split(A1579,"","",TRUE,TRUE),"""")"),"")</f>
        <v/>
      </c>
      <c r="V1579" s="51"/>
      <c r="W1579" s="51"/>
      <c r="X1579" s="51"/>
      <c r="Y1579" s="50" t="str">
        <f>IFERROR(__xludf.DUMMYFUNCTION("if(or(U1579="""",U1579=""f""),"""",U1579&amp;"": ""&amp;vlookup(to_text(U1579),'1.Learning-Goals'!$A$3:$B$100,2,FALSE))"),"")</f>
        <v/>
      </c>
      <c r="Z1579" s="50" t="str">
        <f>IFERROR(__xludf.DUMMYFUNCTION("if(or(V1579="""",V1579=""f""),"""",V1579&amp;"": ""&amp;vlookup(to_text(V1579),'1.Learning-Goals'!$A$3:$B$100,2,FALSE))"),"")</f>
        <v/>
      </c>
      <c r="AA1579" s="50" t="str">
        <f>IFERROR(__xludf.DUMMYFUNCTION("if(or(W1579="""",W1579=""f""),"""",W1579&amp;"": ""&amp;vlookup(to_text(W1579),'1.Learning-Goals'!$A$3:$B$100,2,FALSE))"),"")</f>
        <v/>
      </c>
      <c r="AB1579" s="50" t="str">
        <f>IFERROR(__xludf.DUMMYFUNCTION("if(or(X1579="""",X1579=""f""),"""",X1579&amp;"": ""&amp;vlookup(to_text(X1579),'1.Learning-Goals'!$A$3:$B$100,2,FALSE))"),"")</f>
        <v/>
      </c>
      <c r="AC1579" s="52"/>
      <c r="AD1579" s="52"/>
      <c r="AE1579" s="52"/>
      <c r="AF1579" s="52"/>
      <c r="AG1579" s="52"/>
      <c r="AH1579" s="52"/>
      <c r="AI1579" s="52"/>
      <c r="AJ1579" s="52"/>
    </row>
    <row r="1580" ht="15.75" customHeight="1">
      <c r="A1580" s="53"/>
      <c r="B1580" s="39" t="str">
        <f t="shared" si="1"/>
        <v/>
      </c>
      <c r="C1580" s="40" t="s">
        <v>5039</v>
      </c>
      <c r="D1580" s="41" t="s">
        <v>5040</v>
      </c>
      <c r="E1580" s="41" t="s">
        <v>4890</v>
      </c>
      <c r="F1580" s="40" t="s">
        <v>4891</v>
      </c>
      <c r="G1580" s="41" t="s">
        <v>4892</v>
      </c>
      <c r="H1580" s="60" t="s">
        <v>4893</v>
      </c>
      <c r="I1580" s="41" t="s">
        <v>4894</v>
      </c>
      <c r="J1580" s="46" t="s">
        <v>5041</v>
      </c>
      <c r="K1580" s="44"/>
      <c r="L1580" s="45"/>
      <c r="M1580" s="59"/>
      <c r="N1580" s="49"/>
      <c r="O1580" s="61"/>
      <c r="P1580" s="49"/>
      <c r="Q1580" s="59"/>
      <c r="R1580" s="59"/>
      <c r="S1580" s="49"/>
      <c r="T1580" s="50" t="str">
        <f>IFERROR(__xludf.DUMMYFUNCTION("if(isblank($A1580),"""",REGEXREPLACE($A1580,   "",?(\d),?"",  ""$1""&amp;""-""&amp;$H1580))"),"")</f>
        <v/>
      </c>
      <c r="U1580" s="51" t="str">
        <f>IFERROR(__xludf.DUMMYFUNCTION("iferror(split(A1580,"","",TRUE,TRUE),"""")"),"")</f>
        <v/>
      </c>
      <c r="V1580" s="51"/>
      <c r="W1580" s="51"/>
      <c r="X1580" s="51"/>
      <c r="Y1580" s="50" t="str">
        <f>IFERROR(__xludf.DUMMYFUNCTION("if(or(U1580="""",U1580=""f""),"""",U1580&amp;"": ""&amp;vlookup(to_text(U1580),'1.Learning-Goals'!$A$3:$B$100,2,FALSE))"),"")</f>
        <v/>
      </c>
      <c r="Z1580" s="50" t="str">
        <f>IFERROR(__xludf.DUMMYFUNCTION("if(or(V1580="""",V1580=""f""),"""",V1580&amp;"": ""&amp;vlookup(to_text(V1580),'1.Learning-Goals'!$A$3:$B$100,2,FALSE))"),"")</f>
        <v/>
      </c>
      <c r="AA1580" s="50" t="str">
        <f>IFERROR(__xludf.DUMMYFUNCTION("if(or(W1580="""",W1580=""f""),"""",W1580&amp;"": ""&amp;vlookup(to_text(W1580),'1.Learning-Goals'!$A$3:$B$100,2,FALSE))"),"")</f>
        <v/>
      </c>
      <c r="AB1580" s="50" t="str">
        <f>IFERROR(__xludf.DUMMYFUNCTION("if(or(X1580="""",X1580=""f""),"""",X1580&amp;"": ""&amp;vlookup(to_text(X1580),'1.Learning-Goals'!$A$3:$B$100,2,FALSE))"),"")</f>
        <v/>
      </c>
      <c r="AC1580" s="52"/>
      <c r="AD1580" s="52"/>
      <c r="AE1580" s="52"/>
      <c r="AF1580" s="52"/>
      <c r="AG1580" s="52"/>
      <c r="AH1580" s="52"/>
      <c r="AI1580" s="52"/>
      <c r="AJ1580" s="52"/>
    </row>
    <row r="1581" ht="15.75" customHeight="1">
      <c r="A1581" s="53"/>
      <c r="B1581" s="39" t="str">
        <f t="shared" si="1"/>
        <v/>
      </c>
      <c r="C1581" s="40" t="s">
        <v>5042</v>
      </c>
      <c r="D1581" s="41" t="s">
        <v>5043</v>
      </c>
      <c r="E1581" s="41" t="s">
        <v>4890</v>
      </c>
      <c r="F1581" s="40" t="s">
        <v>4891</v>
      </c>
      <c r="G1581" s="41" t="s">
        <v>4892</v>
      </c>
      <c r="H1581" s="60" t="s">
        <v>4893</v>
      </c>
      <c r="I1581" s="41" t="s">
        <v>4894</v>
      </c>
      <c r="J1581" s="46" t="s">
        <v>5041</v>
      </c>
      <c r="K1581" s="44"/>
      <c r="L1581" s="45"/>
      <c r="M1581" s="59"/>
      <c r="N1581" s="49"/>
      <c r="O1581" s="61"/>
      <c r="P1581" s="49"/>
      <c r="Q1581" s="59"/>
      <c r="R1581" s="59"/>
      <c r="S1581" s="49"/>
      <c r="T1581" s="50" t="str">
        <f>IFERROR(__xludf.DUMMYFUNCTION("if(isblank($A1581),"""",REGEXREPLACE($A1581,   "",?(\d),?"",  ""$1""&amp;""-""&amp;$H1581))"),"")</f>
        <v/>
      </c>
      <c r="U1581" s="51" t="str">
        <f>IFERROR(__xludf.DUMMYFUNCTION("iferror(split(A1581,"","",TRUE,TRUE),"""")"),"")</f>
        <v/>
      </c>
      <c r="V1581" s="51"/>
      <c r="W1581" s="51"/>
      <c r="X1581" s="51"/>
      <c r="Y1581" s="50" t="str">
        <f>IFERROR(__xludf.DUMMYFUNCTION("if(or(U1581="""",U1581=""f""),"""",U1581&amp;"": ""&amp;vlookup(to_text(U1581),'1.Learning-Goals'!$A$3:$B$100,2,FALSE))"),"")</f>
        <v/>
      </c>
      <c r="Z1581" s="50" t="str">
        <f>IFERROR(__xludf.DUMMYFUNCTION("if(or(V1581="""",V1581=""f""),"""",V1581&amp;"": ""&amp;vlookup(to_text(V1581),'1.Learning-Goals'!$A$3:$B$100,2,FALSE))"),"")</f>
        <v/>
      </c>
      <c r="AA1581" s="50" t="str">
        <f>IFERROR(__xludf.DUMMYFUNCTION("if(or(W1581="""",W1581=""f""),"""",W1581&amp;"": ""&amp;vlookup(to_text(W1581),'1.Learning-Goals'!$A$3:$B$100,2,FALSE))"),"")</f>
        <v/>
      </c>
      <c r="AB1581" s="50" t="str">
        <f>IFERROR(__xludf.DUMMYFUNCTION("if(or(X1581="""",X1581=""f""),"""",X1581&amp;"": ""&amp;vlookup(to_text(X1581),'1.Learning-Goals'!$A$3:$B$100,2,FALSE))"),"")</f>
        <v/>
      </c>
      <c r="AC1581" s="52"/>
      <c r="AD1581" s="52"/>
      <c r="AE1581" s="52"/>
      <c r="AF1581" s="52"/>
      <c r="AG1581" s="52"/>
      <c r="AH1581" s="52"/>
      <c r="AI1581" s="52"/>
      <c r="AJ1581" s="52"/>
    </row>
    <row r="1582" ht="15.75" customHeight="1">
      <c r="A1582" s="53"/>
      <c r="B1582" s="39" t="str">
        <f t="shared" si="1"/>
        <v/>
      </c>
      <c r="C1582" s="40" t="s">
        <v>5044</v>
      </c>
      <c r="D1582" s="41" t="s">
        <v>5045</v>
      </c>
      <c r="E1582" s="41" t="s">
        <v>4890</v>
      </c>
      <c r="F1582" s="40" t="s">
        <v>4891</v>
      </c>
      <c r="G1582" s="41" t="s">
        <v>4892</v>
      </c>
      <c r="H1582" s="60" t="s">
        <v>4893</v>
      </c>
      <c r="I1582" s="41" t="s">
        <v>4894</v>
      </c>
      <c r="J1582" s="46" t="s">
        <v>5041</v>
      </c>
      <c r="K1582" s="44"/>
      <c r="L1582" s="45"/>
      <c r="M1582" s="59"/>
      <c r="N1582" s="49"/>
      <c r="O1582" s="61"/>
      <c r="P1582" s="49"/>
      <c r="Q1582" s="59"/>
      <c r="R1582" s="59"/>
      <c r="S1582" s="49"/>
      <c r="T1582" s="50" t="str">
        <f>IFERROR(__xludf.DUMMYFUNCTION("if(isblank($A1582),"""",REGEXREPLACE($A1582,   "",?(\d),?"",  ""$1""&amp;""-""&amp;$H1582))"),"")</f>
        <v/>
      </c>
      <c r="U1582" s="51" t="str">
        <f>IFERROR(__xludf.DUMMYFUNCTION("iferror(split(A1582,"","",TRUE,TRUE),"""")"),"")</f>
        <v/>
      </c>
      <c r="V1582" s="51"/>
      <c r="W1582" s="51"/>
      <c r="X1582" s="51"/>
      <c r="Y1582" s="50" t="str">
        <f>IFERROR(__xludf.DUMMYFUNCTION("if(or(U1582="""",U1582=""f""),"""",U1582&amp;"": ""&amp;vlookup(to_text(U1582),'1.Learning-Goals'!$A$3:$B$100,2,FALSE))"),"")</f>
        <v/>
      </c>
      <c r="Z1582" s="50" t="str">
        <f>IFERROR(__xludf.DUMMYFUNCTION("if(or(V1582="""",V1582=""f""),"""",V1582&amp;"": ""&amp;vlookup(to_text(V1582),'1.Learning-Goals'!$A$3:$B$100,2,FALSE))"),"")</f>
        <v/>
      </c>
      <c r="AA1582" s="50" t="str">
        <f>IFERROR(__xludf.DUMMYFUNCTION("if(or(W1582="""",W1582=""f""),"""",W1582&amp;"": ""&amp;vlookup(to_text(W1582),'1.Learning-Goals'!$A$3:$B$100,2,FALSE))"),"")</f>
        <v/>
      </c>
      <c r="AB1582" s="50" t="str">
        <f>IFERROR(__xludf.DUMMYFUNCTION("if(or(X1582="""",X1582=""f""),"""",X1582&amp;"": ""&amp;vlookup(to_text(X1582),'1.Learning-Goals'!$A$3:$B$100,2,FALSE))"),"")</f>
        <v/>
      </c>
      <c r="AC1582" s="52"/>
      <c r="AD1582" s="52"/>
      <c r="AE1582" s="52"/>
      <c r="AF1582" s="52"/>
      <c r="AG1582" s="52"/>
      <c r="AH1582" s="52"/>
      <c r="AI1582" s="52"/>
      <c r="AJ1582" s="52"/>
    </row>
    <row r="1583" ht="15.75" customHeight="1">
      <c r="A1583" s="53"/>
      <c r="B1583" s="39" t="str">
        <f t="shared" si="1"/>
        <v/>
      </c>
      <c r="C1583" s="40" t="s">
        <v>5046</v>
      </c>
      <c r="D1583" s="41" t="s">
        <v>5047</v>
      </c>
      <c r="E1583" s="41" t="s">
        <v>4890</v>
      </c>
      <c r="F1583" s="40" t="s">
        <v>4891</v>
      </c>
      <c r="G1583" s="41" t="s">
        <v>4892</v>
      </c>
      <c r="H1583" s="60" t="s">
        <v>4893</v>
      </c>
      <c r="I1583" s="41" t="s">
        <v>4894</v>
      </c>
      <c r="J1583" s="46" t="s">
        <v>5041</v>
      </c>
      <c r="K1583" s="44"/>
      <c r="L1583" s="45"/>
      <c r="M1583" s="59"/>
      <c r="N1583" s="49"/>
      <c r="O1583" s="61"/>
      <c r="P1583" s="49"/>
      <c r="Q1583" s="59"/>
      <c r="R1583" s="59"/>
      <c r="S1583" s="49"/>
      <c r="T1583" s="50" t="str">
        <f>IFERROR(__xludf.DUMMYFUNCTION("if(isblank($A1583),"""",REGEXREPLACE($A1583,   "",?(\d),?"",  ""$1""&amp;""-""&amp;$H1583))"),"")</f>
        <v/>
      </c>
      <c r="U1583" s="51" t="str">
        <f>IFERROR(__xludf.DUMMYFUNCTION("iferror(split(A1583,"","",TRUE,TRUE),"""")"),"")</f>
        <v/>
      </c>
      <c r="V1583" s="51"/>
      <c r="W1583" s="51"/>
      <c r="X1583" s="51"/>
      <c r="Y1583" s="50" t="str">
        <f>IFERROR(__xludf.DUMMYFUNCTION("if(or(U1583="""",U1583=""f""),"""",U1583&amp;"": ""&amp;vlookup(to_text(U1583),'1.Learning-Goals'!$A$3:$B$100,2,FALSE))"),"")</f>
        <v/>
      </c>
      <c r="Z1583" s="50" t="str">
        <f>IFERROR(__xludf.DUMMYFUNCTION("if(or(V1583="""",V1583=""f""),"""",V1583&amp;"": ""&amp;vlookup(to_text(V1583),'1.Learning-Goals'!$A$3:$B$100,2,FALSE))"),"")</f>
        <v/>
      </c>
      <c r="AA1583" s="50" t="str">
        <f>IFERROR(__xludf.DUMMYFUNCTION("if(or(W1583="""",W1583=""f""),"""",W1583&amp;"": ""&amp;vlookup(to_text(W1583),'1.Learning-Goals'!$A$3:$B$100,2,FALSE))"),"")</f>
        <v/>
      </c>
      <c r="AB1583" s="50" t="str">
        <f>IFERROR(__xludf.DUMMYFUNCTION("if(or(X1583="""",X1583=""f""),"""",X1583&amp;"": ""&amp;vlookup(to_text(X1583),'1.Learning-Goals'!$A$3:$B$100,2,FALSE))"),"")</f>
        <v/>
      </c>
      <c r="AC1583" s="52"/>
      <c r="AD1583" s="52"/>
      <c r="AE1583" s="52"/>
      <c r="AF1583" s="52"/>
      <c r="AG1583" s="52"/>
      <c r="AH1583" s="52"/>
      <c r="AI1583" s="52"/>
      <c r="AJ1583" s="52"/>
    </row>
    <row r="1584" ht="15.75" customHeight="1">
      <c r="A1584" s="53"/>
      <c r="B1584" s="39" t="str">
        <f t="shared" si="1"/>
        <v/>
      </c>
      <c r="C1584" s="40" t="s">
        <v>5048</v>
      </c>
      <c r="D1584" s="41" t="s">
        <v>5049</v>
      </c>
      <c r="E1584" s="41" t="s">
        <v>4890</v>
      </c>
      <c r="F1584" s="40" t="s">
        <v>4891</v>
      </c>
      <c r="G1584" s="41" t="s">
        <v>4892</v>
      </c>
      <c r="H1584" s="60" t="s">
        <v>4893</v>
      </c>
      <c r="I1584" s="41" t="s">
        <v>4894</v>
      </c>
      <c r="J1584" s="46" t="s">
        <v>5041</v>
      </c>
      <c r="K1584" s="44"/>
      <c r="L1584" s="45"/>
      <c r="M1584" s="59"/>
      <c r="N1584" s="49"/>
      <c r="O1584" s="61"/>
      <c r="P1584" s="49"/>
      <c r="Q1584" s="59"/>
      <c r="R1584" s="59"/>
      <c r="S1584" s="49"/>
      <c r="T1584" s="50" t="str">
        <f>IFERROR(__xludf.DUMMYFUNCTION("if(isblank($A1584),"""",REGEXREPLACE($A1584,   "",?(\d),?"",  ""$1""&amp;""-""&amp;$H1584))"),"")</f>
        <v/>
      </c>
      <c r="U1584" s="51" t="str">
        <f>IFERROR(__xludf.DUMMYFUNCTION("iferror(split(A1584,"","",TRUE,TRUE),"""")"),"")</f>
        <v/>
      </c>
      <c r="V1584" s="51"/>
      <c r="W1584" s="51"/>
      <c r="X1584" s="51"/>
      <c r="Y1584" s="50" t="str">
        <f>IFERROR(__xludf.DUMMYFUNCTION("if(or(U1584="""",U1584=""f""),"""",U1584&amp;"": ""&amp;vlookup(to_text(U1584),'1.Learning-Goals'!$A$3:$B$100,2,FALSE))"),"")</f>
        <v/>
      </c>
      <c r="Z1584" s="50" t="str">
        <f>IFERROR(__xludf.DUMMYFUNCTION("if(or(V1584="""",V1584=""f""),"""",V1584&amp;"": ""&amp;vlookup(to_text(V1584),'1.Learning-Goals'!$A$3:$B$100,2,FALSE))"),"")</f>
        <v/>
      </c>
      <c r="AA1584" s="50" t="str">
        <f>IFERROR(__xludf.DUMMYFUNCTION("if(or(W1584="""",W1584=""f""),"""",W1584&amp;"": ""&amp;vlookup(to_text(W1584),'1.Learning-Goals'!$A$3:$B$100,2,FALSE))"),"")</f>
        <v/>
      </c>
      <c r="AB1584" s="50" t="str">
        <f>IFERROR(__xludf.DUMMYFUNCTION("if(or(X1584="""",X1584=""f""),"""",X1584&amp;"": ""&amp;vlookup(to_text(X1584),'1.Learning-Goals'!$A$3:$B$100,2,FALSE))"),"")</f>
        <v/>
      </c>
      <c r="AC1584" s="52"/>
      <c r="AD1584" s="52"/>
      <c r="AE1584" s="52"/>
      <c r="AF1584" s="52"/>
      <c r="AG1584" s="52"/>
      <c r="AH1584" s="52"/>
      <c r="AI1584" s="52"/>
      <c r="AJ1584" s="52"/>
    </row>
    <row r="1585" ht="15.75" customHeight="1">
      <c r="A1585" s="53"/>
      <c r="B1585" s="39" t="str">
        <f t="shared" si="1"/>
        <v/>
      </c>
      <c r="C1585" s="40" t="s">
        <v>5050</v>
      </c>
      <c r="D1585" s="41" t="s">
        <v>5051</v>
      </c>
      <c r="E1585" s="41" t="s">
        <v>4890</v>
      </c>
      <c r="F1585" s="40" t="s">
        <v>4891</v>
      </c>
      <c r="G1585" s="41" t="s">
        <v>4902</v>
      </c>
      <c r="H1585" s="60" t="s">
        <v>4893</v>
      </c>
      <c r="I1585" s="41" t="s">
        <v>4894</v>
      </c>
      <c r="J1585" s="46" t="s">
        <v>5041</v>
      </c>
      <c r="K1585" s="44"/>
      <c r="L1585" s="45"/>
      <c r="M1585" s="59"/>
      <c r="N1585" s="49"/>
      <c r="O1585" s="61"/>
      <c r="P1585" s="49"/>
      <c r="Q1585" s="59"/>
      <c r="R1585" s="59"/>
      <c r="S1585" s="49"/>
      <c r="T1585" s="50" t="str">
        <f>IFERROR(__xludf.DUMMYFUNCTION("if(isblank($A1585),"""",REGEXREPLACE($A1585,   "",?(\d),?"",  ""$1""&amp;""-""&amp;$H1585))"),"")</f>
        <v/>
      </c>
      <c r="U1585" s="51" t="str">
        <f>IFERROR(__xludf.DUMMYFUNCTION("iferror(split(A1585,"","",TRUE,TRUE),"""")"),"")</f>
        <v/>
      </c>
      <c r="V1585" s="51"/>
      <c r="W1585" s="51"/>
      <c r="X1585" s="51"/>
      <c r="Y1585" s="50" t="str">
        <f>IFERROR(__xludf.DUMMYFUNCTION("if(or(U1585="""",U1585=""f""),"""",U1585&amp;"": ""&amp;vlookup(to_text(U1585),'1.Learning-Goals'!$A$3:$B$100,2,FALSE))"),"")</f>
        <v/>
      </c>
      <c r="Z1585" s="50" t="str">
        <f>IFERROR(__xludf.DUMMYFUNCTION("if(or(V1585="""",V1585=""f""),"""",V1585&amp;"": ""&amp;vlookup(to_text(V1585),'1.Learning-Goals'!$A$3:$B$100,2,FALSE))"),"")</f>
        <v/>
      </c>
      <c r="AA1585" s="50" t="str">
        <f>IFERROR(__xludf.DUMMYFUNCTION("if(or(W1585="""",W1585=""f""),"""",W1585&amp;"": ""&amp;vlookup(to_text(W1585),'1.Learning-Goals'!$A$3:$B$100,2,FALSE))"),"")</f>
        <v/>
      </c>
      <c r="AB1585" s="50" t="str">
        <f>IFERROR(__xludf.DUMMYFUNCTION("if(or(X1585="""",X1585=""f""),"""",X1585&amp;"": ""&amp;vlookup(to_text(X1585),'1.Learning-Goals'!$A$3:$B$100,2,FALSE))"),"")</f>
        <v/>
      </c>
      <c r="AC1585" s="52"/>
      <c r="AD1585" s="52"/>
      <c r="AE1585" s="52"/>
      <c r="AF1585" s="52"/>
      <c r="AG1585" s="52"/>
      <c r="AH1585" s="52"/>
      <c r="AI1585" s="52"/>
      <c r="AJ1585" s="52"/>
    </row>
    <row r="1586" ht="15.75" customHeight="1">
      <c r="A1586" s="53"/>
      <c r="B1586" s="39" t="str">
        <f t="shared" si="1"/>
        <v/>
      </c>
      <c r="C1586" s="40" t="s">
        <v>5052</v>
      </c>
      <c r="D1586" s="41" t="s">
        <v>5053</v>
      </c>
      <c r="E1586" s="41" t="s">
        <v>4890</v>
      </c>
      <c r="F1586" s="40" t="s">
        <v>4891</v>
      </c>
      <c r="G1586" s="41" t="s">
        <v>4902</v>
      </c>
      <c r="H1586" s="60" t="s">
        <v>4893</v>
      </c>
      <c r="I1586" s="41" t="s">
        <v>4894</v>
      </c>
      <c r="J1586" s="46" t="s">
        <v>5041</v>
      </c>
      <c r="K1586" s="44"/>
      <c r="L1586" s="45"/>
      <c r="M1586" s="59"/>
      <c r="N1586" s="49"/>
      <c r="O1586" s="61"/>
      <c r="P1586" s="49"/>
      <c r="Q1586" s="59"/>
      <c r="R1586" s="59"/>
      <c r="S1586" s="49"/>
      <c r="T1586" s="50" t="str">
        <f>IFERROR(__xludf.DUMMYFUNCTION("if(isblank($A1586),"""",REGEXREPLACE($A1586,   "",?(\d),?"",  ""$1""&amp;""-""&amp;$H1586))"),"")</f>
        <v/>
      </c>
      <c r="U1586" s="51" t="str">
        <f>IFERROR(__xludf.DUMMYFUNCTION("iferror(split(A1586,"","",TRUE,TRUE),"""")"),"")</f>
        <v/>
      </c>
      <c r="V1586" s="51"/>
      <c r="W1586" s="51"/>
      <c r="X1586" s="51"/>
      <c r="Y1586" s="50" t="str">
        <f>IFERROR(__xludf.DUMMYFUNCTION("if(or(U1586="""",U1586=""f""),"""",U1586&amp;"": ""&amp;vlookup(to_text(U1586),'1.Learning-Goals'!$A$3:$B$100,2,FALSE))"),"")</f>
        <v/>
      </c>
      <c r="Z1586" s="50" t="str">
        <f>IFERROR(__xludf.DUMMYFUNCTION("if(or(V1586="""",V1586=""f""),"""",V1586&amp;"": ""&amp;vlookup(to_text(V1586),'1.Learning-Goals'!$A$3:$B$100,2,FALSE))"),"")</f>
        <v/>
      </c>
      <c r="AA1586" s="50" t="str">
        <f>IFERROR(__xludf.DUMMYFUNCTION("if(or(W1586="""",W1586=""f""),"""",W1586&amp;"": ""&amp;vlookup(to_text(W1586),'1.Learning-Goals'!$A$3:$B$100,2,FALSE))"),"")</f>
        <v/>
      </c>
      <c r="AB1586" s="50" t="str">
        <f>IFERROR(__xludf.DUMMYFUNCTION("if(or(X1586="""",X1586=""f""),"""",X1586&amp;"": ""&amp;vlookup(to_text(X1586),'1.Learning-Goals'!$A$3:$B$100,2,FALSE))"),"")</f>
        <v/>
      </c>
      <c r="AC1586" s="52"/>
      <c r="AD1586" s="52"/>
      <c r="AE1586" s="52"/>
      <c r="AF1586" s="52"/>
      <c r="AG1586" s="52"/>
      <c r="AH1586" s="52"/>
      <c r="AI1586" s="52"/>
      <c r="AJ1586" s="52"/>
    </row>
    <row r="1587" ht="15.75" customHeight="1">
      <c r="A1587" s="53"/>
      <c r="B1587" s="39" t="str">
        <f t="shared" si="1"/>
        <v/>
      </c>
      <c r="C1587" s="40" t="s">
        <v>5054</v>
      </c>
      <c r="D1587" s="41" t="s">
        <v>5055</v>
      </c>
      <c r="E1587" s="41" t="s">
        <v>4890</v>
      </c>
      <c r="F1587" s="40" t="s">
        <v>4891</v>
      </c>
      <c r="G1587" s="41" t="s">
        <v>4902</v>
      </c>
      <c r="H1587" s="60" t="s">
        <v>4893</v>
      </c>
      <c r="I1587" s="41" t="s">
        <v>4894</v>
      </c>
      <c r="J1587" s="46" t="s">
        <v>5041</v>
      </c>
      <c r="K1587" s="44"/>
      <c r="L1587" s="45"/>
      <c r="M1587" s="59"/>
      <c r="N1587" s="49"/>
      <c r="O1587" s="61"/>
      <c r="P1587" s="49"/>
      <c r="Q1587" s="59"/>
      <c r="R1587" s="59"/>
      <c r="S1587" s="49"/>
      <c r="T1587" s="50" t="str">
        <f>IFERROR(__xludf.DUMMYFUNCTION("if(isblank($A1587),"""",REGEXREPLACE($A1587,   "",?(\d),?"",  ""$1""&amp;""-""&amp;$H1587))"),"")</f>
        <v/>
      </c>
      <c r="U1587" s="51" t="str">
        <f>IFERROR(__xludf.DUMMYFUNCTION("iferror(split(A1587,"","",TRUE,TRUE),"""")"),"")</f>
        <v/>
      </c>
      <c r="V1587" s="51"/>
      <c r="W1587" s="51"/>
      <c r="X1587" s="51"/>
      <c r="Y1587" s="50" t="str">
        <f>IFERROR(__xludf.DUMMYFUNCTION("if(or(U1587="""",U1587=""f""),"""",U1587&amp;"": ""&amp;vlookup(to_text(U1587),'1.Learning-Goals'!$A$3:$B$100,2,FALSE))"),"")</f>
        <v/>
      </c>
      <c r="Z1587" s="50" t="str">
        <f>IFERROR(__xludf.DUMMYFUNCTION("if(or(V1587="""",V1587=""f""),"""",V1587&amp;"": ""&amp;vlookup(to_text(V1587),'1.Learning-Goals'!$A$3:$B$100,2,FALSE))"),"")</f>
        <v/>
      </c>
      <c r="AA1587" s="50" t="str">
        <f>IFERROR(__xludf.DUMMYFUNCTION("if(or(W1587="""",W1587=""f""),"""",W1587&amp;"": ""&amp;vlookup(to_text(W1587),'1.Learning-Goals'!$A$3:$B$100,2,FALSE))"),"")</f>
        <v/>
      </c>
      <c r="AB1587" s="50" t="str">
        <f>IFERROR(__xludf.DUMMYFUNCTION("if(or(X1587="""",X1587=""f""),"""",X1587&amp;"": ""&amp;vlookup(to_text(X1587),'1.Learning-Goals'!$A$3:$B$100,2,FALSE))"),"")</f>
        <v/>
      </c>
      <c r="AC1587" s="52"/>
      <c r="AD1587" s="52"/>
      <c r="AE1587" s="52"/>
      <c r="AF1587" s="52"/>
      <c r="AG1587" s="52"/>
      <c r="AH1587" s="52"/>
      <c r="AI1587" s="52"/>
      <c r="AJ1587" s="52"/>
    </row>
    <row r="1588" ht="15.75" customHeight="1">
      <c r="A1588" s="53"/>
      <c r="B1588" s="39" t="str">
        <f t="shared" si="1"/>
        <v/>
      </c>
      <c r="C1588" s="40" t="s">
        <v>5056</v>
      </c>
      <c r="D1588" s="41" t="s">
        <v>5057</v>
      </c>
      <c r="E1588" s="41" t="s">
        <v>4890</v>
      </c>
      <c r="F1588" s="40" t="s">
        <v>4891</v>
      </c>
      <c r="G1588" s="41" t="s">
        <v>4902</v>
      </c>
      <c r="H1588" s="60" t="s">
        <v>4893</v>
      </c>
      <c r="I1588" s="41" t="s">
        <v>4894</v>
      </c>
      <c r="J1588" s="46" t="s">
        <v>5041</v>
      </c>
      <c r="K1588" s="44"/>
      <c r="L1588" s="45"/>
      <c r="M1588" s="59"/>
      <c r="N1588" s="49"/>
      <c r="O1588" s="61"/>
      <c r="P1588" s="49"/>
      <c r="Q1588" s="59"/>
      <c r="R1588" s="59"/>
      <c r="S1588" s="49"/>
      <c r="T1588" s="50" t="str">
        <f>IFERROR(__xludf.DUMMYFUNCTION("if(isblank($A1588),"""",REGEXREPLACE($A1588,   "",?(\d),?"",  ""$1""&amp;""-""&amp;$H1588))"),"")</f>
        <v/>
      </c>
      <c r="U1588" s="51" t="str">
        <f>IFERROR(__xludf.DUMMYFUNCTION("iferror(split(A1588,"","",TRUE,TRUE),"""")"),"")</f>
        <v/>
      </c>
      <c r="V1588" s="51"/>
      <c r="W1588" s="51"/>
      <c r="X1588" s="51"/>
      <c r="Y1588" s="50" t="str">
        <f>IFERROR(__xludf.DUMMYFUNCTION("if(or(U1588="""",U1588=""f""),"""",U1588&amp;"": ""&amp;vlookup(to_text(U1588),'1.Learning-Goals'!$A$3:$B$100,2,FALSE))"),"")</f>
        <v/>
      </c>
      <c r="Z1588" s="50" t="str">
        <f>IFERROR(__xludf.DUMMYFUNCTION("if(or(V1588="""",V1588=""f""),"""",V1588&amp;"": ""&amp;vlookup(to_text(V1588),'1.Learning-Goals'!$A$3:$B$100,2,FALSE))"),"")</f>
        <v/>
      </c>
      <c r="AA1588" s="50" t="str">
        <f>IFERROR(__xludf.DUMMYFUNCTION("if(or(W1588="""",W1588=""f""),"""",W1588&amp;"": ""&amp;vlookup(to_text(W1588),'1.Learning-Goals'!$A$3:$B$100,2,FALSE))"),"")</f>
        <v/>
      </c>
      <c r="AB1588" s="50" t="str">
        <f>IFERROR(__xludf.DUMMYFUNCTION("if(or(X1588="""",X1588=""f""),"""",X1588&amp;"": ""&amp;vlookup(to_text(X1588),'1.Learning-Goals'!$A$3:$B$100,2,FALSE))"),"")</f>
        <v/>
      </c>
      <c r="AC1588" s="52"/>
      <c r="AD1588" s="52"/>
      <c r="AE1588" s="52"/>
      <c r="AF1588" s="52"/>
      <c r="AG1588" s="52"/>
      <c r="AH1588" s="52"/>
      <c r="AI1588" s="52"/>
      <c r="AJ1588" s="52"/>
    </row>
    <row r="1589" ht="15.75" customHeight="1">
      <c r="A1589" s="53"/>
      <c r="B1589" s="39" t="str">
        <f t="shared" si="1"/>
        <v/>
      </c>
      <c r="C1589" s="40" t="s">
        <v>5058</v>
      </c>
      <c r="D1589" s="41" t="s">
        <v>5059</v>
      </c>
      <c r="E1589" s="41" t="s">
        <v>4890</v>
      </c>
      <c r="F1589" s="40" t="s">
        <v>4891</v>
      </c>
      <c r="G1589" s="41" t="s">
        <v>4902</v>
      </c>
      <c r="H1589" s="60" t="s">
        <v>4893</v>
      </c>
      <c r="I1589" s="41" t="s">
        <v>4894</v>
      </c>
      <c r="J1589" s="46" t="s">
        <v>5041</v>
      </c>
      <c r="K1589" s="44"/>
      <c r="L1589" s="45"/>
      <c r="M1589" s="59"/>
      <c r="N1589" s="49"/>
      <c r="O1589" s="61"/>
      <c r="P1589" s="49"/>
      <c r="Q1589" s="59"/>
      <c r="R1589" s="59"/>
      <c r="S1589" s="49"/>
      <c r="T1589" s="50" t="str">
        <f>IFERROR(__xludf.DUMMYFUNCTION("if(isblank($A1589),"""",REGEXREPLACE($A1589,   "",?(\d),?"",  ""$1""&amp;""-""&amp;$H1589))"),"")</f>
        <v/>
      </c>
      <c r="U1589" s="51" t="str">
        <f>IFERROR(__xludf.DUMMYFUNCTION("iferror(split(A1589,"","",TRUE,TRUE),"""")"),"")</f>
        <v/>
      </c>
      <c r="V1589" s="51"/>
      <c r="W1589" s="51"/>
      <c r="X1589" s="51"/>
      <c r="Y1589" s="50" t="str">
        <f>IFERROR(__xludf.DUMMYFUNCTION("if(or(U1589="""",U1589=""f""),"""",U1589&amp;"": ""&amp;vlookup(to_text(U1589),'1.Learning-Goals'!$A$3:$B$100,2,FALSE))"),"")</f>
        <v/>
      </c>
      <c r="Z1589" s="50" t="str">
        <f>IFERROR(__xludf.DUMMYFUNCTION("if(or(V1589="""",V1589=""f""),"""",V1589&amp;"": ""&amp;vlookup(to_text(V1589),'1.Learning-Goals'!$A$3:$B$100,2,FALSE))"),"")</f>
        <v/>
      </c>
      <c r="AA1589" s="50" t="str">
        <f>IFERROR(__xludf.DUMMYFUNCTION("if(or(W1589="""",W1589=""f""),"""",W1589&amp;"": ""&amp;vlookup(to_text(W1589),'1.Learning-Goals'!$A$3:$B$100,2,FALSE))"),"")</f>
        <v/>
      </c>
      <c r="AB1589" s="50" t="str">
        <f>IFERROR(__xludf.DUMMYFUNCTION("if(or(X1589="""",X1589=""f""),"""",X1589&amp;"": ""&amp;vlookup(to_text(X1589),'1.Learning-Goals'!$A$3:$B$100,2,FALSE))"),"")</f>
        <v/>
      </c>
      <c r="AC1589" s="52"/>
      <c r="AD1589" s="52"/>
      <c r="AE1589" s="52"/>
      <c r="AF1589" s="52"/>
      <c r="AG1589" s="52"/>
      <c r="AH1589" s="52"/>
      <c r="AI1589" s="52"/>
      <c r="AJ1589" s="52"/>
    </row>
    <row r="1590" ht="15.75" customHeight="1">
      <c r="A1590" s="53"/>
      <c r="B1590" s="39" t="str">
        <f t="shared" si="1"/>
        <v/>
      </c>
      <c r="C1590" s="40" t="s">
        <v>5060</v>
      </c>
      <c r="D1590" s="41" t="s">
        <v>5061</v>
      </c>
      <c r="E1590" s="41" t="s">
        <v>4890</v>
      </c>
      <c r="F1590" s="40" t="s">
        <v>4891</v>
      </c>
      <c r="G1590" s="41" t="s">
        <v>1067</v>
      </c>
      <c r="H1590" s="60" t="s">
        <v>4893</v>
      </c>
      <c r="I1590" s="41" t="s">
        <v>4894</v>
      </c>
      <c r="J1590" s="46" t="s">
        <v>5041</v>
      </c>
      <c r="K1590" s="44"/>
      <c r="L1590" s="45"/>
      <c r="M1590" s="59"/>
      <c r="N1590" s="49"/>
      <c r="O1590" s="61"/>
      <c r="P1590" s="49"/>
      <c r="Q1590" s="59"/>
      <c r="R1590" s="59"/>
      <c r="S1590" s="49"/>
      <c r="T1590" s="50" t="str">
        <f>IFERROR(__xludf.DUMMYFUNCTION("if(isblank($A1590),"""",REGEXREPLACE($A1590,   "",?(\d),?"",  ""$1""&amp;""-""&amp;$H1590))"),"")</f>
        <v/>
      </c>
      <c r="U1590" s="51" t="str">
        <f>IFERROR(__xludf.DUMMYFUNCTION("iferror(split(A1590,"","",TRUE,TRUE),"""")"),"")</f>
        <v/>
      </c>
      <c r="V1590" s="51"/>
      <c r="W1590" s="51"/>
      <c r="X1590" s="51"/>
      <c r="Y1590" s="50" t="str">
        <f>IFERROR(__xludf.DUMMYFUNCTION("if(or(U1590="""",U1590=""f""),"""",U1590&amp;"": ""&amp;vlookup(to_text(U1590),'1.Learning-Goals'!$A$3:$B$100,2,FALSE))"),"")</f>
        <v/>
      </c>
      <c r="Z1590" s="50" t="str">
        <f>IFERROR(__xludf.DUMMYFUNCTION("if(or(V1590="""",V1590=""f""),"""",V1590&amp;"": ""&amp;vlookup(to_text(V1590),'1.Learning-Goals'!$A$3:$B$100,2,FALSE))"),"")</f>
        <v/>
      </c>
      <c r="AA1590" s="50" t="str">
        <f>IFERROR(__xludf.DUMMYFUNCTION("if(or(W1590="""",W1590=""f""),"""",W1590&amp;"": ""&amp;vlookup(to_text(W1590),'1.Learning-Goals'!$A$3:$B$100,2,FALSE))"),"")</f>
        <v/>
      </c>
      <c r="AB1590" s="50" t="str">
        <f>IFERROR(__xludf.DUMMYFUNCTION("if(or(X1590="""",X1590=""f""),"""",X1590&amp;"": ""&amp;vlookup(to_text(X1590),'1.Learning-Goals'!$A$3:$B$100,2,FALSE))"),"")</f>
        <v/>
      </c>
      <c r="AC1590" s="52"/>
      <c r="AD1590" s="52"/>
      <c r="AE1590" s="52"/>
      <c r="AF1590" s="52"/>
      <c r="AG1590" s="52"/>
      <c r="AH1590" s="52"/>
      <c r="AI1590" s="52"/>
      <c r="AJ1590" s="52"/>
    </row>
    <row r="1591" ht="15.75" customHeight="1">
      <c r="A1591" s="53"/>
      <c r="B1591" s="39" t="str">
        <f t="shared" si="1"/>
        <v/>
      </c>
      <c r="C1591" s="40" t="s">
        <v>5062</v>
      </c>
      <c r="D1591" s="41" t="s">
        <v>5063</v>
      </c>
      <c r="E1591" s="41" t="s">
        <v>4890</v>
      </c>
      <c r="F1591" s="40" t="s">
        <v>4891</v>
      </c>
      <c r="G1591" s="41" t="s">
        <v>1067</v>
      </c>
      <c r="H1591" s="60" t="s">
        <v>4893</v>
      </c>
      <c r="I1591" s="41" t="s">
        <v>4894</v>
      </c>
      <c r="J1591" s="46" t="s">
        <v>5041</v>
      </c>
      <c r="K1591" s="44"/>
      <c r="L1591" s="45"/>
      <c r="M1591" s="59"/>
      <c r="N1591" s="49"/>
      <c r="O1591" s="61"/>
      <c r="P1591" s="49"/>
      <c r="Q1591" s="59"/>
      <c r="R1591" s="59"/>
      <c r="S1591" s="49"/>
      <c r="T1591" s="50" t="str">
        <f>IFERROR(__xludf.DUMMYFUNCTION("if(isblank($A1591),"""",REGEXREPLACE($A1591,   "",?(\d),?"",  ""$1""&amp;""-""&amp;$H1591))"),"")</f>
        <v/>
      </c>
      <c r="U1591" s="51" t="str">
        <f>IFERROR(__xludf.DUMMYFUNCTION("iferror(split(A1591,"","",TRUE,TRUE),"""")"),"")</f>
        <v/>
      </c>
      <c r="V1591" s="51"/>
      <c r="W1591" s="51"/>
      <c r="X1591" s="51"/>
      <c r="Y1591" s="50" t="str">
        <f>IFERROR(__xludf.DUMMYFUNCTION("if(or(U1591="""",U1591=""f""),"""",U1591&amp;"": ""&amp;vlookup(to_text(U1591),'1.Learning-Goals'!$A$3:$B$100,2,FALSE))"),"")</f>
        <v/>
      </c>
      <c r="Z1591" s="50" t="str">
        <f>IFERROR(__xludf.DUMMYFUNCTION("if(or(V1591="""",V1591=""f""),"""",V1591&amp;"": ""&amp;vlookup(to_text(V1591),'1.Learning-Goals'!$A$3:$B$100,2,FALSE))"),"")</f>
        <v/>
      </c>
      <c r="AA1591" s="50" t="str">
        <f>IFERROR(__xludf.DUMMYFUNCTION("if(or(W1591="""",W1591=""f""),"""",W1591&amp;"": ""&amp;vlookup(to_text(W1591),'1.Learning-Goals'!$A$3:$B$100,2,FALSE))"),"")</f>
        <v/>
      </c>
      <c r="AB1591" s="50" t="str">
        <f>IFERROR(__xludf.DUMMYFUNCTION("if(or(X1591="""",X1591=""f""),"""",X1591&amp;"": ""&amp;vlookup(to_text(X1591),'1.Learning-Goals'!$A$3:$B$100,2,FALSE))"),"")</f>
        <v/>
      </c>
      <c r="AC1591" s="52"/>
      <c r="AD1591" s="52"/>
      <c r="AE1591" s="52"/>
      <c r="AF1591" s="52"/>
      <c r="AG1591" s="52"/>
      <c r="AH1591" s="52"/>
      <c r="AI1591" s="52"/>
      <c r="AJ1591" s="52"/>
    </row>
    <row r="1592" ht="15.75" customHeight="1">
      <c r="A1592" s="53"/>
      <c r="B1592" s="39" t="str">
        <f t="shared" si="1"/>
        <v/>
      </c>
      <c r="C1592" s="40" t="s">
        <v>5064</v>
      </c>
      <c r="D1592" s="41" t="s">
        <v>5065</v>
      </c>
      <c r="E1592" s="41" t="s">
        <v>4890</v>
      </c>
      <c r="F1592" s="40" t="s">
        <v>4891</v>
      </c>
      <c r="G1592" s="41" t="s">
        <v>1067</v>
      </c>
      <c r="H1592" s="60" t="s">
        <v>4893</v>
      </c>
      <c r="I1592" s="41" t="s">
        <v>4894</v>
      </c>
      <c r="J1592" s="46" t="s">
        <v>5041</v>
      </c>
      <c r="K1592" s="44"/>
      <c r="L1592" s="45"/>
      <c r="M1592" s="59"/>
      <c r="N1592" s="49"/>
      <c r="O1592" s="61"/>
      <c r="P1592" s="49"/>
      <c r="Q1592" s="59"/>
      <c r="R1592" s="59"/>
      <c r="S1592" s="49"/>
      <c r="T1592" s="50" t="str">
        <f>IFERROR(__xludf.DUMMYFUNCTION("if(isblank($A1592),"""",REGEXREPLACE($A1592,   "",?(\d),?"",  ""$1""&amp;""-""&amp;$H1592))"),"")</f>
        <v/>
      </c>
      <c r="U1592" s="51" t="str">
        <f>IFERROR(__xludf.DUMMYFUNCTION("iferror(split(A1592,"","",TRUE,TRUE),"""")"),"")</f>
        <v/>
      </c>
      <c r="V1592" s="51"/>
      <c r="W1592" s="51"/>
      <c r="X1592" s="51"/>
      <c r="Y1592" s="50" t="str">
        <f>IFERROR(__xludf.DUMMYFUNCTION("if(or(U1592="""",U1592=""f""),"""",U1592&amp;"": ""&amp;vlookup(to_text(U1592),'1.Learning-Goals'!$A$3:$B$100,2,FALSE))"),"")</f>
        <v/>
      </c>
      <c r="Z1592" s="50" t="str">
        <f>IFERROR(__xludf.DUMMYFUNCTION("if(or(V1592="""",V1592=""f""),"""",V1592&amp;"": ""&amp;vlookup(to_text(V1592),'1.Learning-Goals'!$A$3:$B$100,2,FALSE))"),"")</f>
        <v/>
      </c>
      <c r="AA1592" s="50" t="str">
        <f>IFERROR(__xludf.DUMMYFUNCTION("if(or(W1592="""",W1592=""f""),"""",W1592&amp;"": ""&amp;vlookup(to_text(W1592),'1.Learning-Goals'!$A$3:$B$100,2,FALSE))"),"")</f>
        <v/>
      </c>
      <c r="AB1592" s="50" t="str">
        <f>IFERROR(__xludf.DUMMYFUNCTION("if(or(X1592="""",X1592=""f""),"""",X1592&amp;"": ""&amp;vlookup(to_text(X1592),'1.Learning-Goals'!$A$3:$B$100,2,FALSE))"),"")</f>
        <v/>
      </c>
      <c r="AC1592" s="52"/>
      <c r="AD1592" s="52"/>
      <c r="AE1592" s="52"/>
      <c r="AF1592" s="52"/>
      <c r="AG1592" s="52"/>
      <c r="AH1592" s="52"/>
      <c r="AI1592" s="52"/>
      <c r="AJ1592" s="52"/>
    </row>
    <row r="1593" ht="15.75" customHeight="1">
      <c r="A1593" s="53"/>
      <c r="B1593" s="39" t="str">
        <f t="shared" si="1"/>
        <v/>
      </c>
      <c r="C1593" s="40" t="s">
        <v>5066</v>
      </c>
      <c r="D1593" s="41" t="s">
        <v>5067</v>
      </c>
      <c r="E1593" s="41" t="s">
        <v>4890</v>
      </c>
      <c r="F1593" s="40" t="s">
        <v>4891</v>
      </c>
      <c r="G1593" s="41" t="s">
        <v>1067</v>
      </c>
      <c r="H1593" s="60" t="s">
        <v>4893</v>
      </c>
      <c r="I1593" s="41" t="s">
        <v>4894</v>
      </c>
      <c r="J1593" s="46" t="s">
        <v>5041</v>
      </c>
      <c r="K1593" s="44"/>
      <c r="L1593" s="45"/>
      <c r="M1593" s="59"/>
      <c r="N1593" s="49"/>
      <c r="O1593" s="61"/>
      <c r="P1593" s="49"/>
      <c r="Q1593" s="59"/>
      <c r="R1593" s="59"/>
      <c r="S1593" s="49"/>
      <c r="T1593" s="50" t="str">
        <f>IFERROR(__xludf.DUMMYFUNCTION("if(isblank($A1593),"""",REGEXREPLACE($A1593,   "",?(\d),?"",  ""$1""&amp;""-""&amp;$H1593))"),"")</f>
        <v/>
      </c>
      <c r="U1593" s="51" t="str">
        <f>IFERROR(__xludf.DUMMYFUNCTION("iferror(split(A1593,"","",TRUE,TRUE),"""")"),"")</f>
        <v/>
      </c>
      <c r="V1593" s="51"/>
      <c r="W1593" s="51"/>
      <c r="X1593" s="51"/>
      <c r="Y1593" s="50" t="str">
        <f>IFERROR(__xludf.DUMMYFUNCTION("if(or(U1593="""",U1593=""f""),"""",U1593&amp;"": ""&amp;vlookup(to_text(U1593),'1.Learning-Goals'!$A$3:$B$100,2,FALSE))"),"")</f>
        <v/>
      </c>
      <c r="Z1593" s="50" t="str">
        <f>IFERROR(__xludf.DUMMYFUNCTION("if(or(V1593="""",V1593=""f""),"""",V1593&amp;"": ""&amp;vlookup(to_text(V1593),'1.Learning-Goals'!$A$3:$B$100,2,FALSE))"),"")</f>
        <v/>
      </c>
      <c r="AA1593" s="50" t="str">
        <f>IFERROR(__xludf.DUMMYFUNCTION("if(or(W1593="""",W1593=""f""),"""",W1593&amp;"": ""&amp;vlookup(to_text(W1593),'1.Learning-Goals'!$A$3:$B$100,2,FALSE))"),"")</f>
        <v/>
      </c>
      <c r="AB1593" s="50" t="str">
        <f>IFERROR(__xludf.DUMMYFUNCTION("if(or(X1593="""",X1593=""f""),"""",X1593&amp;"": ""&amp;vlookup(to_text(X1593),'1.Learning-Goals'!$A$3:$B$100,2,FALSE))"),"")</f>
        <v/>
      </c>
      <c r="AC1593" s="52"/>
      <c r="AD1593" s="52"/>
      <c r="AE1593" s="52"/>
      <c r="AF1593" s="52"/>
      <c r="AG1593" s="52"/>
      <c r="AH1593" s="52"/>
      <c r="AI1593" s="52"/>
      <c r="AJ1593" s="52"/>
    </row>
    <row r="1594" ht="15.75" customHeight="1">
      <c r="A1594" s="53"/>
      <c r="B1594" s="39" t="str">
        <f t="shared" si="1"/>
        <v/>
      </c>
      <c r="C1594" s="40" t="s">
        <v>5068</v>
      </c>
      <c r="D1594" s="41" t="s">
        <v>5069</v>
      </c>
      <c r="E1594" s="41" t="s">
        <v>4890</v>
      </c>
      <c r="F1594" s="40" t="s">
        <v>4891</v>
      </c>
      <c r="G1594" s="41" t="s">
        <v>1067</v>
      </c>
      <c r="H1594" s="60" t="s">
        <v>4893</v>
      </c>
      <c r="I1594" s="41" t="s">
        <v>4894</v>
      </c>
      <c r="J1594" s="46" t="s">
        <v>5041</v>
      </c>
      <c r="K1594" s="44"/>
      <c r="L1594" s="45"/>
      <c r="M1594" s="59"/>
      <c r="N1594" s="49"/>
      <c r="O1594" s="61"/>
      <c r="P1594" s="49"/>
      <c r="Q1594" s="59"/>
      <c r="R1594" s="59"/>
      <c r="S1594" s="49"/>
      <c r="T1594" s="50" t="str">
        <f>IFERROR(__xludf.DUMMYFUNCTION("if(isblank($A1594),"""",REGEXREPLACE($A1594,   "",?(\d),?"",  ""$1""&amp;""-""&amp;$H1594))"),"")</f>
        <v/>
      </c>
      <c r="U1594" s="51" t="str">
        <f>IFERROR(__xludf.DUMMYFUNCTION("iferror(split(A1594,"","",TRUE,TRUE),"""")"),"")</f>
        <v/>
      </c>
      <c r="V1594" s="51"/>
      <c r="W1594" s="51"/>
      <c r="X1594" s="51"/>
      <c r="Y1594" s="50" t="str">
        <f>IFERROR(__xludf.DUMMYFUNCTION("if(or(U1594="""",U1594=""f""),"""",U1594&amp;"": ""&amp;vlookup(to_text(U1594),'1.Learning-Goals'!$A$3:$B$100,2,FALSE))"),"")</f>
        <v/>
      </c>
      <c r="Z1594" s="50" t="str">
        <f>IFERROR(__xludf.DUMMYFUNCTION("if(or(V1594="""",V1594=""f""),"""",V1594&amp;"": ""&amp;vlookup(to_text(V1594),'1.Learning-Goals'!$A$3:$B$100,2,FALSE))"),"")</f>
        <v/>
      </c>
      <c r="AA1594" s="50" t="str">
        <f>IFERROR(__xludf.DUMMYFUNCTION("if(or(W1594="""",W1594=""f""),"""",W1594&amp;"": ""&amp;vlookup(to_text(W1594),'1.Learning-Goals'!$A$3:$B$100,2,FALSE))"),"")</f>
        <v/>
      </c>
      <c r="AB1594" s="50" t="str">
        <f>IFERROR(__xludf.DUMMYFUNCTION("if(or(X1594="""",X1594=""f""),"""",X1594&amp;"": ""&amp;vlookup(to_text(X1594),'1.Learning-Goals'!$A$3:$B$100,2,FALSE))"),"")</f>
        <v/>
      </c>
      <c r="AC1594" s="52"/>
      <c r="AD1594" s="52"/>
      <c r="AE1594" s="52"/>
      <c r="AF1594" s="52"/>
      <c r="AG1594" s="52"/>
      <c r="AH1594" s="52"/>
      <c r="AI1594" s="52"/>
      <c r="AJ1594" s="52"/>
    </row>
    <row r="1595" ht="15.75" customHeight="1">
      <c r="A1595" s="53"/>
      <c r="B1595" s="39" t="str">
        <f t="shared" si="1"/>
        <v/>
      </c>
      <c r="C1595" s="40" t="s">
        <v>5070</v>
      </c>
      <c r="D1595" s="41" t="s">
        <v>5071</v>
      </c>
      <c r="E1595" s="41" t="s">
        <v>4890</v>
      </c>
      <c r="F1595" s="40" t="s">
        <v>4891</v>
      </c>
      <c r="G1595" s="41" t="s">
        <v>1067</v>
      </c>
      <c r="H1595" s="60" t="s">
        <v>4893</v>
      </c>
      <c r="I1595" s="41" t="s">
        <v>4894</v>
      </c>
      <c r="J1595" s="46" t="s">
        <v>5041</v>
      </c>
      <c r="K1595" s="44"/>
      <c r="L1595" s="45"/>
      <c r="M1595" s="59"/>
      <c r="N1595" s="49"/>
      <c r="O1595" s="61"/>
      <c r="P1595" s="49"/>
      <c r="Q1595" s="59"/>
      <c r="R1595" s="59"/>
      <c r="S1595" s="49"/>
      <c r="T1595" s="50" t="str">
        <f>IFERROR(__xludf.DUMMYFUNCTION("if(isblank($A1595),"""",REGEXREPLACE($A1595,   "",?(\d),?"",  ""$1""&amp;""-""&amp;$H1595))"),"")</f>
        <v/>
      </c>
      <c r="U1595" s="51" t="str">
        <f>IFERROR(__xludf.DUMMYFUNCTION("iferror(split(A1595,"","",TRUE,TRUE),"""")"),"")</f>
        <v/>
      </c>
      <c r="V1595" s="51"/>
      <c r="W1595" s="51"/>
      <c r="X1595" s="51"/>
      <c r="Y1595" s="50" t="str">
        <f>IFERROR(__xludf.DUMMYFUNCTION("if(or(U1595="""",U1595=""f""),"""",U1595&amp;"": ""&amp;vlookup(to_text(U1595),'1.Learning-Goals'!$A$3:$B$100,2,FALSE))"),"")</f>
        <v/>
      </c>
      <c r="Z1595" s="50" t="str">
        <f>IFERROR(__xludf.DUMMYFUNCTION("if(or(V1595="""",V1595=""f""),"""",V1595&amp;"": ""&amp;vlookup(to_text(V1595),'1.Learning-Goals'!$A$3:$B$100,2,FALSE))"),"")</f>
        <v/>
      </c>
      <c r="AA1595" s="50" t="str">
        <f>IFERROR(__xludf.DUMMYFUNCTION("if(or(W1595="""",W1595=""f""),"""",W1595&amp;"": ""&amp;vlookup(to_text(W1595),'1.Learning-Goals'!$A$3:$B$100,2,FALSE))"),"")</f>
        <v/>
      </c>
      <c r="AB1595" s="50" t="str">
        <f>IFERROR(__xludf.DUMMYFUNCTION("if(or(X1595="""",X1595=""f""),"""",X1595&amp;"": ""&amp;vlookup(to_text(X1595),'1.Learning-Goals'!$A$3:$B$100,2,FALSE))"),"")</f>
        <v/>
      </c>
      <c r="AC1595" s="52"/>
      <c r="AD1595" s="52"/>
      <c r="AE1595" s="52"/>
      <c r="AF1595" s="52"/>
      <c r="AG1595" s="52"/>
      <c r="AH1595" s="52"/>
      <c r="AI1595" s="52"/>
      <c r="AJ1595" s="52"/>
    </row>
    <row r="1596" ht="15.75" customHeight="1">
      <c r="A1596" s="53"/>
      <c r="B1596" s="39" t="str">
        <f t="shared" si="1"/>
        <v/>
      </c>
      <c r="C1596" s="40" t="s">
        <v>5072</v>
      </c>
      <c r="D1596" s="41" t="s">
        <v>5073</v>
      </c>
      <c r="E1596" s="41" t="s">
        <v>4890</v>
      </c>
      <c r="F1596" s="40" t="s">
        <v>4891</v>
      </c>
      <c r="G1596" s="41" t="s">
        <v>1067</v>
      </c>
      <c r="H1596" s="60" t="s">
        <v>4893</v>
      </c>
      <c r="I1596" s="41" t="s">
        <v>4894</v>
      </c>
      <c r="J1596" s="46" t="s">
        <v>5041</v>
      </c>
      <c r="K1596" s="44"/>
      <c r="L1596" s="45"/>
      <c r="M1596" s="59"/>
      <c r="N1596" s="49"/>
      <c r="O1596" s="61"/>
      <c r="P1596" s="49"/>
      <c r="Q1596" s="59"/>
      <c r="R1596" s="59"/>
      <c r="S1596" s="49"/>
      <c r="T1596" s="50" t="str">
        <f>IFERROR(__xludf.DUMMYFUNCTION("if(isblank($A1596),"""",REGEXREPLACE($A1596,   "",?(\d),?"",  ""$1""&amp;""-""&amp;$H1596))"),"")</f>
        <v/>
      </c>
      <c r="U1596" s="51" t="str">
        <f>IFERROR(__xludf.DUMMYFUNCTION("iferror(split(A1596,"","",TRUE,TRUE),"""")"),"")</f>
        <v/>
      </c>
      <c r="V1596" s="51"/>
      <c r="W1596" s="51"/>
      <c r="X1596" s="51"/>
      <c r="Y1596" s="50" t="str">
        <f>IFERROR(__xludf.DUMMYFUNCTION("if(or(U1596="""",U1596=""f""),"""",U1596&amp;"": ""&amp;vlookup(to_text(U1596),'1.Learning-Goals'!$A$3:$B$100,2,FALSE))"),"")</f>
        <v/>
      </c>
      <c r="Z1596" s="50" t="str">
        <f>IFERROR(__xludf.DUMMYFUNCTION("if(or(V1596="""",V1596=""f""),"""",V1596&amp;"": ""&amp;vlookup(to_text(V1596),'1.Learning-Goals'!$A$3:$B$100,2,FALSE))"),"")</f>
        <v/>
      </c>
      <c r="AA1596" s="50" t="str">
        <f>IFERROR(__xludf.DUMMYFUNCTION("if(or(W1596="""",W1596=""f""),"""",W1596&amp;"": ""&amp;vlookup(to_text(W1596),'1.Learning-Goals'!$A$3:$B$100,2,FALSE))"),"")</f>
        <v/>
      </c>
      <c r="AB1596" s="50" t="str">
        <f>IFERROR(__xludf.DUMMYFUNCTION("if(or(X1596="""",X1596=""f""),"""",X1596&amp;"": ""&amp;vlookup(to_text(X1596),'1.Learning-Goals'!$A$3:$B$100,2,FALSE))"),"")</f>
        <v/>
      </c>
      <c r="AC1596" s="52"/>
      <c r="AD1596" s="52"/>
      <c r="AE1596" s="52"/>
      <c r="AF1596" s="52"/>
      <c r="AG1596" s="52"/>
      <c r="AH1596" s="52"/>
      <c r="AI1596" s="52"/>
      <c r="AJ1596" s="52"/>
    </row>
    <row r="1597" ht="15.75" customHeight="1">
      <c r="A1597" s="53"/>
      <c r="B1597" s="39" t="str">
        <f t="shared" si="1"/>
        <v/>
      </c>
      <c r="C1597" s="40" t="s">
        <v>5074</v>
      </c>
      <c r="D1597" s="41" t="s">
        <v>5075</v>
      </c>
      <c r="E1597" s="41" t="s">
        <v>4890</v>
      </c>
      <c r="F1597" s="40" t="s">
        <v>4891</v>
      </c>
      <c r="G1597" s="41" t="s">
        <v>1067</v>
      </c>
      <c r="H1597" s="60" t="s">
        <v>4893</v>
      </c>
      <c r="I1597" s="41" t="s">
        <v>4894</v>
      </c>
      <c r="J1597" s="46" t="s">
        <v>5041</v>
      </c>
      <c r="K1597" s="44"/>
      <c r="L1597" s="45"/>
      <c r="M1597" s="59"/>
      <c r="N1597" s="49"/>
      <c r="O1597" s="61"/>
      <c r="P1597" s="49"/>
      <c r="Q1597" s="59"/>
      <c r="R1597" s="59"/>
      <c r="S1597" s="49"/>
      <c r="T1597" s="50" t="str">
        <f>IFERROR(__xludf.DUMMYFUNCTION("if(isblank($A1597),"""",REGEXREPLACE($A1597,   "",?(\d),?"",  ""$1""&amp;""-""&amp;$H1597))"),"")</f>
        <v/>
      </c>
      <c r="U1597" s="51" t="str">
        <f>IFERROR(__xludf.DUMMYFUNCTION("iferror(split(A1597,"","",TRUE,TRUE),"""")"),"")</f>
        <v/>
      </c>
      <c r="V1597" s="51"/>
      <c r="W1597" s="51"/>
      <c r="X1597" s="51"/>
      <c r="Y1597" s="50" t="str">
        <f>IFERROR(__xludf.DUMMYFUNCTION("if(or(U1597="""",U1597=""f""),"""",U1597&amp;"": ""&amp;vlookup(to_text(U1597),'1.Learning-Goals'!$A$3:$B$100,2,FALSE))"),"")</f>
        <v/>
      </c>
      <c r="Z1597" s="50" t="str">
        <f>IFERROR(__xludf.DUMMYFUNCTION("if(or(V1597="""",V1597=""f""),"""",V1597&amp;"": ""&amp;vlookup(to_text(V1597),'1.Learning-Goals'!$A$3:$B$100,2,FALSE))"),"")</f>
        <v/>
      </c>
      <c r="AA1597" s="50" t="str">
        <f>IFERROR(__xludf.DUMMYFUNCTION("if(or(W1597="""",W1597=""f""),"""",W1597&amp;"": ""&amp;vlookup(to_text(W1597),'1.Learning-Goals'!$A$3:$B$100,2,FALSE))"),"")</f>
        <v/>
      </c>
      <c r="AB1597" s="50" t="str">
        <f>IFERROR(__xludf.DUMMYFUNCTION("if(or(X1597="""",X1597=""f""),"""",X1597&amp;"": ""&amp;vlookup(to_text(X1597),'1.Learning-Goals'!$A$3:$B$100,2,FALSE))"),"")</f>
        <v/>
      </c>
      <c r="AC1597" s="52"/>
      <c r="AD1597" s="52"/>
      <c r="AE1597" s="52"/>
      <c r="AF1597" s="52"/>
      <c r="AG1597" s="52"/>
      <c r="AH1597" s="52"/>
      <c r="AI1597" s="52"/>
      <c r="AJ1597" s="52"/>
    </row>
    <row r="1598" ht="15.75" customHeight="1">
      <c r="A1598" s="53"/>
      <c r="B1598" s="39" t="str">
        <f t="shared" si="1"/>
        <v/>
      </c>
      <c r="C1598" s="40" t="s">
        <v>5076</v>
      </c>
      <c r="D1598" s="41" t="s">
        <v>5077</v>
      </c>
      <c r="E1598" s="41" t="s">
        <v>4890</v>
      </c>
      <c r="F1598" s="40" t="s">
        <v>4891</v>
      </c>
      <c r="G1598" s="41" t="s">
        <v>4051</v>
      </c>
      <c r="H1598" s="60" t="s">
        <v>4893</v>
      </c>
      <c r="I1598" s="41" t="s">
        <v>4894</v>
      </c>
      <c r="J1598" s="41" t="s">
        <v>5041</v>
      </c>
      <c r="K1598" s="44"/>
      <c r="L1598" s="45"/>
      <c r="M1598" s="59"/>
      <c r="N1598" s="49"/>
      <c r="O1598" s="61"/>
      <c r="P1598" s="49"/>
      <c r="Q1598" s="59"/>
      <c r="R1598" s="59"/>
      <c r="S1598" s="49"/>
      <c r="T1598" s="50" t="str">
        <f>IFERROR(__xludf.DUMMYFUNCTION("if(isblank($A1598),"""",REGEXREPLACE($A1598,   "",?(\d),?"",  ""$1""&amp;""-""&amp;$H1598))"),"")</f>
        <v/>
      </c>
      <c r="U1598" s="51" t="str">
        <f>IFERROR(__xludf.DUMMYFUNCTION("iferror(split(A1598,"","",TRUE,TRUE),"""")"),"")</f>
        <v/>
      </c>
      <c r="V1598" s="51"/>
      <c r="W1598" s="51"/>
      <c r="X1598" s="51"/>
      <c r="Y1598" s="50" t="str">
        <f>IFERROR(__xludf.DUMMYFUNCTION("if(or(U1598="""",U1598=""f""),"""",U1598&amp;"": ""&amp;vlookup(to_text(U1598),'1.Learning-Goals'!$A$3:$B$100,2,FALSE))"),"")</f>
        <v/>
      </c>
      <c r="Z1598" s="50" t="str">
        <f>IFERROR(__xludf.DUMMYFUNCTION("if(or(V1598="""",V1598=""f""),"""",V1598&amp;"": ""&amp;vlookup(to_text(V1598),'1.Learning-Goals'!$A$3:$B$100,2,FALSE))"),"")</f>
        <v/>
      </c>
      <c r="AA1598" s="50" t="str">
        <f>IFERROR(__xludf.DUMMYFUNCTION("if(or(W1598="""",W1598=""f""),"""",W1598&amp;"": ""&amp;vlookup(to_text(W1598),'1.Learning-Goals'!$A$3:$B$100,2,FALSE))"),"")</f>
        <v/>
      </c>
      <c r="AB1598" s="50" t="str">
        <f>IFERROR(__xludf.DUMMYFUNCTION("if(or(X1598="""",X1598=""f""),"""",X1598&amp;"": ""&amp;vlookup(to_text(X1598),'1.Learning-Goals'!$A$3:$B$100,2,FALSE))"),"")</f>
        <v/>
      </c>
      <c r="AC1598" s="52"/>
      <c r="AD1598" s="52"/>
      <c r="AE1598" s="52"/>
      <c r="AF1598" s="52"/>
      <c r="AG1598" s="52"/>
      <c r="AH1598" s="52"/>
      <c r="AI1598" s="52"/>
      <c r="AJ1598" s="52"/>
    </row>
    <row r="1599" ht="15.75" customHeight="1">
      <c r="A1599" s="53"/>
      <c r="B1599" s="39" t="str">
        <f t="shared" si="1"/>
        <v/>
      </c>
      <c r="C1599" s="40" t="s">
        <v>5078</v>
      </c>
      <c r="D1599" s="41" t="s">
        <v>5079</v>
      </c>
      <c r="E1599" s="41" t="s">
        <v>4890</v>
      </c>
      <c r="F1599" s="40" t="s">
        <v>4891</v>
      </c>
      <c r="G1599" s="41" t="s">
        <v>4051</v>
      </c>
      <c r="H1599" s="60" t="s">
        <v>4893</v>
      </c>
      <c r="I1599" s="41" t="s">
        <v>4894</v>
      </c>
      <c r="J1599" s="41" t="s">
        <v>5041</v>
      </c>
      <c r="K1599" s="44"/>
      <c r="L1599" s="45"/>
      <c r="M1599" s="59"/>
      <c r="N1599" s="49"/>
      <c r="O1599" s="61"/>
      <c r="P1599" s="49"/>
      <c r="Q1599" s="59"/>
      <c r="R1599" s="59"/>
      <c r="S1599" s="49"/>
      <c r="T1599" s="50" t="str">
        <f>IFERROR(__xludf.DUMMYFUNCTION("if(isblank($A1599),"""",REGEXREPLACE($A1599,   "",?(\d),?"",  ""$1""&amp;""-""&amp;$H1599))"),"")</f>
        <v/>
      </c>
      <c r="U1599" s="51" t="str">
        <f>IFERROR(__xludf.DUMMYFUNCTION("iferror(split(A1599,"","",TRUE,TRUE),"""")"),"")</f>
        <v/>
      </c>
      <c r="V1599" s="51"/>
      <c r="W1599" s="51"/>
      <c r="X1599" s="51"/>
      <c r="Y1599" s="50" t="str">
        <f>IFERROR(__xludf.DUMMYFUNCTION("if(or(U1599="""",U1599=""f""),"""",U1599&amp;"": ""&amp;vlookup(to_text(U1599),'1.Learning-Goals'!$A$3:$B$100,2,FALSE))"),"")</f>
        <v/>
      </c>
      <c r="Z1599" s="50" t="str">
        <f>IFERROR(__xludf.DUMMYFUNCTION("if(or(V1599="""",V1599=""f""),"""",V1599&amp;"": ""&amp;vlookup(to_text(V1599),'1.Learning-Goals'!$A$3:$B$100,2,FALSE))"),"")</f>
        <v/>
      </c>
      <c r="AA1599" s="50" t="str">
        <f>IFERROR(__xludf.DUMMYFUNCTION("if(or(W1599="""",W1599=""f""),"""",W1599&amp;"": ""&amp;vlookup(to_text(W1599),'1.Learning-Goals'!$A$3:$B$100,2,FALSE))"),"")</f>
        <v/>
      </c>
      <c r="AB1599" s="50" t="str">
        <f>IFERROR(__xludf.DUMMYFUNCTION("if(or(X1599="""",X1599=""f""),"""",X1599&amp;"": ""&amp;vlookup(to_text(X1599),'1.Learning-Goals'!$A$3:$B$100,2,FALSE))"),"")</f>
        <v/>
      </c>
      <c r="AC1599" s="52"/>
      <c r="AD1599" s="52"/>
      <c r="AE1599" s="52"/>
      <c r="AF1599" s="52"/>
      <c r="AG1599" s="52"/>
      <c r="AH1599" s="52"/>
      <c r="AI1599" s="52"/>
      <c r="AJ1599" s="52"/>
    </row>
    <row r="1600" ht="15.75" customHeight="1">
      <c r="A1600" s="53"/>
      <c r="B1600" s="39" t="str">
        <f t="shared" si="1"/>
        <v/>
      </c>
      <c r="C1600" s="40" t="s">
        <v>5080</v>
      </c>
      <c r="D1600" s="41" t="s">
        <v>5081</v>
      </c>
      <c r="E1600" s="41" t="s">
        <v>4890</v>
      </c>
      <c r="F1600" s="40" t="s">
        <v>4891</v>
      </c>
      <c r="G1600" s="41" t="s">
        <v>4051</v>
      </c>
      <c r="H1600" s="60" t="s">
        <v>4893</v>
      </c>
      <c r="I1600" s="41" t="s">
        <v>4894</v>
      </c>
      <c r="J1600" s="41" t="s">
        <v>5041</v>
      </c>
      <c r="K1600" s="44"/>
      <c r="L1600" s="45"/>
      <c r="M1600" s="59"/>
      <c r="N1600" s="49"/>
      <c r="O1600" s="61"/>
      <c r="P1600" s="49"/>
      <c r="Q1600" s="59"/>
      <c r="R1600" s="59"/>
      <c r="S1600" s="49"/>
      <c r="T1600" s="50" t="str">
        <f>IFERROR(__xludf.DUMMYFUNCTION("if(isblank($A1600),"""",REGEXREPLACE($A1600,   "",?(\d),?"",  ""$1""&amp;""-""&amp;$H1600))"),"")</f>
        <v/>
      </c>
      <c r="U1600" s="51" t="str">
        <f>IFERROR(__xludf.DUMMYFUNCTION("iferror(split(A1600,"","",TRUE,TRUE),"""")"),"")</f>
        <v/>
      </c>
      <c r="V1600" s="51"/>
      <c r="W1600" s="51"/>
      <c r="X1600" s="51"/>
      <c r="Y1600" s="50" t="str">
        <f>IFERROR(__xludf.DUMMYFUNCTION("if(or(U1600="""",U1600=""f""),"""",U1600&amp;"": ""&amp;vlookup(to_text(U1600),'1.Learning-Goals'!$A$3:$B$100,2,FALSE))"),"")</f>
        <v/>
      </c>
      <c r="Z1600" s="50" t="str">
        <f>IFERROR(__xludf.DUMMYFUNCTION("if(or(V1600="""",V1600=""f""),"""",V1600&amp;"": ""&amp;vlookup(to_text(V1600),'1.Learning-Goals'!$A$3:$B$100,2,FALSE))"),"")</f>
        <v/>
      </c>
      <c r="AA1600" s="50" t="str">
        <f>IFERROR(__xludf.DUMMYFUNCTION("if(or(W1600="""",W1600=""f""),"""",W1600&amp;"": ""&amp;vlookup(to_text(W1600),'1.Learning-Goals'!$A$3:$B$100,2,FALSE))"),"")</f>
        <v/>
      </c>
      <c r="AB1600" s="50" t="str">
        <f>IFERROR(__xludf.DUMMYFUNCTION("if(or(X1600="""",X1600=""f""),"""",X1600&amp;"": ""&amp;vlookup(to_text(X1600),'1.Learning-Goals'!$A$3:$B$100,2,FALSE))"),"")</f>
        <v/>
      </c>
      <c r="AC1600" s="52"/>
      <c r="AD1600" s="52"/>
      <c r="AE1600" s="52"/>
      <c r="AF1600" s="52"/>
      <c r="AG1600" s="52"/>
      <c r="AH1600" s="52"/>
      <c r="AI1600" s="52"/>
      <c r="AJ1600" s="52"/>
    </row>
    <row r="1601" ht="15.75" customHeight="1">
      <c r="A1601" s="53"/>
      <c r="B1601" s="39" t="str">
        <f t="shared" si="1"/>
        <v/>
      </c>
      <c r="C1601" s="40" t="s">
        <v>5082</v>
      </c>
      <c r="D1601" s="41" t="s">
        <v>5083</v>
      </c>
      <c r="E1601" s="41" t="s">
        <v>4890</v>
      </c>
      <c r="F1601" s="40" t="s">
        <v>4891</v>
      </c>
      <c r="G1601" s="41" t="s">
        <v>4051</v>
      </c>
      <c r="H1601" s="60" t="s">
        <v>4893</v>
      </c>
      <c r="I1601" s="41" t="s">
        <v>4894</v>
      </c>
      <c r="J1601" s="41" t="s">
        <v>5041</v>
      </c>
      <c r="K1601" s="44"/>
      <c r="L1601" s="45"/>
      <c r="M1601" s="59"/>
      <c r="N1601" s="49"/>
      <c r="O1601" s="61"/>
      <c r="P1601" s="49"/>
      <c r="Q1601" s="59"/>
      <c r="R1601" s="59"/>
      <c r="S1601" s="49"/>
      <c r="T1601" s="50" t="str">
        <f>IFERROR(__xludf.DUMMYFUNCTION("if(isblank($A1601),"""",REGEXREPLACE($A1601,   "",?(\d),?"",  ""$1""&amp;""-""&amp;$H1601))"),"")</f>
        <v/>
      </c>
      <c r="U1601" s="51" t="str">
        <f>IFERROR(__xludf.DUMMYFUNCTION("iferror(split(A1601,"","",TRUE,TRUE),"""")"),"")</f>
        <v/>
      </c>
      <c r="V1601" s="51"/>
      <c r="W1601" s="51"/>
      <c r="X1601" s="51"/>
      <c r="Y1601" s="50" t="str">
        <f>IFERROR(__xludf.DUMMYFUNCTION("if(or(U1601="""",U1601=""f""),"""",U1601&amp;"": ""&amp;vlookup(to_text(U1601),'1.Learning-Goals'!$A$3:$B$100,2,FALSE))"),"")</f>
        <v/>
      </c>
      <c r="Z1601" s="50" t="str">
        <f>IFERROR(__xludf.DUMMYFUNCTION("if(or(V1601="""",V1601=""f""),"""",V1601&amp;"": ""&amp;vlookup(to_text(V1601),'1.Learning-Goals'!$A$3:$B$100,2,FALSE))"),"")</f>
        <v/>
      </c>
      <c r="AA1601" s="50" t="str">
        <f>IFERROR(__xludf.DUMMYFUNCTION("if(or(W1601="""",W1601=""f""),"""",W1601&amp;"": ""&amp;vlookup(to_text(W1601),'1.Learning-Goals'!$A$3:$B$100,2,FALSE))"),"")</f>
        <v/>
      </c>
      <c r="AB1601" s="50" t="str">
        <f>IFERROR(__xludf.DUMMYFUNCTION("if(or(X1601="""",X1601=""f""),"""",X1601&amp;"": ""&amp;vlookup(to_text(X1601),'1.Learning-Goals'!$A$3:$B$100,2,FALSE))"),"")</f>
        <v/>
      </c>
      <c r="AC1601" s="52"/>
      <c r="AD1601" s="52"/>
      <c r="AE1601" s="52"/>
      <c r="AF1601" s="52"/>
      <c r="AG1601" s="52"/>
      <c r="AH1601" s="52"/>
      <c r="AI1601" s="52"/>
      <c r="AJ1601" s="52"/>
    </row>
    <row r="1602" ht="15.75" customHeight="1">
      <c r="A1602" s="38" t="s">
        <v>28</v>
      </c>
      <c r="B1602" s="39" t="str">
        <f t="shared" si="1"/>
        <v>7: Interpret scatter plot data from a model organism (Trinidadian guppies) and compare to related data in an endangered species (Florida panthers) to draw broader conclusions about the effectiveness of genetic rescue.</v>
      </c>
      <c r="C1602" s="40" t="s">
        <v>5084</v>
      </c>
      <c r="D1602" s="41" t="s">
        <v>5085</v>
      </c>
      <c r="E1602" s="41" t="s">
        <v>4890</v>
      </c>
      <c r="F1602" s="40" t="s">
        <v>4891</v>
      </c>
      <c r="G1602" s="41" t="s">
        <v>4051</v>
      </c>
      <c r="H1602" s="60" t="s">
        <v>4893</v>
      </c>
      <c r="I1602" s="41" t="s">
        <v>4894</v>
      </c>
      <c r="J1602" s="41" t="s">
        <v>5041</v>
      </c>
      <c r="K1602" s="44"/>
      <c r="L1602" s="45"/>
      <c r="M1602" s="59"/>
      <c r="N1602" s="49"/>
      <c r="O1602" s="61"/>
      <c r="P1602" s="49"/>
      <c r="Q1602" s="59"/>
      <c r="R1602" s="59"/>
      <c r="S1602" s="49"/>
      <c r="T1602" s="50" t="str">
        <f>IFERROR(__xludf.DUMMYFUNCTION("if(isblank($A1602),"""",REGEXREPLACE($A1602,   "",?(\d),?"",  ""$1""&amp;""-""&amp;$H1602))"),"7-Science")</f>
        <v>7-Science</v>
      </c>
      <c r="U1602" s="51">
        <f>IFERROR(__xludf.DUMMYFUNCTION("iferror(split(A1602,"","",TRUE,TRUE),"""")"),7.0)</f>
        <v>7</v>
      </c>
      <c r="V1602" s="51"/>
      <c r="W1602" s="51"/>
      <c r="X1602" s="51"/>
      <c r="Y1602" s="50" t="str">
        <f>IFERROR(__xludf.DUMMYFUNCTION("if(or(U1602="""",U1602=""f""),"""",U1602&amp;"": ""&amp;vlookup(to_text(U1602),'1.Learning-Goals'!$A$3:$B$100,2,FALSE))"),"7: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Z1602" s="50" t="str">
        <f>IFERROR(__xludf.DUMMYFUNCTION("if(or(V1602="""",V1602=""f""),"""",V1602&amp;"": ""&amp;vlookup(to_text(V1602),'1.Learning-Goals'!$A$3:$B$100,2,FALSE))"),"")</f>
        <v/>
      </c>
      <c r="AA1602" s="50" t="str">
        <f>IFERROR(__xludf.DUMMYFUNCTION("if(or(W1602="""",W1602=""f""),"""",W1602&amp;"": ""&amp;vlookup(to_text(W1602),'1.Learning-Goals'!$A$3:$B$100,2,FALSE))"),"")</f>
        <v/>
      </c>
      <c r="AB1602" s="50" t="str">
        <f>IFERROR(__xludf.DUMMYFUNCTION("if(or(X1602="""",X1602=""f""),"""",X1602&amp;"": ""&amp;vlookup(to_text(X1602),'1.Learning-Goals'!$A$3:$B$100,2,FALSE))"),"")</f>
        <v/>
      </c>
      <c r="AC1602" s="52"/>
      <c r="AD1602" s="52"/>
      <c r="AE1602" s="52"/>
      <c r="AF1602" s="52"/>
      <c r="AG1602" s="52"/>
      <c r="AH1602" s="52"/>
      <c r="AI1602" s="52"/>
      <c r="AJ1602" s="52"/>
    </row>
    <row r="1603" ht="15.75" customHeight="1">
      <c r="A1603" s="53"/>
      <c r="B1603" s="39" t="str">
        <f t="shared" si="1"/>
        <v/>
      </c>
      <c r="C1603" s="40" t="s">
        <v>5086</v>
      </c>
      <c r="D1603" s="41" t="s">
        <v>5087</v>
      </c>
      <c r="E1603" s="41" t="s">
        <v>4890</v>
      </c>
      <c r="F1603" s="40" t="s">
        <v>4891</v>
      </c>
      <c r="G1603" s="41" t="s">
        <v>4051</v>
      </c>
      <c r="H1603" s="60" t="s">
        <v>4893</v>
      </c>
      <c r="I1603" s="41" t="s">
        <v>4894</v>
      </c>
      <c r="J1603" s="41" t="s">
        <v>5041</v>
      </c>
      <c r="K1603" s="44"/>
      <c r="L1603" s="45"/>
      <c r="M1603" s="59"/>
      <c r="N1603" s="49"/>
      <c r="O1603" s="61"/>
      <c r="P1603" s="49"/>
      <c r="Q1603" s="59"/>
      <c r="R1603" s="59"/>
      <c r="S1603" s="49"/>
      <c r="T1603" s="50" t="str">
        <f>IFERROR(__xludf.DUMMYFUNCTION("if(isblank($A1603),"""",REGEXREPLACE($A1603,   "",?(\d),?"",  ""$1""&amp;""-""&amp;$H1603))"),"")</f>
        <v/>
      </c>
      <c r="U1603" s="51" t="str">
        <f>IFERROR(__xludf.DUMMYFUNCTION("iferror(split(A1603,"","",TRUE,TRUE),"""")"),"")</f>
        <v/>
      </c>
      <c r="V1603" s="51"/>
      <c r="W1603" s="51"/>
      <c r="X1603" s="51"/>
      <c r="Y1603" s="50" t="str">
        <f>IFERROR(__xludf.DUMMYFUNCTION("if(or(U1603="""",U1603=""f""),"""",U1603&amp;"": ""&amp;vlookup(to_text(U1603),'1.Learning-Goals'!$A$3:$B$100,2,FALSE))"),"")</f>
        <v/>
      </c>
      <c r="Z1603" s="50" t="str">
        <f>IFERROR(__xludf.DUMMYFUNCTION("if(or(V1603="""",V1603=""f""),"""",V1603&amp;"": ""&amp;vlookup(to_text(V1603),'1.Learning-Goals'!$A$3:$B$100,2,FALSE))"),"")</f>
        <v/>
      </c>
      <c r="AA1603" s="50" t="str">
        <f>IFERROR(__xludf.DUMMYFUNCTION("if(or(W1603="""",W1603=""f""),"""",W1603&amp;"": ""&amp;vlookup(to_text(W1603),'1.Learning-Goals'!$A$3:$B$100,2,FALSE))"),"")</f>
        <v/>
      </c>
      <c r="AB1603" s="50" t="str">
        <f>IFERROR(__xludf.DUMMYFUNCTION("if(or(X1603="""",X1603=""f""),"""",X1603&amp;"": ""&amp;vlookup(to_text(X1603),'1.Learning-Goals'!$A$3:$B$100,2,FALSE))"),"")</f>
        <v/>
      </c>
      <c r="AC1603" s="52"/>
      <c r="AD1603" s="52"/>
      <c r="AE1603" s="52"/>
      <c r="AF1603" s="52"/>
      <c r="AG1603" s="52"/>
      <c r="AH1603" s="52"/>
      <c r="AI1603" s="52"/>
      <c r="AJ1603" s="52"/>
    </row>
    <row r="1604" ht="15.75" customHeight="1">
      <c r="A1604" s="53"/>
      <c r="B1604" s="39" t="str">
        <f t="shared" si="1"/>
        <v/>
      </c>
      <c r="C1604" s="40" t="s">
        <v>5088</v>
      </c>
      <c r="D1604" s="41" t="s">
        <v>5089</v>
      </c>
      <c r="E1604" s="41" t="s">
        <v>4890</v>
      </c>
      <c r="F1604" s="40" t="s">
        <v>4891</v>
      </c>
      <c r="G1604" s="41" t="s">
        <v>4892</v>
      </c>
      <c r="H1604" s="60" t="s">
        <v>4893</v>
      </c>
      <c r="I1604" s="41" t="s">
        <v>4894</v>
      </c>
      <c r="J1604" s="46" t="s">
        <v>5090</v>
      </c>
      <c r="K1604" s="44"/>
      <c r="L1604" s="45"/>
      <c r="M1604" s="59"/>
      <c r="N1604" s="49"/>
      <c r="O1604" s="61"/>
      <c r="P1604" s="49"/>
      <c r="Q1604" s="59"/>
      <c r="R1604" s="59"/>
      <c r="S1604" s="49"/>
      <c r="T1604" s="50" t="str">
        <f>IFERROR(__xludf.DUMMYFUNCTION("if(isblank($A1604),"""",REGEXREPLACE($A1604,   "",?(\d),?"",  ""$1""&amp;""-""&amp;$H1604))"),"")</f>
        <v/>
      </c>
      <c r="U1604" s="51" t="str">
        <f>IFERROR(__xludf.DUMMYFUNCTION("iferror(split(A1604,"","",TRUE,TRUE),"""")"),"")</f>
        <v/>
      </c>
      <c r="V1604" s="51"/>
      <c r="W1604" s="51"/>
      <c r="X1604" s="51"/>
      <c r="Y1604" s="50" t="str">
        <f>IFERROR(__xludf.DUMMYFUNCTION("if(or(U1604="""",U1604=""f""),"""",U1604&amp;"": ""&amp;vlookup(to_text(U1604),'1.Learning-Goals'!$A$3:$B$100,2,FALSE))"),"")</f>
        <v/>
      </c>
      <c r="Z1604" s="50" t="str">
        <f>IFERROR(__xludf.DUMMYFUNCTION("if(or(V1604="""",V1604=""f""),"""",V1604&amp;"": ""&amp;vlookup(to_text(V1604),'1.Learning-Goals'!$A$3:$B$100,2,FALSE))"),"")</f>
        <v/>
      </c>
      <c r="AA1604" s="50" t="str">
        <f>IFERROR(__xludf.DUMMYFUNCTION("if(or(W1604="""",W1604=""f""),"""",W1604&amp;"": ""&amp;vlookup(to_text(W1604),'1.Learning-Goals'!$A$3:$B$100,2,FALSE))"),"")</f>
        <v/>
      </c>
      <c r="AB1604" s="50" t="str">
        <f>IFERROR(__xludf.DUMMYFUNCTION("if(or(X1604="""",X1604=""f""),"""",X1604&amp;"": ""&amp;vlookup(to_text(X1604),'1.Learning-Goals'!$A$3:$B$100,2,FALSE))"),"")</f>
        <v/>
      </c>
      <c r="AC1604" s="52"/>
      <c r="AD1604" s="52"/>
      <c r="AE1604" s="52"/>
      <c r="AF1604" s="52"/>
      <c r="AG1604" s="52"/>
      <c r="AH1604" s="52"/>
      <c r="AI1604" s="52"/>
      <c r="AJ1604" s="52"/>
    </row>
    <row r="1605" ht="15.75" customHeight="1">
      <c r="A1605" s="53"/>
      <c r="B1605" s="39" t="str">
        <f t="shared" si="1"/>
        <v/>
      </c>
      <c r="C1605" s="40" t="s">
        <v>5091</v>
      </c>
      <c r="D1605" s="41" t="s">
        <v>5092</v>
      </c>
      <c r="E1605" s="41" t="s">
        <v>4890</v>
      </c>
      <c r="F1605" s="40" t="s">
        <v>4891</v>
      </c>
      <c r="G1605" s="41" t="s">
        <v>4892</v>
      </c>
      <c r="H1605" s="60" t="s">
        <v>4893</v>
      </c>
      <c r="I1605" s="41" t="s">
        <v>4894</v>
      </c>
      <c r="J1605" s="46" t="s">
        <v>5090</v>
      </c>
      <c r="K1605" s="44"/>
      <c r="L1605" s="45"/>
      <c r="M1605" s="59"/>
      <c r="N1605" s="49"/>
      <c r="O1605" s="61"/>
      <c r="P1605" s="49"/>
      <c r="Q1605" s="59"/>
      <c r="R1605" s="59"/>
      <c r="S1605" s="49"/>
      <c r="T1605" s="50" t="str">
        <f>IFERROR(__xludf.DUMMYFUNCTION("if(isblank($A1605),"""",REGEXREPLACE($A1605,   "",?(\d),?"",  ""$1""&amp;""-""&amp;$H1605))"),"")</f>
        <v/>
      </c>
      <c r="U1605" s="51" t="str">
        <f>IFERROR(__xludf.DUMMYFUNCTION("iferror(split(A1605,"","",TRUE,TRUE),"""")"),"")</f>
        <v/>
      </c>
      <c r="V1605" s="51"/>
      <c r="W1605" s="51"/>
      <c r="X1605" s="51"/>
      <c r="Y1605" s="50" t="str">
        <f>IFERROR(__xludf.DUMMYFUNCTION("if(or(U1605="""",U1605=""f""),"""",U1605&amp;"": ""&amp;vlookup(to_text(U1605),'1.Learning-Goals'!$A$3:$B$100,2,FALSE))"),"")</f>
        <v/>
      </c>
      <c r="Z1605" s="50" t="str">
        <f>IFERROR(__xludf.DUMMYFUNCTION("if(or(V1605="""",V1605=""f""),"""",V1605&amp;"": ""&amp;vlookup(to_text(V1605),'1.Learning-Goals'!$A$3:$B$100,2,FALSE))"),"")</f>
        <v/>
      </c>
      <c r="AA1605" s="50" t="str">
        <f>IFERROR(__xludf.DUMMYFUNCTION("if(or(W1605="""",W1605=""f""),"""",W1605&amp;"": ""&amp;vlookup(to_text(W1605),'1.Learning-Goals'!$A$3:$B$100,2,FALSE))"),"")</f>
        <v/>
      </c>
      <c r="AB1605" s="50" t="str">
        <f>IFERROR(__xludf.DUMMYFUNCTION("if(or(X1605="""",X1605=""f""),"""",X1605&amp;"": ""&amp;vlookup(to_text(X1605),'1.Learning-Goals'!$A$3:$B$100,2,FALSE))"),"")</f>
        <v/>
      </c>
      <c r="AC1605" s="52"/>
      <c r="AD1605" s="52"/>
      <c r="AE1605" s="52"/>
      <c r="AF1605" s="52"/>
      <c r="AG1605" s="52"/>
      <c r="AH1605" s="52"/>
      <c r="AI1605" s="52"/>
      <c r="AJ1605" s="52"/>
    </row>
    <row r="1606" ht="15.75" customHeight="1">
      <c r="A1606" s="53"/>
      <c r="B1606" s="39" t="str">
        <f t="shared" si="1"/>
        <v/>
      </c>
      <c r="C1606" s="40" t="s">
        <v>5093</v>
      </c>
      <c r="D1606" s="41" t="s">
        <v>5094</v>
      </c>
      <c r="E1606" s="41" t="s">
        <v>4890</v>
      </c>
      <c r="F1606" s="40" t="s">
        <v>4891</v>
      </c>
      <c r="G1606" s="41" t="s">
        <v>4892</v>
      </c>
      <c r="H1606" s="60" t="s">
        <v>4893</v>
      </c>
      <c r="I1606" s="41" t="s">
        <v>4894</v>
      </c>
      <c r="J1606" s="46" t="s">
        <v>5090</v>
      </c>
      <c r="K1606" s="44"/>
      <c r="L1606" s="45"/>
      <c r="M1606" s="59"/>
      <c r="N1606" s="49"/>
      <c r="O1606" s="61"/>
      <c r="P1606" s="49"/>
      <c r="Q1606" s="59"/>
      <c r="R1606" s="59"/>
      <c r="S1606" s="49"/>
      <c r="T1606" s="50" t="str">
        <f>IFERROR(__xludf.DUMMYFUNCTION("if(isblank($A1606),"""",REGEXREPLACE($A1606,   "",?(\d),?"",  ""$1""&amp;""-""&amp;$H1606))"),"")</f>
        <v/>
      </c>
      <c r="U1606" s="51" t="str">
        <f>IFERROR(__xludf.DUMMYFUNCTION("iferror(split(A1606,"","",TRUE,TRUE),"""")"),"")</f>
        <v/>
      </c>
      <c r="V1606" s="51"/>
      <c r="W1606" s="51"/>
      <c r="X1606" s="51"/>
      <c r="Y1606" s="50" t="str">
        <f>IFERROR(__xludf.DUMMYFUNCTION("if(or(U1606="""",U1606=""f""),"""",U1606&amp;"": ""&amp;vlookup(to_text(U1606),'1.Learning-Goals'!$A$3:$B$100,2,FALSE))"),"")</f>
        <v/>
      </c>
      <c r="Z1606" s="50" t="str">
        <f>IFERROR(__xludf.DUMMYFUNCTION("if(or(V1606="""",V1606=""f""),"""",V1606&amp;"": ""&amp;vlookup(to_text(V1606),'1.Learning-Goals'!$A$3:$B$100,2,FALSE))"),"")</f>
        <v/>
      </c>
      <c r="AA1606" s="50" t="str">
        <f>IFERROR(__xludf.DUMMYFUNCTION("if(or(W1606="""",W1606=""f""),"""",W1606&amp;"": ""&amp;vlookup(to_text(W1606),'1.Learning-Goals'!$A$3:$B$100,2,FALSE))"),"")</f>
        <v/>
      </c>
      <c r="AB1606" s="50" t="str">
        <f>IFERROR(__xludf.DUMMYFUNCTION("if(or(X1606="""",X1606=""f""),"""",X1606&amp;"": ""&amp;vlookup(to_text(X1606),'1.Learning-Goals'!$A$3:$B$100,2,FALSE))"),"")</f>
        <v/>
      </c>
      <c r="AC1606" s="52"/>
      <c r="AD1606" s="52"/>
      <c r="AE1606" s="52"/>
      <c r="AF1606" s="52"/>
      <c r="AG1606" s="52"/>
      <c r="AH1606" s="52"/>
      <c r="AI1606" s="52"/>
      <c r="AJ1606" s="52"/>
    </row>
    <row r="1607" ht="15.75" customHeight="1">
      <c r="A1607" s="53"/>
      <c r="B1607" s="39" t="str">
        <f t="shared" si="1"/>
        <v/>
      </c>
      <c r="C1607" s="40" t="s">
        <v>5095</v>
      </c>
      <c r="D1607" s="41" t="s">
        <v>5096</v>
      </c>
      <c r="E1607" s="41" t="s">
        <v>4890</v>
      </c>
      <c r="F1607" s="40" t="s">
        <v>4891</v>
      </c>
      <c r="G1607" s="41" t="s">
        <v>4892</v>
      </c>
      <c r="H1607" s="60" t="s">
        <v>4893</v>
      </c>
      <c r="I1607" s="41" t="s">
        <v>4894</v>
      </c>
      <c r="J1607" s="46" t="s">
        <v>5090</v>
      </c>
      <c r="K1607" s="44"/>
      <c r="L1607" s="45"/>
      <c r="M1607" s="59"/>
      <c r="N1607" s="49"/>
      <c r="O1607" s="61"/>
      <c r="P1607" s="49"/>
      <c r="Q1607" s="59"/>
      <c r="R1607" s="59"/>
      <c r="S1607" s="49"/>
      <c r="T1607" s="50" t="str">
        <f>IFERROR(__xludf.DUMMYFUNCTION("if(isblank($A1607),"""",REGEXREPLACE($A1607,   "",?(\d),?"",  ""$1""&amp;""-""&amp;$H1607))"),"")</f>
        <v/>
      </c>
      <c r="U1607" s="51" t="str">
        <f>IFERROR(__xludf.DUMMYFUNCTION("iferror(split(A1607,"","",TRUE,TRUE),"""")"),"")</f>
        <v/>
      </c>
      <c r="V1607" s="51"/>
      <c r="W1607" s="51"/>
      <c r="X1607" s="51"/>
      <c r="Y1607" s="50" t="str">
        <f>IFERROR(__xludf.DUMMYFUNCTION("if(or(U1607="""",U1607=""f""),"""",U1607&amp;"": ""&amp;vlookup(to_text(U1607),'1.Learning-Goals'!$A$3:$B$100,2,FALSE))"),"")</f>
        <v/>
      </c>
      <c r="Z1607" s="50" t="str">
        <f>IFERROR(__xludf.DUMMYFUNCTION("if(or(V1607="""",V1607=""f""),"""",V1607&amp;"": ""&amp;vlookup(to_text(V1607),'1.Learning-Goals'!$A$3:$B$100,2,FALSE))"),"")</f>
        <v/>
      </c>
      <c r="AA1607" s="50" t="str">
        <f>IFERROR(__xludf.DUMMYFUNCTION("if(or(W1607="""",W1607=""f""),"""",W1607&amp;"": ""&amp;vlookup(to_text(W1607),'1.Learning-Goals'!$A$3:$B$100,2,FALSE))"),"")</f>
        <v/>
      </c>
      <c r="AB1607" s="50" t="str">
        <f>IFERROR(__xludf.DUMMYFUNCTION("if(or(X1607="""",X1607=""f""),"""",X1607&amp;"": ""&amp;vlookup(to_text(X1607),'1.Learning-Goals'!$A$3:$B$100,2,FALSE))"),"")</f>
        <v/>
      </c>
      <c r="AC1607" s="52"/>
      <c r="AD1607" s="52"/>
      <c r="AE1607" s="52"/>
      <c r="AF1607" s="52"/>
      <c r="AG1607" s="52"/>
      <c r="AH1607" s="52"/>
      <c r="AI1607" s="52"/>
      <c r="AJ1607" s="52"/>
    </row>
    <row r="1608" ht="15.75" customHeight="1">
      <c r="A1608" s="53"/>
      <c r="B1608" s="39" t="str">
        <f t="shared" si="1"/>
        <v/>
      </c>
      <c r="C1608" s="40" t="s">
        <v>5097</v>
      </c>
      <c r="D1608" s="41" t="s">
        <v>5098</v>
      </c>
      <c r="E1608" s="41" t="s">
        <v>4890</v>
      </c>
      <c r="F1608" s="40" t="s">
        <v>4891</v>
      </c>
      <c r="G1608" s="41" t="s">
        <v>4902</v>
      </c>
      <c r="H1608" s="60" t="s">
        <v>4893</v>
      </c>
      <c r="I1608" s="41" t="s">
        <v>4894</v>
      </c>
      <c r="J1608" s="46" t="s">
        <v>5090</v>
      </c>
      <c r="K1608" s="44"/>
      <c r="L1608" s="45"/>
      <c r="M1608" s="59"/>
      <c r="N1608" s="49"/>
      <c r="O1608" s="61"/>
      <c r="P1608" s="49"/>
      <c r="Q1608" s="59"/>
      <c r="R1608" s="59"/>
      <c r="S1608" s="49"/>
      <c r="T1608" s="50" t="str">
        <f>IFERROR(__xludf.DUMMYFUNCTION("if(isblank($A1608),"""",REGEXREPLACE($A1608,   "",?(\d),?"",  ""$1""&amp;""-""&amp;$H1608))"),"")</f>
        <v/>
      </c>
      <c r="U1608" s="51" t="str">
        <f>IFERROR(__xludf.DUMMYFUNCTION("iferror(split(A1608,"","",TRUE,TRUE),"""")"),"")</f>
        <v/>
      </c>
      <c r="V1608" s="51"/>
      <c r="W1608" s="51"/>
      <c r="X1608" s="51"/>
      <c r="Y1608" s="50" t="str">
        <f>IFERROR(__xludf.DUMMYFUNCTION("if(or(U1608="""",U1608=""f""),"""",U1608&amp;"": ""&amp;vlookup(to_text(U1608),'1.Learning-Goals'!$A$3:$B$100,2,FALSE))"),"")</f>
        <v/>
      </c>
      <c r="Z1608" s="50" t="str">
        <f>IFERROR(__xludf.DUMMYFUNCTION("if(or(V1608="""",V1608=""f""),"""",V1608&amp;"": ""&amp;vlookup(to_text(V1608),'1.Learning-Goals'!$A$3:$B$100,2,FALSE))"),"")</f>
        <v/>
      </c>
      <c r="AA1608" s="50" t="str">
        <f>IFERROR(__xludf.DUMMYFUNCTION("if(or(W1608="""",W1608=""f""),"""",W1608&amp;"": ""&amp;vlookup(to_text(W1608),'1.Learning-Goals'!$A$3:$B$100,2,FALSE))"),"")</f>
        <v/>
      </c>
      <c r="AB1608" s="50" t="str">
        <f>IFERROR(__xludf.DUMMYFUNCTION("if(or(X1608="""",X1608=""f""),"""",X1608&amp;"": ""&amp;vlookup(to_text(X1608),'1.Learning-Goals'!$A$3:$B$100,2,FALSE))"),"")</f>
        <v/>
      </c>
      <c r="AC1608" s="52"/>
      <c r="AD1608" s="52"/>
      <c r="AE1608" s="52"/>
      <c r="AF1608" s="52"/>
      <c r="AG1608" s="52"/>
      <c r="AH1608" s="52"/>
      <c r="AI1608" s="52"/>
      <c r="AJ1608" s="52"/>
    </row>
    <row r="1609" ht="15.75" customHeight="1">
      <c r="A1609" s="53"/>
      <c r="B1609" s="39" t="str">
        <f t="shared" si="1"/>
        <v/>
      </c>
      <c r="C1609" s="40" t="s">
        <v>5099</v>
      </c>
      <c r="D1609" s="41" t="s">
        <v>5100</v>
      </c>
      <c r="E1609" s="41" t="s">
        <v>4890</v>
      </c>
      <c r="F1609" s="40" t="s">
        <v>4891</v>
      </c>
      <c r="G1609" s="41" t="s">
        <v>4902</v>
      </c>
      <c r="H1609" s="60" t="s">
        <v>4893</v>
      </c>
      <c r="I1609" s="41" t="s">
        <v>4894</v>
      </c>
      <c r="J1609" s="46" t="s">
        <v>5090</v>
      </c>
      <c r="K1609" s="44"/>
      <c r="L1609" s="45"/>
      <c r="M1609" s="59"/>
      <c r="N1609" s="49"/>
      <c r="O1609" s="61"/>
      <c r="P1609" s="49"/>
      <c r="Q1609" s="59"/>
      <c r="R1609" s="59"/>
      <c r="S1609" s="49"/>
      <c r="T1609" s="50" t="str">
        <f>IFERROR(__xludf.DUMMYFUNCTION("if(isblank($A1609),"""",REGEXREPLACE($A1609,   "",?(\d),?"",  ""$1""&amp;""-""&amp;$H1609))"),"")</f>
        <v/>
      </c>
      <c r="U1609" s="51" t="str">
        <f>IFERROR(__xludf.DUMMYFUNCTION("iferror(split(A1609,"","",TRUE,TRUE),"""")"),"")</f>
        <v/>
      </c>
      <c r="V1609" s="51"/>
      <c r="W1609" s="51"/>
      <c r="X1609" s="51"/>
      <c r="Y1609" s="50" t="str">
        <f>IFERROR(__xludf.DUMMYFUNCTION("if(or(U1609="""",U1609=""f""),"""",U1609&amp;"": ""&amp;vlookup(to_text(U1609),'1.Learning-Goals'!$A$3:$B$100,2,FALSE))"),"")</f>
        <v/>
      </c>
      <c r="Z1609" s="50" t="str">
        <f>IFERROR(__xludf.DUMMYFUNCTION("if(or(V1609="""",V1609=""f""),"""",V1609&amp;"": ""&amp;vlookup(to_text(V1609),'1.Learning-Goals'!$A$3:$B$100,2,FALSE))"),"")</f>
        <v/>
      </c>
      <c r="AA1609" s="50" t="str">
        <f>IFERROR(__xludf.DUMMYFUNCTION("if(or(W1609="""",W1609=""f""),"""",W1609&amp;"": ""&amp;vlookup(to_text(W1609),'1.Learning-Goals'!$A$3:$B$100,2,FALSE))"),"")</f>
        <v/>
      </c>
      <c r="AB1609" s="50" t="str">
        <f>IFERROR(__xludf.DUMMYFUNCTION("if(or(X1609="""",X1609=""f""),"""",X1609&amp;"": ""&amp;vlookup(to_text(X1609),'1.Learning-Goals'!$A$3:$B$100,2,FALSE))"),"")</f>
        <v/>
      </c>
      <c r="AC1609" s="52"/>
      <c r="AD1609" s="52"/>
      <c r="AE1609" s="52"/>
      <c r="AF1609" s="52"/>
      <c r="AG1609" s="52"/>
      <c r="AH1609" s="52"/>
      <c r="AI1609" s="52"/>
      <c r="AJ1609" s="52"/>
    </row>
    <row r="1610" ht="15.75" customHeight="1">
      <c r="A1610" s="53"/>
      <c r="B1610" s="39" t="str">
        <f t="shared" si="1"/>
        <v/>
      </c>
      <c r="C1610" s="40" t="s">
        <v>5101</v>
      </c>
      <c r="D1610" s="41" t="s">
        <v>5102</v>
      </c>
      <c r="E1610" s="41" t="s">
        <v>4890</v>
      </c>
      <c r="F1610" s="40" t="s">
        <v>4891</v>
      </c>
      <c r="G1610" s="41" t="s">
        <v>4902</v>
      </c>
      <c r="H1610" s="60" t="s">
        <v>4893</v>
      </c>
      <c r="I1610" s="41" t="s">
        <v>4894</v>
      </c>
      <c r="J1610" s="46" t="s">
        <v>5090</v>
      </c>
      <c r="K1610" s="44"/>
      <c r="L1610" s="45"/>
      <c r="M1610" s="59"/>
      <c r="N1610" s="49"/>
      <c r="O1610" s="61"/>
      <c r="P1610" s="49"/>
      <c r="Q1610" s="59"/>
      <c r="R1610" s="59"/>
      <c r="S1610" s="49"/>
      <c r="T1610" s="50" t="str">
        <f>IFERROR(__xludf.DUMMYFUNCTION("if(isblank($A1610),"""",REGEXREPLACE($A1610,   "",?(\d),?"",  ""$1""&amp;""-""&amp;$H1610))"),"")</f>
        <v/>
      </c>
      <c r="U1610" s="51" t="str">
        <f>IFERROR(__xludf.DUMMYFUNCTION("iferror(split(A1610,"","",TRUE,TRUE),"""")"),"")</f>
        <v/>
      </c>
      <c r="V1610" s="51"/>
      <c r="W1610" s="51"/>
      <c r="X1610" s="51"/>
      <c r="Y1610" s="50" t="str">
        <f>IFERROR(__xludf.DUMMYFUNCTION("if(or(U1610="""",U1610=""f""),"""",U1610&amp;"": ""&amp;vlookup(to_text(U1610),'1.Learning-Goals'!$A$3:$B$100,2,FALSE))"),"")</f>
        <v/>
      </c>
      <c r="Z1610" s="50" t="str">
        <f>IFERROR(__xludf.DUMMYFUNCTION("if(or(V1610="""",V1610=""f""),"""",V1610&amp;"": ""&amp;vlookup(to_text(V1610),'1.Learning-Goals'!$A$3:$B$100,2,FALSE))"),"")</f>
        <v/>
      </c>
      <c r="AA1610" s="50" t="str">
        <f>IFERROR(__xludf.DUMMYFUNCTION("if(or(W1610="""",W1610=""f""),"""",W1610&amp;"": ""&amp;vlookup(to_text(W1610),'1.Learning-Goals'!$A$3:$B$100,2,FALSE))"),"")</f>
        <v/>
      </c>
      <c r="AB1610" s="50" t="str">
        <f>IFERROR(__xludf.DUMMYFUNCTION("if(or(X1610="""",X1610=""f""),"""",X1610&amp;"": ""&amp;vlookup(to_text(X1610),'1.Learning-Goals'!$A$3:$B$100,2,FALSE))"),"")</f>
        <v/>
      </c>
      <c r="AC1610" s="52"/>
      <c r="AD1610" s="52"/>
      <c r="AE1610" s="52"/>
      <c r="AF1610" s="52"/>
      <c r="AG1610" s="52"/>
      <c r="AH1610" s="52"/>
      <c r="AI1610" s="52"/>
      <c r="AJ1610" s="52"/>
    </row>
    <row r="1611" ht="15.75" customHeight="1">
      <c r="A1611" s="53"/>
      <c r="B1611" s="39" t="str">
        <f t="shared" si="1"/>
        <v/>
      </c>
      <c r="C1611" s="40" t="s">
        <v>5103</v>
      </c>
      <c r="D1611" s="41" t="s">
        <v>5104</v>
      </c>
      <c r="E1611" s="41" t="s">
        <v>4890</v>
      </c>
      <c r="F1611" s="40" t="s">
        <v>4891</v>
      </c>
      <c r="G1611" s="41" t="s">
        <v>4902</v>
      </c>
      <c r="H1611" s="60" t="s">
        <v>4893</v>
      </c>
      <c r="I1611" s="41" t="s">
        <v>4894</v>
      </c>
      <c r="J1611" s="46" t="s">
        <v>5090</v>
      </c>
      <c r="K1611" s="44"/>
      <c r="L1611" s="45"/>
      <c r="M1611" s="59"/>
      <c r="N1611" s="49"/>
      <c r="O1611" s="61"/>
      <c r="P1611" s="49"/>
      <c r="Q1611" s="59"/>
      <c r="R1611" s="59"/>
      <c r="S1611" s="49"/>
      <c r="T1611" s="50" t="str">
        <f>IFERROR(__xludf.DUMMYFUNCTION("if(isblank($A1611),"""",REGEXREPLACE($A1611,   "",?(\d),?"",  ""$1""&amp;""-""&amp;$H1611))"),"")</f>
        <v/>
      </c>
      <c r="U1611" s="51" t="str">
        <f>IFERROR(__xludf.DUMMYFUNCTION("iferror(split(A1611,"","",TRUE,TRUE),"""")"),"")</f>
        <v/>
      </c>
      <c r="V1611" s="51"/>
      <c r="W1611" s="51"/>
      <c r="X1611" s="51"/>
      <c r="Y1611" s="50" t="str">
        <f>IFERROR(__xludf.DUMMYFUNCTION("if(or(U1611="""",U1611=""f""),"""",U1611&amp;"": ""&amp;vlookup(to_text(U1611),'1.Learning-Goals'!$A$3:$B$100,2,FALSE))"),"")</f>
        <v/>
      </c>
      <c r="Z1611" s="50" t="str">
        <f>IFERROR(__xludf.DUMMYFUNCTION("if(or(V1611="""",V1611=""f""),"""",V1611&amp;"": ""&amp;vlookup(to_text(V1611),'1.Learning-Goals'!$A$3:$B$100,2,FALSE))"),"")</f>
        <v/>
      </c>
      <c r="AA1611" s="50" t="str">
        <f>IFERROR(__xludf.DUMMYFUNCTION("if(or(W1611="""",W1611=""f""),"""",W1611&amp;"": ""&amp;vlookup(to_text(W1611),'1.Learning-Goals'!$A$3:$B$100,2,FALSE))"),"")</f>
        <v/>
      </c>
      <c r="AB1611" s="50" t="str">
        <f>IFERROR(__xludf.DUMMYFUNCTION("if(or(X1611="""",X1611=""f""),"""",X1611&amp;"": ""&amp;vlookup(to_text(X1611),'1.Learning-Goals'!$A$3:$B$100,2,FALSE))"),"")</f>
        <v/>
      </c>
      <c r="AC1611" s="52"/>
      <c r="AD1611" s="52"/>
      <c r="AE1611" s="52"/>
      <c r="AF1611" s="52"/>
      <c r="AG1611" s="52"/>
      <c r="AH1611" s="52"/>
      <c r="AI1611" s="52"/>
      <c r="AJ1611" s="52"/>
    </row>
    <row r="1612" ht="15.75" customHeight="1">
      <c r="A1612" s="53"/>
      <c r="B1612" s="39" t="str">
        <f t="shared" si="1"/>
        <v/>
      </c>
      <c r="C1612" s="40" t="s">
        <v>5105</v>
      </c>
      <c r="D1612" s="41" t="s">
        <v>5106</v>
      </c>
      <c r="E1612" s="41" t="s">
        <v>4890</v>
      </c>
      <c r="F1612" s="40" t="s">
        <v>4891</v>
      </c>
      <c r="G1612" s="41" t="s">
        <v>1067</v>
      </c>
      <c r="H1612" s="60" t="s">
        <v>4893</v>
      </c>
      <c r="I1612" s="41" t="s">
        <v>4894</v>
      </c>
      <c r="J1612" s="46" t="s">
        <v>5090</v>
      </c>
      <c r="K1612" s="44"/>
      <c r="L1612" s="45"/>
      <c r="M1612" s="59"/>
      <c r="N1612" s="49"/>
      <c r="O1612" s="61"/>
      <c r="P1612" s="49"/>
      <c r="Q1612" s="59"/>
      <c r="R1612" s="59"/>
      <c r="S1612" s="49"/>
      <c r="T1612" s="50" t="str">
        <f>IFERROR(__xludf.DUMMYFUNCTION("if(isblank($A1612),"""",REGEXREPLACE($A1612,   "",?(\d),?"",  ""$1""&amp;""-""&amp;$H1612))"),"")</f>
        <v/>
      </c>
      <c r="U1612" s="51" t="str">
        <f>IFERROR(__xludf.DUMMYFUNCTION("iferror(split(A1612,"","",TRUE,TRUE),"""")"),"")</f>
        <v/>
      </c>
      <c r="V1612" s="51"/>
      <c r="W1612" s="51"/>
      <c r="X1612" s="51"/>
      <c r="Y1612" s="50" t="str">
        <f>IFERROR(__xludf.DUMMYFUNCTION("if(or(U1612="""",U1612=""f""),"""",U1612&amp;"": ""&amp;vlookup(to_text(U1612),'1.Learning-Goals'!$A$3:$B$100,2,FALSE))"),"")</f>
        <v/>
      </c>
      <c r="Z1612" s="50" t="str">
        <f>IFERROR(__xludf.DUMMYFUNCTION("if(or(V1612="""",V1612=""f""),"""",V1612&amp;"": ""&amp;vlookup(to_text(V1612),'1.Learning-Goals'!$A$3:$B$100,2,FALSE))"),"")</f>
        <v/>
      </c>
      <c r="AA1612" s="50" t="str">
        <f>IFERROR(__xludf.DUMMYFUNCTION("if(or(W1612="""",W1612=""f""),"""",W1612&amp;"": ""&amp;vlookup(to_text(W1612),'1.Learning-Goals'!$A$3:$B$100,2,FALSE))"),"")</f>
        <v/>
      </c>
      <c r="AB1612" s="50" t="str">
        <f>IFERROR(__xludf.DUMMYFUNCTION("if(or(X1612="""",X1612=""f""),"""",X1612&amp;"": ""&amp;vlookup(to_text(X1612),'1.Learning-Goals'!$A$3:$B$100,2,FALSE))"),"")</f>
        <v/>
      </c>
      <c r="AC1612" s="52"/>
      <c r="AD1612" s="52"/>
      <c r="AE1612" s="52"/>
      <c r="AF1612" s="52"/>
      <c r="AG1612" s="52"/>
      <c r="AH1612" s="52"/>
      <c r="AI1612" s="52"/>
      <c r="AJ1612" s="52"/>
    </row>
    <row r="1613" ht="15.75" customHeight="1">
      <c r="A1613" s="53"/>
      <c r="B1613" s="39" t="str">
        <f t="shared" si="1"/>
        <v/>
      </c>
      <c r="C1613" s="40" t="s">
        <v>5107</v>
      </c>
      <c r="D1613" s="41" t="s">
        <v>5108</v>
      </c>
      <c r="E1613" s="41" t="s">
        <v>4890</v>
      </c>
      <c r="F1613" s="40" t="s">
        <v>4891</v>
      </c>
      <c r="G1613" s="41" t="s">
        <v>1067</v>
      </c>
      <c r="H1613" s="60" t="s">
        <v>4893</v>
      </c>
      <c r="I1613" s="41" t="s">
        <v>4894</v>
      </c>
      <c r="J1613" s="46" t="s">
        <v>5090</v>
      </c>
      <c r="K1613" s="44"/>
      <c r="L1613" s="45"/>
      <c r="M1613" s="59"/>
      <c r="N1613" s="49"/>
      <c r="O1613" s="61"/>
      <c r="P1613" s="49"/>
      <c r="Q1613" s="59"/>
      <c r="R1613" s="59"/>
      <c r="S1613" s="49"/>
      <c r="T1613" s="50" t="str">
        <f>IFERROR(__xludf.DUMMYFUNCTION("if(isblank($A1613),"""",REGEXREPLACE($A1613,   "",?(\d),?"",  ""$1""&amp;""-""&amp;$H1613))"),"")</f>
        <v/>
      </c>
      <c r="U1613" s="51" t="str">
        <f>IFERROR(__xludf.DUMMYFUNCTION("iferror(split(A1613,"","",TRUE,TRUE),"""")"),"")</f>
        <v/>
      </c>
      <c r="V1613" s="51"/>
      <c r="W1613" s="51"/>
      <c r="X1613" s="51"/>
      <c r="Y1613" s="50" t="str">
        <f>IFERROR(__xludf.DUMMYFUNCTION("if(or(U1613="""",U1613=""f""),"""",U1613&amp;"": ""&amp;vlookup(to_text(U1613),'1.Learning-Goals'!$A$3:$B$100,2,FALSE))"),"")</f>
        <v/>
      </c>
      <c r="Z1613" s="50" t="str">
        <f>IFERROR(__xludf.DUMMYFUNCTION("if(or(V1613="""",V1613=""f""),"""",V1613&amp;"": ""&amp;vlookup(to_text(V1613),'1.Learning-Goals'!$A$3:$B$100,2,FALSE))"),"")</f>
        <v/>
      </c>
      <c r="AA1613" s="50" t="str">
        <f>IFERROR(__xludf.DUMMYFUNCTION("if(or(W1613="""",W1613=""f""),"""",W1613&amp;"": ""&amp;vlookup(to_text(W1613),'1.Learning-Goals'!$A$3:$B$100,2,FALSE))"),"")</f>
        <v/>
      </c>
      <c r="AB1613" s="50" t="str">
        <f>IFERROR(__xludf.DUMMYFUNCTION("if(or(X1613="""",X1613=""f""),"""",X1613&amp;"": ""&amp;vlookup(to_text(X1613),'1.Learning-Goals'!$A$3:$B$100,2,FALSE))"),"")</f>
        <v/>
      </c>
      <c r="AC1613" s="52"/>
      <c r="AD1613" s="52"/>
      <c r="AE1613" s="52"/>
      <c r="AF1613" s="52"/>
      <c r="AG1613" s="52"/>
      <c r="AH1613" s="52"/>
      <c r="AI1613" s="52"/>
      <c r="AJ1613" s="52"/>
    </row>
    <row r="1614" ht="15.75" customHeight="1">
      <c r="A1614" s="53"/>
      <c r="B1614" s="39" t="str">
        <f t="shared" si="1"/>
        <v/>
      </c>
      <c r="C1614" s="40" t="s">
        <v>5109</v>
      </c>
      <c r="D1614" s="41" t="s">
        <v>5110</v>
      </c>
      <c r="E1614" s="41" t="s">
        <v>4890</v>
      </c>
      <c r="F1614" s="40" t="s">
        <v>4891</v>
      </c>
      <c r="G1614" s="41" t="s">
        <v>1067</v>
      </c>
      <c r="H1614" s="60" t="s">
        <v>4893</v>
      </c>
      <c r="I1614" s="41" t="s">
        <v>4894</v>
      </c>
      <c r="J1614" s="46" t="s">
        <v>5090</v>
      </c>
      <c r="K1614" s="44"/>
      <c r="L1614" s="45"/>
      <c r="M1614" s="59"/>
      <c r="N1614" s="49"/>
      <c r="O1614" s="61"/>
      <c r="P1614" s="49"/>
      <c r="Q1614" s="59"/>
      <c r="R1614" s="59"/>
      <c r="S1614" s="49"/>
      <c r="T1614" s="50" t="str">
        <f>IFERROR(__xludf.DUMMYFUNCTION("if(isblank($A1614),"""",REGEXREPLACE($A1614,   "",?(\d),?"",  ""$1""&amp;""-""&amp;$H1614))"),"")</f>
        <v/>
      </c>
      <c r="U1614" s="51" t="str">
        <f>IFERROR(__xludf.DUMMYFUNCTION("iferror(split(A1614,"","",TRUE,TRUE),"""")"),"")</f>
        <v/>
      </c>
      <c r="V1614" s="51"/>
      <c r="W1614" s="51"/>
      <c r="X1614" s="51"/>
      <c r="Y1614" s="50" t="str">
        <f>IFERROR(__xludf.DUMMYFUNCTION("if(or(U1614="""",U1614=""f""),"""",U1614&amp;"": ""&amp;vlookup(to_text(U1614),'1.Learning-Goals'!$A$3:$B$100,2,FALSE))"),"")</f>
        <v/>
      </c>
      <c r="Z1614" s="50" t="str">
        <f>IFERROR(__xludf.DUMMYFUNCTION("if(or(V1614="""",V1614=""f""),"""",V1614&amp;"": ""&amp;vlookup(to_text(V1614),'1.Learning-Goals'!$A$3:$B$100,2,FALSE))"),"")</f>
        <v/>
      </c>
      <c r="AA1614" s="50" t="str">
        <f>IFERROR(__xludf.DUMMYFUNCTION("if(or(W1614="""",W1614=""f""),"""",W1614&amp;"": ""&amp;vlookup(to_text(W1614),'1.Learning-Goals'!$A$3:$B$100,2,FALSE))"),"")</f>
        <v/>
      </c>
      <c r="AB1614" s="50" t="str">
        <f>IFERROR(__xludf.DUMMYFUNCTION("if(or(X1614="""",X1614=""f""),"""",X1614&amp;"": ""&amp;vlookup(to_text(X1614),'1.Learning-Goals'!$A$3:$B$100,2,FALSE))"),"")</f>
        <v/>
      </c>
      <c r="AC1614" s="52"/>
      <c r="AD1614" s="52"/>
      <c r="AE1614" s="52"/>
      <c r="AF1614" s="52"/>
      <c r="AG1614" s="52"/>
      <c r="AH1614" s="52"/>
      <c r="AI1614" s="52"/>
      <c r="AJ1614" s="52"/>
    </row>
    <row r="1615" ht="15.75" customHeight="1">
      <c r="A1615" s="53"/>
      <c r="B1615" s="39" t="str">
        <f t="shared" si="1"/>
        <v/>
      </c>
      <c r="C1615" s="40" t="s">
        <v>5111</v>
      </c>
      <c r="D1615" s="41" t="s">
        <v>5112</v>
      </c>
      <c r="E1615" s="41" t="s">
        <v>4890</v>
      </c>
      <c r="F1615" s="40" t="s">
        <v>4891</v>
      </c>
      <c r="G1615" s="41" t="s">
        <v>1067</v>
      </c>
      <c r="H1615" s="60" t="s">
        <v>4893</v>
      </c>
      <c r="I1615" s="41" t="s">
        <v>4894</v>
      </c>
      <c r="J1615" s="46" t="s">
        <v>5090</v>
      </c>
      <c r="K1615" s="44"/>
      <c r="L1615" s="45"/>
      <c r="M1615" s="59"/>
      <c r="N1615" s="49"/>
      <c r="O1615" s="61"/>
      <c r="P1615" s="49"/>
      <c r="Q1615" s="59"/>
      <c r="R1615" s="59"/>
      <c r="S1615" s="49"/>
      <c r="T1615" s="50" t="str">
        <f>IFERROR(__xludf.DUMMYFUNCTION("if(isblank($A1615),"""",REGEXREPLACE($A1615,   "",?(\d),?"",  ""$1""&amp;""-""&amp;$H1615))"),"")</f>
        <v/>
      </c>
      <c r="U1615" s="51" t="str">
        <f>IFERROR(__xludf.DUMMYFUNCTION("iferror(split(A1615,"","",TRUE,TRUE),"""")"),"")</f>
        <v/>
      </c>
      <c r="V1615" s="51"/>
      <c r="W1615" s="51"/>
      <c r="X1615" s="51"/>
      <c r="Y1615" s="50" t="str">
        <f>IFERROR(__xludf.DUMMYFUNCTION("if(or(U1615="""",U1615=""f""),"""",U1615&amp;"": ""&amp;vlookup(to_text(U1615),'1.Learning-Goals'!$A$3:$B$100,2,FALSE))"),"")</f>
        <v/>
      </c>
      <c r="Z1615" s="50" t="str">
        <f>IFERROR(__xludf.DUMMYFUNCTION("if(or(V1615="""",V1615=""f""),"""",V1615&amp;"": ""&amp;vlookup(to_text(V1615),'1.Learning-Goals'!$A$3:$B$100,2,FALSE))"),"")</f>
        <v/>
      </c>
      <c r="AA1615" s="50" t="str">
        <f>IFERROR(__xludf.DUMMYFUNCTION("if(or(W1615="""",W1615=""f""),"""",W1615&amp;"": ""&amp;vlookup(to_text(W1615),'1.Learning-Goals'!$A$3:$B$100,2,FALSE))"),"")</f>
        <v/>
      </c>
      <c r="AB1615" s="50" t="str">
        <f>IFERROR(__xludf.DUMMYFUNCTION("if(or(X1615="""",X1615=""f""),"""",X1615&amp;"": ""&amp;vlookup(to_text(X1615),'1.Learning-Goals'!$A$3:$B$100,2,FALSE))"),"")</f>
        <v/>
      </c>
      <c r="AC1615" s="52"/>
      <c r="AD1615" s="52"/>
      <c r="AE1615" s="52"/>
      <c r="AF1615" s="52"/>
      <c r="AG1615" s="52"/>
      <c r="AH1615" s="52"/>
      <c r="AI1615" s="52"/>
      <c r="AJ1615" s="52"/>
    </row>
    <row r="1616" ht="15.75" customHeight="1">
      <c r="A1616" s="53"/>
      <c r="B1616" s="39" t="str">
        <f t="shared" si="1"/>
        <v/>
      </c>
      <c r="C1616" s="40" t="s">
        <v>5113</v>
      </c>
      <c r="D1616" s="41" t="s">
        <v>5114</v>
      </c>
      <c r="E1616" s="41" t="s">
        <v>4890</v>
      </c>
      <c r="F1616" s="40" t="s">
        <v>4891</v>
      </c>
      <c r="G1616" s="41" t="s">
        <v>1067</v>
      </c>
      <c r="H1616" s="60" t="s">
        <v>4893</v>
      </c>
      <c r="I1616" s="41" t="s">
        <v>4894</v>
      </c>
      <c r="J1616" s="46" t="s">
        <v>5090</v>
      </c>
      <c r="K1616" s="44"/>
      <c r="L1616" s="45"/>
      <c r="M1616" s="59"/>
      <c r="N1616" s="49"/>
      <c r="O1616" s="61"/>
      <c r="P1616" s="49"/>
      <c r="Q1616" s="59"/>
      <c r="R1616" s="59"/>
      <c r="S1616" s="49"/>
      <c r="T1616" s="50" t="str">
        <f>IFERROR(__xludf.DUMMYFUNCTION("if(isblank($A1616),"""",REGEXREPLACE($A1616,   "",?(\d),?"",  ""$1""&amp;""-""&amp;$H1616))"),"")</f>
        <v/>
      </c>
      <c r="U1616" s="51" t="str">
        <f>IFERROR(__xludf.DUMMYFUNCTION("iferror(split(A1616,"","",TRUE,TRUE),"""")"),"")</f>
        <v/>
      </c>
      <c r="V1616" s="51"/>
      <c r="W1616" s="51"/>
      <c r="X1616" s="51"/>
      <c r="Y1616" s="50" t="str">
        <f>IFERROR(__xludf.DUMMYFUNCTION("if(or(U1616="""",U1616=""f""),"""",U1616&amp;"": ""&amp;vlookup(to_text(U1616),'1.Learning-Goals'!$A$3:$B$100,2,FALSE))"),"")</f>
        <v/>
      </c>
      <c r="Z1616" s="50" t="str">
        <f>IFERROR(__xludf.DUMMYFUNCTION("if(or(V1616="""",V1616=""f""),"""",V1616&amp;"": ""&amp;vlookup(to_text(V1616),'1.Learning-Goals'!$A$3:$B$100,2,FALSE))"),"")</f>
        <v/>
      </c>
      <c r="AA1616" s="50" t="str">
        <f>IFERROR(__xludf.DUMMYFUNCTION("if(or(W1616="""",W1616=""f""),"""",W1616&amp;"": ""&amp;vlookup(to_text(W1616),'1.Learning-Goals'!$A$3:$B$100,2,FALSE))"),"")</f>
        <v/>
      </c>
      <c r="AB1616" s="50" t="str">
        <f>IFERROR(__xludf.DUMMYFUNCTION("if(or(X1616="""",X1616=""f""),"""",X1616&amp;"": ""&amp;vlookup(to_text(X1616),'1.Learning-Goals'!$A$3:$B$100,2,FALSE))"),"")</f>
        <v/>
      </c>
      <c r="AC1616" s="52"/>
      <c r="AD1616" s="52"/>
      <c r="AE1616" s="52"/>
      <c r="AF1616" s="52"/>
      <c r="AG1616" s="52"/>
      <c r="AH1616" s="52"/>
      <c r="AI1616" s="52"/>
      <c r="AJ1616" s="52"/>
    </row>
    <row r="1617" ht="15.75" customHeight="1">
      <c r="A1617" s="53"/>
      <c r="B1617" s="39" t="str">
        <f t="shared" si="1"/>
        <v/>
      </c>
      <c r="C1617" s="40" t="s">
        <v>5115</v>
      </c>
      <c r="D1617" s="41" t="s">
        <v>5116</v>
      </c>
      <c r="E1617" s="41" t="s">
        <v>4890</v>
      </c>
      <c r="F1617" s="40" t="s">
        <v>4891</v>
      </c>
      <c r="G1617" s="41" t="s">
        <v>4051</v>
      </c>
      <c r="H1617" s="60" t="s">
        <v>4893</v>
      </c>
      <c r="I1617" s="41" t="s">
        <v>4894</v>
      </c>
      <c r="J1617" s="41" t="s">
        <v>5090</v>
      </c>
      <c r="K1617" s="44"/>
      <c r="L1617" s="45"/>
      <c r="M1617" s="59"/>
      <c r="N1617" s="49"/>
      <c r="O1617" s="61"/>
      <c r="P1617" s="49"/>
      <c r="Q1617" s="59"/>
      <c r="R1617" s="59"/>
      <c r="S1617" s="49"/>
      <c r="T1617" s="50" t="str">
        <f>IFERROR(__xludf.DUMMYFUNCTION("if(isblank($A1617),"""",REGEXREPLACE($A1617,   "",?(\d),?"",  ""$1""&amp;""-""&amp;$H1617))"),"")</f>
        <v/>
      </c>
      <c r="U1617" s="51" t="str">
        <f>IFERROR(__xludf.DUMMYFUNCTION("iferror(split(A1617,"","",TRUE,TRUE),"""")"),"")</f>
        <v/>
      </c>
      <c r="V1617" s="51"/>
      <c r="W1617" s="51"/>
      <c r="X1617" s="51"/>
      <c r="Y1617" s="50" t="str">
        <f>IFERROR(__xludf.DUMMYFUNCTION("if(or(U1617="""",U1617=""f""),"""",U1617&amp;"": ""&amp;vlookup(to_text(U1617),'1.Learning-Goals'!$A$3:$B$100,2,FALSE))"),"")</f>
        <v/>
      </c>
      <c r="Z1617" s="50" t="str">
        <f>IFERROR(__xludf.DUMMYFUNCTION("if(or(V1617="""",V1617=""f""),"""",V1617&amp;"": ""&amp;vlookup(to_text(V1617),'1.Learning-Goals'!$A$3:$B$100,2,FALSE))"),"")</f>
        <v/>
      </c>
      <c r="AA1617" s="50" t="str">
        <f>IFERROR(__xludf.DUMMYFUNCTION("if(or(W1617="""",W1617=""f""),"""",W1617&amp;"": ""&amp;vlookup(to_text(W1617),'1.Learning-Goals'!$A$3:$B$100,2,FALSE))"),"")</f>
        <v/>
      </c>
      <c r="AB1617" s="50" t="str">
        <f>IFERROR(__xludf.DUMMYFUNCTION("if(or(X1617="""",X1617=""f""),"""",X1617&amp;"": ""&amp;vlookup(to_text(X1617),'1.Learning-Goals'!$A$3:$B$100,2,FALSE))"),"")</f>
        <v/>
      </c>
      <c r="AC1617" s="52"/>
      <c r="AD1617" s="52"/>
      <c r="AE1617" s="52"/>
      <c r="AF1617" s="52"/>
      <c r="AG1617" s="52"/>
      <c r="AH1617" s="52"/>
      <c r="AI1617" s="52"/>
      <c r="AJ1617" s="52"/>
    </row>
    <row r="1618" ht="15.75" customHeight="1">
      <c r="A1618" s="53"/>
      <c r="B1618" s="39" t="str">
        <f t="shared" si="1"/>
        <v/>
      </c>
      <c r="C1618" s="40" t="s">
        <v>5117</v>
      </c>
      <c r="D1618" s="41" t="s">
        <v>5118</v>
      </c>
      <c r="E1618" s="41" t="s">
        <v>4890</v>
      </c>
      <c r="F1618" s="40" t="s">
        <v>4891</v>
      </c>
      <c r="G1618" s="41" t="s">
        <v>4051</v>
      </c>
      <c r="H1618" s="60" t="s">
        <v>4893</v>
      </c>
      <c r="I1618" s="41" t="s">
        <v>4894</v>
      </c>
      <c r="J1618" s="41" t="s">
        <v>5090</v>
      </c>
      <c r="K1618" s="44"/>
      <c r="L1618" s="45"/>
      <c r="M1618" s="59"/>
      <c r="N1618" s="49"/>
      <c r="O1618" s="61"/>
      <c r="P1618" s="49"/>
      <c r="Q1618" s="59"/>
      <c r="R1618" s="59"/>
      <c r="S1618" s="49"/>
      <c r="T1618" s="50" t="str">
        <f>IFERROR(__xludf.DUMMYFUNCTION("if(isblank($A1618),"""",REGEXREPLACE($A1618,   "",?(\d),?"",  ""$1""&amp;""-""&amp;$H1618))"),"")</f>
        <v/>
      </c>
      <c r="U1618" s="51" t="str">
        <f>IFERROR(__xludf.DUMMYFUNCTION("iferror(split(A1618,"","",TRUE,TRUE),"""")"),"")</f>
        <v/>
      </c>
      <c r="V1618" s="51"/>
      <c r="W1618" s="51"/>
      <c r="X1618" s="51"/>
      <c r="Y1618" s="50" t="str">
        <f>IFERROR(__xludf.DUMMYFUNCTION("if(or(U1618="""",U1618=""f""),"""",U1618&amp;"": ""&amp;vlookup(to_text(U1618),'1.Learning-Goals'!$A$3:$B$100,2,FALSE))"),"")</f>
        <v/>
      </c>
      <c r="Z1618" s="50" t="str">
        <f>IFERROR(__xludf.DUMMYFUNCTION("if(or(V1618="""",V1618=""f""),"""",V1618&amp;"": ""&amp;vlookup(to_text(V1618),'1.Learning-Goals'!$A$3:$B$100,2,FALSE))"),"")</f>
        <v/>
      </c>
      <c r="AA1618" s="50" t="str">
        <f>IFERROR(__xludf.DUMMYFUNCTION("if(or(W1618="""",W1618=""f""),"""",W1618&amp;"": ""&amp;vlookup(to_text(W1618),'1.Learning-Goals'!$A$3:$B$100,2,FALSE))"),"")</f>
        <v/>
      </c>
      <c r="AB1618" s="50" t="str">
        <f>IFERROR(__xludf.DUMMYFUNCTION("if(or(X1618="""",X1618=""f""),"""",X1618&amp;"": ""&amp;vlookup(to_text(X1618),'1.Learning-Goals'!$A$3:$B$100,2,FALSE))"),"")</f>
        <v/>
      </c>
      <c r="AC1618" s="52"/>
      <c r="AD1618" s="52"/>
      <c r="AE1618" s="52"/>
      <c r="AF1618" s="52"/>
      <c r="AG1618" s="52"/>
      <c r="AH1618" s="52"/>
      <c r="AI1618" s="52"/>
      <c r="AJ1618" s="52"/>
    </row>
    <row r="1619" ht="15.75" customHeight="1">
      <c r="A1619" s="38" t="s">
        <v>34</v>
      </c>
      <c r="B1619" s="39" t="str">
        <f t="shared" si="1"/>
        <v/>
      </c>
      <c r="C1619" s="40" t="s">
        <v>5119</v>
      </c>
      <c r="D1619" s="41" t="s">
        <v>5120</v>
      </c>
      <c r="E1619" s="41" t="s">
        <v>4890</v>
      </c>
      <c r="F1619" s="40" t="s">
        <v>4891</v>
      </c>
      <c r="G1619" s="41" t="s">
        <v>4051</v>
      </c>
      <c r="H1619" s="60" t="s">
        <v>4893</v>
      </c>
      <c r="I1619" s="41" t="s">
        <v>4894</v>
      </c>
      <c r="J1619" s="41" t="s">
        <v>5090</v>
      </c>
      <c r="K1619" s="44"/>
      <c r="L1619" s="45"/>
      <c r="M1619" s="59"/>
      <c r="N1619" s="49"/>
      <c r="O1619" s="61"/>
      <c r="P1619" s="49"/>
      <c r="Q1619" s="59"/>
      <c r="R1619" s="59"/>
      <c r="S1619" s="49"/>
      <c r="T1619" s="50" t="str">
        <f>IFERROR(__xludf.DUMMYFUNCTION("if(isblank($A1619),"""",REGEXREPLACE($A1619,   "",?(\d),?"",  ""$1""&amp;""-""&amp;$H1619))"),"f")</f>
        <v>f</v>
      </c>
      <c r="U1619" s="51" t="str">
        <f>IFERROR(__xludf.DUMMYFUNCTION("iferror(split(A1619,"","",TRUE,TRUE),"""")"),"f")</f>
        <v>f</v>
      </c>
      <c r="V1619" s="51"/>
      <c r="W1619" s="51"/>
      <c r="X1619" s="51"/>
      <c r="Y1619" s="50" t="str">
        <f>IFERROR(__xludf.DUMMYFUNCTION("if(or(U1619="""",U1619=""f""),"""",U1619&amp;"": ""&amp;vlookup(to_text(U1619),'1.Learning-Goals'!$A$3:$B$100,2,FALSE))"),"")</f>
        <v/>
      </c>
      <c r="Z1619" s="50" t="str">
        <f>IFERROR(__xludf.DUMMYFUNCTION("if(or(V1619="""",V1619=""f""),"""",V1619&amp;"": ""&amp;vlookup(to_text(V1619),'1.Learning-Goals'!$A$3:$B$100,2,FALSE))"),"")</f>
        <v/>
      </c>
      <c r="AA1619" s="50" t="str">
        <f>IFERROR(__xludf.DUMMYFUNCTION("if(or(W1619="""",W1619=""f""),"""",W1619&amp;"": ""&amp;vlookup(to_text(W1619),'1.Learning-Goals'!$A$3:$B$100,2,FALSE))"),"")</f>
        <v/>
      </c>
      <c r="AB1619" s="50" t="str">
        <f>IFERROR(__xludf.DUMMYFUNCTION("if(or(X1619="""",X1619=""f""),"""",X1619&amp;"": ""&amp;vlookup(to_text(X1619),'1.Learning-Goals'!$A$3:$B$100,2,FALSE))"),"")</f>
        <v/>
      </c>
      <c r="AC1619" s="52"/>
      <c r="AD1619" s="52"/>
      <c r="AE1619" s="52"/>
      <c r="AF1619" s="52"/>
      <c r="AG1619" s="52"/>
      <c r="AH1619" s="52"/>
      <c r="AI1619" s="52"/>
      <c r="AJ1619" s="52"/>
    </row>
    <row r="1620" ht="15.75" customHeight="1">
      <c r="A1620" s="53"/>
      <c r="B1620" s="39" t="str">
        <f t="shared" si="1"/>
        <v/>
      </c>
      <c r="C1620" s="40" t="s">
        <v>5121</v>
      </c>
      <c r="D1620" s="41" t="s">
        <v>5122</v>
      </c>
      <c r="E1620" s="41" t="s">
        <v>4890</v>
      </c>
      <c r="F1620" s="40" t="s">
        <v>4891</v>
      </c>
      <c r="G1620" s="41" t="s">
        <v>4051</v>
      </c>
      <c r="H1620" s="60" t="s">
        <v>4893</v>
      </c>
      <c r="I1620" s="41" t="s">
        <v>4894</v>
      </c>
      <c r="J1620" s="41" t="s">
        <v>5090</v>
      </c>
      <c r="K1620" s="44"/>
      <c r="L1620" s="45"/>
      <c r="M1620" s="59"/>
      <c r="N1620" s="49"/>
      <c r="O1620" s="61"/>
      <c r="P1620" s="49"/>
      <c r="Q1620" s="59"/>
      <c r="R1620" s="59"/>
      <c r="S1620" s="49"/>
      <c r="T1620" s="50" t="str">
        <f>IFERROR(__xludf.DUMMYFUNCTION("if(isblank($A1620),"""",REGEXREPLACE($A1620,   "",?(\d),?"",  ""$1""&amp;""-""&amp;$H1620))"),"")</f>
        <v/>
      </c>
      <c r="U1620" s="51" t="str">
        <f>IFERROR(__xludf.DUMMYFUNCTION("iferror(split(A1620,"","",TRUE,TRUE),"""")"),"")</f>
        <v/>
      </c>
      <c r="V1620" s="51"/>
      <c r="W1620" s="51"/>
      <c r="X1620" s="51"/>
      <c r="Y1620" s="50" t="str">
        <f>IFERROR(__xludf.DUMMYFUNCTION("if(or(U1620="""",U1620=""f""),"""",U1620&amp;"": ""&amp;vlookup(to_text(U1620),'1.Learning-Goals'!$A$3:$B$100,2,FALSE))"),"")</f>
        <v/>
      </c>
      <c r="Z1620" s="50" t="str">
        <f>IFERROR(__xludf.DUMMYFUNCTION("if(or(V1620="""",V1620=""f""),"""",V1620&amp;"": ""&amp;vlookup(to_text(V1620),'1.Learning-Goals'!$A$3:$B$100,2,FALSE))"),"")</f>
        <v/>
      </c>
      <c r="AA1620" s="50" t="str">
        <f>IFERROR(__xludf.DUMMYFUNCTION("if(or(W1620="""",W1620=""f""),"""",W1620&amp;"": ""&amp;vlookup(to_text(W1620),'1.Learning-Goals'!$A$3:$B$100,2,FALSE))"),"")</f>
        <v/>
      </c>
      <c r="AB1620" s="50" t="str">
        <f>IFERROR(__xludf.DUMMYFUNCTION("if(or(X1620="""",X1620=""f""),"""",X1620&amp;"": ""&amp;vlookup(to_text(X1620),'1.Learning-Goals'!$A$3:$B$100,2,FALSE))"),"")</f>
        <v/>
      </c>
      <c r="AC1620" s="52"/>
      <c r="AD1620" s="52"/>
      <c r="AE1620" s="52"/>
      <c r="AF1620" s="52"/>
      <c r="AG1620" s="52"/>
      <c r="AH1620" s="52"/>
      <c r="AI1620" s="52"/>
      <c r="AJ1620" s="52"/>
    </row>
    <row r="1621" ht="15.75" customHeight="1">
      <c r="A1621" s="53"/>
      <c r="B1621" s="39" t="str">
        <f t="shared" si="1"/>
        <v/>
      </c>
      <c r="C1621" s="40" t="s">
        <v>5123</v>
      </c>
      <c r="D1621" s="41" t="s">
        <v>5124</v>
      </c>
      <c r="E1621" s="41" t="s">
        <v>4890</v>
      </c>
      <c r="F1621" s="40" t="s">
        <v>4891</v>
      </c>
      <c r="G1621" s="41" t="s">
        <v>4051</v>
      </c>
      <c r="H1621" s="60" t="s">
        <v>4893</v>
      </c>
      <c r="I1621" s="41" t="s">
        <v>4894</v>
      </c>
      <c r="J1621" s="41" t="s">
        <v>5090</v>
      </c>
      <c r="K1621" s="44"/>
      <c r="L1621" s="45"/>
      <c r="M1621" s="59"/>
      <c r="N1621" s="49"/>
      <c r="O1621" s="61"/>
      <c r="P1621" s="49"/>
      <c r="Q1621" s="59"/>
      <c r="R1621" s="59"/>
      <c r="S1621" s="49"/>
      <c r="T1621" s="50" t="str">
        <f>IFERROR(__xludf.DUMMYFUNCTION("if(isblank($A1621),"""",REGEXREPLACE($A1621,   "",?(\d),?"",  ""$1""&amp;""-""&amp;$H1621))"),"")</f>
        <v/>
      </c>
      <c r="U1621" s="51" t="str">
        <f>IFERROR(__xludf.DUMMYFUNCTION("iferror(split(A1621,"","",TRUE,TRUE),"""")"),"")</f>
        <v/>
      </c>
      <c r="V1621" s="51"/>
      <c r="W1621" s="51"/>
      <c r="X1621" s="51"/>
      <c r="Y1621" s="50" t="str">
        <f>IFERROR(__xludf.DUMMYFUNCTION("if(or(U1621="""",U1621=""f""),"""",U1621&amp;"": ""&amp;vlookup(to_text(U1621),'1.Learning-Goals'!$A$3:$B$100,2,FALSE))"),"")</f>
        <v/>
      </c>
      <c r="Z1621" s="50" t="str">
        <f>IFERROR(__xludf.DUMMYFUNCTION("if(or(V1621="""",V1621=""f""),"""",V1621&amp;"": ""&amp;vlookup(to_text(V1621),'1.Learning-Goals'!$A$3:$B$100,2,FALSE))"),"")</f>
        <v/>
      </c>
      <c r="AA1621" s="50" t="str">
        <f>IFERROR(__xludf.DUMMYFUNCTION("if(or(W1621="""",W1621=""f""),"""",W1621&amp;"": ""&amp;vlookup(to_text(W1621),'1.Learning-Goals'!$A$3:$B$100,2,FALSE))"),"")</f>
        <v/>
      </c>
      <c r="AB1621" s="50" t="str">
        <f>IFERROR(__xludf.DUMMYFUNCTION("if(or(X1621="""",X1621=""f""),"""",X1621&amp;"": ""&amp;vlookup(to_text(X1621),'1.Learning-Goals'!$A$3:$B$100,2,FALSE))"),"")</f>
        <v/>
      </c>
      <c r="AC1621" s="52"/>
      <c r="AD1621" s="52"/>
      <c r="AE1621" s="52"/>
      <c r="AF1621" s="52"/>
      <c r="AG1621" s="52"/>
      <c r="AH1621" s="52"/>
      <c r="AI1621" s="52"/>
      <c r="AJ1621" s="52"/>
    </row>
    <row r="1622" ht="15.75" customHeight="1">
      <c r="A1622" s="53"/>
      <c r="B1622" s="39" t="str">
        <f t="shared" si="1"/>
        <v/>
      </c>
      <c r="C1622" s="40" t="s">
        <v>5125</v>
      </c>
      <c r="D1622" s="41" t="s">
        <v>5126</v>
      </c>
      <c r="E1622" s="41" t="s">
        <v>4890</v>
      </c>
      <c r="F1622" s="40" t="s">
        <v>4891</v>
      </c>
      <c r="G1622" s="41" t="s">
        <v>4051</v>
      </c>
      <c r="H1622" s="60" t="s">
        <v>4893</v>
      </c>
      <c r="I1622" s="41" t="s">
        <v>4894</v>
      </c>
      <c r="J1622" s="41" t="s">
        <v>5090</v>
      </c>
      <c r="K1622" s="44"/>
      <c r="L1622" s="45"/>
      <c r="M1622" s="59"/>
      <c r="N1622" s="49"/>
      <c r="O1622" s="61"/>
      <c r="P1622" s="49"/>
      <c r="Q1622" s="59"/>
      <c r="R1622" s="59"/>
      <c r="S1622" s="49"/>
      <c r="T1622" s="50" t="str">
        <f>IFERROR(__xludf.DUMMYFUNCTION("if(isblank($A1622),"""",REGEXREPLACE($A1622,   "",?(\d),?"",  ""$1""&amp;""-""&amp;$H1622))"),"")</f>
        <v/>
      </c>
      <c r="U1622" s="51" t="str">
        <f>IFERROR(__xludf.DUMMYFUNCTION("iferror(split(A1622,"","",TRUE,TRUE),"""")"),"")</f>
        <v/>
      </c>
      <c r="V1622" s="51"/>
      <c r="W1622" s="51"/>
      <c r="X1622" s="51"/>
      <c r="Y1622" s="50" t="str">
        <f>IFERROR(__xludf.DUMMYFUNCTION("if(or(U1622="""",U1622=""f""),"""",U1622&amp;"": ""&amp;vlookup(to_text(U1622),'1.Learning-Goals'!$A$3:$B$100,2,FALSE))"),"")</f>
        <v/>
      </c>
      <c r="Z1622" s="50" t="str">
        <f>IFERROR(__xludf.DUMMYFUNCTION("if(or(V1622="""",V1622=""f""),"""",V1622&amp;"": ""&amp;vlookup(to_text(V1622),'1.Learning-Goals'!$A$3:$B$100,2,FALSE))"),"")</f>
        <v/>
      </c>
      <c r="AA1622" s="50" t="str">
        <f>IFERROR(__xludf.DUMMYFUNCTION("if(or(W1622="""",W1622=""f""),"""",W1622&amp;"": ""&amp;vlookup(to_text(W1622),'1.Learning-Goals'!$A$3:$B$100,2,FALSE))"),"")</f>
        <v/>
      </c>
      <c r="AB1622" s="50" t="str">
        <f>IFERROR(__xludf.DUMMYFUNCTION("if(or(X1622="""",X1622=""f""),"""",X1622&amp;"": ""&amp;vlookup(to_text(X1622),'1.Learning-Goals'!$A$3:$B$100,2,FALSE))"),"")</f>
        <v/>
      </c>
      <c r="AC1622" s="52"/>
      <c r="AD1622" s="52"/>
      <c r="AE1622" s="52"/>
      <c r="AF1622" s="52"/>
      <c r="AG1622" s="52"/>
      <c r="AH1622" s="52"/>
      <c r="AI1622" s="52"/>
      <c r="AJ1622" s="52"/>
    </row>
    <row r="1623" ht="15.75" customHeight="1">
      <c r="A1623" s="53"/>
      <c r="B1623" s="39" t="str">
        <f t="shared" si="1"/>
        <v/>
      </c>
      <c r="C1623" s="40" t="s">
        <v>5127</v>
      </c>
      <c r="D1623" s="41" t="s">
        <v>5128</v>
      </c>
      <c r="E1623" s="41" t="s">
        <v>4890</v>
      </c>
      <c r="F1623" s="40" t="s">
        <v>4891</v>
      </c>
      <c r="G1623" s="41" t="s">
        <v>4892</v>
      </c>
      <c r="H1623" s="60" t="s">
        <v>4893</v>
      </c>
      <c r="I1623" s="41" t="s">
        <v>4894</v>
      </c>
      <c r="J1623" s="46" t="s">
        <v>5129</v>
      </c>
      <c r="K1623" s="44"/>
      <c r="L1623" s="45"/>
      <c r="M1623" s="59"/>
      <c r="N1623" s="49"/>
      <c r="O1623" s="61"/>
      <c r="P1623" s="49"/>
      <c r="Q1623" s="59"/>
      <c r="R1623" s="59"/>
      <c r="S1623" s="49"/>
      <c r="T1623" s="50" t="str">
        <f>IFERROR(__xludf.DUMMYFUNCTION("if(isblank($A1623),"""",REGEXREPLACE($A1623,   "",?(\d),?"",  ""$1""&amp;""-""&amp;$H1623))"),"")</f>
        <v/>
      </c>
      <c r="U1623" s="51" t="str">
        <f>IFERROR(__xludf.DUMMYFUNCTION("iferror(split(A1623,"","",TRUE,TRUE),"""")"),"")</f>
        <v/>
      </c>
      <c r="V1623" s="51"/>
      <c r="W1623" s="51"/>
      <c r="X1623" s="51"/>
      <c r="Y1623" s="50" t="str">
        <f>IFERROR(__xludf.DUMMYFUNCTION("if(or(U1623="""",U1623=""f""),"""",U1623&amp;"": ""&amp;vlookup(to_text(U1623),'1.Learning-Goals'!$A$3:$B$100,2,FALSE))"),"")</f>
        <v/>
      </c>
      <c r="Z1623" s="50" t="str">
        <f>IFERROR(__xludf.DUMMYFUNCTION("if(or(V1623="""",V1623=""f""),"""",V1623&amp;"": ""&amp;vlookup(to_text(V1623),'1.Learning-Goals'!$A$3:$B$100,2,FALSE))"),"")</f>
        <v/>
      </c>
      <c r="AA1623" s="50" t="str">
        <f>IFERROR(__xludf.DUMMYFUNCTION("if(or(W1623="""",W1623=""f""),"""",W1623&amp;"": ""&amp;vlookup(to_text(W1623),'1.Learning-Goals'!$A$3:$B$100,2,FALSE))"),"")</f>
        <v/>
      </c>
      <c r="AB1623" s="50" t="str">
        <f>IFERROR(__xludf.DUMMYFUNCTION("if(or(X1623="""",X1623=""f""),"""",X1623&amp;"": ""&amp;vlookup(to_text(X1623),'1.Learning-Goals'!$A$3:$B$100,2,FALSE))"),"")</f>
        <v/>
      </c>
      <c r="AC1623" s="52"/>
      <c r="AD1623" s="52"/>
      <c r="AE1623" s="52"/>
      <c r="AF1623" s="52"/>
      <c r="AG1623" s="52"/>
      <c r="AH1623" s="52"/>
      <c r="AI1623" s="52"/>
      <c r="AJ1623" s="52"/>
    </row>
    <row r="1624" ht="15.75" customHeight="1">
      <c r="A1624" s="53"/>
      <c r="B1624" s="39" t="str">
        <f t="shared" si="1"/>
        <v/>
      </c>
      <c r="C1624" s="40" t="s">
        <v>5130</v>
      </c>
      <c r="D1624" s="41" t="s">
        <v>5131</v>
      </c>
      <c r="E1624" s="41" t="s">
        <v>4890</v>
      </c>
      <c r="F1624" s="40" t="s">
        <v>4891</v>
      </c>
      <c r="G1624" s="41" t="s">
        <v>4892</v>
      </c>
      <c r="H1624" s="60" t="s">
        <v>4893</v>
      </c>
      <c r="I1624" s="41" t="s">
        <v>4894</v>
      </c>
      <c r="J1624" s="46" t="s">
        <v>5129</v>
      </c>
      <c r="K1624" s="44"/>
      <c r="L1624" s="45"/>
      <c r="M1624" s="59"/>
      <c r="N1624" s="49"/>
      <c r="O1624" s="61"/>
      <c r="P1624" s="49"/>
      <c r="Q1624" s="59"/>
      <c r="R1624" s="59"/>
      <c r="S1624" s="49"/>
      <c r="T1624" s="50" t="str">
        <f>IFERROR(__xludf.DUMMYFUNCTION("if(isblank($A1624),"""",REGEXREPLACE($A1624,   "",?(\d),?"",  ""$1""&amp;""-""&amp;$H1624))"),"")</f>
        <v/>
      </c>
      <c r="U1624" s="51" t="str">
        <f>IFERROR(__xludf.DUMMYFUNCTION("iferror(split(A1624,"","",TRUE,TRUE),"""")"),"")</f>
        <v/>
      </c>
      <c r="V1624" s="51"/>
      <c r="W1624" s="51"/>
      <c r="X1624" s="51"/>
      <c r="Y1624" s="50" t="str">
        <f>IFERROR(__xludf.DUMMYFUNCTION("if(or(U1624="""",U1624=""f""),"""",U1624&amp;"": ""&amp;vlookup(to_text(U1624),'1.Learning-Goals'!$A$3:$B$100,2,FALSE))"),"")</f>
        <v/>
      </c>
      <c r="Z1624" s="50" t="str">
        <f>IFERROR(__xludf.DUMMYFUNCTION("if(or(V1624="""",V1624=""f""),"""",V1624&amp;"": ""&amp;vlookup(to_text(V1624),'1.Learning-Goals'!$A$3:$B$100,2,FALSE))"),"")</f>
        <v/>
      </c>
      <c r="AA1624" s="50" t="str">
        <f>IFERROR(__xludf.DUMMYFUNCTION("if(or(W1624="""",W1624=""f""),"""",W1624&amp;"": ""&amp;vlookup(to_text(W1624),'1.Learning-Goals'!$A$3:$B$100,2,FALSE))"),"")</f>
        <v/>
      </c>
      <c r="AB1624" s="50" t="str">
        <f>IFERROR(__xludf.DUMMYFUNCTION("if(or(X1624="""",X1624=""f""),"""",X1624&amp;"": ""&amp;vlookup(to_text(X1624),'1.Learning-Goals'!$A$3:$B$100,2,FALSE))"),"")</f>
        <v/>
      </c>
      <c r="AC1624" s="52"/>
      <c r="AD1624" s="52"/>
      <c r="AE1624" s="52"/>
      <c r="AF1624" s="52"/>
      <c r="AG1624" s="52"/>
      <c r="AH1624" s="52"/>
      <c r="AI1624" s="52"/>
      <c r="AJ1624" s="52"/>
    </row>
    <row r="1625" ht="15.75" customHeight="1">
      <c r="A1625" s="53"/>
      <c r="B1625" s="39" t="str">
        <f t="shared" si="1"/>
        <v/>
      </c>
      <c r="C1625" s="40" t="s">
        <v>5132</v>
      </c>
      <c r="D1625" s="41" t="s">
        <v>5133</v>
      </c>
      <c r="E1625" s="41" t="s">
        <v>4890</v>
      </c>
      <c r="F1625" s="40" t="s">
        <v>4891</v>
      </c>
      <c r="G1625" s="41" t="s">
        <v>4892</v>
      </c>
      <c r="H1625" s="60" t="s">
        <v>4893</v>
      </c>
      <c r="I1625" s="41" t="s">
        <v>4894</v>
      </c>
      <c r="J1625" s="46" t="s">
        <v>5129</v>
      </c>
      <c r="K1625" s="44"/>
      <c r="L1625" s="45"/>
      <c r="M1625" s="59"/>
      <c r="N1625" s="49"/>
      <c r="O1625" s="61"/>
      <c r="P1625" s="49"/>
      <c r="Q1625" s="59"/>
      <c r="R1625" s="59"/>
      <c r="S1625" s="49"/>
      <c r="T1625" s="50" t="str">
        <f>IFERROR(__xludf.DUMMYFUNCTION("if(isblank($A1625),"""",REGEXREPLACE($A1625,   "",?(\d),?"",  ""$1""&amp;""-""&amp;$H1625))"),"")</f>
        <v/>
      </c>
      <c r="U1625" s="51" t="str">
        <f>IFERROR(__xludf.DUMMYFUNCTION("iferror(split(A1625,"","",TRUE,TRUE),"""")"),"")</f>
        <v/>
      </c>
      <c r="V1625" s="51"/>
      <c r="W1625" s="51"/>
      <c r="X1625" s="51"/>
      <c r="Y1625" s="50" t="str">
        <f>IFERROR(__xludf.DUMMYFUNCTION("if(or(U1625="""",U1625=""f""),"""",U1625&amp;"": ""&amp;vlookup(to_text(U1625),'1.Learning-Goals'!$A$3:$B$100,2,FALSE))"),"")</f>
        <v/>
      </c>
      <c r="Z1625" s="50" t="str">
        <f>IFERROR(__xludf.DUMMYFUNCTION("if(or(V1625="""",V1625=""f""),"""",V1625&amp;"": ""&amp;vlookup(to_text(V1625),'1.Learning-Goals'!$A$3:$B$100,2,FALSE))"),"")</f>
        <v/>
      </c>
      <c r="AA1625" s="50" t="str">
        <f>IFERROR(__xludf.DUMMYFUNCTION("if(or(W1625="""",W1625=""f""),"""",W1625&amp;"": ""&amp;vlookup(to_text(W1625),'1.Learning-Goals'!$A$3:$B$100,2,FALSE))"),"")</f>
        <v/>
      </c>
      <c r="AB1625" s="50" t="str">
        <f>IFERROR(__xludf.DUMMYFUNCTION("if(or(X1625="""",X1625=""f""),"""",X1625&amp;"": ""&amp;vlookup(to_text(X1625),'1.Learning-Goals'!$A$3:$B$100,2,FALSE))"),"")</f>
        <v/>
      </c>
      <c r="AC1625" s="52"/>
      <c r="AD1625" s="52"/>
      <c r="AE1625" s="52"/>
      <c r="AF1625" s="52"/>
      <c r="AG1625" s="52"/>
      <c r="AH1625" s="52"/>
      <c r="AI1625" s="52"/>
      <c r="AJ1625" s="52"/>
    </row>
    <row r="1626" ht="15.75" customHeight="1">
      <c r="A1626" s="53"/>
      <c r="B1626" s="39" t="str">
        <f t="shared" si="1"/>
        <v/>
      </c>
      <c r="C1626" s="40" t="s">
        <v>5134</v>
      </c>
      <c r="D1626" s="41" t="s">
        <v>5135</v>
      </c>
      <c r="E1626" s="41" t="s">
        <v>4890</v>
      </c>
      <c r="F1626" s="40" t="s">
        <v>4891</v>
      </c>
      <c r="G1626" s="41" t="s">
        <v>4902</v>
      </c>
      <c r="H1626" s="60" t="s">
        <v>4893</v>
      </c>
      <c r="I1626" s="41" t="s">
        <v>4894</v>
      </c>
      <c r="J1626" s="46" t="s">
        <v>5129</v>
      </c>
      <c r="K1626" s="44"/>
      <c r="L1626" s="45"/>
      <c r="M1626" s="59"/>
      <c r="N1626" s="49"/>
      <c r="O1626" s="61"/>
      <c r="P1626" s="49"/>
      <c r="Q1626" s="59"/>
      <c r="R1626" s="59"/>
      <c r="S1626" s="49"/>
      <c r="T1626" s="50" t="str">
        <f>IFERROR(__xludf.DUMMYFUNCTION("if(isblank($A1626),"""",REGEXREPLACE($A1626,   "",?(\d),?"",  ""$1""&amp;""-""&amp;$H1626))"),"")</f>
        <v/>
      </c>
      <c r="U1626" s="51" t="str">
        <f>IFERROR(__xludf.DUMMYFUNCTION("iferror(split(A1626,"","",TRUE,TRUE),"""")"),"")</f>
        <v/>
      </c>
      <c r="V1626" s="51"/>
      <c r="W1626" s="51"/>
      <c r="X1626" s="51"/>
      <c r="Y1626" s="50" t="str">
        <f>IFERROR(__xludf.DUMMYFUNCTION("if(or(U1626="""",U1626=""f""),"""",U1626&amp;"": ""&amp;vlookup(to_text(U1626),'1.Learning-Goals'!$A$3:$B$100,2,FALSE))"),"")</f>
        <v/>
      </c>
      <c r="Z1626" s="50" t="str">
        <f>IFERROR(__xludf.DUMMYFUNCTION("if(or(V1626="""",V1626=""f""),"""",V1626&amp;"": ""&amp;vlookup(to_text(V1626),'1.Learning-Goals'!$A$3:$B$100,2,FALSE))"),"")</f>
        <v/>
      </c>
      <c r="AA1626" s="50" t="str">
        <f>IFERROR(__xludf.DUMMYFUNCTION("if(or(W1626="""",W1626=""f""),"""",W1626&amp;"": ""&amp;vlookup(to_text(W1626),'1.Learning-Goals'!$A$3:$B$100,2,FALSE))"),"")</f>
        <v/>
      </c>
      <c r="AB1626" s="50" t="str">
        <f>IFERROR(__xludf.DUMMYFUNCTION("if(or(X1626="""",X1626=""f""),"""",X1626&amp;"": ""&amp;vlookup(to_text(X1626),'1.Learning-Goals'!$A$3:$B$100,2,FALSE))"),"")</f>
        <v/>
      </c>
      <c r="AC1626" s="52"/>
      <c r="AD1626" s="52"/>
      <c r="AE1626" s="52"/>
      <c r="AF1626" s="52"/>
      <c r="AG1626" s="52"/>
      <c r="AH1626" s="52"/>
      <c r="AI1626" s="52"/>
      <c r="AJ1626" s="52"/>
    </row>
    <row r="1627" ht="15.75" customHeight="1">
      <c r="A1627" s="53"/>
      <c r="B1627" s="39" t="str">
        <f t="shared" si="1"/>
        <v/>
      </c>
      <c r="C1627" s="40" t="s">
        <v>5136</v>
      </c>
      <c r="D1627" s="41" t="s">
        <v>5137</v>
      </c>
      <c r="E1627" s="41" t="s">
        <v>4890</v>
      </c>
      <c r="F1627" s="40" t="s">
        <v>4891</v>
      </c>
      <c r="G1627" s="41" t="s">
        <v>4902</v>
      </c>
      <c r="H1627" s="60" t="s">
        <v>4893</v>
      </c>
      <c r="I1627" s="41" t="s">
        <v>4894</v>
      </c>
      <c r="J1627" s="46" t="s">
        <v>5129</v>
      </c>
      <c r="K1627" s="44"/>
      <c r="L1627" s="45"/>
      <c r="M1627" s="59"/>
      <c r="N1627" s="49"/>
      <c r="O1627" s="61"/>
      <c r="P1627" s="49"/>
      <c r="Q1627" s="59"/>
      <c r="R1627" s="59"/>
      <c r="S1627" s="49"/>
      <c r="T1627" s="50" t="str">
        <f>IFERROR(__xludf.DUMMYFUNCTION("if(isblank($A1627),"""",REGEXREPLACE($A1627,   "",?(\d),?"",  ""$1""&amp;""-""&amp;$H1627))"),"")</f>
        <v/>
      </c>
      <c r="U1627" s="51" t="str">
        <f>IFERROR(__xludf.DUMMYFUNCTION("iferror(split(A1627,"","",TRUE,TRUE),"""")"),"")</f>
        <v/>
      </c>
      <c r="V1627" s="51"/>
      <c r="W1627" s="51"/>
      <c r="X1627" s="51"/>
      <c r="Y1627" s="50" t="str">
        <f>IFERROR(__xludf.DUMMYFUNCTION("if(or(U1627="""",U1627=""f""),"""",U1627&amp;"": ""&amp;vlookup(to_text(U1627),'1.Learning-Goals'!$A$3:$B$100,2,FALSE))"),"")</f>
        <v/>
      </c>
      <c r="Z1627" s="50" t="str">
        <f>IFERROR(__xludf.DUMMYFUNCTION("if(or(V1627="""",V1627=""f""),"""",V1627&amp;"": ""&amp;vlookup(to_text(V1627),'1.Learning-Goals'!$A$3:$B$100,2,FALSE))"),"")</f>
        <v/>
      </c>
      <c r="AA1627" s="50" t="str">
        <f>IFERROR(__xludf.DUMMYFUNCTION("if(or(W1627="""",W1627=""f""),"""",W1627&amp;"": ""&amp;vlookup(to_text(W1627),'1.Learning-Goals'!$A$3:$B$100,2,FALSE))"),"")</f>
        <v/>
      </c>
      <c r="AB1627" s="50" t="str">
        <f>IFERROR(__xludf.DUMMYFUNCTION("if(or(X1627="""",X1627=""f""),"""",X1627&amp;"": ""&amp;vlookup(to_text(X1627),'1.Learning-Goals'!$A$3:$B$100,2,FALSE))"),"")</f>
        <v/>
      </c>
      <c r="AC1627" s="52"/>
      <c r="AD1627" s="52"/>
      <c r="AE1627" s="52"/>
      <c r="AF1627" s="52"/>
      <c r="AG1627" s="52"/>
      <c r="AH1627" s="52"/>
      <c r="AI1627" s="52"/>
      <c r="AJ1627" s="52"/>
    </row>
    <row r="1628" ht="15.75" customHeight="1">
      <c r="A1628" s="53"/>
      <c r="B1628" s="39" t="str">
        <f t="shared" si="1"/>
        <v/>
      </c>
      <c r="C1628" s="40" t="s">
        <v>5138</v>
      </c>
      <c r="D1628" s="41" t="s">
        <v>5139</v>
      </c>
      <c r="E1628" s="41" t="s">
        <v>4890</v>
      </c>
      <c r="F1628" s="40" t="s">
        <v>4891</v>
      </c>
      <c r="G1628" s="41" t="s">
        <v>4902</v>
      </c>
      <c r="H1628" s="60" t="s">
        <v>4893</v>
      </c>
      <c r="I1628" s="41" t="s">
        <v>4894</v>
      </c>
      <c r="J1628" s="46" t="s">
        <v>5129</v>
      </c>
      <c r="K1628" s="44"/>
      <c r="L1628" s="45"/>
      <c r="M1628" s="59"/>
      <c r="N1628" s="49"/>
      <c r="O1628" s="61"/>
      <c r="P1628" s="49"/>
      <c r="Q1628" s="59"/>
      <c r="R1628" s="59"/>
      <c r="S1628" s="49"/>
      <c r="T1628" s="50" t="str">
        <f>IFERROR(__xludf.DUMMYFUNCTION("if(isblank($A1628),"""",REGEXREPLACE($A1628,   "",?(\d),?"",  ""$1""&amp;""-""&amp;$H1628))"),"")</f>
        <v/>
      </c>
      <c r="U1628" s="51" t="str">
        <f>IFERROR(__xludf.DUMMYFUNCTION("iferror(split(A1628,"","",TRUE,TRUE),"""")"),"")</f>
        <v/>
      </c>
      <c r="V1628" s="51"/>
      <c r="W1628" s="51"/>
      <c r="X1628" s="51"/>
      <c r="Y1628" s="50" t="str">
        <f>IFERROR(__xludf.DUMMYFUNCTION("if(or(U1628="""",U1628=""f""),"""",U1628&amp;"": ""&amp;vlookup(to_text(U1628),'1.Learning-Goals'!$A$3:$B$100,2,FALSE))"),"")</f>
        <v/>
      </c>
      <c r="Z1628" s="50" t="str">
        <f>IFERROR(__xludf.DUMMYFUNCTION("if(or(V1628="""",V1628=""f""),"""",V1628&amp;"": ""&amp;vlookup(to_text(V1628),'1.Learning-Goals'!$A$3:$B$100,2,FALSE))"),"")</f>
        <v/>
      </c>
      <c r="AA1628" s="50" t="str">
        <f>IFERROR(__xludf.DUMMYFUNCTION("if(or(W1628="""",W1628=""f""),"""",W1628&amp;"": ""&amp;vlookup(to_text(W1628),'1.Learning-Goals'!$A$3:$B$100,2,FALSE))"),"")</f>
        <v/>
      </c>
      <c r="AB1628" s="50" t="str">
        <f>IFERROR(__xludf.DUMMYFUNCTION("if(or(X1628="""",X1628=""f""),"""",X1628&amp;"": ""&amp;vlookup(to_text(X1628),'1.Learning-Goals'!$A$3:$B$100,2,FALSE))"),"")</f>
        <v/>
      </c>
      <c r="AC1628" s="52"/>
      <c r="AD1628" s="52"/>
      <c r="AE1628" s="52"/>
      <c r="AF1628" s="52"/>
      <c r="AG1628" s="52"/>
      <c r="AH1628" s="52"/>
      <c r="AI1628" s="52"/>
      <c r="AJ1628" s="52"/>
    </row>
    <row r="1629" ht="15.75" customHeight="1">
      <c r="A1629" s="53"/>
      <c r="B1629" s="39" t="str">
        <f t="shared" si="1"/>
        <v/>
      </c>
      <c r="C1629" s="40" t="s">
        <v>5140</v>
      </c>
      <c r="D1629" s="41" t="s">
        <v>5141</v>
      </c>
      <c r="E1629" s="41" t="s">
        <v>4890</v>
      </c>
      <c r="F1629" s="40" t="s">
        <v>4891</v>
      </c>
      <c r="G1629" s="41" t="s">
        <v>4902</v>
      </c>
      <c r="H1629" s="60" t="s">
        <v>4893</v>
      </c>
      <c r="I1629" s="41" t="s">
        <v>4894</v>
      </c>
      <c r="J1629" s="46" t="s">
        <v>5129</v>
      </c>
      <c r="K1629" s="44"/>
      <c r="L1629" s="45"/>
      <c r="M1629" s="59"/>
      <c r="N1629" s="49"/>
      <c r="O1629" s="61"/>
      <c r="P1629" s="49"/>
      <c r="Q1629" s="59"/>
      <c r="R1629" s="59"/>
      <c r="S1629" s="49"/>
      <c r="T1629" s="50" t="str">
        <f>IFERROR(__xludf.DUMMYFUNCTION("if(isblank($A1629),"""",REGEXREPLACE($A1629,   "",?(\d),?"",  ""$1""&amp;""-""&amp;$H1629))"),"")</f>
        <v/>
      </c>
      <c r="U1629" s="51" t="str">
        <f>IFERROR(__xludf.DUMMYFUNCTION("iferror(split(A1629,"","",TRUE,TRUE),"""")"),"")</f>
        <v/>
      </c>
      <c r="V1629" s="51"/>
      <c r="W1629" s="51"/>
      <c r="X1629" s="51"/>
      <c r="Y1629" s="50" t="str">
        <f>IFERROR(__xludf.DUMMYFUNCTION("if(or(U1629="""",U1629=""f""),"""",U1629&amp;"": ""&amp;vlookup(to_text(U1629),'1.Learning-Goals'!$A$3:$B$100,2,FALSE))"),"")</f>
        <v/>
      </c>
      <c r="Z1629" s="50" t="str">
        <f>IFERROR(__xludf.DUMMYFUNCTION("if(or(V1629="""",V1629=""f""),"""",V1629&amp;"": ""&amp;vlookup(to_text(V1629),'1.Learning-Goals'!$A$3:$B$100,2,FALSE))"),"")</f>
        <v/>
      </c>
      <c r="AA1629" s="50" t="str">
        <f>IFERROR(__xludf.DUMMYFUNCTION("if(or(W1629="""",W1629=""f""),"""",W1629&amp;"": ""&amp;vlookup(to_text(W1629),'1.Learning-Goals'!$A$3:$B$100,2,FALSE))"),"")</f>
        <v/>
      </c>
      <c r="AB1629" s="50" t="str">
        <f>IFERROR(__xludf.DUMMYFUNCTION("if(or(X1629="""",X1629=""f""),"""",X1629&amp;"": ""&amp;vlookup(to_text(X1629),'1.Learning-Goals'!$A$3:$B$100,2,FALSE))"),"")</f>
        <v/>
      </c>
      <c r="AC1629" s="52"/>
      <c r="AD1629" s="52"/>
      <c r="AE1629" s="52"/>
      <c r="AF1629" s="52"/>
      <c r="AG1629" s="52"/>
      <c r="AH1629" s="52"/>
      <c r="AI1629" s="52"/>
      <c r="AJ1629" s="52"/>
    </row>
    <row r="1630" ht="15.75" customHeight="1">
      <c r="A1630" s="53"/>
      <c r="B1630" s="39" t="str">
        <f t="shared" si="1"/>
        <v/>
      </c>
      <c r="C1630" s="40" t="s">
        <v>5142</v>
      </c>
      <c r="D1630" s="41" t="s">
        <v>5143</v>
      </c>
      <c r="E1630" s="41" t="s">
        <v>4890</v>
      </c>
      <c r="F1630" s="40" t="s">
        <v>4891</v>
      </c>
      <c r="G1630" s="41" t="s">
        <v>4902</v>
      </c>
      <c r="H1630" s="60" t="s">
        <v>4893</v>
      </c>
      <c r="I1630" s="41" t="s">
        <v>4894</v>
      </c>
      <c r="J1630" s="46" t="s">
        <v>5129</v>
      </c>
      <c r="K1630" s="44"/>
      <c r="L1630" s="45"/>
      <c r="M1630" s="59"/>
      <c r="N1630" s="49"/>
      <c r="O1630" s="61"/>
      <c r="P1630" s="49"/>
      <c r="Q1630" s="59"/>
      <c r="R1630" s="59"/>
      <c r="S1630" s="49"/>
      <c r="T1630" s="50" t="str">
        <f>IFERROR(__xludf.DUMMYFUNCTION("if(isblank($A1630),"""",REGEXREPLACE($A1630,   "",?(\d),?"",  ""$1""&amp;""-""&amp;$H1630))"),"")</f>
        <v/>
      </c>
      <c r="U1630" s="51" t="str">
        <f>IFERROR(__xludf.DUMMYFUNCTION("iferror(split(A1630,"","",TRUE,TRUE),"""")"),"")</f>
        <v/>
      </c>
      <c r="V1630" s="51"/>
      <c r="W1630" s="51"/>
      <c r="X1630" s="51"/>
      <c r="Y1630" s="50" t="str">
        <f>IFERROR(__xludf.DUMMYFUNCTION("if(or(U1630="""",U1630=""f""),"""",U1630&amp;"": ""&amp;vlookup(to_text(U1630),'1.Learning-Goals'!$A$3:$B$100,2,FALSE))"),"")</f>
        <v/>
      </c>
      <c r="Z1630" s="50" t="str">
        <f>IFERROR(__xludf.DUMMYFUNCTION("if(or(V1630="""",V1630=""f""),"""",V1630&amp;"": ""&amp;vlookup(to_text(V1630),'1.Learning-Goals'!$A$3:$B$100,2,FALSE))"),"")</f>
        <v/>
      </c>
      <c r="AA1630" s="50" t="str">
        <f>IFERROR(__xludf.DUMMYFUNCTION("if(or(W1630="""",W1630=""f""),"""",W1630&amp;"": ""&amp;vlookup(to_text(W1630),'1.Learning-Goals'!$A$3:$B$100,2,FALSE))"),"")</f>
        <v/>
      </c>
      <c r="AB1630" s="50" t="str">
        <f>IFERROR(__xludf.DUMMYFUNCTION("if(or(X1630="""",X1630=""f""),"""",X1630&amp;"": ""&amp;vlookup(to_text(X1630),'1.Learning-Goals'!$A$3:$B$100,2,FALSE))"),"")</f>
        <v/>
      </c>
      <c r="AC1630" s="52"/>
      <c r="AD1630" s="52"/>
      <c r="AE1630" s="52"/>
      <c r="AF1630" s="52"/>
      <c r="AG1630" s="52"/>
      <c r="AH1630" s="52"/>
      <c r="AI1630" s="52"/>
      <c r="AJ1630" s="52"/>
    </row>
    <row r="1631" ht="15.75" customHeight="1">
      <c r="A1631" s="53"/>
      <c r="B1631" s="39" t="str">
        <f t="shared" si="1"/>
        <v/>
      </c>
      <c r="C1631" s="40" t="s">
        <v>5144</v>
      </c>
      <c r="D1631" s="41" t="s">
        <v>5145</v>
      </c>
      <c r="E1631" s="41" t="s">
        <v>4890</v>
      </c>
      <c r="F1631" s="40" t="s">
        <v>4891</v>
      </c>
      <c r="G1631" s="41" t="s">
        <v>1067</v>
      </c>
      <c r="H1631" s="60" t="s">
        <v>4893</v>
      </c>
      <c r="I1631" s="41" t="s">
        <v>4894</v>
      </c>
      <c r="J1631" s="46" t="s">
        <v>5129</v>
      </c>
      <c r="K1631" s="44"/>
      <c r="L1631" s="45"/>
      <c r="M1631" s="59"/>
      <c r="N1631" s="49"/>
      <c r="O1631" s="61"/>
      <c r="P1631" s="49"/>
      <c r="Q1631" s="59"/>
      <c r="R1631" s="59"/>
      <c r="S1631" s="49"/>
      <c r="T1631" s="50" t="str">
        <f>IFERROR(__xludf.DUMMYFUNCTION("if(isblank($A1631),"""",REGEXREPLACE($A1631,   "",?(\d),?"",  ""$1""&amp;""-""&amp;$H1631))"),"")</f>
        <v/>
      </c>
      <c r="U1631" s="51" t="str">
        <f>IFERROR(__xludf.DUMMYFUNCTION("iferror(split(A1631,"","",TRUE,TRUE),"""")"),"")</f>
        <v/>
      </c>
      <c r="V1631" s="51"/>
      <c r="W1631" s="51"/>
      <c r="X1631" s="51"/>
      <c r="Y1631" s="50" t="str">
        <f>IFERROR(__xludf.DUMMYFUNCTION("if(or(U1631="""",U1631=""f""),"""",U1631&amp;"": ""&amp;vlookup(to_text(U1631),'1.Learning-Goals'!$A$3:$B$100,2,FALSE))"),"")</f>
        <v/>
      </c>
      <c r="Z1631" s="50" t="str">
        <f>IFERROR(__xludf.DUMMYFUNCTION("if(or(V1631="""",V1631=""f""),"""",V1631&amp;"": ""&amp;vlookup(to_text(V1631),'1.Learning-Goals'!$A$3:$B$100,2,FALSE))"),"")</f>
        <v/>
      </c>
      <c r="AA1631" s="50" t="str">
        <f>IFERROR(__xludf.DUMMYFUNCTION("if(or(W1631="""",W1631=""f""),"""",W1631&amp;"": ""&amp;vlookup(to_text(W1631),'1.Learning-Goals'!$A$3:$B$100,2,FALSE))"),"")</f>
        <v/>
      </c>
      <c r="AB1631" s="50" t="str">
        <f>IFERROR(__xludf.DUMMYFUNCTION("if(or(X1631="""",X1631=""f""),"""",X1631&amp;"": ""&amp;vlookup(to_text(X1631),'1.Learning-Goals'!$A$3:$B$100,2,FALSE))"),"")</f>
        <v/>
      </c>
      <c r="AC1631" s="52"/>
      <c r="AD1631" s="52"/>
      <c r="AE1631" s="52"/>
      <c r="AF1631" s="52"/>
      <c r="AG1631" s="52"/>
      <c r="AH1631" s="52"/>
      <c r="AI1631" s="52"/>
      <c r="AJ1631" s="52"/>
    </row>
    <row r="1632" ht="15.75" customHeight="1">
      <c r="A1632" s="53"/>
      <c r="B1632" s="39" t="str">
        <f t="shared" si="1"/>
        <v/>
      </c>
      <c r="C1632" s="40" t="s">
        <v>5146</v>
      </c>
      <c r="D1632" s="41" t="s">
        <v>5147</v>
      </c>
      <c r="E1632" s="41" t="s">
        <v>4890</v>
      </c>
      <c r="F1632" s="40" t="s">
        <v>4891</v>
      </c>
      <c r="G1632" s="41" t="s">
        <v>1067</v>
      </c>
      <c r="H1632" s="60" t="s">
        <v>4893</v>
      </c>
      <c r="I1632" s="41" t="s">
        <v>4894</v>
      </c>
      <c r="J1632" s="46" t="s">
        <v>5129</v>
      </c>
      <c r="K1632" s="44"/>
      <c r="L1632" s="45"/>
      <c r="M1632" s="59"/>
      <c r="N1632" s="49"/>
      <c r="O1632" s="61"/>
      <c r="P1632" s="49"/>
      <c r="Q1632" s="59"/>
      <c r="R1632" s="59"/>
      <c r="S1632" s="49"/>
      <c r="T1632" s="50" t="str">
        <f>IFERROR(__xludf.DUMMYFUNCTION("if(isblank($A1632),"""",REGEXREPLACE($A1632,   "",?(\d),?"",  ""$1""&amp;""-""&amp;$H1632))"),"")</f>
        <v/>
      </c>
      <c r="U1632" s="51" t="str">
        <f>IFERROR(__xludf.DUMMYFUNCTION("iferror(split(A1632,"","",TRUE,TRUE),"""")"),"")</f>
        <v/>
      </c>
      <c r="V1632" s="51"/>
      <c r="W1632" s="51"/>
      <c r="X1632" s="51"/>
      <c r="Y1632" s="50" t="str">
        <f>IFERROR(__xludf.DUMMYFUNCTION("if(or(U1632="""",U1632=""f""),"""",U1632&amp;"": ""&amp;vlookup(to_text(U1632),'1.Learning-Goals'!$A$3:$B$100,2,FALSE))"),"")</f>
        <v/>
      </c>
      <c r="Z1632" s="50" t="str">
        <f>IFERROR(__xludf.DUMMYFUNCTION("if(or(V1632="""",V1632=""f""),"""",V1632&amp;"": ""&amp;vlookup(to_text(V1632),'1.Learning-Goals'!$A$3:$B$100,2,FALSE))"),"")</f>
        <v/>
      </c>
      <c r="AA1632" s="50" t="str">
        <f>IFERROR(__xludf.DUMMYFUNCTION("if(or(W1632="""",W1632=""f""),"""",W1632&amp;"": ""&amp;vlookup(to_text(W1632),'1.Learning-Goals'!$A$3:$B$100,2,FALSE))"),"")</f>
        <v/>
      </c>
      <c r="AB1632" s="50" t="str">
        <f>IFERROR(__xludf.DUMMYFUNCTION("if(or(X1632="""",X1632=""f""),"""",X1632&amp;"": ""&amp;vlookup(to_text(X1632),'1.Learning-Goals'!$A$3:$B$100,2,FALSE))"),"")</f>
        <v/>
      </c>
      <c r="AC1632" s="52"/>
      <c r="AD1632" s="52"/>
      <c r="AE1632" s="52"/>
      <c r="AF1632" s="52"/>
      <c r="AG1632" s="52"/>
      <c r="AH1632" s="52"/>
      <c r="AI1632" s="52"/>
      <c r="AJ1632" s="52"/>
    </row>
    <row r="1633" ht="15.75" customHeight="1">
      <c r="A1633" s="53"/>
      <c r="B1633" s="39" t="str">
        <f t="shared" si="1"/>
        <v/>
      </c>
      <c r="C1633" s="40" t="s">
        <v>5148</v>
      </c>
      <c r="D1633" s="41" t="s">
        <v>5149</v>
      </c>
      <c r="E1633" s="41" t="s">
        <v>4890</v>
      </c>
      <c r="F1633" s="40" t="s">
        <v>4891</v>
      </c>
      <c r="G1633" s="41" t="s">
        <v>1067</v>
      </c>
      <c r="H1633" s="60" t="s">
        <v>4893</v>
      </c>
      <c r="I1633" s="41" t="s">
        <v>4894</v>
      </c>
      <c r="J1633" s="46" t="s">
        <v>5129</v>
      </c>
      <c r="K1633" s="44"/>
      <c r="L1633" s="45"/>
      <c r="M1633" s="59"/>
      <c r="N1633" s="49"/>
      <c r="O1633" s="61"/>
      <c r="P1633" s="49"/>
      <c r="Q1633" s="59"/>
      <c r="R1633" s="59"/>
      <c r="S1633" s="49"/>
      <c r="T1633" s="50" t="str">
        <f>IFERROR(__xludf.DUMMYFUNCTION("if(isblank($A1633),"""",REGEXREPLACE($A1633,   "",?(\d),?"",  ""$1""&amp;""-""&amp;$H1633))"),"")</f>
        <v/>
      </c>
      <c r="U1633" s="51" t="str">
        <f>IFERROR(__xludf.DUMMYFUNCTION("iferror(split(A1633,"","",TRUE,TRUE),"""")"),"")</f>
        <v/>
      </c>
      <c r="V1633" s="51"/>
      <c r="W1633" s="51"/>
      <c r="X1633" s="51"/>
      <c r="Y1633" s="50" t="str">
        <f>IFERROR(__xludf.DUMMYFUNCTION("if(or(U1633="""",U1633=""f""),"""",U1633&amp;"": ""&amp;vlookup(to_text(U1633),'1.Learning-Goals'!$A$3:$B$100,2,FALSE))"),"")</f>
        <v/>
      </c>
      <c r="Z1633" s="50" t="str">
        <f>IFERROR(__xludf.DUMMYFUNCTION("if(or(V1633="""",V1633=""f""),"""",V1633&amp;"": ""&amp;vlookup(to_text(V1633),'1.Learning-Goals'!$A$3:$B$100,2,FALSE))"),"")</f>
        <v/>
      </c>
      <c r="AA1633" s="50" t="str">
        <f>IFERROR(__xludf.DUMMYFUNCTION("if(or(W1633="""",W1633=""f""),"""",W1633&amp;"": ""&amp;vlookup(to_text(W1633),'1.Learning-Goals'!$A$3:$B$100,2,FALSE))"),"")</f>
        <v/>
      </c>
      <c r="AB1633" s="50" t="str">
        <f>IFERROR(__xludf.DUMMYFUNCTION("if(or(X1633="""",X1633=""f""),"""",X1633&amp;"": ""&amp;vlookup(to_text(X1633),'1.Learning-Goals'!$A$3:$B$100,2,FALSE))"),"")</f>
        <v/>
      </c>
      <c r="AC1633" s="52"/>
      <c r="AD1633" s="52"/>
      <c r="AE1633" s="52"/>
      <c r="AF1633" s="52"/>
      <c r="AG1633" s="52"/>
      <c r="AH1633" s="52"/>
      <c r="AI1633" s="52"/>
      <c r="AJ1633" s="52"/>
    </row>
    <row r="1634" ht="15.75" customHeight="1">
      <c r="A1634" s="53"/>
      <c r="B1634" s="39" t="str">
        <f t="shared" si="1"/>
        <v/>
      </c>
      <c r="C1634" s="40" t="s">
        <v>5150</v>
      </c>
      <c r="D1634" s="41" t="s">
        <v>5151</v>
      </c>
      <c r="E1634" s="41" t="s">
        <v>4890</v>
      </c>
      <c r="F1634" s="40" t="s">
        <v>4891</v>
      </c>
      <c r="G1634" s="41" t="s">
        <v>1067</v>
      </c>
      <c r="H1634" s="60" t="s">
        <v>4893</v>
      </c>
      <c r="I1634" s="41" t="s">
        <v>4894</v>
      </c>
      <c r="J1634" s="46" t="s">
        <v>5129</v>
      </c>
      <c r="K1634" s="44"/>
      <c r="L1634" s="45"/>
      <c r="M1634" s="59"/>
      <c r="N1634" s="49"/>
      <c r="O1634" s="61"/>
      <c r="P1634" s="49"/>
      <c r="Q1634" s="59"/>
      <c r="R1634" s="59"/>
      <c r="S1634" s="49"/>
      <c r="T1634" s="50" t="str">
        <f>IFERROR(__xludf.DUMMYFUNCTION("if(isblank($A1634),"""",REGEXREPLACE($A1634,   "",?(\d),?"",  ""$1""&amp;""-""&amp;$H1634))"),"")</f>
        <v/>
      </c>
      <c r="U1634" s="51" t="str">
        <f>IFERROR(__xludf.DUMMYFUNCTION("iferror(split(A1634,"","",TRUE,TRUE),"""")"),"")</f>
        <v/>
      </c>
      <c r="V1634" s="51"/>
      <c r="W1634" s="51"/>
      <c r="X1634" s="51"/>
      <c r="Y1634" s="50" t="str">
        <f>IFERROR(__xludf.DUMMYFUNCTION("if(or(U1634="""",U1634=""f""),"""",U1634&amp;"": ""&amp;vlookup(to_text(U1634),'1.Learning-Goals'!$A$3:$B$100,2,FALSE))"),"")</f>
        <v/>
      </c>
      <c r="Z1634" s="50" t="str">
        <f>IFERROR(__xludf.DUMMYFUNCTION("if(or(V1634="""",V1634=""f""),"""",V1634&amp;"": ""&amp;vlookup(to_text(V1634),'1.Learning-Goals'!$A$3:$B$100,2,FALSE))"),"")</f>
        <v/>
      </c>
      <c r="AA1634" s="50" t="str">
        <f>IFERROR(__xludf.DUMMYFUNCTION("if(or(W1634="""",W1634=""f""),"""",W1634&amp;"": ""&amp;vlookup(to_text(W1634),'1.Learning-Goals'!$A$3:$B$100,2,FALSE))"),"")</f>
        <v/>
      </c>
      <c r="AB1634" s="50" t="str">
        <f>IFERROR(__xludf.DUMMYFUNCTION("if(or(X1634="""",X1634=""f""),"""",X1634&amp;"": ""&amp;vlookup(to_text(X1634),'1.Learning-Goals'!$A$3:$B$100,2,FALSE))"),"")</f>
        <v/>
      </c>
      <c r="AC1634" s="52"/>
      <c r="AD1634" s="52"/>
      <c r="AE1634" s="52"/>
      <c r="AF1634" s="52"/>
      <c r="AG1634" s="52"/>
      <c r="AH1634" s="52"/>
      <c r="AI1634" s="52"/>
      <c r="AJ1634" s="52"/>
    </row>
    <row r="1635" ht="15.75" customHeight="1">
      <c r="A1635" s="53"/>
      <c r="B1635" s="39" t="str">
        <f t="shared" si="1"/>
        <v/>
      </c>
      <c r="C1635" s="40" t="s">
        <v>5152</v>
      </c>
      <c r="D1635" s="41" t="s">
        <v>5153</v>
      </c>
      <c r="E1635" s="41" t="s">
        <v>4890</v>
      </c>
      <c r="F1635" s="40" t="s">
        <v>4891</v>
      </c>
      <c r="G1635" s="41" t="s">
        <v>1067</v>
      </c>
      <c r="H1635" s="60" t="s">
        <v>4893</v>
      </c>
      <c r="I1635" s="41" t="s">
        <v>4894</v>
      </c>
      <c r="J1635" s="46" t="s">
        <v>5129</v>
      </c>
      <c r="K1635" s="44"/>
      <c r="L1635" s="45"/>
      <c r="M1635" s="59"/>
      <c r="N1635" s="49"/>
      <c r="O1635" s="61"/>
      <c r="P1635" s="49"/>
      <c r="Q1635" s="59"/>
      <c r="R1635" s="59"/>
      <c r="S1635" s="49"/>
      <c r="T1635" s="50" t="str">
        <f>IFERROR(__xludf.DUMMYFUNCTION("if(isblank($A1635),"""",REGEXREPLACE($A1635,   "",?(\d),?"",  ""$1""&amp;""-""&amp;$H1635))"),"")</f>
        <v/>
      </c>
      <c r="U1635" s="51" t="str">
        <f>IFERROR(__xludf.DUMMYFUNCTION("iferror(split(A1635,"","",TRUE,TRUE),"""")"),"")</f>
        <v/>
      </c>
      <c r="V1635" s="51"/>
      <c r="W1635" s="51"/>
      <c r="X1635" s="51"/>
      <c r="Y1635" s="50" t="str">
        <f>IFERROR(__xludf.DUMMYFUNCTION("if(or(U1635="""",U1635=""f""),"""",U1635&amp;"": ""&amp;vlookup(to_text(U1635),'1.Learning-Goals'!$A$3:$B$100,2,FALSE))"),"")</f>
        <v/>
      </c>
      <c r="Z1635" s="50" t="str">
        <f>IFERROR(__xludf.DUMMYFUNCTION("if(or(V1635="""",V1635=""f""),"""",V1635&amp;"": ""&amp;vlookup(to_text(V1635),'1.Learning-Goals'!$A$3:$B$100,2,FALSE))"),"")</f>
        <v/>
      </c>
      <c r="AA1635" s="50" t="str">
        <f>IFERROR(__xludf.DUMMYFUNCTION("if(or(W1635="""",W1635=""f""),"""",W1635&amp;"": ""&amp;vlookup(to_text(W1635),'1.Learning-Goals'!$A$3:$B$100,2,FALSE))"),"")</f>
        <v/>
      </c>
      <c r="AB1635" s="50" t="str">
        <f>IFERROR(__xludf.DUMMYFUNCTION("if(or(X1635="""",X1635=""f""),"""",X1635&amp;"": ""&amp;vlookup(to_text(X1635),'1.Learning-Goals'!$A$3:$B$100,2,FALSE))"),"")</f>
        <v/>
      </c>
      <c r="AC1635" s="52"/>
      <c r="AD1635" s="52"/>
      <c r="AE1635" s="52"/>
      <c r="AF1635" s="52"/>
      <c r="AG1635" s="52"/>
      <c r="AH1635" s="52"/>
      <c r="AI1635" s="52"/>
      <c r="AJ1635" s="52"/>
    </row>
    <row r="1636" ht="15.75" customHeight="1">
      <c r="A1636" s="53"/>
      <c r="B1636" s="39" t="str">
        <f t="shared" si="1"/>
        <v/>
      </c>
      <c r="C1636" s="40" t="s">
        <v>5154</v>
      </c>
      <c r="D1636" s="41" t="s">
        <v>5155</v>
      </c>
      <c r="E1636" s="41" t="s">
        <v>4890</v>
      </c>
      <c r="F1636" s="40" t="s">
        <v>4891</v>
      </c>
      <c r="G1636" s="41" t="s">
        <v>1067</v>
      </c>
      <c r="H1636" s="60" t="s">
        <v>4893</v>
      </c>
      <c r="I1636" s="41" t="s">
        <v>4894</v>
      </c>
      <c r="J1636" s="46" t="s">
        <v>5129</v>
      </c>
      <c r="K1636" s="44"/>
      <c r="L1636" s="45"/>
      <c r="M1636" s="59"/>
      <c r="N1636" s="49"/>
      <c r="O1636" s="61"/>
      <c r="P1636" s="49"/>
      <c r="Q1636" s="59"/>
      <c r="R1636" s="59"/>
      <c r="S1636" s="49"/>
      <c r="T1636" s="50" t="str">
        <f>IFERROR(__xludf.DUMMYFUNCTION("if(isblank($A1636),"""",REGEXREPLACE($A1636,   "",?(\d),?"",  ""$1""&amp;""-""&amp;$H1636))"),"")</f>
        <v/>
      </c>
      <c r="U1636" s="51" t="str">
        <f>IFERROR(__xludf.DUMMYFUNCTION("iferror(split(A1636,"","",TRUE,TRUE),"""")"),"")</f>
        <v/>
      </c>
      <c r="V1636" s="51"/>
      <c r="W1636" s="51"/>
      <c r="X1636" s="51"/>
      <c r="Y1636" s="50" t="str">
        <f>IFERROR(__xludf.DUMMYFUNCTION("if(or(U1636="""",U1636=""f""),"""",U1636&amp;"": ""&amp;vlookup(to_text(U1636),'1.Learning-Goals'!$A$3:$B$100,2,FALSE))"),"")</f>
        <v/>
      </c>
      <c r="Z1636" s="50" t="str">
        <f>IFERROR(__xludf.DUMMYFUNCTION("if(or(V1636="""",V1636=""f""),"""",V1636&amp;"": ""&amp;vlookup(to_text(V1636),'1.Learning-Goals'!$A$3:$B$100,2,FALSE))"),"")</f>
        <v/>
      </c>
      <c r="AA1636" s="50" t="str">
        <f>IFERROR(__xludf.DUMMYFUNCTION("if(or(W1636="""",W1636=""f""),"""",W1636&amp;"": ""&amp;vlookup(to_text(W1636),'1.Learning-Goals'!$A$3:$B$100,2,FALSE))"),"")</f>
        <v/>
      </c>
      <c r="AB1636" s="50" t="str">
        <f>IFERROR(__xludf.DUMMYFUNCTION("if(or(X1636="""",X1636=""f""),"""",X1636&amp;"": ""&amp;vlookup(to_text(X1636),'1.Learning-Goals'!$A$3:$B$100,2,FALSE))"),"")</f>
        <v/>
      </c>
      <c r="AC1636" s="52"/>
      <c r="AD1636" s="52"/>
      <c r="AE1636" s="52"/>
      <c r="AF1636" s="52"/>
      <c r="AG1636" s="52"/>
      <c r="AH1636" s="52"/>
      <c r="AI1636" s="52"/>
      <c r="AJ1636" s="52"/>
    </row>
    <row r="1637" ht="15.75" customHeight="1">
      <c r="A1637" s="53"/>
      <c r="B1637" s="39" t="str">
        <f t="shared" si="1"/>
        <v/>
      </c>
      <c r="C1637" s="40" t="s">
        <v>5156</v>
      </c>
      <c r="D1637" s="41" t="s">
        <v>5157</v>
      </c>
      <c r="E1637" s="41" t="s">
        <v>4890</v>
      </c>
      <c r="F1637" s="40" t="s">
        <v>4891</v>
      </c>
      <c r="G1637" s="41" t="s">
        <v>1067</v>
      </c>
      <c r="H1637" s="60" t="s">
        <v>4893</v>
      </c>
      <c r="I1637" s="41" t="s">
        <v>4894</v>
      </c>
      <c r="J1637" s="46" t="s">
        <v>5129</v>
      </c>
      <c r="K1637" s="44"/>
      <c r="L1637" s="45"/>
      <c r="M1637" s="59"/>
      <c r="N1637" s="49"/>
      <c r="O1637" s="61"/>
      <c r="P1637" s="49"/>
      <c r="Q1637" s="59"/>
      <c r="R1637" s="59"/>
      <c r="S1637" s="49"/>
      <c r="T1637" s="50" t="str">
        <f>IFERROR(__xludf.DUMMYFUNCTION("if(isblank($A1637),"""",REGEXREPLACE($A1637,   "",?(\d),?"",  ""$1""&amp;""-""&amp;$H1637))"),"")</f>
        <v/>
      </c>
      <c r="U1637" s="51" t="str">
        <f>IFERROR(__xludf.DUMMYFUNCTION("iferror(split(A1637,"","",TRUE,TRUE),"""")"),"")</f>
        <v/>
      </c>
      <c r="V1637" s="51"/>
      <c r="W1637" s="51"/>
      <c r="X1637" s="51"/>
      <c r="Y1637" s="50" t="str">
        <f>IFERROR(__xludf.DUMMYFUNCTION("if(or(U1637="""",U1637=""f""),"""",U1637&amp;"": ""&amp;vlookup(to_text(U1637),'1.Learning-Goals'!$A$3:$B$100,2,FALSE))"),"")</f>
        <v/>
      </c>
      <c r="Z1637" s="50" t="str">
        <f>IFERROR(__xludf.DUMMYFUNCTION("if(or(V1637="""",V1637=""f""),"""",V1637&amp;"": ""&amp;vlookup(to_text(V1637),'1.Learning-Goals'!$A$3:$B$100,2,FALSE))"),"")</f>
        <v/>
      </c>
      <c r="AA1637" s="50" t="str">
        <f>IFERROR(__xludf.DUMMYFUNCTION("if(or(W1637="""",W1637=""f""),"""",W1637&amp;"": ""&amp;vlookup(to_text(W1637),'1.Learning-Goals'!$A$3:$B$100,2,FALSE))"),"")</f>
        <v/>
      </c>
      <c r="AB1637" s="50" t="str">
        <f>IFERROR(__xludf.DUMMYFUNCTION("if(or(X1637="""",X1637=""f""),"""",X1637&amp;"": ""&amp;vlookup(to_text(X1637),'1.Learning-Goals'!$A$3:$B$100,2,FALSE))"),"")</f>
        <v/>
      </c>
      <c r="AC1637" s="52"/>
      <c r="AD1637" s="52"/>
      <c r="AE1637" s="52"/>
      <c r="AF1637" s="52"/>
      <c r="AG1637" s="52"/>
      <c r="AH1637" s="52"/>
      <c r="AI1637" s="52"/>
      <c r="AJ1637" s="52"/>
    </row>
    <row r="1638" ht="15.75" customHeight="1">
      <c r="A1638" s="53"/>
      <c r="B1638" s="39" t="str">
        <f t="shared" si="1"/>
        <v/>
      </c>
      <c r="C1638" s="40" t="s">
        <v>5158</v>
      </c>
      <c r="D1638" s="41" t="s">
        <v>5159</v>
      </c>
      <c r="E1638" s="41" t="s">
        <v>4890</v>
      </c>
      <c r="F1638" s="40" t="s">
        <v>4891</v>
      </c>
      <c r="G1638" s="41" t="s">
        <v>1067</v>
      </c>
      <c r="H1638" s="60" t="s">
        <v>4893</v>
      </c>
      <c r="I1638" s="41" t="s">
        <v>4894</v>
      </c>
      <c r="J1638" s="46" t="s">
        <v>5129</v>
      </c>
      <c r="K1638" s="44"/>
      <c r="L1638" s="45"/>
      <c r="M1638" s="59"/>
      <c r="N1638" s="49"/>
      <c r="O1638" s="61"/>
      <c r="P1638" s="49"/>
      <c r="Q1638" s="59"/>
      <c r="R1638" s="59"/>
      <c r="S1638" s="49"/>
      <c r="T1638" s="50" t="str">
        <f>IFERROR(__xludf.DUMMYFUNCTION("if(isblank($A1638),"""",REGEXREPLACE($A1638,   "",?(\d),?"",  ""$1""&amp;""-""&amp;$H1638))"),"")</f>
        <v/>
      </c>
      <c r="U1638" s="51" t="str">
        <f>IFERROR(__xludf.DUMMYFUNCTION("iferror(split(A1638,"","",TRUE,TRUE),"""")"),"")</f>
        <v/>
      </c>
      <c r="V1638" s="51"/>
      <c r="W1638" s="51"/>
      <c r="X1638" s="51"/>
      <c r="Y1638" s="50" t="str">
        <f>IFERROR(__xludf.DUMMYFUNCTION("if(or(U1638="""",U1638=""f""),"""",U1638&amp;"": ""&amp;vlookup(to_text(U1638),'1.Learning-Goals'!$A$3:$B$100,2,FALSE))"),"")</f>
        <v/>
      </c>
      <c r="Z1638" s="50" t="str">
        <f>IFERROR(__xludf.DUMMYFUNCTION("if(or(V1638="""",V1638=""f""),"""",V1638&amp;"": ""&amp;vlookup(to_text(V1638),'1.Learning-Goals'!$A$3:$B$100,2,FALSE))"),"")</f>
        <v/>
      </c>
      <c r="AA1638" s="50" t="str">
        <f>IFERROR(__xludf.DUMMYFUNCTION("if(or(W1638="""",W1638=""f""),"""",W1638&amp;"": ""&amp;vlookup(to_text(W1638),'1.Learning-Goals'!$A$3:$B$100,2,FALSE))"),"")</f>
        <v/>
      </c>
      <c r="AB1638" s="50" t="str">
        <f>IFERROR(__xludf.DUMMYFUNCTION("if(or(X1638="""",X1638=""f""),"""",X1638&amp;"": ""&amp;vlookup(to_text(X1638),'1.Learning-Goals'!$A$3:$B$100,2,FALSE))"),"")</f>
        <v/>
      </c>
      <c r="AC1638" s="52"/>
      <c r="AD1638" s="52"/>
      <c r="AE1638" s="52"/>
      <c r="AF1638" s="52"/>
      <c r="AG1638" s="52"/>
      <c r="AH1638" s="52"/>
      <c r="AI1638" s="52"/>
      <c r="AJ1638" s="52"/>
    </row>
    <row r="1639" ht="15.75" customHeight="1">
      <c r="A1639" s="38" t="s">
        <v>13</v>
      </c>
      <c r="B1639" s="39" t="str">
        <f t="shared" si="1"/>
        <v>2: Summarize how human activities fragment animal populations and how habitat fragmentation limits gene flow, reducing genetic variation.</v>
      </c>
      <c r="C1639" s="40" t="s">
        <v>5160</v>
      </c>
      <c r="D1639" s="41" t="s">
        <v>5161</v>
      </c>
      <c r="E1639" s="41" t="s">
        <v>4890</v>
      </c>
      <c r="F1639" s="40" t="s">
        <v>4891</v>
      </c>
      <c r="G1639" s="41" t="s">
        <v>4051</v>
      </c>
      <c r="H1639" s="60" t="s">
        <v>4893</v>
      </c>
      <c r="I1639" s="41" t="s">
        <v>4894</v>
      </c>
      <c r="J1639" s="41" t="s">
        <v>5129</v>
      </c>
      <c r="K1639" s="44"/>
      <c r="L1639" s="45"/>
      <c r="M1639" s="59"/>
      <c r="N1639" s="49"/>
      <c r="O1639" s="61"/>
      <c r="P1639" s="49"/>
      <c r="Q1639" s="59"/>
      <c r="R1639" s="59"/>
      <c r="S1639" s="49"/>
      <c r="T1639" s="50" t="str">
        <f>IFERROR(__xludf.DUMMYFUNCTION("if(isblank($A1639),"""",REGEXREPLACE($A1639,   "",?(\d),?"",  ""$1""&amp;""-""&amp;$H1639))"),"2-Science")</f>
        <v>2-Science</v>
      </c>
      <c r="U1639" s="51">
        <f>IFERROR(__xludf.DUMMYFUNCTION("iferror(split(A1639,"","",TRUE,TRUE),"""")"),2.0)</f>
        <v>2</v>
      </c>
      <c r="V1639" s="51"/>
      <c r="W1639" s="51"/>
      <c r="X1639" s="51"/>
      <c r="Y1639" s="50" t="str">
        <f>IFERROR(__xludf.DUMMYFUNCTION("if(or(U1639="""",U1639=""f""),"""",U1639&amp;"": ""&amp;vlookup(to_text(U1639),'1.Learning-Goals'!$A$3:$B$100,2,FALSE))"),"2: Summarize how human activities fragment animal populations and how habitat fragmentation limits gene flow, reducing genetic variation.")</f>
        <v>2: Summarize how human activities fragment animal populations and how habitat fragmentation limits gene flow, reducing genetic variation.</v>
      </c>
      <c r="Z1639" s="50" t="str">
        <f>IFERROR(__xludf.DUMMYFUNCTION("if(or(V1639="""",V1639=""f""),"""",V1639&amp;"": ""&amp;vlookup(to_text(V1639),'1.Learning-Goals'!$A$3:$B$100,2,FALSE))"),"")</f>
        <v/>
      </c>
      <c r="AA1639" s="50" t="str">
        <f>IFERROR(__xludf.DUMMYFUNCTION("if(or(W1639="""",W1639=""f""),"""",W1639&amp;"": ""&amp;vlookup(to_text(W1639),'1.Learning-Goals'!$A$3:$B$100,2,FALSE))"),"")</f>
        <v/>
      </c>
      <c r="AB1639" s="50" t="str">
        <f>IFERROR(__xludf.DUMMYFUNCTION("if(or(X1639="""",X1639=""f""),"""",X1639&amp;"": ""&amp;vlookup(to_text(X1639),'1.Learning-Goals'!$A$3:$B$100,2,FALSE))"),"")</f>
        <v/>
      </c>
      <c r="AC1639" s="52"/>
      <c r="AD1639" s="52"/>
      <c r="AE1639" s="52"/>
      <c r="AF1639" s="52"/>
      <c r="AG1639" s="52"/>
      <c r="AH1639" s="52"/>
      <c r="AI1639" s="52"/>
      <c r="AJ1639" s="52"/>
    </row>
    <row r="1640" ht="15.75" customHeight="1">
      <c r="A1640" s="53"/>
      <c r="B1640" s="39" t="str">
        <f t="shared" si="1"/>
        <v/>
      </c>
      <c r="C1640" s="40" t="s">
        <v>5162</v>
      </c>
      <c r="D1640" s="41" t="s">
        <v>5163</v>
      </c>
      <c r="E1640" s="41" t="s">
        <v>4890</v>
      </c>
      <c r="F1640" s="40" t="s">
        <v>4891</v>
      </c>
      <c r="G1640" s="41" t="s">
        <v>4051</v>
      </c>
      <c r="H1640" s="60" t="s">
        <v>4893</v>
      </c>
      <c r="I1640" s="41" t="s">
        <v>4894</v>
      </c>
      <c r="J1640" s="41" t="s">
        <v>5129</v>
      </c>
      <c r="K1640" s="44"/>
      <c r="L1640" s="45"/>
      <c r="M1640" s="59"/>
      <c r="N1640" s="49"/>
      <c r="O1640" s="61"/>
      <c r="P1640" s="49"/>
      <c r="Q1640" s="59"/>
      <c r="R1640" s="59"/>
      <c r="S1640" s="49"/>
      <c r="T1640" s="50" t="str">
        <f>IFERROR(__xludf.DUMMYFUNCTION("if(isblank($A1640),"""",REGEXREPLACE($A1640,   "",?(\d),?"",  ""$1""&amp;""-""&amp;$H1640))"),"")</f>
        <v/>
      </c>
      <c r="U1640" s="51" t="str">
        <f>IFERROR(__xludf.DUMMYFUNCTION("iferror(split(A1640,"","",TRUE,TRUE),"""")"),"")</f>
        <v/>
      </c>
      <c r="V1640" s="51"/>
      <c r="W1640" s="51"/>
      <c r="X1640" s="51"/>
      <c r="Y1640" s="50" t="str">
        <f>IFERROR(__xludf.DUMMYFUNCTION("if(or(U1640="""",U1640=""f""),"""",U1640&amp;"": ""&amp;vlookup(to_text(U1640),'1.Learning-Goals'!$A$3:$B$100,2,FALSE))"),"")</f>
        <v/>
      </c>
      <c r="Z1640" s="50" t="str">
        <f>IFERROR(__xludf.DUMMYFUNCTION("if(or(V1640="""",V1640=""f""),"""",V1640&amp;"": ""&amp;vlookup(to_text(V1640),'1.Learning-Goals'!$A$3:$B$100,2,FALSE))"),"")</f>
        <v/>
      </c>
      <c r="AA1640" s="50" t="str">
        <f>IFERROR(__xludf.DUMMYFUNCTION("if(or(W1640="""",W1640=""f""),"""",W1640&amp;"": ""&amp;vlookup(to_text(W1640),'1.Learning-Goals'!$A$3:$B$100,2,FALSE))"),"")</f>
        <v/>
      </c>
      <c r="AB1640" s="50" t="str">
        <f>IFERROR(__xludf.DUMMYFUNCTION("if(or(X1640="""",X1640=""f""),"""",X1640&amp;"": ""&amp;vlookup(to_text(X1640),'1.Learning-Goals'!$A$3:$B$100,2,FALSE))"),"")</f>
        <v/>
      </c>
      <c r="AC1640" s="52"/>
      <c r="AD1640" s="52"/>
      <c r="AE1640" s="52"/>
      <c r="AF1640" s="52"/>
      <c r="AG1640" s="52"/>
      <c r="AH1640" s="52"/>
      <c r="AI1640" s="52"/>
      <c r="AJ1640" s="52"/>
    </row>
    <row r="1641" ht="15.75" customHeight="1">
      <c r="A1641" s="53"/>
      <c r="B1641" s="39" t="str">
        <f t="shared" si="1"/>
        <v/>
      </c>
      <c r="C1641" s="40" t="s">
        <v>5164</v>
      </c>
      <c r="D1641" s="41" t="s">
        <v>5165</v>
      </c>
      <c r="E1641" s="41" t="s">
        <v>4890</v>
      </c>
      <c r="F1641" s="40" t="s">
        <v>4891</v>
      </c>
      <c r="G1641" s="41" t="s">
        <v>4051</v>
      </c>
      <c r="H1641" s="60" t="s">
        <v>4893</v>
      </c>
      <c r="I1641" s="41" t="s">
        <v>4894</v>
      </c>
      <c r="J1641" s="41" t="s">
        <v>5129</v>
      </c>
      <c r="K1641" s="44"/>
      <c r="L1641" s="45"/>
      <c r="M1641" s="59"/>
      <c r="N1641" s="49"/>
      <c r="O1641" s="61"/>
      <c r="P1641" s="49"/>
      <c r="Q1641" s="59"/>
      <c r="R1641" s="59"/>
      <c r="S1641" s="49"/>
      <c r="T1641" s="50" t="str">
        <f>IFERROR(__xludf.DUMMYFUNCTION("if(isblank($A1641),"""",REGEXREPLACE($A1641,   "",?(\d),?"",  ""$1""&amp;""-""&amp;$H1641))"),"")</f>
        <v/>
      </c>
      <c r="U1641" s="51" t="str">
        <f>IFERROR(__xludf.DUMMYFUNCTION("iferror(split(A1641,"","",TRUE,TRUE),"""")"),"")</f>
        <v/>
      </c>
      <c r="V1641" s="51"/>
      <c r="W1641" s="51"/>
      <c r="X1641" s="51"/>
      <c r="Y1641" s="50" t="str">
        <f>IFERROR(__xludf.DUMMYFUNCTION("if(or(U1641="""",U1641=""f""),"""",U1641&amp;"": ""&amp;vlookup(to_text(U1641),'1.Learning-Goals'!$A$3:$B$100,2,FALSE))"),"")</f>
        <v/>
      </c>
      <c r="Z1641" s="50" t="str">
        <f>IFERROR(__xludf.DUMMYFUNCTION("if(or(V1641="""",V1641=""f""),"""",V1641&amp;"": ""&amp;vlookup(to_text(V1641),'1.Learning-Goals'!$A$3:$B$100,2,FALSE))"),"")</f>
        <v/>
      </c>
      <c r="AA1641" s="50" t="str">
        <f>IFERROR(__xludf.DUMMYFUNCTION("if(or(W1641="""",W1641=""f""),"""",W1641&amp;"": ""&amp;vlookup(to_text(W1641),'1.Learning-Goals'!$A$3:$B$100,2,FALSE))"),"")</f>
        <v/>
      </c>
      <c r="AB1641" s="50" t="str">
        <f>IFERROR(__xludf.DUMMYFUNCTION("if(or(X1641="""",X1641=""f""),"""",X1641&amp;"": ""&amp;vlookup(to_text(X1641),'1.Learning-Goals'!$A$3:$B$100,2,FALSE))"),"")</f>
        <v/>
      </c>
      <c r="AC1641" s="52"/>
      <c r="AD1641" s="52"/>
      <c r="AE1641" s="52"/>
      <c r="AF1641" s="52"/>
      <c r="AG1641" s="52"/>
      <c r="AH1641" s="52"/>
      <c r="AI1641" s="52"/>
      <c r="AJ1641" s="52"/>
    </row>
    <row r="1642" ht="15.75" customHeight="1">
      <c r="A1642" s="53"/>
      <c r="B1642" s="39" t="str">
        <f t="shared" si="1"/>
        <v/>
      </c>
      <c r="C1642" s="40" t="s">
        <v>5166</v>
      </c>
      <c r="D1642" s="41" t="s">
        <v>5167</v>
      </c>
      <c r="E1642" s="41" t="s">
        <v>4890</v>
      </c>
      <c r="F1642" s="40" t="s">
        <v>4891</v>
      </c>
      <c r="G1642" s="41" t="s">
        <v>4051</v>
      </c>
      <c r="H1642" s="60" t="s">
        <v>4893</v>
      </c>
      <c r="I1642" s="41" t="s">
        <v>4894</v>
      </c>
      <c r="J1642" s="41" t="s">
        <v>5129</v>
      </c>
      <c r="K1642" s="44"/>
      <c r="L1642" s="45"/>
      <c r="M1642" s="59"/>
      <c r="N1642" s="49"/>
      <c r="O1642" s="61"/>
      <c r="P1642" s="49"/>
      <c r="Q1642" s="59"/>
      <c r="R1642" s="59"/>
      <c r="S1642" s="49"/>
      <c r="T1642" s="50" t="str">
        <f>IFERROR(__xludf.DUMMYFUNCTION("if(isblank($A1642),"""",REGEXREPLACE($A1642,   "",?(\d),?"",  ""$1""&amp;""-""&amp;$H1642))"),"")</f>
        <v/>
      </c>
      <c r="U1642" s="51" t="str">
        <f>IFERROR(__xludf.DUMMYFUNCTION("iferror(split(A1642,"","",TRUE,TRUE),"""")"),"")</f>
        <v/>
      </c>
      <c r="V1642" s="51"/>
      <c r="W1642" s="51"/>
      <c r="X1642" s="51"/>
      <c r="Y1642" s="50" t="str">
        <f>IFERROR(__xludf.DUMMYFUNCTION("if(or(U1642="""",U1642=""f""),"""",U1642&amp;"": ""&amp;vlookup(to_text(U1642),'1.Learning-Goals'!$A$3:$B$100,2,FALSE))"),"")</f>
        <v/>
      </c>
      <c r="Z1642" s="50" t="str">
        <f>IFERROR(__xludf.DUMMYFUNCTION("if(or(V1642="""",V1642=""f""),"""",V1642&amp;"": ""&amp;vlookup(to_text(V1642),'1.Learning-Goals'!$A$3:$B$100,2,FALSE))"),"")</f>
        <v/>
      </c>
      <c r="AA1642" s="50" t="str">
        <f>IFERROR(__xludf.DUMMYFUNCTION("if(or(W1642="""",W1642=""f""),"""",W1642&amp;"": ""&amp;vlookup(to_text(W1642),'1.Learning-Goals'!$A$3:$B$100,2,FALSE))"),"")</f>
        <v/>
      </c>
      <c r="AB1642" s="50" t="str">
        <f>IFERROR(__xludf.DUMMYFUNCTION("if(or(X1642="""",X1642=""f""),"""",X1642&amp;"": ""&amp;vlookup(to_text(X1642),'1.Learning-Goals'!$A$3:$B$100,2,FALSE))"),"")</f>
        <v/>
      </c>
      <c r="AC1642" s="52"/>
      <c r="AD1642" s="52"/>
      <c r="AE1642" s="52"/>
      <c r="AF1642" s="52"/>
      <c r="AG1642" s="52"/>
      <c r="AH1642" s="52"/>
      <c r="AI1642" s="52"/>
      <c r="AJ1642" s="52"/>
    </row>
    <row r="1643" ht="15.75" customHeight="1">
      <c r="A1643" s="38" t="s">
        <v>31</v>
      </c>
      <c r="B1643" s="39" t="str">
        <f t="shared" si="1"/>
        <v>8: Assess the potential risks and benefits of genetic rescue for a particular species, and propose a course of action.</v>
      </c>
      <c r="C1643" s="40" t="s">
        <v>5168</v>
      </c>
      <c r="D1643" s="41" t="s">
        <v>5169</v>
      </c>
      <c r="E1643" s="41" t="s">
        <v>4890</v>
      </c>
      <c r="F1643" s="40" t="s">
        <v>4891</v>
      </c>
      <c r="G1643" s="41" t="s">
        <v>4051</v>
      </c>
      <c r="H1643" s="60" t="s">
        <v>4893</v>
      </c>
      <c r="I1643" s="41" t="s">
        <v>4894</v>
      </c>
      <c r="J1643" s="41" t="s">
        <v>5129</v>
      </c>
      <c r="K1643" s="44"/>
      <c r="L1643" s="45"/>
      <c r="M1643" s="59"/>
      <c r="N1643" s="49"/>
      <c r="O1643" s="61"/>
      <c r="P1643" s="49"/>
      <c r="Q1643" s="59"/>
      <c r="R1643" s="59"/>
      <c r="S1643" s="49"/>
      <c r="T1643" s="50" t="str">
        <f>IFERROR(__xludf.DUMMYFUNCTION("if(isblank($A1643),"""",REGEXREPLACE($A1643,   "",?(\d),?"",  ""$1""&amp;""-""&amp;$H1643))"),"8-Science")</f>
        <v>8-Science</v>
      </c>
      <c r="U1643" s="51">
        <f>IFERROR(__xludf.DUMMYFUNCTION("iferror(split(A1643,"","",TRUE,TRUE),"""")"),8.0)</f>
        <v>8</v>
      </c>
      <c r="V1643" s="51"/>
      <c r="W1643" s="51"/>
      <c r="X1643" s="51"/>
      <c r="Y1643" s="50" t="str">
        <f>IFERROR(__xludf.DUMMYFUNCTION("if(or(U1643="""",U1643=""f""),"""",U1643&amp;"": ""&amp;vlookup(to_text(U1643),'1.Learning-Goals'!$A$3:$B$100,2,FALSE))"),"8: Assess the potential risks and benefits of genetic rescue for a particular species, and propose a course of action.")</f>
        <v>8: Assess the potential risks and benefits of genetic rescue for a particular species, and propose a course of action.</v>
      </c>
      <c r="Z1643" s="50" t="str">
        <f>IFERROR(__xludf.DUMMYFUNCTION("if(or(V1643="""",V1643=""f""),"""",V1643&amp;"": ""&amp;vlookup(to_text(V1643),'1.Learning-Goals'!$A$3:$B$100,2,FALSE))"),"")</f>
        <v/>
      </c>
      <c r="AA1643" s="50" t="str">
        <f>IFERROR(__xludf.DUMMYFUNCTION("if(or(W1643="""",W1643=""f""),"""",W1643&amp;"": ""&amp;vlookup(to_text(W1643),'1.Learning-Goals'!$A$3:$B$100,2,FALSE))"),"")</f>
        <v/>
      </c>
      <c r="AB1643" s="50" t="str">
        <f>IFERROR(__xludf.DUMMYFUNCTION("if(or(X1643="""",X1643=""f""),"""",X1643&amp;"": ""&amp;vlookup(to_text(X1643),'1.Learning-Goals'!$A$3:$B$100,2,FALSE))"),"")</f>
        <v/>
      </c>
      <c r="AC1643" s="52"/>
      <c r="AD1643" s="52"/>
      <c r="AE1643" s="52"/>
      <c r="AF1643" s="52"/>
      <c r="AG1643" s="52"/>
      <c r="AH1643" s="52"/>
      <c r="AI1643" s="52"/>
      <c r="AJ1643" s="52"/>
    </row>
    <row r="1644" ht="15.75" customHeight="1">
      <c r="A1644" s="53"/>
      <c r="B1644" s="39" t="str">
        <f t="shared" si="1"/>
        <v/>
      </c>
      <c r="C1644" s="40" t="s">
        <v>5170</v>
      </c>
      <c r="D1644" s="41" t="s">
        <v>5171</v>
      </c>
      <c r="E1644" s="41" t="s">
        <v>4890</v>
      </c>
      <c r="F1644" s="40" t="s">
        <v>4891</v>
      </c>
      <c r="G1644" s="41" t="s">
        <v>4892</v>
      </c>
      <c r="H1644" s="60" t="s">
        <v>4893</v>
      </c>
      <c r="I1644" s="41" t="s">
        <v>4894</v>
      </c>
      <c r="J1644" s="46" t="s">
        <v>5172</v>
      </c>
      <c r="K1644" s="44"/>
      <c r="L1644" s="45"/>
      <c r="M1644" s="59"/>
      <c r="N1644" s="49"/>
      <c r="O1644" s="61"/>
      <c r="P1644" s="49"/>
      <c r="Q1644" s="59"/>
      <c r="R1644" s="59"/>
      <c r="S1644" s="49"/>
      <c r="T1644" s="50" t="str">
        <f>IFERROR(__xludf.DUMMYFUNCTION("if(isblank($A1644),"""",REGEXREPLACE($A1644,   "",?(\d),?"",  ""$1""&amp;""-""&amp;$H1644))"),"")</f>
        <v/>
      </c>
      <c r="U1644" s="51" t="str">
        <f>IFERROR(__xludf.DUMMYFUNCTION("iferror(split(A1644,"","",TRUE,TRUE),"""")"),"")</f>
        <v/>
      </c>
      <c r="V1644" s="51"/>
      <c r="W1644" s="51"/>
      <c r="X1644" s="51"/>
      <c r="Y1644" s="50" t="str">
        <f>IFERROR(__xludf.DUMMYFUNCTION("if(or(U1644="""",U1644=""f""),"""",U1644&amp;"": ""&amp;vlookup(to_text(U1644),'1.Learning-Goals'!$A$3:$B$100,2,FALSE))"),"")</f>
        <v/>
      </c>
      <c r="Z1644" s="50" t="str">
        <f>IFERROR(__xludf.DUMMYFUNCTION("if(or(V1644="""",V1644=""f""),"""",V1644&amp;"": ""&amp;vlookup(to_text(V1644),'1.Learning-Goals'!$A$3:$B$100,2,FALSE))"),"")</f>
        <v/>
      </c>
      <c r="AA1644" s="50" t="str">
        <f>IFERROR(__xludf.DUMMYFUNCTION("if(or(W1644="""",W1644=""f""),"""",W1644&amp;"": ""&amp;vlookup(to_text(W1644),'1.Learning-Goals'!$A$3:$B$100,2,FALSE))"),"")</f>
        <v/>
      </c>
      <c r="AB1644" s="50" t="str">
        <f>IFERROR(__xludf.DUMMYFUNCTION("if(or(X1644="""",X1644=""f""),"""",X1644&amp;"": ""&amp;vlookup(to_text(X1644),'1.Learning-Goals'!$A$3:$B$100,2,FALSE))"),"")</f>
        <v/>
      </c>
      <c r="AC1644" s="52"/>
      <c r="AD1644" s="52"/>
      <c r="AE1644" s="52"/>
      <c r="AF1644" s="52"/>
      <c r="AG1644" s="52"/>
      <c r="AH1644" s="52"/>
      <c r="AI1644" s="52"/>
      <c r="AJ1644" s="52"/>
    </row>
    <row r="1645" ht="15.75" customHeight="1">
      <c r="A1645" s="53"/>
      <c r="B1645" s="39" t="str">
        <f t="shared" si="1"/>
        <v/>
      </c>
      <c r="C1645" s="40" t="s">
        <v>5173</v>
      </c>
      <c r="D1645" s="41" t="s">
        <v>5174</v>
      </c>
      <c r="E1645" s="41" t="s">
        <v>4890</v>
      </c>
      <c r="F1645" s="40" t="s">
        <v>4891</v>
      </c>
      <c r="G1645" s="41" t="s">
        <v>4892</v>
      </c>
      <c r="H1645" s="60" t="s">
        <v>4893</v>
      </c>
      <c r="I1645" s="41" t="s">
        <v>4894</v>
      </c>
      <c r="J1645" s="46" t="s">
        <v>5172</v>
      </c>
      <c r="K1645" s="44"/>
      <c r="L1645" s="45"/>
      <c r="M1645" s="59"/>
      <c r="N1645" s="49"/>
      <c r="O1645" s="61"/>
      <c r="P1645" s="49"/>
      <c r="Q1645" s="59"/>
      <c r="R1645" s="59"/>
      <c r="S1645" s="49"/>
      <c r="T1645" s="50" t="str">
        <f>IFERROR(__xludf.DUMMYFUNCTION("if(isblank($A1645),"""",REGEXREPLACE($A1645,   "",?(\d),?"",  ""$1""&amp;""-""&amp;$H1645))"),"")</f>
        <v/>
      </c>
      <c r="U1645" s="51" t="str">
        <f>IFERROR(__xludf.DUMMYFUNCTION("iferror(split(A1645,"","",TRUE,TRUE),"""")"),"")</f>
        <v/>
      </c>
      <c r="V1645" s="51"/>
      <c r="W1645" s="51"/>
      <c r="X1645" s="51"/>
      <c r="Y1645" s="50" t="str">
        <f>IFERROR(__xludf.DUMMYFUNCTION("if(or(U1645="""",U1645=""f""),"""",U1645&amp;"": ""&amp;vlookup(to_text(U1645),'1.Learning-Goals'!$A$3:$B$100,2,FALSE))"),"")</f>
        <v/>
      </c>
      <c r="Z1645" s="50" t="str">
        <f>IFERROR(__xludf.DUMMYFUNCTION("if(or(V1645="""",V1645=""f""),"""",V1645&amp;"": ""&amp;vlookup(to_text(V1645),'1.Learning-Goals'!$A$3:$B$100,2,FALSE))"),"")</f>
        <v/>
      </c>
      <c r="AA1645" s="50" t="str">
        <f>IFERROR(__xludf.DUMMYFUNCTION("if(or(W1645="""",W1645=""f""),"""",W1645&amp;"": ""&amp;vlookup(to_text(W1645),'1.Learning-Goals'!$A$3:$B$100,2,FALSE))"),"")</f>
        <v/>
      </c>
      <c r="AB1645" s="50" t="str">
        <f>IFERROR(__xludf.DUMMYFUNCTION("if(or(X1645="""",X1645=""f""),"""",X1645&amp;"": ""&amp;vlookup(to_text(X1645),'1.Learning-Goals'!$A$3:$B$100,2,FALSE))"),"")</f>
        <v/>
      </c>
      <c r="AC1645" s="52"/>
      <c r="AD1645" s="52"/>
      <c r="AE1645" s="52"/>
      <c r="AF1645" s="52"/>
      <c r="AG1645" s="52"/>
      <c r="AH1645" s="52"/>
      <c r="AI1645" s="52"/>
      <c r="AJ1645" s="52"/>
    </row>
    <row r="1646" ht="15.75" customHeight="1">
      <c r="A1646" s="53"/>
      <c r="B1646" s="39" t="str">
        <f t="shared" si="1"/>
        <v/>
      </c>
      <c r="C1646" s="40" t="s">
        <v>5175</v>
      </c>
      <c r="D1646" s="41" t="s">
        <v>5176</v>
      </c>
      <c r="E1646" s="41" t="s">
        <v>4890</v>
      </c>
      <c r="F1646" s="40" t="s">
        <v>4891</v>
      </c>
      <c r="G1646" s="41" t="s">
        <v>4892</v>
      </c>
      <c r="H1646" s="60" t="s">
        <v>4893</v>
      </c>
      <c r="I1646" s="41" t="s">
        <v>4894</v>
      </c>
      <c r="J1646" s="46" t="s">
        <v>5172</v>
      </c>
      <c r="K1646" s="44"/>
      <c r="L1646" s="45"/>
      <c r="M1646" s="59"/>
      <c r="N1646" s="49"/>
      <c r="O1646" s="61"/>
      <c r="P1646" s="49"/>
      <c r="Q1646" s="59"/>
      <c r="R1646" s="59"/>
      <c r="S1646" s="49"/>
      <c r="T1646" s="50" t="str">
        <f>IFERROR(__xludf.DUMMYFUNCTION("if(isblank($A1646),"""",REGEXREPLACE($A1646,   "",?(\d),?"",  ""$1""&amp;""-""&amp;$H1646))"),"")</f>
        <v/>
      </c>
      <c r="U1646" s="51" t="str">
        <f>IFERROR(__xludf.DUMMYFUNCTION("iferror(split(A1646,"","",TRUE,TRUE),"""")"),"")</f>
        <v/>
      </c>
      <c r="V1646" s="51"/>
      <c r="W1646" s="51"/>
      <c r="X1646" s="51"/>
      <c r="Y1646" s="50" t="str">
        <f>IFERROR(__xludf.DUMMYFUNCTION("if(or(U1646="""",U1646=""f""),"""",U1646&amp;"": ""&amp;vlookup(to_text(U1646),'1.Learning-Goals'!$A$3:$B$100,2,FALSE))"),"")</f>
        <v/>
      </c>
      <c r="Z1646" s="50" t="str">
        <f>IFERROR(__xludf.DUMMYFUNCTION("if(or(V1646="""",V1646=""f""),"""",V1646&amp;"": ""&amp;vlookup(to_text(V1646),'1.Learning-Goals'!$A$3:$B$100,2,FALSE))"),"")</f>
        <v/>
      </c>
      <c r="AA1646" s="50" t="str">
        <f>IFERROR(__xludf.DUMMYFUNCTION("if(or(W1646="""",W1646=""f""),"""",W1646&amp;"": ""&amp;vlookup(to_text(W1646),'1.Learning-Goals'!$A$3:$B$100,2,FALSE))"),"")</f>
        <v/>
      </c>
      <c r="AB1646" s="50" t="str">
        <f>IFERROR(__xludf.DUMMYFUNCTION("if(or(X1646="""",X1646=""f""),"""",X1646&amp;"": ""&amp;vlookup(to_text(X1646),'1.Learning-Goals'!$A$3:$B$100,2,FALSE))"),"")</f>
        <v/>
      </c>
      <c r="AC1646" s="52"/>
      <c r="AD1646" s="52"/>
      <c r="AE1646" s="52"/>
      <c r="AF1646" s="52"/>
      <c r="AG1646" s="52"/>
      <c r="AH1646" s="52"/>
      <c r="AI1646" s="52"/>
      <c r="AJ1646" s="52"/>
    </row>
    <row r="1647" ht="15.75" customHeight="1">
      <c r="A1647" s="53"/>
      <c r="B1647" s="39" t="str">
        <f t="shared" si="1"/>
        <v/>
      </c>
      <c r="C1647" s="40" t="s">
        <v>5177</v>
      </c>
      <c r="D1647" s="41" t="s">
        <v>5178</v>
      </c>
      <c r="E1647" s="41" t="s">
        <v>4890</v>
      </c>
      <c r="F1647" s="40" t="s">
        <v>4891</v>
      </c>
      <c r="G1647" s="41" t="s">
        <v>4892</v>
      </c>
      <c r="H1647" s="60" t="s">
        <v>4893</v>
      </c>
      <c r="I1647" s="41" t="s">
        <v>4894</v>
      </c>
      <c r="J1647" s="46" t="s">
        <v>5172</v>
      </c>
      <c r="K1647" s="44"/>
      <c r="L1647" s="45"/>
      <c r="M1647" s="59"/>
      <c r="N1647" s="49"/>
      <c r="O1647" s="61"/>
      <c r="P1647" s="49"/>
      <c r="Q1647" s="59"/>
      <c r="R1647" s="59"/>
      <c r="S1647" s="49"/>
      <c r="T1647" s="50" t="str">
        <f>IFERROR(__xludf.DUMMYFUNCTION("if(isblank($A1647),"""",REGEXREPLACE($A1647,   "",?(\d),?"",  ""$1""&amp;""-""&amp;$H1647))"),"")</f>
        <v/>
      </c>
      <c r="U1647" s="51" t="str">
        <f>IFERROR(__xludf.DUMMYFUNCTION("iferror(split(A1647,"","",TRUE,TRUE),"""")"),"")</f>
        <v/>
      </c>
      <c r="V1647" s="51"/>
      <c r="W1647" s="51"/>
      <c r="X1647" s="51"/>
      <c r="Y1647" s="50" t="str">
        <f>IFERROR(__xludf.DUMMYFUNCTION("if(or(U1647="""",U1647=""f""),"""",U1647&amp;"": ""&amp;vlookup(to_text(U1647),'1.Learning-Goals'!$A$3:$B$100,2,FALSE))"),"")</f>
        <v/>
      </c>
      <c r="Z1647" s="50" t="str">
        <f>IFERROR(__xludf.DUMMYFUNCTION("if(or(V1647="""",V1647=""f""),"""",V1647&amp;"": ""&amp;vlookup(to_text(V1647),'1.Learning-Goals'!$A$3:$B$100,2,FALSE))"),"")</f>
        <v/>
      </c>
      <c r="AA1647" s="50" t="str">
        <f>IFERROR(__xludf.DUMMYFUNCTION("if(or(W1647="""",W1647=""f""),"""",W1647&amp;"": ""&amp;vlookup(to_text(W1647),'1.Learning-Goals'!$A$3:$B$100,2,FALSE))"),"")</f>
        <v/>
      </c>
      <c r="AB1647" s="50" t="str">
        <f>IFERROR(__xludf.DUMMYFUNCTION("if(or(X1647="""",X1647=""f""),"""",X1647&amp;"": ""&amp;vlookup(to_text(X1647),'1.Learning-Goals'!$A$3:$B$100,2,FALSE))"),"")</f>
        <v/>
      </c>
      <c r="AC1647" s="52"/>
      <c r="AD1647" s="52"/>
      <c r="AE1647" s="52"/>
      <c r="AF1647" s="52"/>
      <c r="AG1647" s="52"/>
      <c r="AH1647" s="52"/>
      <c r="AI1647" s="52"/>
      <c r="AJ1647" s="52"/>
    </row>
    <row r="1648" ht="15.75" customHeight="1">
      <c r="A1648" s="53"/>
      <c r="B1648" s="39" t="str">
        <f t="shared" si="1"/>
        <v/>
      </c>
      <c r="C1648" s="40" t="s">
        <v>5179</v>
      </c>
      <c r="D1648" s="41" t="s">
        <v>5180</v>
      </c>
      <c r="E1648" s="41" t="s">
        <v>4890</v>
      </c>
      <c r="F1648" s="40" t="s">
        <v>4891</v>
      </c>
      <c r="G1648" s="41" t="s">
        <v>4892</v>
      </c>
      <c r="H1648" s="60" t="s">
        <v>4893</v>
      </c>
      <c r="I1648" s="41" t="s">
        <v>4894</v>
      </c>
      <c r="J1648" s="46" t="s">
        <v>5172</v>
      </c>
      <c r="K1648" s="44"/>
      <c r="L1648" s="45"/>
      <c r="M1648" s="59"/>
      <c r="N1648" s="49"/>
      <c r="O1648" s="61"/>
      <c r="P1648" s="49"/>
      <c r="Q1648" s="59"/>
      <c r="R1648" s="59"/>
      <c r="S1648" s="49"/>
      <c r="T1648" s="50" t="str">
        <f>IFERROR(__xludf.DUMMYFUNCTION("if(isblank($A1648),"""",REGEXREPLACE($A1648,   "",?(\d),?"",  ""$1""&amp;""-""&amp;$H1648))"),"")</f>
        <v/>
      </c>
      <c r="U1648" s="51" t="str">
        <f>IFERROR(__xludf.DUMMYFUNCTION("iferror(split(A1648,"","",TRUE,TRUE),"""")"),"")</f>
        <v/>
      </c>
      <c r="V1648" s="51"/>
      <c r="W1648" s="51"/>
      <c r="X1648" s="51"/>
      <c r="Y1648" s="50" t="str">
        <f>IFERROR(__xludf.DUMMYFUNCTION("if(or(U1648="""",U1648=""f""),"""",U1648&amp;"": ""&amp;vlookup(to_text(U1648),'1.Learning-Goals'!$A$3:$B$100,2,FALSE))"),"")</f>
        <v/>
      </c>
      <c r="Z1648" s="50" t="str">
        <f>IFERROR(__xludf.DUMMYFUNCTION("if(or(V1648="""",V1648=""f""),"""",V1648&amp;"": ""&amp;vlookup(to_text(V1648),'1.Learning-Goals'!$A$3:$B$100,2,FALSE))"),"")</f>
        <v/>
      </c>
      <c r="AA1648" s="50" t="str">
        <f>IFERROR(__xludf.DUMMYFUNCTION("if(or(W1648="""",W1648=""f""),"""",W1648&amp;"": ""&amp;vlookup(to_text(W1648),'1.Learning-Goals'!$A$3:$B$100,2,FALSE))"),"")</f>
        <v/>
      </c>
      <c r="AB1648" s="50" t="str">
        <f>IFERROR(__xludf.DUMMYFUNCTION("if(or(X1648="""",X1648=""f""),"""",X1648&amp;"": ""&amp;vlookup(to_text(X1648),'1.Learning-Goals'!$A$3:$B$100,2,FALSE))"),"")</f>
        <v/>
      </c>
      <c r="AC1648" s="52"/>
      <c r="AD1648" s="52"/>
      <c r="AE1648" s="52"/>
      <c r="AF1648" s="52"/>
      <c r="AG1648" s="52"/>
      <c r="AH1648" s="52"/>
      <c r="AI1648" s="52"/>
      <c r="AJ1648" s="52"/>
    </row>
    <row r="1649" ht="15.75" customHeight="1">
      <c r="A1649" s="53"/>
      <c r="B1649" s="39" t="str">
        <f t="shared" si="1"/>
        <v/>
      </c>
      <c r="C1649" s="40" t="s">
        <v>5181</v>
      </c>
      <c r="D1649" s="41" t="s">
        <v>5182</v>
      </c>
      <c r="E1649" s="41" t="s">
        <v>4890</v>
      </c>
      <c r="F1649" s="40" t="s">
        <v>4891</v>
      </c>
      <c r="G1649" s="41" t="s">
        <v>4892</v>
      </c>
      <c r="H1649" s="60" t="s">
        <v>4893</v>
      </c>
      <c r="I1649" s="41" t="s">
        <v>4894</v>
      </c>
      <c r="J1649" s="46" t="s">
        <v>5172</v>
      </c>
      <c r="K1649" s="44"/>
      <c r="L1649" s="45"/>
      <c r="M1649" s="59"/>
      <c r="N1649" s="49"/>
      <c r="O1649" s="61"/>
      <c r="P1649" s="49"/>
      <c r="Q1649" s="59"/>
      <c r="R1649" s="59"/>
      <c r="S1649" s="49"/>
      <c r="T1649" s="50" t="str">
        <f>IFERROR(__xludf.DUMMYFUNCTION("if(isblank($A1649),"""",REGEXREPLACE($A1649,   "",?(\d),?"",  ""$1""&amp;""-""&amp;$H1649))"),"")</f>
        <v/>
      </c>
      <c r="U1649" s="51" t="str">
        <f>IFERROR(__xludf.DUMMYFUNCTION("iferror(split(A1649,"","",TRUE,TRUE),"""")"),"")</f>
        <v/>
      </c>
      <c r="V1649" s="51"/>
      <c r="W1649" s="51"/>
      <c r="X1649" s="51"/>
      <c r="Y1649" s="50" t="str">
        <f>IFERROR(__xludf.DUMMYFUNCTION("if(or(U1649="""",U1649=""f""),"""",U1649&amp;"": ""&amp;vlookup(to_text(U1649),'1.Learning-Goals'!$A$3:$B$100,2,FALSE))"),"")</f>
        <v/>
      </c>
      <c r="Z1649" s="50" t="str">
        <f>IFERROR(__xludf.DUMMYFUNCTION("if(or(V1649="""",V1649=""f""),"""",V1649&amp;"": ""&amp;vlookup(to_text(V1649),'1.Learning-Goals'!$A$3:$B$100,2,FALSE))"),"")</f>
        <v/>
      </c>
      <c r="AA1649" s="50" t="str">
        <f>IFERROR(__xludf.DUMMYFUNCTION("if(or(W1649="""",W1649=""f""),"""",W1649&amp;"": ""&amp;vlookup(to_text(W1649),'1.Learning-Goals'!$A$3:$B$100,2,FALSE))"),"")</f>
        <v/>
      </c>
      <c r="AB1649" s="50" t="str">
        <f>IFERROR(__xludf.DUMMYFUNCTION("if(or(X1649="""",X1649=""f""),"""",X1649&amp;"": ""&amp;vlookup(to_text(X1649),'1.Learning-Goals'!$A$3:$B$100,2,FALSE))"),"")</f>
        <v/>
      </c>
      <c r="AC1649" s="52"/>
      <c r="AD1649" s="52"/>
      <c r="AE1649" s="52"/>
      <c r="AF1649" s="52"/>
      <c r="AG1649" s="52"/>
      <c r="AH1649" s="52"/>
      <c r="AI1649" s="52"/>
      <c r="AJ1649" s="52"/>
    </row>
    <row r="1650" ht="15.75" customHeight="1">
      <c r="A1650" s="53"/>
      <c r="B1650" s="39" t="str">
        <f t="shared" si="1"/>
        <v/>
      </c>
      <c r="C1650" s="40" t="s">
        <v>5183</v>
      </c>
      <c r="D1650" s="41" t="s">
        <v>5184</v>
      </c>
      <c r="E1650" s="41" t="s">
        <v>4890</v>
      </c>
      <c r="F1650" s="40" t="s">
        <v>4891</v>
      </c>
      <c r="G1650" s="41" t="s">
        <v>4892</v>
      </c>
      <c r="H1650" s="60" t="s">
        <v>4893</v>
      </c>
      <c r="I1650" s="41" t="s">
        <v>4894</v>
      </c>
      <c r="J1650" s="46" t="s">
        <v>5172</v>
      </c>
      <c r="K1650" s="44"/>
      <c r="L1650" s="45"/>
      <c r="M1650" s="59"/>
      <c r="N1650" s="49"/>
      <c r="O1650" s="61"/>
      <c r="P1650" s="49"/>
      <c r="Q1650" s="59"/>
      <c r="R1650" s="59"/>
      <c r="S1650" s="49"/>
      <c r="T1650" s="50" t="str">
        <f>IFERROR(__xludf.DUMMYFUNCTION("if(isblank($A1650),"""",REGEXREPLACE($A1650,   "",?(\d),?"",  ""$1""&amp;""-""&amp;$H1650))"),"")</f>
        <v/>
      </c>
      <c r="U1650" s="51" t="str">
        <f>IFERROR(__xludf.DUMMYFUNCTION("iferror(split(A1650,"","",TRUE,TRUE),"""")"),"")</f>
        <v/>
      </c>
      <c r="V1650" s="51"/>
      <c r="W1650" s="51"/>
      <c r="X1650" s="51"/>
      <c r="Y1650" s="50" t="str">
        <f>IFERROR(__xludf.DUMMYFUNCTION("if(or(U1650="""",U1650=""f""),"""",U1650&amp;"": ""&amp;vlookup(to_text(U1650),'1.Learning-Goals'!$A$3:$B$100,2,FALSE))"),"")</f>
        <v/>
      </c>
      <c r="Z1650" s="50" t="str">
        <f>IFERROR(__xludf.DUMMYFUNCTION("if(or(V1650="""",V1650=""f""),"""",V1650&amp;"": ""&amp;vlookup(to_text(V1650),'1.Learning-Goals'!$A$3:$B$100,2,FALSE))"),"")</f>
        <v/>
      </c>
      <c r="AA1650" s="50" t="str">
        <f>IFERROR(__xludf.DUMMYFUNCTION("if(or(W1650="""",W1650=""f""),"""",W1650&amp;"": ""&amp;vlookup(to_text(W1650),'1.Learning-Goals'!$A$3:$B$100,2,FALSE))"),"")</f>
        <v/>
      </c>
      <c r="AB1650" s="50" t="str">
        <f>IFERROR(__xludf.DUMMYFUNCTION("if(or(X1650="""",X1650=""f""),"""",X1650&amp;"": ""&amp;vlookup(to_text(X1650),'1.Learning-Goals'!$A$3:$B$100,2,FALSE))"),"")</f>
        <v/>
      </c>
      <c r="AC1650" s="52"/>
      <c r="AD1650" s="52"/>
      <c r="AE1650" s="52"/>
      <c r="AF1650" s="52"/>
      <c r="AG1650" s="52"/>
      <c r="AH1650" s="52"/>
      <c r="AI1650" s="52"/>
      <c r="AJ1650" s="52"/>
    </row>
    <row r="1651" ht="15.75" customHeight="1">
      <c r="A1651" s="53"/>
      <c r="B1651" s="39" t="str">
        <f t="shared" si="1"/>
        <v/>
      </c>
      <c r="C1651" s="40" t="s">
        <v>5185</v>
      </c>
      <c r="D1651" s="41" t="s">
        <v>5186</v>
      </c>
      <c r="E1651" s="41" t="s">
        <v>4890</v>
      </c>
      <c r="F1651" s="40" t="s">
        <v>4891</v>
      </c>
      <c r="G1651" s="41" t="s">
        <v>4902</v>
      </c>
      <c r="H1651" s="60" t="s">
        <v>4893</v>
      </c>
      <c r="I1651" s="41" t="s">
        <v>4894</v>
      </c>
      <c r="J1651" s="46" t="s">
        <v>5172</v>
      </c>
      <c r="K1651" s="44"/>
      <c r="L1651" s="45"/>
      <c r="M1651" s="59"/>
      <c r="N1651" s="49"/>
      <c r="O1651" s="61"/>
      <c r="P1651" s="49"/>
      <c r="Q1651" s="59"/>
      <c r="R1651" s="59"/>
      <c r="S1651" s="49"/>
      <c r="T1651" s="50" t="str">
        <f>IFERROR(__xludf.DUMMYFUNCTION("if(isblank($A1651),"""",REGEXREPLACE($A1651,   "",?(\d),?"",  ""$1""&amp;""-""&amp;$H1651))"),"")</f>
        <v/>
      </c>
      <c r="U1651" s="51" t="str">
        <f>IFERROR(__xludf.DUMMYFUNCTION("iferror(split(A1651,"","",TRUE,TRUE),"""")"),"")</f>
        <v/>
      </c>
      <c r="V1651" s="51"/>
      <c r="W1651" s="51"/>
      <c r="X1651" s="51"/>
      <c r="Y1651" s="50" t="str">
        <f>IFERROR(__xludf.DUMMYFUNCTION("if(or(U1651="""",U1651=""f""),"""",U1651&amp;"": ""&amp;vlookup(to_text(U1651),'1.Learning-Goals'!$A$3:$B$100,2,FALSE))"),"")</f>
        <v/>
      </c>
      <c r="Z1651" s="50" t="str">
        <f>IFERROR(__xludf.DUMMYFUNCTION("if(or(V1651="""",V1651=""f""),"""",V1651&amp;"": ""&amp;vlookup(to_text(V1651),'1.Learning-Goals'!$A$3:$B$100,2,FALSE))"),"")</f>
        <v/>
      </c>
      <c r="AA1651" s="50" t="str">
        <f>IFERROR(__xludf.DUMMYFUNCTION("if(or(W1651="""",W1651=""f""),"""",W1651&amp;"": ""&amp;vlookup(to_text(W1651),'1.Learning-Goals'!$A$3:$B$100,2,FALSE))"),"")</f>
        <v/>
      </c>
      <c r="AB1651" s="50" t="str">
        <f>IFERROR(__xludf.DUMMYFUNCTION("if(or(X1651="""",X1651=""f""),"""",X1651&amp;"": ""&amp;vlookup(to_text(X1651),'1.Learning-Goals'!$A$3:$B$100,2,FALSE))"),"")</f>
        <v/>
      </c>
      <c r="AC1651" s="52"/>
      <c r="AD1651" s="52"/>
      <c r="AE1651" s="52"/>
      <c r="AF1651" s="52"/>
      <c r="AG1651" s="52"/>
      <c r="AH1651" s="52"/>
      <c r="AI1651" s="52"/>
      <c r="AJ1651" s="52"/>
    </row>
    <row r="1652" ht="15.75" customHeight="1">
      <c r="A1652" s="53"/>
      <c r="B1652" s="39" t="str">
        <f t="shared" si="1"/>
        <v/>
      </c>
      <c r="C1652" s="40" t="s">
        <v>5187</v>
      </c>
      <c r="D1652" s="41" t="s">
        <v>5188</v>
      </c>
      <c r="E1652" s="41" t="s">
        <v>4890</v>
      </c>
      <c r="F1652" s="40" t="s">
        <v>4891</v>
      </c>
      <c r="G1652" s="41" t="s">
        <v>4902</v>
      </c>
      <c r="H1652" s="60" t="s">
        <v>4893</v>
      </c>
      <c r="I1652" s="41" t="s">
        <v>4894</v>
      </c>
      <c r="J1652" s="46" t="s">
        <v>5172</v>
      </c>
      <c r="K1652" s="44"/>
      <c r="L1652" s="45"/>
      <c r="M1652" s="59"/>
      <c r="N1652" s="49"/>
      <c r="O1652" s="61"/>
      <c r="P1652" s="49"/>
      <c r="Q1652" s="59"/>
      <c r="R1652" s="59"/>
      <c r="S1652" s="49"/>
      <c r="T1652" s="50" t="str">
        <f>IFERROR(__xludf.DUMMYFUNCTION("if(isblank($A1652),"""",REGEXREPLACE($A1652,   "",?(\d),?"",  ""$1""&amp;""-""&amp;$H1652))"),"")</f>
        <v/>
      </c>
      <c r="U1652" s="51" t="str">
        <f>IFERROR(__xludf.DUMMYFUNCTION("iferror(split(A1652,"","",TRUE,TRUE),"""")"),"")</f>
        <v/>
      </c>
      <c r="V1652" s="51"/>
      <c r="W1652" s="51"/>
      <c r="X1652" s="51"/>
      <c r="Y1652" s="50" t="str">
        <f>IFERROR(__xludf.DUMMYFUNCTION("if(or(U1652="""",U1652=""f""),"""",U1652&amp;"": ""&amp;vlookup(to_text(U1652),'1.Learning-Goals'!$A$3:$B$100,2,FALSE))"),"")</f>
        <v/>
      </c>
      <c r="Z1652" s="50" t="str">
        <f>IFERROR(__xludf.DUMMYFUNCTION("if(or(V1652="""",V1652=""f""),"""",V1652&amp;"": ""&amp;vlookup(to_text(V1652),'1.Learning-Goals'!$A$3:$B$100,2,FALSE))"),"")</f>
        <v/>
      </c>
      <c r="AA1652" s="50" t="str">
        <f>IFERROR(__xludf.DUMMYFUNCTION("if(or(W1652="""",W1652=""f""),"""",W1652&amp;"": ""&amp;vlookup(to_text(W1652),'1.Learning-Goals'!$A$3:$B$100,2,FALSE))"),"")</f>
        <v/>
      </c>
      <c r="AB1652" s="50" t="str">
        <f>IFERROR(__xludf.DUMMYFUNCTION("if(or(X1652="""",X1652=""f""),"""",X1652&amp;"": ""&amp;vlookup(to_text(X1652),'1.Learning-Goals'!$A$3:$B$100,2,FALSE))"),"")</f>
        <v/>
      </c>
      <c r="AC1652" s="52"/>
      <c r="AD1652" s="52"/>
      <c r="AE1652" s="52"/>
      <c r="AF1652" s="52"/>
      <c r="AG1652" s="52"/>
      <c r="AH1652" s="52"/>
      <c r="AI1652" s="52"/>
      <c r="AJ1652" s="52"/>
    </row>
    <row r="1653" ht="15.75" customHeight="1">
      <c r="A1653" s="53"/>
      <c r="B1653" s="39" t="str">
        <f t="shared" si="1"/>
        <v/>
      </c>
      <c r="C1653" s="40" t="s">
        <v>5189</v>
      </c>
      <c r="D1653" s="41" t="s">
        <v>5190</v>
      </c>
      <c r="E1653" s="41" t="s">
        <v>4890</v>
      </c>
      <c r="F1653" s="40" t="s">
        <v>4891</v>
      </c>
      <c r="G1653" s="41" t="s">
        <v>4902</v>
      </c>
      <c r="H1653" s="60" t="s">
        <v>4893</v>
      </c>
      <c r="I1653" s="41" t="s">
        <v>4894</v>
      </c>
      <c r="J1653" s="46" t="s">
        <v>5172</v>
      </c>
      <c r="K1653" s="44"/>
      <c r="L1653" s="45"/>
      <c r="M1653" s="59"/>
      <c r="N1653" s="49"/>
      <c r="O1653" s="61"/>
      <c r="P1653" s="49"/>
      <c r="Q1653" s="59"/>
      <c r="R1653" s="59"/>
      <c r="S1653" s="49"/>
      <c r="T1653" s="50" t="str">
        <f>IFERROR(__xludf.DUMMYFUNCTION("if(isblank($A1653),"""",REGEXREPLACE($A1653,   "",?(\d),?"",  ""$1""&amp;""-""&amp;$H1653))"),"")</f>
        <v/>
      </c>
      <c r="U1653" s="51" t="str">
        <f>IFERROR(__xludf.DUMMYFUNCTION("iferror(split(A1653,"","",TRUE,TRUE),"""")"),"")</f>
        <v/>
      </c>
      <c r="V1653" s="51"/>
      <c r="W1653" s="51"/>
      <c r="X1653" s="51"/>
      <c r="Y1653" s="50" t="str">
        <f>IFERROR(__xludf.DUMMYFUNCTION("if(or(U1653="""",U1653=""f""),"""",U1653&amp;"": ""&amp;vlookup(to_text(U1653),'1.Learning-Goals'!$A$3:$B$100,2,FALSE))"),"")</f>
        <v/>
      </c>
      <c r="Z1653" s="50" t="str">
        <f>IFERROR(__xludf.DUMMYFUNCTION("if(or(V1653="""",V1653=""f""),"""",V1653&amp;"": ""&amp;vlookup(to_text(V1653),'1.Learning-Goals'!$A$3:$B$100,2,FALSE))"),"")</f>
        <v/>
      </c>
      <c r="AA1653" s="50" t="str">
        <f>IFERROR(__xludf.DUMMYFUNCTION("if(or(W1653="""",W1653=""f""),"""",W1653&amp;"": ""&amp;vlookup(to_text(W1653),'1.Learning-Goals'!$A$3:$B$100,2,FALSE))"),"")</f>
        <v/>
      </c>
      <c r="AB1653" s="50" t="str">
        <f>IFERROR(__xludf.DUMMYFUNCTION("if(or(X1653="""",X1653=""f""),"""",X1653&amp;"": ""&amp;vlookup(to_text(X1653),'1.Learning-Goals'!$A$3:$B$100,2,FALSE))"),"")</f>
        <v/>
      </c>
      <c r="AC1653" s="52"/>
      <c r="AD1653" s="52"/>
      <c r="AE1653" s="52"/>
      <c r="AF1653" s="52"/>
      <c r="AG1653" s="52"/>
      <c r="AH1653" s="52"/>
      <c r="AI1653" s="52"/>
      <c r="AJ1653" s="52"/>
    </row>
    <row r="1654" ht="15.75" customHeight="1">
      <c r="A1654" s="53"/>
      <c r="B1654" s="39" t="str">
        <f t="shared" si="1"/>
        <v/>
      </c>
      <c r="C1654" s="40" t="s">
        <v>5191</v>
      </c>
      <c r="D1654" s="41" t="s">
        <v>5192</v>
      </c>
      <c r="E1654" s="41" t="s">
        <v>4890</v>
      </c>
      <c r="F1654" s="40" t="s">
        <v>4891</v>
      </c>
      <c r="G1654" s="41" t="s">
        <v>4902</v>
      </c>
      <c r="H1654" s="60" t="s">
        <v>4893</v>
      </c>
      <c r="I1654" s="41" t="s">
        <v>4894</v>
      </c>
      <c r="J1654" s="46" t="s">
        <v>5172</v>
      </c>
      <c r="K1654" s="44"/>
      <c r="L1654" s="45"/>
      <c r="M1654" s="59"/>
      <c r="N1654" s="49"/>
      <c r="O1654" s="61"/>
      <c r="P1654" s="49"/>
      <c r="Q1654" s="59"/>
      <c r="R1654" s="59"/>
      <c r="S1654" s="49"/>
      <c r="T1654" s="50" t="str">
        <f>IFERROR(__xludf.DUMMYFUNCTION("if(isblank($A1654),"""",REGEXREPLACE($A1654,   "",?(\d),?"",  ""$1""&amp;""-""&amp;$H1654))"),"")</f>
        <v/>
      </c>
      <c r="U1654" s="51" t="str">
        <f>IFERROR(__xludf.DUMMYFUNCTION("iferror(split(A1654,"","",TRUE,TRUE),"""")"),"")</f>
        <v/>
      </c>
      <c r="V1654" s="51"/>
      <c r="W1654" s="51"/>
      <c r="X1654" s="51"/>
      <c r="Y1654" s="50" t="str">
        <f>IFERROR(__xludf.DUMMYFUNCTION("if(or(U1654="""",U1654=""f""),"""",U1654&amp;"": ""&amp;vlookup(to_text(U1654),'1.Learning-Goals'!$A$3:$B$100,2,FALSE))"),"")</f>
        <v/>
      </c>
      <c r="Z1654" s="50" t="str">
        <f>IFERROR(__xludf.DUMMYFUNCTION("if(or(V1654="""",V1654=""f""),"""",V1654&amp;"": ""&amp;vlookup(to_text(V1654),'1.Learning-Goals'!$A$3:$B$100,2,FALSE))"),"")</f>
        <v/>
      </c>
      <c r="AA1654" s="50" t="str">
        <f>IFERROR(__xludf.DUMMYFUNCTION("if(or(W1654="""",W1654=""f""),"""",W1654&amp;"": ""&amp;vlookup(to_text(W1654),'1.Learning-Goals'!$A$3:$B$100,2,FALSE))"),"")</f>
        <v/>
      </c>
      <c r="AB1654" s="50" t="str">
        <f>IFERROR(__xludf.DUMMYFUNCTION("if(or(X1654="""",X1654=""f""),"""",X1654&amp;"": ""&amp;vlookup(to_text(X1654),'1.Learning-Goals'!$A$3:$B$100,2,FALSE))"),"")</f>
        <v/>
      </c>
      <c r="AC1654" s="52"/>
      <c r="AD1654" s="52"/>
      <c r="AE1654" s="52"/>
      <c r="AF1654" s="52"/>
      <c r="AG1654" s="52"/>
      <c r="AH1654" s="52"/>
      <c r="AI1654" s="52"/>
      <c r="AJ1654" s="52"/>
    </row>
    <row r="1655" ht="15.75" customHeight="1">
      <c r="A1655" s="53"/>
      <c r="B1655" s="39" t="str">
        <f t="shared" si="1"/>
        <v/>
      </c>
      <c r="C1655" s="40" t="s">
        <v>5193</v>
      </c>
      <c r="D1655" s="41" t="s">
        <v>5194</v>
      </c>
      <c r="E1655" s="41" t="s">
        <v>4890</v>
      </c>
      <c r="F1655" s="40" t="s">
        <v>4891</v>
      </c>
      <c r="G1655" s="41" t="s">
        <v>4902</v>
      </c>
      <c r="H1655" s="60" t="s">
        <v>4893</v>
      </c>
      <c r="I1655" s="41" t="s">
        <v>4894</v>
      </c>
      <c r="J1655" s="46" t="s">
        <v>5172</v>
      </c>
      <c r="K1655" s="44"/>
      <c r="L1655" s="45"/>
      <c r="M1655" s="59"/>
      <c r="N1655" s="49"/>
      <c r="O1655" s="61"/>
      <c r="P1655" s="49"/>
      <c r="Q1655" s="59"/>
      <c r="R1655" s="59"/>
      <c r="S1655" s="49"/>
      <c r="T1655" s="50" t="str">
        <f>IFERROR(__xludf.DUMMYFUNCTION("if(isblank($A1655),"""",REGEXREPLACE($A1655,   "",?(\d),?"",  ""$1""&amp;""-""&amp;$H1655))"),"")</f>
        <v/>
      </c>
      <c r="U1655" s="51" t="str">
        <f>IFERROR(__xludf.DUMMYFUNCTION("iferror(split(A1655,"","",TRUE,TRUE),"""")"),"")</f>
        <v/>
      </c>
      <c r="V1655" s="51"/>
      <c r="W1655" s="51"/>
      <c r="X1655" s="51"/>
      <c r="Y1655" s="50" t="str">
        <f>IFERROR(__xludf.DUMMYFUNCTION("if(or(U1655="""",U1655=""f""),"""",U1655&amp;"": ""&amp;vlookup(to_text(U1655),'1.Learning-Goals'!$A$3:$B$100,2,FALSE))"),"")</f>
        <v/>
      </c>
      <c r="Z1655" s="50" t="str">
        <f>IFERROR(__xludf.DUMMYFUNCTION("if(or(V1655="""",V1655=""f""),"""",V1655&amp;"": ""&amp;vlookup(to_text(V1655),'1.Learning-Goals'!$A$3:$B$100,2,FALSE))"),"")</f>
        <v/>
      </c>
      <c r="AA1655" s="50" t="str">
        <f>IFERROR(__xludf.DUMMYFUNCTION("if(or(W1655="""",W1655=""f""),"""",W1655&amp;"": ""&amp;vlookup(to_text(W1655),'1.Learning-Goals'!$A$3:$B$100,2,FALSE))"),"")</f>
        <v/>
      </c>
      <c r="AB1655" s="50" t="str">
        <f>IFERROR(__xludf.DUMMYFUNCTION("if(or(X1655="""",X1655=""f""),"""",X1655&amp;"": ""&amp;vlookup(to_text(X1655),'1.Learning-Goals'!$A$3:$B$100,2,FALSE))"),"")</f>
        <v/>
      </c>
      <c r="AC1655" s="52"/>
      <c r="AD1655" s="52"/>
      <c r="AE1655" s="52"/>
      <c r="AF1655" s="52"/>
      <c r="AG1655" s="52"/>
      <c r="AH1655" s="52"/>
      <c r="AI1655" s="52"/>
      <c r="AJ1655" s="52"/>
    </row>
    <row r="1656" ht="15.75" customHeight="1">
      <c r="A1656" s="53"/>
      <c r="B1656" s="39" t="str">
        <f t="shared" si="1"/>
        <v/>
      </c>
      <c r="C1656" s="40" t="s">
        <v>5195</v>
      </c>
      <c r="D1656" s="41" t="s">
        <v>5196</v>
      </c>
      <c r="E1656" s="41" t="s">
        <v>4890</v>
      </c>
      <c r="F1656" s="40" t="s">
        <v>4891</v>
      </c>
      <c r="G1656" s="41" t="s">
        <v>4902</v>
      </c>
      <c r="H1656" s="60" t="s">
        <v>4893</v>
      </c>
      <c r="I1656" s="41" t="s">
        <v>4894</v>
      </c>
      <c r="J1656" s="46" t="s">
        <v>5172</v>
      </c>
      <c r="K1656" s="44"/>
      <c r="L1656" s="45"/>
      <c r="M1656" s="59"/>
      <c r="N1656" s="49"/>
      <c r="O1656" s="61"/>
      <c r="P1656" s="49"/>
      <c r="Q1656" s="59"/>
      <c r="R1656" s="59"/>
      <c r="S1656" s="49"/>
      <c r="T1656" s="50" t="str">
        <f>IFERROR(__xludf.DUMMYFUNCTION("if(isblank($A1656),"""",REGEXREPLACE($A1656,   "",?(\d),?"",  ""$1""&amp;""-""&amp;$H1656))"),"")</f>
        <v/>
      </c>
      <c r="U1656" s="51" t="str">
        <f>IFERROR(__xludf.DUMMYFUNCTION("iferror(split(A1656,"","",TRUE,TRUE),"""")"),"")</f>
        <v/>
      </c>
      <c r="V1656" s="51"/>
      <c r="W1656" s="51"/>
      <c r="X1656" s="51"/>
      <c r="Y1656" s="50" t="str">
        <f>IFERROR(__xludf.DUMMYFUNCTION("if(or(U1656="""",U1656=""f""),"""",U1656&amp;"": ""&amp;vlookup(to_text(U1656),'1.Learning-Goals'!$A$3:$B$100,2,FALSE))"),"")</f>
        <v/>
      </c>
      <c r="Z1656" s="50" t="str">
        <f>IFERROR(__xludf.DUMMYFUNCTION("if(or(V1656="""",V1656=""f""),"""",V1656&amp;"": ""&amp;vlookup(to_text(V1656),'1.Learning-Goals'!$A$3:$B$100,2,FALSE))"),"")</f>
        <v/>
      </c>
      <c r="AA1656" s="50" t="str">
        <f>IFERROR(__xludf.DUMMYFUNCTION("if(or(W1656="""",W1656=""f""),"""",W1656&amp;"": ""&amp;vlookup(to_text(W1656),'1.Learning-Goals'!$A$3:$B$100,2,FALSE))"),"")</f>
        <v/>
      </c>
      <c r="AB1656" s="50" t="str">
        <f>IFERROR(__xludf.DUMMYFUNCTION("if(or(X1656="""",X1656=""f""),"""",X1656&amp;"": ""&amp;vlookup(to_text(X1656),'1.Learning-Goals'!$A$3:$B$100,2,FALSE))"),"")</f>
        <v/>
      </c>
      <c r="AC1656" s="52"/>
      <c r="AD1656" s="52"/>
      <c r="AE1656" s="52"/>
      <c r="AF1656" s="52"/>
      <c r="AG1656" s="52"/>
      <c r="AH1656" s="52"/>
      <c r="AI1656" s="52"/>
      <c r="AJ1656" s="52"/>
    </row>
    <row r="1657" ht="15.75" customHeight="1">
      <c r="A1657" s="53"/>
      <c r="B1657" s="39" t="str">
        <f t="shared" si="1"/>
        <v/>
      </c>
      <c r="C1657" s="40" t="s">
        <v>5197</v>
      </c>
      <c r="D1657" s="41" t="s">
        <v>5198</v>
      </c>
      <c r="E1657" s="41" t="s">
        <v>4890</v>
      </c>
      <c r="F1657" s="40" t="s">
        <v>4891</v>
      </c>
      <c r="G1657" s="41" t="s">
        <v>1067</v>
      </c>
      <c r="H1657" s="60" t="s">
        <v>4893</v>
      </c>
      <c r="I1657" s="41" t="s">
        <v>4894</v>
      </c>
      <c r="J1657" s="46" t="s">
        <v>5172</v>
      </c>
      <c r="K1657" s="44"/>
      <c r="L1657" s="45"/>
      <c r="M1657" s="59"/>
      <c r="N1657" s="49"/>
      <c r="O1657" s="61"/>
      <c r="P1657" s="49"/>
      <c r="Q1657" s="59"/>
      <c r="R1657" s="59"/>
      <c r="S1657" s="49"/>
      <c r="T1657" s="50" t="str">
        <f>IFERROR(__xludf.DUMMYFUNCTION("if(isblank($A1657),"""",REGEXREPLACE($A1657,   "",?(\d),?"",  ""$1""&amp;""-""&amp;$H1657))"),"")</f>
        <v/>
      </c>
      <c r="U1657" s="51" t="str">
        <f>IFERROR(__xludf.DUMMYFUNCTION("iferror(split(A1657,"","",TRUE,TRUE),"""")"),"")</f>
        <v/>
      </c>
      <c r="V1657" s="51"/>
      <c r="W1657" s="51"/>
      <c r="X1657" s="51"/>
      <c r="Y1657" s="50" t="str">
        <f>IFERROR(__xludf.DUMMYFUNCTION("if(or(U1657="""",U1657=""f""),"""",U1657&amp;"": ""&amp;vlookup(to_text(U1657),'1.Learning-Goals'!$A$3:$B$100,2,FALSE))"),"")</f>
        <v/>
      </c>
      <c r="Z1657" s="50" t="str">
        <f>IFERROR(__xludf.DUMMYFUNCTION("if(or(V1657="""",V1657=""f""),"""",V1657&amp;"": ""&amp;vlookup(to_text(V1657),'1.Learning-Goals'!$A$3:$B$100,2,FALSE))"),"")</f>
        <v/>
      </c>
      <c r="AA1657" s="50" t="str">
        <f>IFERROR(__xludf.DUMMYFUNCTION("if(or(W1657="""",W1657=""f""),"""",W1657&amp;"": ""&amp;vlookup(to_text(W1657),'1.Learning-Goals'!$A$3:$B$100,2,FALSE))"),"")</f>
        <v/>
      </c>
      <c r="AB1657" s="50" t="str">
        <f>IFERROR(__xludf.DUMMYFUNCTION("if(or(X1657="""",X1657=""f""),"""",X1657&amp;"": ""&amp;vlookup(to_text(X1657),'1.Learning-Goals'!$A$3:$B$100,2,FALSE))"),"")</f>
        <v/>
      </c>
      <c r="AC1657" s="52"/>
      <c r="AD1657" s="52"/>
      <c r="AE1657" s="52"/>
      <c r="AF1657" s="52"/>
      <c r="AG1657" s="52"/>
      <c r="AH1657" s="52"/>
      <c r="AI1657" s="52"/>
      <c r="AJ1657" s="52"/>
    </row>
    <row r="1658" ht="15.75" customHeight="1">
      <c r="A1658" s="53"/>
      <c r="B1658" s="39" t="str">
        <f t="shared" si="1"/>
        <v/>
      </c>
      <c r="C1658" s="40" t="s">
        <v>5199</v>
      </c>
      <c r="D1658" s="41" t="s">
        <v>5200</v>
      </c>
      <c r="E1658" s="41" t="s">
        <v>4890</v>
      </c>
      <c r="F1658" s="40" t="s">
        <v>4891</v>
      </c>
      <c r="G1658" s="41" t="s">
        <v>1067</v>
      </c>
      <c r="H1658" s="60" t="s">
        <v>4893</v>
      </c>
      <c r="I1658" s="41" t="s">
        <v>4894</v>
      </c>
      <c r="J1658" s="46" t="s">
        <v>5172</v>
      </c>
      <c r="K1658" s="44"/>
      <c r="L1658" s="45"/>
      <c r="M1658" s="59"/>
      <c r="N1658" s="49"/>
      <c r="O1658" s="61"/>
      <c r="P1658" s="49"/>
      <c r="Q1658" s="59"/>
      <c r="R1658" s="59"/>
      <c r="S1658" s="49"/>
      <c r="T1658" s="50" t="str">
        <f>IFERROR(__xludf.DUMMYFUNCTION("if(isblank($A1658),"""",REGEXREPLACE($A1658,   "",?(\d),?"",  ""$1""&amp;""-""&amp;$H1658))"),"")</f>
        <v/>
      </c>
      <c r="U1658" s="51" t="str">
        <f>IFERROR(__xludf.DUMMYFUNCTION("iferror(split(A1658,"","",TRUE,TRUE),"""")"),"")</f>
        <v/>
      </c>
      <c r="V1658" s="51"/>
      <c r="W1658" s="51"/>
      <c r="X1658" s="51"/>
      <c r="Y1658" s="50" t="str">
        <f>IFERROR(__xludf.DUMMYFUNCTION("if(or(U1658="""",U1658=""f""),"""",U1658&amp;"": ""&amp;vlookup(to_text(U1658),'1.Learning-Goals'!$A$3:$B$100,2,FALSE))"),"")</f>
        <v/>
      </c>
      <c r="Z1658" s="50" t="str">
        <f>IFERROR(__xludf.DUMMYFUNCTION("if(or(V1658="""",V1658=""f""),"""",V1658&amp;"": ""&amp;vlookup(to_text(V1658),'1.Learning-Goals'!$A$3:$B$100,2,FALSE))"),"")</f>
        <v/>
      </c>
      <c r="AA1658" s="50" t="str">
        <f>IFERROR(__xludf.DUMMYFUNCTION("if(or(W1658="""",W1658=""f""),"""",W1658&amp;"": ""&amp;vlookup(to_text(W1658),'1.Learning-Goals'!$A$3:$B$100,2,FALSE))"),"")</f>
        <v/>
      </c>
      <c r="AB1658" s="50" t="str">
        <f>IFERROR(__xludf.DUMMYFUNCTION("if(or(X1658="""",X1658=""f""),"""",X1658&amp;"": ""&amp;vlookup(to_text(X1658),'1.Learning-Goals'!$A$3:$B$100,2,FALSE))"),"")</f>
        <v/>
      </c>
      <c r="AC1658" s="52"/>
      <c r="AD1658" s="52"/>
      <c r="AE1658" s="52"/>
      <c r="AF1658" s="52"/>
      <c r="AG1658" s="52"/>
      <c r="AH1658" s="52"/>
      <c r="AI1658" s="52"/>
      <c r="AJ1658" s="52"/>
    </row>
    <row r="1659" ht="15.75" customHeight="1">
      <c r="A1659" s="53"/>
      <c r="B1659" s="39" t="str">
        <f t="shared" si="1"/>
        <v/>
      </c>
      <c r="C1659" s="40" t="s">
        <v>5201</v>
      </c>
      <c r="D1659" s="41" t="s">
        <v>5202</v>
      </c>
      <c r="E1659" s="41" t="s">
        <v>4890</v>
      </c>
      <c r="F1659" s="40" t="s">
        <v>4891</v>
      </c>
      <c r="G1659" s="41" t="s">
        <v>1067</v>
      </c>
      <c r="H1659" s="60" t="s">
        <v>4893</v>
      </c>
      <c r="I1659" s="41" t="s">
        <v>4894</v>
      </c>
      <c r="J1659" s="46" t="s">
        <v>5172</v>
      </c>
      <c r="K1659" s="44"/>
      <c r="L1659" s="45"/>
      <c r="M1659" s="59"/>
      <c r="N1659" s="49"/>
      <c r="O1659" s="61"/>
      <c r="P1659" s="49"/>
      <c r="Q1659" s="59"/>
      <c r="R1659" s="59"/>
      <c r="S1659" s="49"/>
      <c r="T1659" s="50" t="str">
        <f>IFERROR(__xludf.DUMMYFUNCTION("if(isblank($A1659),"""",REGEXREPLACE($A1659,   "",?(\d),?"",  ""$1""&amp;""-""&amp;$H1659))"),"")</f>
        <v/>
      </c>
      <c r="U1659" s="51" t="str">
        <f>IFERROR(__xludf.DUMMYFUNCTION("iferror(split(A1659,"","",TRUE,TRUE),"""")"),"")</f>
        <v/>
      </c>
      <c r="V1659" s="51"/>
      <c r="W1659" s="51"/>
      <c r="X1659" s="51"/>
      <c r="Y1659" s="50" t="str">
        <f>IFERROR(__xludf.DUMMYFUNCTION("if(or(U1659="""",U1659=""f""),"""",U1659&amp;"": ""&amp;vlookup(to_text(U1659),'1.Learning-Goals'!$A$3:$B$100,2,FALSE))"),"")</f>
        <v/>
      </c>
      <c r="Z1659" s="50" t="str">
        <f>IFERROR(__xludf.DUMMYFUNCTION("if(or(V1659="""",V1659=""f""),"""",V1659&amp;"": ""&amp;vlookup(to_text(V1659),'1.Learning-Goals'!$A$3:$B$100,2,FALSE))"),"")</f>
        <v/>
      </c>
      <c r="AA1659" s="50" t="str">
        <f>IFERROR(__xludf.DUMMYFUNCTION("if(or(W1659="""",W1659=""f""),"""",W1659&amp;"": ""&amp;vlookup(to_text(W1659),'1.Learning-Goals'!$A$3:$B$100,2,FALSE))"),"")</f>
        <v/>
      </c>
      <c r="AB1659" s="50" t="str">
        <f>IFERROR(__xludf.DUMMYFUNCTION("if(or(X1659="""",X1659=""f""),"""",X1659&amp;"": ""&amp;vlookup(to_text(X1659),'1.Learning-Goals'!$A$3:$B$100,2,FALSE))"),"")</f>
        <v/>
      </c>
      <c r="AC1659" s="52"/>
      <c r="AD1659" s="52"/>
      <c r="AE1659" s="52"/>
      <c r="AF1659" s="52"/>
      <c r="AG1659" s="52"/>
      <c r="AH1659" s="52"/>
      <c r="AI1659" s="52"/>
      <c r="AJ1659" s="52"/>
    </row>
    <row r="1660" ht="15.75" customHeight="1">
      <c r="A1660" s="53"/>
      <c r="B1660" s="39" t="str">
        <f t="shared" si="1"/>
        <v/>
      </c>
      <c r="C1660" s="40" t="s">
        <v>5203</v>
      </c>
      <c r="D1660" s="41" t="s">
        <v>5204</v>
      </c>
      <c r="E1660" s="41" t="s">
        <v>4890</v>
      </c>
      <c r="F1660" s="40" t="s">
        <v>4891</v>
      </c>
      <c r="G1660" s="41" t="s">
        <v>1067</v>
      </c>
      <c r="H1660" s="60" t="s">
        <v>4893</v>
      </c>
      <c r="I1660" s="41" t="s">
        <v>4894</v>
      </c>
      <c r="J1660" s="46" t="s">
        <v>5172</v>
      </c>
      <c r="K1660" s="44"/>
      <c r="L1660" s="45"/>
      <c r="M1660" s="59"/>
      <c r="N1660" s="49"/>
      <c r="O1660" s="61"/>
      <c r="P1660" s="49"/>
      <c r="Q1660" s="59"/>
      <c r="R1660" s="59"/>
      <c r="S1660" s="49"/>
      <c r="T1660" s="50" t="str">
        <f>IFERROR(__xludf.DUMMYFUNCTION("if(isblank($A1660),"""",REGEXREPLACE($A1660,   "",?(\d),?"",  ""$1""&amp;""-""&amp;$H1660))"),"")</f>
        <v/>
      </c>
      <c r="U1660" s="51" t="str">
        <f>IFERROR(__xludf.DUMMYFUNCTION("iferror(split(A1660,"","",TRUE,TRUE),"""")"),"")</f>
        <v/>
      </c>
      <c r="V1660" s="51"/>
      <c r="W1660" s="51"/>
      <c r="X1660" s="51"/>
      <c r="Y1660" s="50" t="str">
        <f>IFERROR(__xludf.DUMMYFUNCTION("if(or(U1660="""",U1660=""f""),"""",U1660&amp;"": ""&amp;vlookup(to_text(U1660),'1.Learning-Goals'!$A$3:$B$100,2,FALSE))"),"")</f>
        <v/>
      </c>
      <c r="Z1660" s="50" t="str">
        <f>IFERROR(__xludf.DUMMYFUNCTION("if(or(V1660="""",V1660=""f""),"""",V1660&amp;"": ""&amp;vlookup(to_text(V1660),'1.Learning-Goals'!$A$3:$B$100,2,FALSE))"),"")</f>
        <v/>
      </c>
      <c r="AA1660" s="50" t="str">
        <f>IFERROR(__xludf.DUMMYFUNCTION("if(or(W1660="""",W1660=""f""),"""",W1660&amp;"": ""&amp;vlookup(to_text(W1660),'1.Learning-Goals'!$A$3:$B$100,2,FALSE))"),"")</f>
        <v/>
      </c>
      <c r="AB1660" s="50" t="str">
        <f>IFERROR(__xludf.DUMMYFUNCTION("if(or(X1660="""",X1660=""f""),"""",X1660&amp;"": ""&amp;vlookup(to_text(X1660),'1.Learning-Goals'!$A$3:$B$100,2,FALSE))"),"")</f>
        <v/>
      </c>
      <c r="AC1660" s="52"/>
      <c r="AD1660" s="52"/>
      <c r="AE1660" s="52"/>
      <c r="AF1660" s="52"/>
      <c r="AG1660" s="52"/>
      <c r="AH1660" s="52"/>
      <c r="AI1660" s="52"/>
      <c r="AJ1660" s="52"/>
    </row>
    <row r="1661" ht="15.75" customHeight="1">
      <c r="A1661" s="53"/>
      <c r="B1661" s="39" t="str">
        <f t="shared" si="1"/>
        <v/>
      </c>
      <c r="C1661" s="40" t="s">
        <v>5205</v>
      </c>
      <c r="D1661" s="41" t="s">
        <v>5206</v>
      </c>
      <c r="E1661" s="41" t="s">
        <v>4890</v>
      </c>
      <c r="F1661" s="40" t="s">
        <v>4891</v>
      </c>
      <c r="G1661" s="41" t="s">
        <v>1067</v>
      </c>
      <c r="H1661" s="60" t="s">
        <v>4893</v>
      </c>
      <c r="I1661" s="41" t="s">
        <v>4894</v>
      </c>
      <c r="J1661" s="46" t="s">
        <v>5172</v>
      </c>
      <c r="K1661" s="44"/>
      <c r="L1661" s="45"/>
      <c r="M1661" s="59"/>
      <c r="N1661" s="49"/>
      <c r="O1661" s="61"/>
      <c r="P1661" s="49"/>
      <c r="Q1661" s="59"/>
      <c r="R1661" s="59"/>
      <c r="S1661" s="49"/>
      <c r="T1661" s="50" t="str">
        <f>IFERROR(__xludf.DUMMYFUNCTION("if(isblank($A1661),"""",REGEXREPLACE($A1661,   "",?(\d),?"",  ""$1""&amp;""-""&amp;$H1661))"),"")</f>
        <v/>
      </c>
      <c r="U1661" s="51" t="str">
        <f>IFERROR(__xludf.DUMMYFUNCTION("iferror(split(A1661,"","",TRUE,TRUE),"""")"),"")</f>
        <v/>
      </c>
      <c r="V1661" s="51"/>
      <c r="W1661" s="51"/>
      <c r="X1661" s="51"/>
      <c r="Y1661" s="50" t="str">
        <f>IFERROR(__xludf.DUMMYFUNCTION("if(or(U1661="""",U1661=""f""),"""",U1661&amp;"": ""&amp;vlookup(to_text(U1661),'1.Learning-Goals'!$A$3:$B$100,2,FALSE))"),"")</f>
        <v/>
      </c>
      <c r="Z1661" s="50" t="str">
        <f>IFERROR(__xludf.DUMMYFUNCTION("if(or(V1661="""",V1661=""f""),"""",V1661&amp;"": ""&amp;vlookup(to_text(V1661),'1.Learning-Goals'!$A$3:$B$100,2,FALSE))"),"")</f>
        <v/>
      </c>
      <c r="AA1661" s="50" t="str">
        <f>IFERROR(__xludf.DUMMYFUNCTION("if(or(W1661="""",W1661=""f""),"""",W1661&amp;"": ""&amp;vlookup(to_text(W1661),'1.Learning-Goals'!$A$3:$B$100,2,FALSE))"),"")</f>
        <v/>
      </c>
      <c r="AB1661" s="50" t="str">
        <f>IFERROR(__xludf.DUMMYFUNCTION("if(or(X1661="""",X1661=""f""),"""",X1661&amp;"": ""&amp;vlookup(to_text(X1661),'1.Learning-Goals'!$A$3:$B$100,2,FALSE))"),"")</f>
        <v/>
      </c>
      <c r="AC1661" s="52"/>
      <c r="AD1661" s="52"/>
      <c r="AE1661" s="52"/>
      <c r="AF1661" s="52"/>
      <c r="AG1661" s="52"/>
      <c r="AH1661" s="52"/>
      <c r="AI1661" s="52"/>
      <c r="AJ1661" s="52"/>
    </row>
    <row r="1662" ht="15.75" customHeight="1">
      <c r="A1662" s="38" t="s">
        <v>31</v>
      </c>
      <c r="B1662" s="39" t="str">
        <f t="shared" si="1"/>
        <v>8: Assess the potential risks and benefits of genetic rescue for a particular species, and propose a course of action.</v>
      </c>
      <c r="C1662" s="40" t="s">
        <v>5207</v>
      </c>
      <c r="D1662" s="41" t="s">
        <v>5208</v>
      </c>
      <c r="E1662" s="41" t="s">
        <v>4890</v>
      </c>
      <c r="F1662" s="40" t="s">
        <v>4891</v>
      </c>
      <c r="G1662" s="41" t="s">
        <v>4051</v>
      </c>
      <c r="H1662" s="60" t="s">
        <v>4893</v>
      </c>
      <c r="I1662" s="41" t="s">
        <v>4894</v>
      </c>
      <c r="J1662" s="41" t="s">
        <v>5172</v>
      </c>
      <c r="K1662" s="44"/>
      <c r="L1662" s="45"/>
      <c r="M1662" s="59"/>
      <c r="N1662" s="49"/>
      <c r="O1662" s="61"/>
      <c r="P1662" s="49"/>
      <c r="Q1662" s="59"/>
      <c r="R1662" s="59"/>
      <c r="S1662" s="49"/>
      <c r="T1662" s="50" t="str">
        <f>IFERROR(__xludf.DUMMYFUNCTION("if(isblank($A1662),"""",REGEXREPLACE($A1662,   "",?(\d),?"",  ""$1""&amp;""-""&amp;$H1662))"),"8-Science")</f>
        <v>8-Science</v>
      </c>
      <c r="U1662" s="51">
        <f>IFERROR(__xludf.DUMMYFUNCTION("iferror(split(A1662,"","",TRUE,TRUE),"""")"),8.0)</f>
        <v>8</v>
      </c>
      <c r="V1662" s="51"/>
      <c r="W1662" s="51"/>
      <c r="X1662" s="51"/>
      <c r="Y1662" s="50" t="str">
        <f>IFERROR(__xludf.DUMMYFUNCTION("if(or(U1662="""",U1662=""f""),"""",U1662&amp;"": ""&amp;vlookup(to_text(U1662),'1.Learning-Goals'!$A$3:$B$100,2,FALSE))"),"8: Assess the potential risks and benefits of genetic rescue for a particular species, and propose a course of action.")</f>
        <v>8: Assess the potential risks and benefits of genetic rescue for a particular species, and propose a course of action.</v>
      </c>
      <c r="Z1662" s="50" t="str">
        <f>IFERROR(__xludf.DUMMYFUNCTION("if(or(V1662="""",V1662=""f""),"""",V1662&amp;"": ""&amp;vlookup(to_text(V1662),'1.Learning-Goals'!$A$3:$B$100,2,FALSE))"),"")</f>
        <v/>
      </c>
      <c r="AA1662" s="50" t="str">
        <f>IFERROR(__xludf.DUMMYFUNCTION("if(or(W1662="""",W1662=""f""),"""",W1662&amp;"": ""&amp;vlookup(to_text(W1662),'1.Learning-Goals'!$A$3:$B$100,2,FALSE))"),"")</f>
        <v/>
      </c>
      <c r="AB1662" s="50" t="str">
        <f>IFERROR(__xludf.DUMMYFUNCTION("if(or(X1662="""",X1662=""f""),"""",X1662&amp;"": ""&amp;vlookup(to_text(X1662),'1.Learning-Goals'!$A$3:$B$100,2,FALSE))"),"")</f>
        <v/>
      </c>
      <c r="AC1662" s="52"/>
      <c r="AD1662" s="52"/>
      <c r="AE1662" s="52"/>
      <c r="AF1662" s="52"/>
      <c r="AG1662" s="52"/>
      <c r="AH1662" s="52"/>
      <c r="AI1662" s="52"/>
      <c r="AJ1662" s="52"/>
    </row>
    <row r="1663" ht="15.75" customHeight="1">
      <c r="A1663" s="53"/>
      <c r="B1663" s="39" t="str">
        <f t="shared" si="1"/>
        <v/>
      </c>
      <c r="C1663" s="40" t="s">
        <v>5209</v>
      </c>
      <c r="D1663" s="41" t="s">
        <v>5210</v>
      </c>
      <c r="E1663" s="41" t="s">
        <v>4890</v>
      </c>
      <c r="F1663" s="40" t="s">
        <v>4891</v>
      </c>
      <c r="G1663" s="41" t="s">
        <v>4051</v>
      </c>
      <c r="H1663" s="60" t="s">
        <v>4893</v>
      </c>
      <c r="I1663" s="41" t="s">
        <v>4894</v>
      </c>
      <c r="J1663" s="41" t="s">
        <v>5172</v>
      </c>
      <c r="K1663" s="44"/>
      <c r="L1663" s="45"/>
      <c r="M1663" s="59"/>
      <c r="N1663" s="49"/>
      <c r="O1663" s="61"/>
      <c r="P1663" s="49"/>
      <c r="Q1663" s="59"/>
      <c r="R1663" s="59"/>
      <c r="S1663" s="49"/>
      <c r="T1663" s="50" t="str">
        <f>IFERROR(__xludf.DUMMYFUNCTION("if(isblank($A1663),"""",REGEXREPLACE($A1663,   "",?(\d),?"",  ""$1""&amp;""-""&amp;$H1663))"),"")</f>
        <v/>
      </c>
      <c r="U1663" s="51" t="str">
        <f>IFERROR(__xludf.DUMMYFUNCTION("iferror(split(A1663,"","",TRUE,TRUE),"""")"),"")</f>
        <v/>
      </c>
      <c r="V1663" s="51"/>
      <c r="W1663" s="51"/>
      <c r="X1663" s="51"/>
      <c r="Y1663" s="50" t="str">
        <f>IFERROR(__xludf.DUMMYFUNCTION("if(or(U1663="""",U1663=""f""),"""",U1663&amp;"": ""&amp;vlookup(to_text(U1663),'1.Learning-Goals'!$A$3:$B$100,2,FALSE))"),"")</f>
        <v/>
      </c>
      <c r="Z1663" s="50" t="str">
        <f>IFERROR(__xludf.DUMMYFUNCTION("if(or(V1663="""",V1663=""f""),"""",V1663&amp;"": ""&amp;vlookup(to_text(V1663),'1.Learning-Goals'!$A$3:$B$100,2,FALSE))"),"")</f>
        <v/>
      </c>
      <c r="AA1663" s="50" t="str">
        <f>IFERROR(__xludf.DUMMYFUNCTION("if(or(W1663="""",W1663=""f""),"""",W1663&amp;"": ""&amp;vlookup(to_text(W1663),'1.Learning-Goals'!$A$3:$B$100,2,FALSE))"),"")</f>
        <v/>
      </c>
      <c r="AB1663" s="50" t="str">
        <f>IFERROR(__xludf.DUMMYFUNCTION("if(or(X1663="""",X1663=""f""),"""",X1663&amp;"": ""&amp;vlookup(to_text(X1663),'1.Learning-Goals'!$A$3:$B$100,2,FALSE))"),"")</f>
        <v/>
      </c>
      <c r="AC1663" s="52"/>
      <c r="AD1663" s="52"/>
      <c r="AE1663" s="52"/>
      <c r="AF1663" s="52"/>
      <c r="AG1663" s="52"/>
      <c r="AH1663" s="52"/>
      <c r="AI1663" s="52"/>
      <c r="AJ1663" s="52"/>
    </row>
    <row r="1664" ht="15.75" customHeight="1">
      <c r="A1664" s="53"/>
      <c r="B1664" s="39" t="str">
        <f t="shared" si="1"/>
        <v/>
      </c>
      <c r="C1664" s="40" t="s">
        <v>5211</v>
      </c>
      <c r="D1664" s="41" t="s">
        <v>5212</v>
      </c>
      <c r="E1664" s="41" t="s">
        <v>4890</v>
      </c>
      <c r="F1664" s="40" t="s">
        <v>4891</v>
      </c>
      <c r="G1664" s="41" t="s">
        <v>4051</v>
      </c>
      <c r="H1664" s="60" t="s">
        <v>4893</v>
      </c>
      <c r="I1664" s="41" t="s">
        <v>4894</v>
      </c>
      <c r="J1664" s="41" t="s">
        <v>5172</v>
      </c>
      <c r="K1664" s="44"/>
      <c r="L1664" s="45"/>
      <c r="M1664" s="59"/>
      <c r="N1664" s="49"/>
      <c r="O1664" s="61"/>
      <c r="P1664" s="49"/>
      <c r="Q1664" s="59"/>
      <c r="R1664" s="59"/>
      <c r="S1664" s="49"/>
      <c r="T1664" s="50" t="str">
        <f>IFERROR(__xludf.DUMMYFUNCTION("if(isblank($A1664),"""",REGEXREPLACE($A1664,   "",?(\d),?"",  ""$1""&amp;""-""&amp;$H1664))"),"")</f>
        <v/>
      </c>
      <c r="U1664" s="51" t="str">
        <f>IFERROR(__xludf.DUMMYFUNCTION("iferror(split(A1664,"","",TRUE,TRUE),"""")"),"")</f>
        <v/>
      </c>
      <c r="V1664" s="51"/>
      <c r="W1664" s="51"/>
      <c r="X1664" s="51"/>
      <c r="Y1664" s="50" t="str">
        <f>IFERROR(__xludf.DUMMYFUNCTION("if(or(U1664="""",U1664=""f""),"""",U1664&amp;"": ""&amp;vlookup(to_text(U1664),'1.Learning-Goals'!$A$3:$B$100,2,FALSE))"),"")</f>
        <v/>
      </c>
      <c r="Z1664" s="50" t="str">
        <f>IFERROR(__xludf.DUMMYFUNCTION("if(or(V1664="""",V1664=""f""),"""",V1664&amp;"": ""&amp;vlookup(to_text(V1664),'1.Learning-Goals'!$A$3:$B$100,2,FALSE))"),"")</f>
        <v/>
      </c>
      <c r="AA1664" s="50" t="str">
        <f>IFERROR(__xludf.DUMMYFUNCTION("if(or(W1664="""",W1664=""f""),"""",W1664&amp;"": ""&amp;vlookup(to_text(W1664),'1.Learning-Goals'!$A$3:$B$100,2,FALSE))"),"")</f>
        <v/>
      </c>
      <c r="AB1664" s="50" t="str">
        <f>IFERROR(__xludf.DUMMYFUNCTION("if(or(X1664="""",X1664=""f""),"""",X1664&amp;"": ""&amp;vlookup(to_text(X1664),'1.Learning-Goals'!$A$3:$B$100,2,FALSE))"),"")</f>
        <v/>
      </c>
      <c r="AC1664" s="52"/>
      <c r="AD1664" s="52"/>
      <c r="AE1664" s="52"/>
      <c r="AF1664" s="52"/>
      <c r="AG1664" s="52"/>
      <c r="AH1664" s="52"/>
      <c r="AI1664" s="52"/>
      <c r="AJ1664" s="52"/>
    </row>
    <row r="1665" ht="15.75" customHeight="1">
      <c r="A1665" s="53"/>
      <c r="B1665" s="39" t="str">
        <f t="shared" si="1"/>
        <v/>
      </c>
      <c r="C1665" s="40" t="s">
        <v>5213</v>
      </c>
      <c r="D1665" s="41" t="s">
        <v>5214</v>
      </c>
      <c r="E1665" s="41" t="s">
        <v>4890</v>
      </c>
      <c r="F1665" s="40" t="s">
        <v>4891</v>
      </c>
      <c r="G1665" s="41" t="s">
        <v>4051</v>
      </c>
      <c r="H1665" s="60" t="s">
        <v>4893</v>
      </c>
      <c r="I1665" s="41" t="s">
        <v>4894</v>
      </c>
      <c r="J1665" s="41" t="s">
        <v>5172</v>
      </c>
      <c r="K1665" s="44"/>
      <c r="L1665" s="45"/>
      <c r="M1665" s="59"/>
      <c r="N1665" s="49"/>
      <c r="O1665" s="61"/>
      <c r="P1665" s="49"/>
      <c r="Q1665" s="59"/>
      <c r="R1665" s="59"/>
      <c r="S1665" s="49"/>
      <c r="T1665" s="50" t="str">
        <f>IFERROR(__xludf.DUMMYFUNCTION("if(isblank($A1665),"""",REGEXREPLACE($A1665,   "",?(\d),?"",  ""$1""&amp;""-""&amp;$H1665))"),"")</f>
        <v/>
      </c>
      <c r="U1665" s="51" t="str">
        <f>IFERROR(__xludf.DUMMYFUNCTION("iferror(split(A1665,"","",TRUE,TRUE),"""")"),"")</f>
        <v/>
      </c>
      <c r="V1665" s="51"/>
      <c r="W1665" s="51"/>
      <c r="X1665" s="51"/>
      <c r="Y1665" s="50" t="str">
        <f>IFERROR(__xludf.DUMMYFUNCTION("if(or(U1665="""",U1665=""f""),"""",U1665&amp;"": ""&amp;vlookup(to_text(U1665),'1.Learning-Goals'!$A$3:$B$100,2,FALSE))"),"")</f>
        <v/>
      </c>
      <c r="Z1665" s="50" t="str">
        <f>IFERROR(__xludf.DUMMYFUNCTION("if(or(V1665="""",V1665=""f""),"""",V1665&amp;"": ""&amp;vlookup(to_text(V1665),'1.Learning-Goals'!$A$3:$B$100,2,FALSE))"),"")</f>
        <v/>
      </c>
      <c r="AA1665" s="50" t="str">
        <f>IFERROR(__xludf.DUMMYFUNCTION("if(or(W1665="""",W1665=""f""),"""",W1665&amp;"": ""&amp;vlookup(to_text(W1665),'1.Learning-Goals'!$A$3:$B$100,2,FALSE))"),"")</f>
        <v/>
      </c>
      <c r="AB1665" s="50" t="str">
        <f>IFERROR(__xludf.DUMMYFUNCTION("if(or(X1665="""",X1665=""f""),"""",X1665&amp;"": ""&amp;vlookup(to_text(X1665),'1.Learning-Goals'!$A$3:$B$100,2,FALSE))"),"")</f>
        <v/>
      </c>
      <c r="AC1665" s="52"/>
      <c r="AD1665" s="52"/>
      <c r="AE1665" s="52"/>
      <c r="AF1665" s="52"/>
      <c r="AG1665" s="52"/>
      <c r="AH1665" s="52"/>
      <c r="AI1665" s="52"/>
      <c r="AJ1665" s="52"/>
    </row>
    <row r="1666" ht="15.75" customHeight="1">
      <c r="A1666" s="38" t="s">
        <v>31</v>
      </c>
      <c r="B1666" s="39" t="str">
        <f t="shared" si="1"/>
        <v>8: Assess the potential risks and benefits of genetic rescue for a particular species, and propose a course of action.</v>
      </c>
      <c r="C1666" s="40" t="s">
        <v>5215</v>
      </c>
      <c r="D1666" s="41" t="s">
        <v>5216</v>
      </c>
      <c r="E1666" s="41" t="s">
        <v>4890</v>
      </c>
      <c r="F1666" s="40" t="s">
        <v>4891</v>
      </c>
      <c r="G1666" s="41" t="s">
        <v>4051</v>
      </c>
      <c r="H1666" s="60" t="s">
        <v>4893</v>
      </c>
      <c r="I1666" s="41" t="s">
        <v>4894</v>
      </c>
      <c r="J1666" s="41" t="s">
        <v>5172</v>
      </c>
      <c r="K1666" s="44"/>
      <c r="L1666" s="45"/>
      <c r="M1666" s="59"/>
      <c r="N1666" s="49"/>
      <c r="O1666" s="61"/>
      <c r="P1666" s="49"/>
      <c r="Q1666" s="59"/>
      <c r="R1666" s="59"/>
      <c r="S1666" s="49"/>
      <c r="T1666" s="50" t="str">
        <f>IFERROR(__xludf.DUMMYFUNCTION("if(isblank($A1666),"""",REGEXREPLACE($A1666,   "",?(\d),?"",  ""$1""&amp;""-""&amp;$H1666))"),"8-Science")</f>
        <v>8-Science</v>
      </c>
      <c r="U1666" s="51">
        <f>IFERROR(__xludf.DUMMYFUNCTION("iferror(split(A1666,"","",TRUE,TRUE),"""")"),8.0)</f>
        <v>8</v>
      </c>
      <c r="V1666" s="51"/>
      <c r="W1666" s="51"/>
      <c r="X1666" s="51"/>
      <c r="Y1666" s="50" t="str">
        <f>IFERROR(__xludf.DUMMYFUNCTION("if(or(U1666="""",U1666=""f""),"""",U1666&amp;"": ""&amp;vlookup(to_text(U1666),'1.Learning-Goals'!$A$3:$B$100,2,FALSE))"),"8: Assess the potential risks and benefits of genetic rescue for a particular species, and propose a course of action.")</f>
        <v>8: Assess the potential risks and benefits of genetic rescue for a particular species, and propose a course of action.</v>
      </c>
      <c r="Z1666" s="50" t="str">
        <f>IFERROR(__xludf.DUMMYFUNCTION("if(or(V1666="""",V1666=""f""),"""",V1666&amp;"": ""&amp;vlookup(to_text(V1666),'1.Learning-Goals'!$A$3:$B$100,2,FALSE))"),"")</f>
        <v/>
      </c>
      <c r="AA1666" s="50" t="str">
        <f>IFERROR(__xludf.DUMMYFUNCTION("if(or(W1666="""",W1666=""f""),"""",W1666&amp;"": ""&amp;vlookup(to_text(W1666),'1.Learning-Goals'!$A$3:$B$100,2,FALSE))"),"")</f>
        <v/>
      </c>
      <c r="AB1666" s="50" t="str">
        <f>IFERROR(__xludf.DUMMYFUNCTION("if(or(X1666="""",X1666=""f""),"""",X1666&amp;"": ""&amp;vlookup(to_text(X1666),'1.Learning-Goals'!$A$3:$B$100,2,FALSE))"),"")</f>
        <v/>
      </c>
      <c r="AC1666" s="52"/>
      <c r="AD1666" s="52"/>
      <c r="AE1666" s="52"/>
      <c r="AF1666" s="52"/>
      <c r="AG1666" s="52"/>
      <c r="AH1666" s="52"/>
      <c r="AI1666" s="52"/>
      <c r="AJ1666" s="52"/>
    </row>
    <row r="1667" ht="15.75" customHeight="1">
      <c r="A1667" s="38" t="s">
        <v>31</v>
      </c>
      <c r="B1667" s="39" t="str">
        <f t="shared" si="1"/>
        <v>8: Assess the potential risks and benefits of genetic rescue for a particular species, and propose a course of action.</v>
      </c>
      <c r="C1667" s="40" t="s">
        <v>5217</v>
      </c>
      <c r="D1667" s="41" t="s">
        <v>5218</v>
      </c>
      <c r="E1667" s="41" t="s">
        <v>4890</v>
      </c>
      <c r="F1667" s="40" t="s">
        <v>4891</v>
      </c>
      <c r="G1667" s="41" t="s">
        <v>4051</v>
      </c>
      <c r="H1667" s="60" t="s">
        <v>4893</v>
      </c>
      <c r="I1667" s="41" t="s">
        <v>4894</v>
      </c>
      <c r="J1667" s="41" t="s">
        <v>5172</v>
      </c>
      <c r="K1667" s="44"/>
      <c r="L1667" s="45"/>
      <c r="M1667" s="59"/>
      <c r="N1667" s="49"/>
      <c r="O1667" s="61"/>
      <c r="P1667" s="49"/>
      <c r="Q1667" s="59"/>
      <c r="R1667" s="59"/>
      <c r="S1667" s="49"/>
      <c r="T1667" s="50" t="str">
        <f>IFERROR(__xludf.DUMMYFUNCTION("if(isblank($A1667),"""",REGEXREPLACE($A1667,   "",?(\d),?"",  ""$1""&amp;""-""&amp;$H1667))"),"8-Science")</f>
        <v>8-Science</v>
      </c>
      <c r="U1667" s="51">
        <f>IFERROR(__xludf.DUMMYFUNCTION("iferror(split(A1667,"","",TRUE,TRUE),"""")"),8.0)</f>
        <v>8</v>
      </c>
      <c r="V1667" s="51"/>
      <c r="W1667" s="51"/>
      <c r="X1667" s="51"/>
      <c r="Y1667" s="50" t="str">
        <f>IFERROR(__xludf.DUMMYFUNCTION("if(or(U1667="""",U1667=""f""),"""",U1667&amp;"": ""&amp;vlookup(to_text(U1667),'1.Learning-Goals'!$A$3:$B$100,2,FALSE))"),"8: Assess the potential risks and benefits of genetic rescue for a particular species, and propose a course of action.")</f>
        <v>8: Assess the potential risks and benefits of genetic rescue for a particular species, and propose a course of action.</v>
      </c>
      <c r="Z1667" s="50" t="str">
        <f>IFERROR(__xludf.DUMMYFUNCTION("if(or(V1667="""",V1667=""f""),"""",V1667&amp;"": ""&amp;vlookup(to_text(V1667),'1.Learning-Goals'!$A$3:$B$100,2,FALSE))"),"")</f>
        <v/>
      </c>
      <c r="AA1667" s="50" t="str">
        <f>IFERROR(__xludf.DUMMYFUNCTION("if(or(W1667="""",W1667=""f""),"""",W1667&amp;"": ""&amp;vlookup(to_text(W1667),'1.Learning-Goals'!$A$3:$B$100,2,FALSE))"),"")</f>
        <v/>
      </c>
      <c r="AB1667" s="50" t="str">
        <f>IFERROR(__xludf.DUMMYFUNCTION("if(or(X1667="""",X1667=""f""),"""",X1667&amp;"": ""&amp;vlookup(to_text(X1667),'1.Learning-Goals'!$A$3:$B$100,2,FALSE))"),"")</f>
        <v/>
      </c>
      <c r="AC1667" s="52"/>
      <c r="AD1667" s="52"/>
      <c r="AE1667" s="52"/>
      <c r="AF1667" s="52"/>
      <c r="AG1667" s="52"/>
      <c r="AH1667" s="52"/>
      <c r="AI1667" s="52"/>
      <c r="AJ1667" s="52"/>
    </row>
    <row r="1668" ht="15.75" customHeight="1">
      <c r="A1668" s="53"/>
      <c r="B1668" s="39" t="str">
        <f t="shared" si="1"/>
        <v/>
      </c>
      <c r="C1668" s="40" t="s">
        <v>5219</v>
      </c>
      <c r="D1668" s="41" t="s">
        <v>5220</v>
      </c>
      <c r="E1668" s="41" t="s">
        <v>4890</v>
      </c>
      <c r="F1668" s="40" t="s">
        <v>4891</v>
      </c>
      <c r="G1668" s="41" t="s">
        <v>4892</v>
      </c>
      <c r="H1668" s="60" t="s">
        <v>4893</v>
      </c>
      <c r="I1668" s="41" t="s">
        <v>4894</v>
      </c>
      <c r="J1668" s="46" t="s">
        <v>5221</v>
      </c>
      <c r="K1668" s="44"/>
      <c r="L1668" s="45"/>
      <c r="M1668" s="59"/>
      <c r="N1668" s="49"/>
      <c r="O1668" s="61"/>
      <c r="P1668" s="49"/>
      <c r="Q1668" s="59"/>
      <c r="R1668" s="59"/>
      <c r="S1668" s="49"/>
      <c r="T1668" s="50" t="str">
        <f>IFERROR(__xludf.DUMMYFUNCTION("if(isblank($A1668),"""",REGEXREPLACE($A1668,   "",?(\d),?"",  ""$1""&amp;""-""&amp;$H1668))"),"")</f>
        <v/>
      </c>
      <c r="U1668" s="51" t="str">
        <f>IFERROR(__xludf.DUMMYFUNCTION("iferror(split(A1668,"","",TRUE,TRUE),"""")"),"")</f>
        <v/>
      </c>
      <c r="V1668" s="51"/>
      <c r="W1668" s="51"/>
      <c r="X1668" s="51"/>
      <c r="Y1668" s="50" t="str">
        <f>IFERROR(__xludf.DUMMYFUNCTION("if(or(U1668="""",U1668=""f""),"""",U1668&amp;"": ""&amp;vlookup(to_text(U1668),'1.Learning-Goals'!$A$3:$B$100,2,FALSE))"),"")</f>
        <v/>
      </c>
      <c r="Z1668" s="50" t="str">
        <f>IFERROR(__xludf.DUMMYFUNCTION("if(or(V1668="""",V1668=""f""),"""",V1668&amp;"": ""&amp;vlookup(to_text(V1668),'1.Learning-Goals'!$A$3:$B$100,2,FALSE))"),"")</f>
        <v/>
      </c>
      <c r="AA1668" s="50" t="str">
        <f>IFERROR(__xludf.DUMMYFUNCTION("if(or(W1668="""",W1668=""f""),"""",W1668&amp;"": ""&amp;vlookup(to_text(W1668),'1.Learning-Goals'!$A$3:$B$100,2,FALSE))"),"")</f>
        <v/>
      </c>
      <c r="AB1668" s="50" t="str">
        <f>IFERROR(__xludf.DUMMYFUNCTION("if(or(X1668="""",X1668=""f""),"""",X1668&amp;"": ""&amp;vlookup(to_text(X1668),'1.Learning-Goals'!$A$3:$B$100,2,FALSE))"),"")</f>
        <v/>
      </c>
      <c r="AC1668" s="52"/>
      <c r="AD1668" s="52"/>
      <c r="AE1668" s="52"/>
      <c r="AF1668" s="52"/>
      <c r="AG1668" s="52"/>
      <c r="AH1668" s="52"/>
      <c r="AI1668" s="52"/>
      <c r="AJ1668" s="52"/>
    </row>
    <row r="1669" ht="15.75" customHeight="1">
      <c r="A1669" s="53"/>
      <c r="B1669" s="39" t="str">
        <f t="shared" si="1"/>
        <v/>
      </c>
      <c r="C1669" s="40" t="s">
        <v>5222</v>
      </c>
      <c r="D1669" s="41" t="s">
        <v>5223</v>
      </c>
      <c r="E1669" s="41" t="s">
        <v>4890</v>
      </c>
      <c r="F1669" s="40" t="s">
        <v>4891</v>
      </c>
      <c r="G1669" s="41" t="s">
        <v>4892</v>
      </c>
      <c r="H1669" s="60" t="s">
        <v>4893</v>
      </c>
      <c r="I1669" s="41" t="s">
        <v>4894</v>
      </c>
      <c r="J1669" s="46" t="s">
        <v>5221</v>
      </c>
      <c r="K1669" s="44"/>
      <c r="L1669" s="45"/>
      <c r="M1669" s="59"/>
      <c r="N1669" s="49"/>
      <c r="O1669" s="61"/>
      <c r="P1669" s="49"/>
      <c r="Q1669" s="59"/>
      <c r="R1669" s="59"/>
      <c r="S1669" s="49"/>
      <c r="T1669" s="50" t="str">
        <f>IFERROR(__xludf.DUMMYFUNCTION("if(isblank($A1669),"""",REGEXREPLACE($A1669,   "",?(\d),?"",  ""$1""&amp;""-""&amp;$H1669))"),"")</f>
        <v/>
      </c>
      <c r="U1669" s="51" t="str">
        <f>IFERROR(__xludf.DUMMYFUNCTION("iferror(split(A1669,"","",TRUE,TRUE),"""")"),"")</f>
        <v/>
      </c>
      <c r="V1669" s="51"/>
      <c r="W1669" s="51"/>
      <c r="X1669" s="51"/>
      <c r="Y1669" s="50" t="str">
        <f>IFERROR(__xludf.DUMMYFUNCTION("if(or(U1669="""",U1669=""f""),"""",U1669&amp;"": ""&amp;vlookup(to_text(U1669),'1.Learning-Goals'!$A$3:$B$100,2,FALSE))"),"")</f>
        <v/>
      </c>
      <c r="Z1669" s="50" t="str">
        <f>IFERROR(__xludf.DUMMYFUNCTION("if(or(V1669="""",V1669=""f""),"""",V1669&amp;"": ""&amp;vlookup(to_text(V1669),'1.Learning-Goals'!$A$3:$B$100,2,FALSE))"),"")</f>
        <v/>
      </c>
      <c r="AA1669" s="50" t="str">
        <f>IFERROR(__xludf.DUMMYFUNCTION("if(or(W1669="""",W1669=""f""),"""",W1669&amp;"": ""&amp;vlookup(to_text(W1669),'1.Learning-Goals'!$A$3:$B$100,2,FALSE))"),"")</f>
        <v/>
      </c>
      <c r="AB1669" s="50" t="str">
        <f>IFERROR(__xludf.DUMMYFUNCTION("if(or(X1669="""",X1669=""f""),"""",X1669&amp;"": ""&amp;vlookup(to_text(X1669),'1.Learning-Goals'!$A$3:$B$100,2,FALSE))"),"")</f>
        <v/>
      </c>
      <c r="AC1669" s="52"/>
      <c r="AD1669" s="52"/>
      <c r="AE1669" s="52"/>
      <c r="AF1669" s="52"/>
      <c r="AG1669" s="52"/>
      <c r="AH1669" s="52"/>
      <c r="AI1669" s="52"/>
      <c r="AJ1669" s="52"/>
    </row>
    <row r="1670" ht="15.75" customHeight="1">
      <c r="A1670" s="53"/>
      <c r="B1670" s="39" t="str">
        <f t="shared" si="1"/>
        <v/>
      </c>
      <c r="C1670" s="40" t="s">
        <v>5224</v>
      </c>
      <c r="D1670" s="41" t="s">
        <v>5225</v>
      </c>
      <c r="E1670" s="41" t="s">
        <v>4890</v>
      </c>
      <c r="F1670" s="40" t="s">
        <v>4891</v>
      </c>
      <c r="G1670" s="41" t="s">
        <v>4892</v>
      </c>
      <c r="H1670" s="60" t="s">
        <v>4893</v>
      </c>
      <c r="I1670" s="41" t="s">
        <v>4894</v>
      </c>
      <c r="J1670" s="46" t="s">
        <v>5221</v>
      </c>
      <c r="K1670" s="44"/>
      <c r="L1670" s="45"/>
      <c r="M1670" s="59"/>
      <c r="N1670" s="49"/>
      <c r="O1670" s="61"/>
      <c r="P1670" s="49"/>
      <c r="Q1670" s="59"/>
      <c r="R1670" s="59"/>
      <c r="S1670" s="49"/>
      <c r="T1670" s="50" t="str">
        <f>IFERROR(__xludf.DUMMYFUNCTION("if(isblank($A1670),"""",REGEXREPLACE($A1670,   "",?(\d),?"",  ""$1""&amp;""-""&amp;$H1670))"),"")</f>
        <v/>
      </c>
      <c r="U1670" s="51" t="str">
        <f>IFERROR(__xludf.DUMMYFUNCTION("iferror(split(A1670,"","",TRUE,TRUE),"""")"),"")</f>
        <v/>
      </c>
      <c r="V1670" s="51"/>
      <c r="W1670" s="51"/>
      <c r="X1670" s="51"/>
      <c r="Y1670" s="50" t="str">
        <f>IFERROR(__xludf.DUMMYFUNCTION("if(or(U1670="""",U1670=""f""),"""",U1670&amp;"": ""&amp;vlookup(to_text(U1670),'1.Learning-Goals'!$A$3:$B$100,2,FALSE))"),"")</f>
        <v/>
      </c>
      <c r="Z1670" s="50" t="str">
        <f>IFERROR(__xludf.DUMMYFUNCTION("if(or(V1670="""",V1670=""f""),"""",V1670&amp;"": ""&amp;vlookup(to_text(V1670),'1.Learning-Goals'!$A$3:$B$100,2,FALSE))"),"")</f>
        <v/>
      </c>
      <c r="AA1670" s="50" t="str">
        <f>IFERROR(__xludf.DUMMYFUNCTION("if(or(W1670="""",W1670=""f""),"""",W1670&amp;"": ""&amp;vlookup(to_text(W1670),'1.Learning-Goals'!$A$3:$B$100,2,FALSE))"),"")</f>
        <v/>
      </c>
      <c r="AB1670" s="50" t="str">
        <f>IFERROR(__xludf.DUMMYFUNCTION("if(or(X1670="""",X1670=""f""),"""",X1670&amp;"": ""&amp;vlookup(to_text(X1670),'1.Learning-Goals'!$A$3:$B$100,2,FALSE))"),"")</f>
        <v/>
      </c>
      <c r="AC1670" s="52"/>
      <c r="AD1670" s="52"/>
      <c r="AE1670" s="52"/>
      <c r="AF1670" s="52"/>
      <c r="AG1670" s="52"/>
      <c r="AH1670" s="52"/>
      <c r="AI1670" s="52"/>
      <c r="AJ1670" s="52"/>
    </row>
    <row r="1671" ht="15.75" customHeight="1">
      <c r="A1671" s="53"/>
      <c r="B1671" s="39" t="str">
        <f t="shared" si="1"/>
        <v/>
      </c>
      <c r="C1671" s="40" t="s">
        <v>5226</v>
      </c>
      <c r="D1671" s="41" t="s">
        <v>5227</v>
      </c>
      <c r="E1671" s="41" t="s">
        <v>4890</v>
      </c>
      <c r="F1671" s="40" t="s">
        <v>4891</v>
      </c>
      <c r="G1671" s="41" t="s">
        <v>4892</v>
      </c>
      <c r="H1671" s="60" t="s">
        <v>4893</v>
      </c>
      <c r="I1671" s="41" t="s">
        <v>4894</v>
      </c>
      <c r="J1671" s="46" t="s">
        <v>5221</v>
      </c>
      <c r="K1671" s="44"/>
      <c r="L1671" s="45"/>
      <c r="M1671" s="59"/>
      <c r="N1671" s="49"/>
      <c r="O1671" s="61"/>
      <c r="P1671" s="49"/>
      <c r="Q1671" s="59"/>
      <c r="R1671" s="59"/>
      <c r="S1671" s="49"/>
      <c r="T1671" s="50" t="str">
        <f>IFERROR(__xludf.DUMMYFUNCTION("if(isblank($A1671),"""",REGEXREPLACE($A1671,   "",?(\d),?"",  ""$1""&amp;""-""&amp;$H1671))"),"")</f>
        <v/>
      </c>
      <c r="U1671" s="51" t="str">
        <f>IFERROR(__xludf.DUMMYFUNCTION("iferror(split(A1671,"","",TRUE,TRUE),"""")"),"")</f>
        <v/>
      </c>
      <c r="V1671" s="51"/>
      <c r="W1671" s="51"/>
      <c r="X1671" s="51"/>
      <c r="Y1671" s="50" t="str">
        <f>IFERROR(__xludf.DUMMYFUNCTION("if(or(U1671="""",U1671=""f""),"""",U1671&amp;"": ""&amp;vlookup(to_text(U1671),'1.Learning-Goals'!$A$3:$B$100,2,FALSE))"),"")</f>
        <v/>
      </c>
      <c r="Z1671" s="50" t="str">
        <f>IFERROR(__xludf.DUMMYFUNCTION("if(or(V1671="""",V1671=""f""),"""",V1671&amp;"": ""&amp;vlookup(to_text(V1671),'1.Learning-Goals'!$A$3:$B$100,2,FALSE))"),"")</f>
        <v/>
      </c>
      <c r="AA1671" s="50" t="str">
        <f>IFERROR(__xludf.DUMMYFUNCTION("if(or(W1671="""",W1671=""f""),"""",W1671&amp;"": ""&amp;vlookup(to_text(W1671),'1.Learning-Goals'!$A$3:$B$100,2,FALSE))"),"")</f>
        <v/>
      </c>
      <c r="AB1671" s="50" t="str">
        <f>IFERROR(__xludf.DUMMYFUNCTION("if(or(X1671="""",X1671=""f""),"""",X1671&amp;"": ""&amp;vlookup(to_text(X1671),'1.Learning-Goals'!$A$3:$B$100,2,FALSE))"),"")</f>
        <v/>
      </c>
      <c r="AC1671" s="52"/>
      <c r="AD1671" s="52"/>
      <c r="AE1671" s="52"/>
      <c r="AF1671" s="52"/>
      <c r="AG1671" s="52"/>
      <c r="AH1671" s="52"/>
      <c r="AI1671" s="52"/>
      <c r="AJ1671" s="52"/>
    </row>
    <row r="1672" ht="15.75" customHeight="1">
      <c r="A1672" s="53"/>
      <c r="B1672" s="39" t="str">
        <f t="shared" si="1"/>
        <v/>
      </c>
      <c r="C1672" s="40" t="s">
        <v>5228</v>
      </c>
      <c r="D1672" s="41" t="s">
        <v>5229</v>
      </c>
      <c r="E1672" s="41" t="s">
        <v>4890</v>
      </c>
      <c r="F1672" s="40" t="s">
        <v>4891</v>
      </c>
      <c r="G1672" s="41" t="s">
        <v>4902</v>
      </c>
      <c r="H1672" s="60" t="s">
        <v>4893</v>
      </c>
      <c r="I1672" s="41" t="s">
        <v>4894</v>
      </c>
      <c r="J1672" s="46" t="s">
        <v>5221</v>
      </c>
      <c r="K1672" s="44"/>
      <c r="L1672" s="45"/>
      <c r="M1672" s="59"/>
      <c r="N1672" s="49"/>
      <c r="O1672" s="61"/>
      <c r="P1672" s="49"/>
      <c r="Q1672" s="59"/>
      <c r="R1672" s="59"/>
      <c r="S1672" s="49"/>
      <c r="T1672" s="50" t="str">
        <f>IFERROR(__xludf.DUMMYFUNCTION("if(isblank($A1672),"""",REGEXREPLACE($A1672,   "",?(\d),?"",  ""$1""&amp;""-""&amp;$H1672))"),"")</f>
        <v/>
      </c>
      <c r="U1672" s="51" t="str">
        <f>IFERROR(__xludf.DUMMYFUNCTION("iferror(split(A1672,"","",TRUE,TRUE),"""")"),"")</f>
        <v/>
      </c>
      <c r="V1672" s="51"/>
      <c r="W1672" s="51"/>
      <c r="X1672" s="51"/>
      <c r="Y1672" s="50" t="str">
        <f>IFERROR(__xludf.DUMMYFUNCTION("if(or(U1672="""",U1672=""f""),"""",U1672&amp;"": ""&amp;vlookup(to_text(U1672),'1.Learning-Goals'!$A$3:$B$100,2,FALSE))"),"")</f>
        <v/>
      </c>
      <c r="Z1672" s="50" t="str">
        <f>IFERROR(__xludf.DUMMYFUNCTION("if(or(V1672="""",V1672=""f""),"""",V1672&amp;"": ""&amp;vlookup(to_text(V1672),'1.Learning-Goals'!$A$3:$B$100,2,FALSE))"),"")</f>
        <v/>
      </c>
      <c r="AA1672" s="50" t="str">
        <f>IFERROR(__xludf.DUMMYFUNCTION("if(or(W1672="""",W1672=""f""),"""",W1672&amp;"": ""&amp;vlookup(to_text(W1672),'1.Learning-Goals'!$A$3:$B$100,2,FALSE))"),"")</f>
        <v/>
      </c>
      <c r="AB1672" s="50" t="str">
        <f>IFERROR(__xludf.DUMMYFUNCTION("if(or(X1672="""",X1672=""f""),"""",X1672&amp;"": ""&amp;vlookup(to_text(X1672),'1.Learning-Goals'!$A$3:$B$100,2,FALSE))"),"")</f>
        <v/>
      </c>
      <c r="AC1672" s="52"/>
      <c r="AD1672" s="52"/>
      <c r="AE1672" s="52"/>
      <c r="AF1672" s="52"/>
      <c r="AG1672" s="52"/>
      <c r="AH1672" s="52"/>
      <c r="AI1672" s="52"/>
      <c r="AJ1672" s="52"/>
    </row>
    <row r="1673" ht="15.75" customHeight="1">
      <c r="A1673" s="53"/>
      <c r="B1673" s="39" t="str">
        <f t="shared" si="1"/>
        <v/>
      </c>
      <c r="C1673" s="40" t="s">
        <v>5230</v>
      </c>
      <c r="D1673" s="41" t="s">
        <v>5231</v>
      </c>
      <c r="E1673" s="41" t="s">
        <v>4890</v>
      </c>
      <c r="F1673" s="40" t="s">
        <v>4891</v>
      </c>
      <c r="G1673" s="41" t="s">
        <v>4902</v>
      </c>
      <c r="H1673" s="60" t="s">
        <v>4893</v>
      </c>
      <c r="I1673" s="41" t="s">
        <v>4894</v>
      </c>
      <c r="J1673" s="46" t="s">
        <v>5221</v>
      </c>
      <c r="K1673" s="44"/>
      <c r="L1673" s="45"/>
      <c r="M1673" s="59"/>
      <c r="N1673" s="49"/>
      <c r="O1673" s="61"/>
      <c r="P1673" s="49"/>
      <c r="Q1673" s="59"/>
      <c r="R1673" s="59"/>
      <c r="S1673" s="49"/>
      <c r="T1673" s="50" t="str">
        <f>IFERROR(__xludf.DUMMYFUNCTION("if(isblank($A1673),"""",REGEXREPLACE($A1673,   "",?(\d),?"",  ""$1""&amp;""-""&amp;$H1673))"),"")</f>
        <v/>
      </c>
      <c r="U1673" s="51" t="str">
        <f>IFERROR(__xludf.DUMMYFUNCTION("iferror(split(A1673,"","",TRUE,TRUE),"""")"),"")</f>
        <v/>
      </c>
      <c r="V1673" s="51"/>
      <c r="W1673" s="51"/>
      <c r="X1673" s="51"/>
      <c r="Y1673" s="50" t="str">
        <f>IFERROR(__xludf.DUMMYFUNCTION("if(or(U1673="""",U1673=""f""),"""",U1673&amp;"": ""&amp;vlookup(to_text(U1673),'1.Learning-Goals'!$A$3:$B$100,2,FALSE))"),"")</f>
        <v/>
      </c>
      <c r="Z1673" s="50" t="str">
        <f>IFERROR(__xludf.DUMMYFUNCTION("if(or(V1673="""",V1673=""f""),"""",V1673&amp;"": ""&amp;vlookup(to_text(V1673),'1.Learning-Goals'!$A$3:$B$100,2,FALSE))"),"")</f>
        <v/>
      </c>
      <c r="AA1673" s="50" t="str">
        <f>IFERROR(__xludf.DUMMYFUNCTION("if(or(W1673="""",W1673=""f""),"""",W1673&amp;"": ""&amp;vlookup(to_text(W1673),'1.Learning-Goals'!$A$3:$B$100,2,FALSE))"),"")</f>
        <v/>
      </c>
      <c r="AB1673" s="50" t="str">
        <f>IFERROR(__xludf.DUMMYFUNCTION("if(or(X1673="""",X1673=""f""),"""",X1673&amp;"": ""&amp;vlookup(to_text(X1673),'1.Learning-Goals'!$A$3:$B$100,2,FALSE))"),"")</f>
        <v/>
      </c>
      <c r="AC1673" s="52"/>
      <c r="AD1673" s="52"/>
      <c r="AE1673" s="52"/>
      <c r="AF1673" s="52"/>
      <c r="AG1673" s="52"/>
      <c r="AH1673" s="52"/>
      <c r="AI1673" s="52"/>
      <c r="AJ1673" s="52"/>
    </row>
    <row r="1674" ht="15.75" customHeight="1">
      <c r="A1674" s="53"/>
      <c r="B1674" s="39" t="str">
        <f t="shared" si="1"/>
        <v/>
      </c>
      <c r="C1674" s="40" t="s">
        <v>5232</v>
      </c>
      <c r="D1674" s="41" t="s">
        <v>5233</v>
      </c>
      <c r="E1674" s="41" t="s">
        <v>4890</v>
      </c>
      <c r="F1674" s="40" t="s">
        <v>4891</v>
      </c>
      <c r="G1674" s="41" t="s">
        <v>4902</v>
      </c>
      <c r="H1674" s="60" t="s">
        <v>4893</v>
      </c>
      <c r="I1674" s="41" t="s">
        <v>4894</v>
      </c>
      <c r="J1674" s="46" t="s">
        <v>5221</v>
      </c>
      <c r="K1674" s="44"/>
      <c r="L1674" s="45"/>
      <c r="M1674" s="59"/>
      <c r="N1674" s="49"/>
      <c r="O1674" s="61"/>
      <c r="P1674" s="49"/>
      <c r="Q1674" s="59"/>
      <c r="R1674" s="59"/>
      <c r="S1674" s="49"/>
      <c r="T1674" s="50" t="str">
        <f>IFERROR(__xludf.DUMMYFUNCTION("if(isblank($A1674),"""",REGEXREPLACE($A1674,   "",?(\d),?"",  ""$1""&amp;""-""&amp;$H1674))"),"")</f>
        <v/>
      </c>
      <c r="U1674" s="51" t="str">
        <f>IFERROR(__xludf.DUMMYFUNCTION("iferror(split(A1674,"","",TRUE,TRUE),"""")"),"")</f>
        <v/>
      </c>
      <c r="V1674" s="51"/>
      <c r="W1674" s="51"/>
      <c r="X1674" s="51"/>
      <c r="Y1674" s="50" t="str">
        <f>IFERROR(__xludf.DUMMYFUNCTION("if(or(U1674="""",U1674=""f""),"""",U1674&amp;"": ""&amp;vlookup(to_text(U1674),'1.Learning-Goals'!$A$3:$B$100,2,FALSE))"),"")</f>
        <v/>
      </c>
      <c r="Z1674" s="50" t="str">
        <f>IFERROR(__xludf.DUMMYFUNCTION("if(or(V1674="""",V1674=""f""),"""",V1674&amp;"": ""&amp;vlookup(to_text(V1674),'1.Learning-Goals'!$A$3:$B$100,2,FALSE))"),"")</f>
        <v/>
      </c>
      <c r="AA1674" s="50" t="str">
        <f>IFERROR(__xludf.DUMMYFUNCTION("if(or(W1674="""",W1674=""f""),"""",W1674&amp;"": ""&amp;vlookup(to_text(W1674),'1.Learning-Goals'!$A$3:$B$100,2,FALSE))"),"")</f>
        <v/>
      </c>
      <c r="AB1674" s="50" t="str">
        <f>IFERROR(__xludf.DUMMYFUNCTION("if(or(X1674="""",X1674=""f""),"""",X1674&amp;"": ""&amp;vlookup(to_text(X1674),'1.Learning-Goals'!$A$3:$B$100,2,FALSE))"),"")</f>
        <v/>
      </c>
      <c r="AC1674" s="52"/>
      <c r="AD1674" s="52"/>
      <c r="AE1674" s="52"/>
      <c r="AF1674" s="52"/>
      <c r="AG1674" s="52"/>
      <c r="AH1674" s="52"/>
      <c r="AI1674" s="52"/>
      <c r="AJ1674" s="52"/>
    </row>
    <row r="1675" ht="15.75" customHeight="1">
      <c r="A1675" s="53"/>
      <c r="B1675" s="39" t="str">
        <f t="shared" si="1"/>
        <v/>
      </c>
      <c r="C1675" s="40" t="s">
        <v>5234</v>
      </c>
      <c r="D1675" s="41" t="s">
        <v>5235</v>
      </c>
      <c r="E1675" s="41" t="s">
        <v>4890</v>
      </c>
      <c r="F1675" s="40" t="s">
        <v>4891</v>
      </c>
      <c r="G1675" s="41" t="s">
        <v>4902</v>
      </c>
      <c r="H1675" s="60" t="s">
        <v>4893</v>
      </c>
      <c r="I1675" s="41" t="s">
        <v>4894</v>
      </c>
      <c r="J1675" s="46" t="s">
        <v>5221</v>
      </c>
      <c r="K1675" s="44"/>
      <c r="L1675" s="45"/>
      <c r="M1675" s="59"/>
      <c r="N1675" s="49"/>
      <c r="O1675" s="61"/>
      <c r="P1675" s="49"/>
      <c r="Q1675" s="59"/>
      <c r="R1675" s="59"/>
      <c r="S1675" s="49"/>
      <c r="T1675" s="50" t="str">
        <f>IFERROR(__xludf.DUMMYFUNCTION("if(isblank($A1675),"""",REGEXREPLACE($A1675,   "",?(\d),?"",  ""$1""&amp;""-""&amp;$H1675))"),"")</f>
        <v/>
      </c>
      <c r="U1675" s="51" t="str">
        <f>IFERROR(__xludf.DUMMYFUNCTION("iferror(split(A1675,"","",TRUE,TRUE),"""")"),"")</f>
        <v/>
      </c>
      <c r="V1675" s="51"/>
      <c r="W1675" s="51"/>
      <c r="X1675" s="51"/>
      <c r="Y1675" s="50" t="str">
        <f>IFERROR(__xludf.DUMMYFUNCTION("if(or(U1675="""",U1675=""f""),"""",U1675&amp;"": ""&amp;vlookup(to_text(U1675),'1.Learning-Goals'!$A$3:$B$100,2,FALSE))"),"")</f>
        <v/>
      </c>
      <c r="Z1675" s="50" t="str">
        <f>IFERROR(__xludf.DUMMYFUNCTION("if(or(V1675="""",V1675=""f""),"""",V1675&amp;"": ""&amp;vlookup(to_text(V1675),'1.Learning-Goals'!$A$3:$B$100,2,FALSE))"),"")</f>
        <v/>
      </c>
      <c r="AA1675" s="50" t="str">
        <f>IFERROR(__xludf.DUMMYFUNCTION("if(or(W1675="""",W1675=""f""),"""",W1675&amp;"": ""&amp;vlookup(to_text(W1675),'1.Learning-Goals'!$A$3:$B$100,2,FALSE))"),"")</f>
        <v/>
      </c>
      <c r="AB1675" s="50" t="str">
        <f>IFERROR(__xludf.DUMMYFUNCTION("if(or(X1675="""",X1675=""f""),"""",X1675&amp;"": ""&amp;vlookup(to_text(X1675),'1.Learning-Goals'!$A$3:$B$100,2,FALSE))"),"")</f>
        <v/>
      </c>
      <c r="AC1675" s="52"/>
      <c r="AD1675" s="52"/>
      <c r="AE1675" s="52"/>
      <c r="AF1675" s="52"/>
      <c r="AG1675" s="52"/>
      <c r="AH1675" s="52"/>
      <c r="AI1675" s="52"/>
      <c r="AJ1675" s="52"/>
    </row>
    <row r="1676" ht="15.75" customHeight="1">
      <c r="A1676" s="53"/>
      <c r="B1676" s="39" t="str">
        <f t="shared" si="1"/>
        <v/>
      </c>
      <c r="C1676" s="40" t="s">
        <v>5236</v>
      </c>
      <c r="D1676" s="41" t="s">
        <v>5237</v>
      </c>
      <c r="E1676" s="41" t="s">
        <v>4890</v>
      </c>
      <c r="F1676" s="40" t="s">
        <v>4891</v>
      </c>
      <c r="G1676" s="41" t="s">
        <v>4902</v>
      </c>
      <c r="H1676" s="60" t="s">
        <v>4893</v>
      </c>
      <c r="I1676" s="41" t="s">
        <v>4894</v>
      </c>
      <c r="J1676" s="46" t="s">
        <v>5221</v>
      </c>
      <c r="K1676" s="44"/>
      <c r="L1676" s="45"/>
      <c r="M1676" s="59"/>
      <c r="N1676" s="49"/>
      <c r="O1676" s="61"/>
      <c r="P1676" s="49"/>
      <c r="Q1676" s="59"/>
      <c r="R1676" s="59"/>
      <c r="S1676" s="49"/>
      <c r="T1676" s="50" t="str">
        <f>IFERROR(__xludf.DUMMYFUNCTION("if(isblank($A1676),"""",REGEXREPLACE($A1676,   "",?(\d),?"",  ""$1""&amp;""-""&amp;$H1676))"),"")</f>
        <v/>
      </c>
      <c r="U1676" s="51" t="str">
        <f>IFERROR(__xludf.DUMMYFUNCTION("iferror(split(A1676,"","",TRUE,TRUE),"""")"),"")</f>
        <v/>
      </c>
      <c r="V1676" s="51"/>
      <c r="W1676" s="51"/>
      <c r="X1676" s="51"/>
      <c r="Y1676" s="50" t="str">
        <f>IFERROR(__xludf.DUMMYFUNCTION("if(or(U1676="""",U1676=""f""),"""",U1676&amp;"": ""&amp;vlookup(to_text(U1676),'1.Learning-Goals'!$A$3:$B$100,2,FALSE))"),"")</f>
        <v/>
      </c>
      <c r="Z1676" s="50" t="str">
        <f>IFERROR(__xludf.DUMMYFUNCTION("if(or(V1676="""",V1676=""f""),"""",V1676&amp;"": ""&amp;vlookup(to_text(V1676),'1.Learning-Goals'!$A$3:$B$100,2,FALSE))"),"")</f>
        <v/>
      </c>
      <c r="AA1676" s="50" t="str">
        <f>IFERROR(__xludf.DUMMYFUNCTION("if(or(W1676="""",W1676=""f""),"""",W1676&amp;"": ""&amp;vlookup(to_text(W1676),'1.Learning-Goals'!$A$3:$B$100,2,FALSE))"),"")</f>
        <v/>
      </c>
      <c r="AB1676" s="50" t="str">
        <f>IFERROR(__xludf.DUMMYFUNCTION("if(or(X1676="""",X1676=""f""),"""",X1676&amp;"": ""&amp;vlookup(to_text(X1676),'1.Learning-Goals'!$A$3:$B$100,2,FALSE))"),"")</f>
        <v/>
      </c>
      <c r="AC1676" s="52"/>
      <c r="AD1676" s="52"/>
      <c r="AE1676" s="52"/>
      <c r="AF1676" s="52"/>
      <c r="AG1676" s="52"/>
      <c r="AH1676" s="52"/>
      <c r="AI1676" s="52"/>
      <c r="AJ1676" s="52"/>
    </row>
    <row r="1677" ht="15.75" customHeight="1">
      <c r="A1677" s="53"/>
      <c r="B1677" s="39" t="str">
        <f t="shared" si="1"/>
        <v/>
      </c>
      <c r="C1677" s="40" t="s">
        <v>5238</v>
      </c>
      <c r="D1677" s="41" t="s">
        <v>5239</v>
      </c>
      <c r="E1677" s="41" t="s">
        <v>4890</v>
      </c>
      <c r="F1677" s="40" t="s">
        <v>4891</v>
      </c>
      <c r="G1677" s="41" t="s">
        <v>1067</v>
      </c>
      <c r="H1677" s="60" t="s">
        <v>4893</v>
      </c>
      <c r="I1677" s="41" t="s">
        <v>4894</v>
      </c>
      <c r="J1677" s="46" t="s">
        <v>5221</v>
      </c>
      <c r="K1677" s="44"/>
      <c r="L1677" s="45"/>
      <c r="M1677" s="59"/>
      <c r="N1677" s="49"/>
      <c r="O1677" s="61"/>
      <c r="P1677" s="49"/>
      <c r="Q1677" s="59"/>
      <c r="R1677" s="59"/>
      <c r="S1677" s="49"/>
      <c r="T1677" s="50" t="str">
        <f>IFERROR(__xludf.DUMMYFUNCTION("if(isblank($A1677),"""",REGEXREPLACE($A1677,   "",?(\d),?"",  ""$1""&amp;""-""&amp;$H1677))"),"")</f>
        <v/>
      </c>
      <c r="U1677" s="51" t="str">
        <f>IFERROR(__xludf.DUMMYFUNCTION("iferror(split(A1677,"","",TRUE,TRUE),"""")"),"")</f>
        <v/>
      </c>
      <c r="V1677" s="51"/>
      <c r="W1677" s="51"/>
      <c r="X1677" s="51"/>
      <c r="Y1677" s="50" t="str">
        <f>IFERROR(__xludf.DUMMYFUNCTION("if(or(U1677="""",U1677=""f""),"""",U1677&amp;"": ""&amp;vlookup(to_text(U1677),'1.Learning-Goals'!$A$3:$B$100,2,FALSE))"),"")</f>
        <v/>
      </c>
      <c r="Z1677" s="50" t="str">
        <f>IFERROR(__xludf.DUMMYFUNCTION("if(or(V1677="""",V1677=""f""),"""",V1677&amp;"": ""&amp;vlookup(to_text(V1677),'1.Learning-Goals'!$A$3:$B$100,2,FALSE))"),"")</f>
        <v/>
      </c>
      <c r="AA1677" s="50" t="str">
        <f>IFERROR(__xludf.DUMMYFUNCTION("if(or(W1677="""",W1677=""f""),"""",W1677&amp;"": ""&amp;vlookup(to_text(W1677),'1.Learning-Goals'!$A$3:$B$100,2,FALSE))"),"")</f>
        <v/>
      </c>
      <c r="AB1677" s="50" t="str">
        <f>IFERROR(__xludf.DUMMYFUNCTION("if(or(X1677="""",X1677=""f""),"""",X1677&amp;"": ""&amp;vlookup(to_text(X1677),'1.Learning-Goals'!$A$3:$B$100,2,FALSE))"),"")</f>
        <v/>
      </c>
      <c r="AC1677" s="52"/>
      <c r="AD1677" s="52"/>
      <c r="AE1677" s="52"/>
      <c r="AF1677" s="52"/>
      <c r="AG1677" s="52"/>
      <c r="AH1677" s="52"/>
      <c r="AI1677" s="52"/>
      <c r="AJ1677" s="52"/>
    </row>
    <row r="1678" ht="15.75" customHeight="1">
      <c r="A1678" s="53"/>
      <c r="B1678" s="39" t="str">
        <f t="shared" si="1"/>
        <v/>
      </c>
      <c r="C1678" s="40" t="s">
        <v>5240</v>
      </c>
      <c r="D1678" s="41" t="s">
        <v>5241</v>
      </c>
      <c r="E1678" s="41" t="s">
        <v>4890</v>
      </c>
      <c r="F1678" s="40" t="s">
        <v>4891</v>
      </c>
      <c r="G1678" s="41" t="s">
        <v>1067</v>
      </c>
      <c r="H1678" s="60" t="s">
        <v>4893</v>
      </c>
      <c r="I1678" s="41" t="s">
        <v>4894</v>
      </c>
      <c r="J1678" s="46" t="s">
        <v>5221</v>
      </c>
      <c r="K1678" s="44"/>
      <c r="L1678" s="45"/>
      <c r="M1678" s="59"/>
      <c r="N1678" s="49"/>
      <c r="O1678" s="61"/>
      <c r="P1678" s="49"/>
      <c r="Q1678" s="59"/>
      <c r="R1678" s="59"/>
      <c r="S1678" s="49"/>
      <c r="T1678" s="50" t="str">
        <f>IFERROR(__xludf.DUMMYFUNCTION("if(isblank($A1678),"""",REGEXREPLACE($A1678,   "",?(\d),?"",  ""$1""&amp;""-""&amp;$H1678))"),"")</f>
        <v/>
      </c>
      <c r="U1678" s="51" t="str">
        <f>IFERROR(__xludf.DUMMYFUNCTION("iferror(split(A1678,"","",TRUE,TRUE),"""")"),"")</f>
        <v/>
      </c>
      <c r="V1678" s="51"/>
      <c r="W1678" s="51"/>
      <c r="X1678" s="51"/>
      <c r="Y1678" s="50" t="str">
        <f>IFERROR(__xludf.DUMMYFUNCTION("if(or(U1678="""",U1678=""f""),"""",U1678&amp;"": ""&amp;vlookup(to_text(U1678),'1.Learning-Goals'!$A$3:$B$100,2,FALSE))"),"")</f>
        <v/>
      </c>
      <c r="Z1678" s="50" t="str">
        <f>IFERROR(__xludf.DUMMYFUNCTION("if(or(V1678="""",V1678=""f""),"""",V1678&amp;"": ""&amp;vlookup(to_text(V1678),'1.Learning-Goals'!$A$3:$B$100,2,FALSE))"),"")</f>
        <v/>
      </c>
      <c r="AA1678" s="50" t="str">
        <f>IFERROR(__xludf.DUMMYFUNCTION("if(or(W1678="""",W1678=""f""),"""",W1678&amp;"": ""&amp;vlookup(to_text(W1678),'1.Learning-Goals'!$A$3:$B$100,2,FALSE))"),"")</f>
        <v/>
      </c>
      <c r="AB1678" s="50" t="str">
        <f>IFERROR(__xludf.DUMMYFUNCTION("if(or(X1678="""",X1678=""f""),"""",X1678&amp;"": ""&amp;vlookup(to_text(X1678),'1.Learning-Goals'!$A$3:$B$100,2,FALSE))"),"")</f>
        <v/>
      </c>
      <c r="AC1678" s="52"/>
      <c r="AD1678" s="52"/>
      <c r="AE1678" s="52"/>
      <c r="AF1678" s="52"/>
      <c r="AG1678" s="52"/>
      <c r="AH1678" s="52"/>
      <c r="AI1678" s="52"/>
      <c r="AJ1678" s="52"/>
    </row>
    <row r="1679" ht="15.75" customHeight="1">
      <c r="A1679" s="53"/>
      <c r="B1679" s="39" t="str">
        <f t="shared" si="1"/>
        <v/>
      </c>
      <c r="C1679" s="40" t="s">
        <v>5242</v>
      </c>
      <c r="D1679" s="41" t="s">
        <v>5243</v>
      </c>
      <c r="E1679" s="41" t="s">
        <v>4890</v>
      </c>
      <c r="F1679" s="40" t="s">
        <v>4891</v>
      </c>
      <c r="G1679" s="41" t="s">
        <v>1067</v>
      </c>
      <c r="H1679" s="60" t="s">
        <v>4893</v>
      </c>
      <c r="I1679" s="41" t="s">
        <v>4894</v>
      </c>
      <c r="J1679" s="46" t="s">
        <v>5221</v>
      </c>
      <c r="K1679" s="44"/>
      <c r="L1679" s="45"/>
      <c r="M1679" s="59"/>
      <c r="N1679" s="49"/>
      <c r="O1679" s="61"/>
      <c r="P1679" s="49"/>
      <c r="Q1679" s="59"/>
      <c r="R1679" s="59"/>
      <c r="S1679" s="49"/>
      <c r="T1679" s="50" t="str">
        <f>IFERROR(__xludf.DUMMYFUNCTION("if(isblank($A1679),"""",REGEXREPLACE($A1679,   "",?(\d),?"",  ""$1""&amp;""-""&amp;$H1679))"),"")</f>
        <v/>
      </c>
      <c r="U1679" s="51" t="str">
        <f>IFERROR(__xludf.DUMMYFUNCTION("iferror(split(A1679,"","",TRUE,TRUE),"""")"),"")</f>
        <v/>
      </c>
      <c r="V1679" s="51"/>
      <c r="W1679" s="51"/>
      <c r="X1679" s="51"/>
      <c r="Y1679" s="50" t="str">
        <f>IFERROR(__xludf.DUMMYFUNCTION("if(or(U1679="""",U1679=""f""),"""",U1679&amp;"": ""&amp;vlookup(to_text(U1679),'1.Learning-Goals'!$A$3:$B$100,2,FALSE))"),"")</f>
        <v/>
      </c>
      <c r="Z1679" s="50" t="str">
        <f>IFERROR(__xludf.DUMMYFUNCTION("if(or(V1679="""",V1679=""f""),"""",V1679&amp;"": ""&amp;vlookup(to_text(V1679),'1.Learning-Goals'!$A$3:$B$100,2,FALSE))"),"")</f>
        <v/>
      </c>
      <c r="AA1679" s="50" t="str">
        <f>IFERROR(__xludf.DUMMYFUNCTION("if(or(W1679="""",W1679=""f""),"""",W1679&amp;"": ""&amp;vlookup(to_text(W1679),'1.Learning-Goals'!$A$3:$B$100,2,FALSE))"),"")</f>
        <v/>
      </c>
      <c r="AB1679" s="50" t="str">
        <f>IFERROR(__xludf.DUMMYFUNCTION("if(or(X1679="""",X1679=""f""),"""",X1679&amp;"": ""&amp;vlookup(to_text(X1679),'1.Learning-Goals'!$A$3:$B$100,2,FALSE))"),"")</f>
        <v/>
      </c>
      <c r="AC1679" s="52"/>
      <c r="AD1679" s="52"/>
      <c r="AE1679" s="52"/>
      <c r="AF1679" s="52"/>
      <c r="AG1679" s="52"/>
      <c r="AH1679" s="52"/>
      <c r="AI1679" s="52"/>
      <c r="AJ1679" s="52"/>
    </row>
    <row r="1680" ht="15.75" customHeight="1">
      <c r="A1680" s="53"/>
      <c r="B1680" s="39" t="str">
        <f t="shared" si="1"/>
        <v/>
      </c>
      <c r="C1680" s="40" t="s">
        <v>5244</v>
      </c>
      <c r="D1680" s="41" t="s">
        <v>5245</v>
      </c>
      <c r="E1680" s="41" t="s">
        <v>4890</v>
      </c>
      <c r="F1680" s="40" t="s">
        <v>4891</v>
      </c>
      <c r="G1680" s="41" t="s">
        <v>1067</v>
      </c>
      <c r="H1680" s="60" t="s">
        <v>4893</v>
      </c>
      <c r="I1680" s="41" t="s">
        <v>4894</v>
      </c>
      <c r="J1680" s="46" t="s">
        <v>5221</v>
      </c>
      <c r="K1680" s="44"/>
      <c r="L1680" s="45"/>
      <c r="M1680" s="59"/>
      <c r="N1680" s="49"/>
      <c r="O1680" s="61"/>
      <c r="P1680" s="49"/>
      <c r="Q1680" s="59"/>
      <c r="R1680" s="59"/>
      <c r="S1680" s="49"/>
      <c r="T1680" s="50" t="str">
        <f>IFERROR(__xludf.DUMMYFUNCTION("if(isblank($A1680),"""",REGEXREPLACE($A1680,   "",?(\d),?"",  ""$1""&amp;""-""&amp;$H1680))"),"")</f>
        <v/>
      </c>
      <c r="U1680" s="51" t="str">
        <f>IFERROR(__xludf.DUMMYFUNCTION("iferror(split(A1680,"","",TRUE,TRUE),"""")"),"")</f>
        <v/>
      </c>
      <c r="V1680" s="51"/>
      <c r="W1680" s="51"/>
      <c r="X1680" s="51"/>
      <c r="Y1680" s="50" t="str">
        <f>IFERROR(__xludf.DUMMYFUNCTION("if(or(U1680="""",U1680=""f""),"""",U1680&amp;"": ""&amp;vlookup(to_text(U1680),'1.Learning-Goals'!$A$3:$B$100,2,FALSE))"),"")</f>
        <v/>
      </c>
      <c r="Z1680" s="50" t="str">
        <f>IFERROR(__xludf.DUMMYFUNCTION("if(or(V1680="""",V1680=""f""),"""",V1680&amp;"": ""&amp;vlookup(to_text(V1680),'1.Learning-Goals'!$A$3:$B$100,2,FALSE))"),"")</f>
        <v/>
      </c>
      <c r="AA1680" s="50" t="str">
        <f>IFERROR(__xludf.DUMMYFUNCTION("if(or(W1680="""",W1680=""f""),"""",W1680&amp;"": ""&amp;vlookup(to_text(W1680),'1.Learning-Goals'!$A$3:$B$100,2,FALSE))"),"")</f>
        <v/>
      </c>
      <c r="AB1680" s="50" t="str">
        <f>IFERROR(__xludf.DUMMYFUNCTION("if(or(X1680="""",X1680=""f""),"""",X1680&amp;"": ""&amp;vlookup(to_text(X1680),'1.Learning-Goals'!$A$3:$B$100,2,FALSE))"),"")</f>
        <v/>
      </c>
      <c r="AC1680" s="52"/>
      <c r="AD1680" s="52"/>
      <c r="AE1680" s="52"/>
      <c r="AF1680" s="52"/>
      <c r="AG1680" s="52"/>
      <c r="AH1680" s="52"/>
      <c r="AI1680" s="52"/>
      <c r="AJ1680" s="52"/>
    </row>
    <row r="1681" ht="15.75" customHeight="1">
      <c r="A1681" s="53"/>
      <c r="B1681" s="39" t="str">
        <f t="shared" si="1"/>
        <v/>
      </c>
      <c r="C1681" s="40" t="s">
        <v>5246</v>
      </c>
      <c r="D1681" s="41" t="s">
        <v>5247</v>
      </c>
      <c r="E1681" s="41" t="s">
        <v>4890</v>
      </c>
      <c r="F1681" s="40" t="s">
        <v>4891</v>
      </c>
      <c r="G1681" s="41" t="s">
        <v>1067</v>
      </c>
      <c r="H1681" s="60" t="s">
        <v>4893</v>
      </c>
      <c r="I1681" s="41" t="s">
        <v>4894</v>
      </c>
      <c r="J1681" s="46" t="s">
        <v>5221</v>
      </c>
      <c r="K1681" s="44"/>
      <c r="L1681" s="45"/>
      <c r="M1681" s="59"/>
      <c r="N1681" s="49"/>
      <c r="O1681" s="61"/>
      <c r="P1681" s="49"/>
      <c r="Q1681" s="59"/>
      <c r="R1681" s="59"/>
      <c r="S1681" s="49"/>
      <c r="T1681" s="50" t="str">
        <f>IFERROR(__xludf.DUMMYFUNCTION("if(isblank($A1681),"""",REGEXREPLACE($A1681,   "",?(\d),?"",  ""$1""&amp;""-""&amp;$H1681))"),"")</f>
        <v/>
      </c>
      <c r="U1681" s="51" t="str">
        <f>IFERROR(__xludf.DUMMYFUNCTION("iferror(split(A1681,"","",TRUE,TRUE),"""")"),"")</f>
        <v/>
      </c>
      <c r="V1681" s="51"/>
      <c r="W1681" s="51"/>
      <c r="X1681" s="51"/>
      <c r="Y1681" s="50" t="str">
        <f>IFERROR(__xludf.DUMMYFUNCTION("if(or(U1681="""",U1681=""f""),"""",U1681&amp;"": ""&amp;vlookup(to_text(U1681),'1.Learning-Goals'!$A$3:$B$100,2,FALSE))"),"")</f>
        <v/>
      </c>
      <c r="Z1681" s="50" t="str">
        <f>IFERROR(__xludf.DUMMYFUNCTION("if(or(V1681="""",V1681=""f""),"""",V1681&amp;"": ""&amp;vlookup(to_text(V1681),'1.Learning-Goals'!$A$3:$B$100,2,FALSE))"),"")</f>
        <v/>
      </c>
      <c r="AA1681" s="50" t="str">
        <f>IFERROR(__xludf.DUMMYFUNCTION("if(or(W1681="""",W1681=""f""),"""",W1681&amp;"": ""&amp;vlookup(to_text(W1681),'1.Learning-Goals'!$A$3:$B$100,2,FALSE))"),"")</f>
        <v/>
      </c>
      <c r="AB1681" s="50" t="str">
        <f>IFERROR(__xludf.DUMMYFUNCTION("if(or(X1681="""",X1681=""f""),"""",X1681&amp;"": ""&amp;vlookup(to_text(X1681),'1.Learning-Goals'!$A$3:$B$100,2,FALSE))"),"")</f>
        <v/>
      </c>
      <c r="AC1681" s="52"/>
      <c r="AD1681" s="52"/>
      <c r="AE1681" s="52"/>
      <c r="AF1681" s="52"/>
      <c r="AG1681" s="52"/>
      <c r="AH1681" s="52"/>
      <c r="AI1681" s="52"/>
      <c r="AJ1681" s="52"/>
    </row>
    <row r="1682" ht="15.75" customHeight="1">
      <c r="A1682" s="38" t="s">
        <v>34</v>
      </c>
      <c r="B1682" s="39" t="str">
        <f t="shared" si="1"/>
        <v/>
      </c>
      <c r="C1682" s="40" t="s">
        <v>5248</v>
      </c>
      <c r="D1682" s="41" t="s">
        <v>5249</v>
      </c>
      <c r="E1682" s="41" t="s">
        <v>4890</v>
      </c>
      <c r="F1682" s="40" t="s">
        <v>4891</v>
      </c>
      <c r="G1682" s="41" t="s">
        <v>4051</v>
      </c>
      <c r="H1682" s="60" t="s">
        <v>4893</v>
      </c>
      <c r="I1682" s="41" t="s">
        <v>4894</v>
      </c>
      <c r="J1682" s="41" t="s">
        <v>5221</v>
      </c>
      <c r="K1682" s="44"/>
      <c r="L1682" s="45"/>
      <c r="M1682" s="59"/>
      <c r="N1682" s="49"/>
      <c r="O1682" s="61"/>
      <c r="P1682" s="49"/>
      <c r="Q1682" s="59"/>
      <c r="R1682" s="59"/>
      <c r="S1682" s="49"/>
      <c r="T1682" s="50" t="str">
        <f>IFERROR(__xludf.DUMMYFUNCTION("if(isblank($A1682),"""",REGEXREPLACE($A1682,   "",?(\d),?"",  ""$1""&amp;""-""&amp;$H1682))"),"f")</f>
        <v>f</v>
      </c>
      <c r="U1682" s="51" t="str">
        <f>IFERROR(__xludf.DUMMYFUNCTION("iferror(split(A1682,"","",TRUE,TRUE),"""")"),"f")</f>
        <v>f</v>
      </c>
      <c r="V1682" s="51"/>
      <c r="W1682" s="51"/>
      <c r="X1682" s="51"/>
      <c r="Y1682" s="50" t="str">
        <f>IFERROR(__xludf.DUMMYFUNCTION("if(or(U1682="""",U1682=""f""),"""",U1682&amp;"": ""&amp;vlookup(to_text(U1682),'1.Learning-Goals'!$A$3:$B$100,2,FALSE))"),"")</f>
        <v/>
      </c>
      <c r="Z1682" s="50" t="str">
        <f>IFERROR(__xludf.DUMMYFUNCTION("if(or(V1682="""",V1682=""f""),"""",V1682&amp;"": ""&amp;vlookup(to_text(V1682),'1.Learning-Goals'!$A$3:$B$100,2,FALSE))"),"")</f>
        <v/>
      </c>
      <c r="AA1682" s="50" t="str">
        <f>IFERROR(__xludf.DUMMYFUNCTION("if(or(W1682="""",W1682=""f""),"""",W1682&amp;"": ""&amp;vlookup(to_text(W1682),'1.Learning-Goals'!$A$3:$B$100,2,FALSE))"),"")</f>
        <v/>
      </c>
      <c r="AB1682" s="50" t="str">
        <f>IFERROR(__xludf.DUMMYFUNCTION("if(or(X1682="""",X1682=""f""),"""",X1682&amp;"": ""&amp;vlookup(to_text(X1682),'1.Learning-Goals'!$A$3:$B$100,2,FALSE))"),"")</f>
        <v/>
      </c>
      <c r="AC1682" s="52"/>
      <c r="AD1682" s="52"/>
      <c r="AE1682" s="52"/>
      <c r="AF1682" s="52"/>
      <c r="AG1682" s="52"/>
      <c r="AH1682" s="52"/>
      <c r="AI1682" s="52"/>
      <c r="AJ1682" s="52"/>
    </row>
    <row r="1683" ht="15.75" customHeight="1">
      <c r="A1683" s="53"/>
      <c r="B1683" s="39" t="str">
        <f t="shared" si="1"/>
        <v/>
      </c>
      <c r="C1683" s="40" t="s">
        <v>5250</v>
      </c>
      <c r="D1683" s="41" t="s">
        <v>5251</v>
      </c>
      <c r="E1683" s="41" t="s">
        <v>4890</v>
      </c>
      <c r="F1683" s="40" t="s">
        <v>4891</v>
      </c>
      <c r="G1683" s="41" t="s">
        <v>4051</v>
      </c>
      <c r="H1683" s="60" t="s">
        <v>4893</v>
      </c>
      <c r="I1683" s="41" t="s">
        <v>4894</v>
      </c>
      <c r="J1683" s="41" t="s">
        <v>5221</v>
      </c>
      <c r="K1683" s="44"/>
      <c r="L1683" s="45"/>
      <c r="M1683" s="59"/>
      <c r="N1683" s="49"/>
      <c r="O1683" s="61"/>
      <c r="P1683" s="49"/>
      <c r="Q1683" s="59"/>
      <c r="R1683" s="59"/>
      <c r="S1683" s="49"/>
      <c r="T1683" s="50" t="str">
        <f>IFERROR(__xludf.DUMMYFUNCTION("if(isblank($A1683),"""",REGEXREPLACE($A1683,   "",?(\d),?"",  ""$1""&amp;""-""&amp;$H1683))"),"")</f>
        <v/>
      </c>
      <c r="U1683" s="51" t="str">
        <f>IFERROR(__xludf.DUMMYFUNCTION("iferror(split(A1683,"","",TRUE,TRUE),"""")"),"")</f>
        <v/>
      </c>
      <c r="V1683" s="51"/>
      <c r="W1683" s="51"/>
      <c r="X1683" s="51"/>
      <c r="Y1683" s="50" t="str">
        <f>IFERROR(__xludf.DUMMYFUNCTION("if(or(U1683="""",U1683=""f""),"""",U1683&amp;"": ""&amp;vlookup(to_text(U1683),'1.Learning-Goals'!$A$3:$B$100,2,FALSE))"),"")</f>
        <v/>
      </c>
      <c r="Z1683" s="50" t="str">
        <f>IFERROR(__xludf.DUMMYFUNCTION("if(or(V1683="""",V1683=""f""),"""",V1683&amp;"": ""&amp;vlookup(to_text(V1683),'1.Learning-Goals'!$A$3:$B$100,2,FALSE))"),"")</f>
        <v/>
      </c>
      <c r="AA1683" s="50" t="str">
        <f>IFERROR(__xludf.DUMMYFUNCTION("if(or(W1683="""",W1683=""f""),"""",W1683&amp;"": ""&amp;vlookup(to_text(W1683),'1.Learning-Goals'!$A$3:$B$100,2,FALSE))"),"")</f>
        <v/>
      </c>
      <c r="AB1683" s="50" t="str">
        <f>IFERROR(__xludf.DUMMYFUNCTION("if(or(X1683="""",X1683=""f""),"""",X1683&amp;"": ""&amp;vlookup(to_text(X1683),'1.Learning-Goals'!$A$3:$B$100,2,FALSE))"),"")</f>
        <v/>
      </c>
      <c r="AC1683" s="52"/>
      <c r="AD1683" s="52"/>
      <c r="AE1683" s="52"/>
      <c r="AF1683" s="52"/>
      <c r="AG1683" s="52"/>
      <c r="AH1683" s="52"/>
      <c r="AI1683" s="52"/>
      <c r="AJ1683" s="52"/>
    </row>
    <row r="1684" ht="15.75" customHeight="1">
      <c r="A1684" s="53"/>
      <c r="B1684" s="39" t="str">
        <f t="shared" si="1"/>
        <v/>
      </c>
      <c r="C1684" s="40" t="s">
        <v>5252</v>
      </c>
      <c r="D1684" s="41" t="s">
        <v>5253</v>
      </c>
      <c r="E1684" s="41" t="s">
        <v>4890</v>
      </c>
      <c r="F1684" s="40" t="s">
        <v>4891</v>
      </c>
      <c r="G1684" s="41" t="s">
        <v>4051</v>
      </c>
      <c r="H1684" s="60" t="s">
        <v>4893</v>
      </c>
      <c r="I1684" s="41" t="s">
        <v>4894</v>
      </c>
      <c r="J1684" s="41" t="s">
        <v>5221</v>
      </c>
      <c r="K1684" s="44"/>
      <c r="L1684" s="45"/>
      <c r="M1684" s="59"/>
      <c r="N1684" s="49"/>
      <c r="O1684" s="61"/>
      <c r="P1684" s="49"/>
      <c r="Q1684" s="59"/>
      <c r="R1684" s="59"/>
      <c r="S1684" s="49"/>
      <c r="T1684" s="50" t="str">
        <f>IFERROR(__xludf.DUMMYFUNCTION("if(isblank($A1684),"""",REGEXREPLACE($A1684,   "",?(\d),?"",  ""$1""&amp;""-""&amp;$H1684))"),"")</f>
        <v/>
      </c>
      <c r="U1684" s="51" t="str">
        <f>IFERROR(__xludf.DUMMYFUNCTION("iferror(split(A1684,"","",TRUE,TRUE),"""")"),"")</f>
        <v/>
      </c>
      <c r="V1684" s="51"/>
      <c r="W1684" s="51"/>
      <c r="X1684" s="51"/>
      <c r="Y1684" s="50" t="str">
        <f>IFERROR(__xludf.DUMMYFUNCTION("if(or(U1684="""",U1684=""f""),"""",U1684&amp;"": ""&amp;vlookup(to_text(U1684),'1.Learning-Goals'!$A$3:$B$100,2,FALSE))"),"")</f>
        <v/>
      </c>
      <c r="Z1684" s="50" t="str">
        <f>IFERROR(__xludf.DUMMYFUNCTION("if(or(V1684="""",V1684=""f""),"""",V1684&amp;"": ""&amp;vlookup(to_text(V1684),'1.Learning-Goals'!$A$3:$B$100,2,FALSE))"),"")</f>
        <v/>
      </c>
      <c r="AA1684" s="50" t="str">
        <f>IFERROR(__xludf.DUMMYFUNCTION("if(or(W1684="""",W1684=""f""),"""",W1684&amp;"": ""&amp;vlookup(to_text(W1684),'1.Learning-Goals'!$A$3:$B$100,2,FALSE))"),"")</f>
        <v/>
      </c>
      <c r="AB1684" s="50" t="str">
        <f>IFERROR(__xludf.DUMMYFUNCTION("if(or(X1684="""",X1684=""f""),"""",X1684&amp;"": ""&amp;vlookup(to_text(X1684),'1.Learning-Goals'!$A$3:$B$100,2,FALSE))"),"")</f>
        <v/>
      </c>
      <c r="AC1684" s="52"/>
      <c r="AD1684" s="52"/>
      <c r="AE1684" s="52"/>
      <c r="AF1684" s="52"/>
      <c r="AG1684" s="52"/>
      <c r="AH1684" s="52"/>
      <c r="AI1684" s="52"/>
      <c r="AJ1684" s="52"/>
    </row>
    <row r="1685" ht="15.75" customHeight="1">
      <c r="A1685" s="53"/>
      <c r="B1685" s="39" t="str">
        <f t="shared" si="1"/>
        <v/>
      </c>
      <c r="C1685" s="40" t="s">
        <v>5254</v>
      </c>
      <c r="D1685" s="41" t="s">
        <v>5255</v>
      </c>
      <c r="E1685" s="41" t="s">
        <v>4890</v>
      </c>
      <c r="F1685" s="40" t="s">
        <v>4891</v>
      </c>
      <c r="G1685" s="41" t="s">
        <v>4051</v>
      </c>
      <c r="H1685" s="60" t="s">
        <v>4893</v>
      </c>
      <c r="I1685" s="41" t="s">
        <v>4894</v>
      </c>
      <c r="J1685" s="41" t="s">
        <v>5221</v>
      </c>
      <c r="K1685" s="44"/>
      <c r="L1685" s="45"/>
      <c r="M1685" s="59"/>
      <c r="N1685" s="49"/>
      <c r="O1685" s="61"/>
      <c r="P1685" s="49"/>
      <c r="Q1685" s="59"/>
      <c r="R1685" s="59"/>
      <c r="S1685" s="49"/>
      <c r="T1685" s="50" t="str">
        <f>IFERROR(__xludf.DUMMYFUNCTION("if(isblank($A1685),"""",REGEXREPLACE($A1685,   "",?(\d),?"",  ""$1""&amp;""-""&amp;$H1685))"),"")</f>
        <v/>
      </c>
      <c r="U1685" s="51" t="str">
        <f>IFERROR(__xludf.DUMMYFUNCTION("iferror(split(A1685,"","",TRUE,TRUE),"""")"),"")</f>
        <v/>
      </c>
      <c r="V1685" s="51"/>
      <c r="W1685" s="51"/>
      <c r="X1685" s="51"/>
      <c r="Y1685" s="50" t="str">
        <f>IFERROR(__xludf.DUMMYFUNCTION("if(or(U1685="""",U1685=""f""),"""",U1685&amp;"": ""&amp;vlookup(to_text(U1685),'1.Learning-Goals'!$A$3:$B$100,2,FALSE))"),"")</f>
        <v/>
      </c>
      <c r="Z1685" s="50" t="str">
        <f>IFERROR(__xludf.DUMMYFUNCTION("if(or(V1685="""",V1685=""f""),"""",V1685&amp;"": ""&amp;vlookup(to_text(V1685),'1.Learning-Goals'!$A$3:$B$100,2,FALSE))"),"")</f>
        <v/>
      </c>
      <c r="AA1685" s="50" t="str">
        <f>IFERROR(__xludf.DUMMYFUNCTION("if(or(W1685="""",W1685=""f""),"""",W1685&amp;"": ""&amp;vlookup(to_text(W1685),'1.Learning-Goals'!$A$3:$B$100,2,FALSE))"),"")</f>
        <v/>
      </c>
      <c r="AB1685" s="50" t="str">
        <f>IFERROR(__xludf.DUMMYFUNCTION("if(or(X1685="""",X1685=""f""),"""",X1685&amp;"": ""&amp;vlookup(to_text(X1685),'1.Learning-Goals'!$A$3:$B$100,2,FALSE))"),"")</f>
        <v/>
      </c>
      <c r="AC1685" s="52"/>
      <c r="AD1685" s="52"/>
      <c r="AE1685" s="52"/>
      <c r="AF1685" s="52"/>
      <c r="AG1685" s="52"/>
      <c r="AH1685" s="52"/>
      <c r="AI1685" s="52"/>
      <c r="AJ1685" s="52"/>
    </row>
    <row r="1686" ht="15.75" customHeight="1">
      <c r="A1686" s="38" t="s">
        <v>22</v>
      </c>
      <c r="B1686" s="39" t="str">
        <f t="shared" si="1"/>
        <v>5: Demonstrate understanding of how reduction in both population size and genetic variation in endangered species lead to the "extinction vortex"—the increasing likelihood of small populations to blink out due to low population size and recessive genetics from inbreeding.</v>
      </c>
      <c r="C1686" s="40" t="s">
        <v>5256</v>
      </c>
      <c r="D1686" s="41" t="s">
        <v>5257</v>
      </c>
      <c r="E1686" s="41" t="s">
        <v>4890</v>
      </c>
      <c r="F1686" s="40" t="s">
        <v>4891</v>
      </c>
      <c r="G1686" s="41" t="s">
        <v>4051</v>
      </c>
      <c r="H1686" s="60" t="s">
        <v>4893</v>
      </c>
      <c r="I1686" s="41" t="s">
        <v>4894</v>
      </c>
      <c r="J1686" s="41" t="s">
        <v>5221</v>
      </c>
      <c r="K1686" s="44"/>
      <c r="L1686" s="45"/>
      <c r="M1686" s="59"/>
      <c r="N1686" s="49"/>
      <c r="O1686" s="61"/>
      <c r="P1686" s="49"/>
      <c r="Q1686" s="59"/>
      <c r="R1686" s="59"/>
      <c r="S1686" s="49"/>
      <c r="T1686" s="50" t="str">
        <f>IFERROR(__xludf.DUMMYFUNCTION("if(isblank($A1686),"""",REGEXREPLACE($A1686,   "",?(\d),?"",  ""$1""&amp;""-""&amp;$H1686))"),"5-Science")</f>
        <v>5-Science</v>
      </c>
      <c r="U1686" s="51">
        <f>IFERROR(__xludf.DUMMYFUNCTION("iferror(split(A1686,"","",TRUE,TRUE),"""")"),5.0)</f>
        <v>5</v>
      </c>
      <c r="V1686" s="51"/>
      <c r="W1686" s="51"/>
      <c r="X1686" s="51"/>
      <c r="Y1686" s="50" t="str">
        <f>IFERROR(__xludf.DUMMYFUNCTION("if(or(U1686="""",U1686=""f""),"""",U1686&amp;"": ""&amp;vlookup(to_text(U1686),'1.Learning-Goals'!$A$3:$B$100,2,FALSE))"),"5: Demonstrate understanding of how reduction in both population size and genetic variation in endangered species lead to the ""extinction vortex""—the increasing likelihood of small populations to blink out due to low population size and recessive geneti"&amp;"cs from inbreeding.")</f>
        <v>5: Demonstrate understanding of how reduction in both population size and genetic variation in endangered species lead to the "extinction vortex"—the increasing likelihood of small populations to blink out due to low population size and recessive genetics from inbreeding.</v>
      </c>
      <c r="Z1686" s="50" t="str">
        <f>IFERROR(__xludf.DUMMYFUNCTION("if(or(V1686="""",V1686=""f""),"""",V1686&amp;"": ""&amp;vlookup(to_text(V1686),'1.Learning-Goals'!$A$3:$B$100,2,FALSE))"),"")</f>
        <v/>
      </c>
      <c r="AA1686" s="50" t="str">
        <f>IFERROR(__xludf.DUMMYFUNCTION("if(or(W1686="""",W1686=""f""),"""",W1686&amp;"": ""&amp;vlookup(to_text(W1686),'1.Learning-Goals'!$A$3:$B$100,2,FALSE))"),"")</f>
        <v/>
      </c>
      <c r="AB1686" s="50" t="str">
        <f>IFERROR(__xludf.DUMMYFUNCTION("if(or(X1686="""",X1686=""f""),"""",X1686&amp;"": ""&amp;vlookup(to_text(X1686),'1.Learning-Goals'!$A$3:$B$100,2,FALSE))"),"")</f>
        <v/>
      </c>
      <c r="AC1686" s="52"/>
      <c r="AD1686" s="52"/>
      <c r="AE1686" s="52"/>
      <c r="AF1686" s="52"/>
      <c r="AG1686" s="52"/>
      <c r="AH1686" s="52"/>
      <c r="AI1686" s="52"/>
      <c r="AJ1686" s="52"/>
    </row>
    <row r="1687" ht="15.75" customHeight="1">
      <c r="A1687" s="53"/>
      <c r="B1687" s="39" t="str">
        <f t="shared" si="1"/>
        <v/>
      </c>
      <c r="C1687" s="40" t="s">
        <v>5258</v>
      </c>
      <c r="D1687" s="41" t="s">
        <v>5259</v>
      </c>
      <c r="E1687" s="41" t="s">
        <v>4890</v>
      </c>
      <c r="F1687" s="40" t="s">
        <v>5260</v>
      </c>
      <c r="G1687" s="41" t="s">
        <v>4892</v>
      </c>
      <c r="H1687" s="60" t="s">
        <v>4893</v>
      </c>
      <c r="I1687" s="41" t="s">
        <v>5261</v>
      </c>
      <c r="J1687" s="46" t="s">
        <v>5262</v>
      </c>
      <c r="K1687" s="40" t="s">
        <v>5263</v>
      </c>
      <c r="L1687" s="41" t="s">
        <v>5264</v>
      </c>
      <c r="M1687" s="59"/>
      <c r="N1687" s="49"/>
      <c r="O1687" s="61"/>
      <c r="P1687" s="49"/>
      <c r="Q1687" s="46" t="s">
        <v>5265</v>
      </c>
      <c r="R1687" s="59"/>
      <c r="S1687" s="49"/>
      <c r="T1687" s="50" t="str">
        <f>IFERROR(__xludf.DUMMYFUNCTION("if(isblank($A1687),"""",REGEXREPLACE($A1687,   "",?(\d),?"",  ""$1""&amp;""-""&amp;$H1687))"),"")</f>
        <v/>
      </c>
      <c r="U1687" s="51" t="str">
        <f>IFERROR(__xludf.DUMMYFUNCTION("iferror(split(A1687,"","",TRUE,TRUE),"""")"),"")</f>
        <v/>
      </c>
      <c r="V1687" s="51"/>
      <c r="W1687" s="51"/>
      <c r="X1687" s="51"/>
      <c r="Y1687" s="50" t="str">
        <f>IFERROR(__xludf.DUMMYFUNCTION("if(or(U1687="""",U1687=""f""),"""",U1687&amp;"": ""&amp;vlookup(to_text(U1687),'1.Learning-Goals'!$A$3:$B$100,2,FALSE))"),"")</f>
        <v/>
      </c>
      <c r="Z1687" s="50" t="str">
        <f>IFERROR(__xludf.DUMMYFUNCTION("if(or(V1687="""",V1687=""f""),"""",V1687&amp;"": ""&amp;vlookup(to_text(V1687),'1.Learning-Goals'!$A$3:$B$100,2,FALSE))"),"")</f>
        <v/>
      </c>
      <c r="AA1687" s="50" t="str">
        <f>IFERROR(__xludf.DUMMYFUNCTION("if(or(W1687="""",W1687=""f""),"""",W1687&amp;"": ""&amp;vlookup(to_text(W1687),'1.Learning-Goals'!$A$3:$B$100,2,FALSE))"),"")</f>
        <v/>
      </c>
      <c r="AB1687" s="50" t="str">
        <f>IFERROR(__xludf.DUMMYFUNCTION("if(or(X1687="""",X1687=""f""),"""",X1687&amp;"": ""&amp;vlookup(to_text(X1687),'1.Learning-Goals'!$A$3:$B$100,2,FALSE))"),"")</f>
        <v/>
      </c>
      <c r="AC1687" s="52"/>
      <c r="AD1687" s="52"/>
      <c r="AE1687" s="52"/>
      <c r="AF1687" s="52"/>
      <c r="AG1687" s="52"/>
      <c r="AH1687" s="52"/>
      <c r="AI1687" s="52"/>
      <c r="AJ1687" s="52"/>
    </row>
    <row r="1688" ht="15.75" customHeight="1">
      <c r="A1688" s="53"/>
      <c r="B1688" s="39" t="str">
        <f t="shared" si="1"/>
        <v/>
      </c>
      <c r="C1688" s="40" t="s">
        <v>5266</v>
      </c>
      <c r="D1688" s="41" t="s">
        <v>5267</v>
      </c>
      <c r="E1688" s="41" t="s">
        <v>4890</v>
      </c>
      <c r="F1688" s="40" t="s">
        <v>5260</v>
      </c>
      <c r="G1688" s="41" t="s">
        <v>4892</v>
      </c>
      <c r="H1688" s="60" t="s">
        <v>4893</v>
      </c>
      <c r="I1688" s="41" t="s">
        <v>5261</v>
      </c>
      <c r="J1688" s="46" t="s">
        <v>5262</v>
      </c>
      <c r="K1688" s="40" t="s">
        <v>5268</v>
      </c>
      <c r="L1688" s="41" t="s">
        <v>5269</v>
      </c>
      <c r="M1688" s="59"/>
      <c r="N1688" s="49"/>
      <c r="O1688" s="61"/>
      <c r="P1688" s="49"/>
      <c r="Q1688" s="46" t="s">
        <v>5270</v>
      </c>
      <c r="R1688" s="59"/>
      <c r="S1688" s="49"/>
      <c r="T1688" s="50" t="str">
        <f>IFERROR(__xludf.DUMMYFUNCTION("if(isblank($A1688),"""",REGEXREPLACE($A1688,   "",?(\d),?"",  ""$1""&amp;""-""&amp;$H1688))"),"")</f>
        <v/>
      </c>
      <c r="U1688" s="51" t="str">
        <f>IFERROR(__xludf.DUMMYFUNCTION("iferror(split(A1688,"","",TRUE,TRUE),"""")"),"")</f>
        <v/>
      </c>
      <c r="V1688" s="51"/>
      <c r="W1688" s="51"/>
      <c r="X1688" s="51"/>
      <c r="Y1688" s="50" t="str">
        <f>IFERROR(__xludf.DUMMYFUNCTION("if(or(U1688="""",U1688=""f""),"""",U1688&amp;"": ""&amp;vlookup(to_text(U1688),'1.Learning-Goals'!$A$3:$B$100,2,FALSE))"),"")</f>
        <v/>
      </c>
      <c r="Z1688" s="50" t="str">
        <f>IFERROR(__xludf.DUMMYFUNCTION("if(or(V1688="""",V1688=""f""),"""",V1688&amp;"": ""&amp;vlookup(to_text(V1688),'1.Learning-Goals'!$A$3:$B$100,2,FALSE))"),"")</f>
        <v/>
      </c>
      <c r="AA1688" s="50" t="str">
        <f>IFERROR(__xludf.DUMMYFUNCTION("if(or(W1688="""",W1688=""f""),"""",W1688&amp;"": ""&amp;vlookup(to_text(W1688),'1.Learning-Goals'!$A$3:$B$100,2,FALSE))"),"")</f>
        <v/>
      </c>
      <c r="AB1688" s="50" t="str">
        <f>IFERROR(__xludf.DUMMYFUNCTION("if(or(X1688="""",X1688=""f""),"""",X1688&amp;"": ""&amp;vlookup(to_text(X1688),'1.Learning-Goals'!$A$3:$B$100,2,FALSE))"),"")</f>
        <v/>
      </c>
      <c r="AC1688" s="52"/>
      <c r="AD1688" s="52"/>
      <c r="AE1688" s="52"/>
      <c r="AF1688" s="52"/>
      <c r="AG1688" s="52"/>
      <c r="AH1688" s="52"/>
      <c r="AI1688" s="52"/>
      <c r="AJ1688" s="52"/>
    </row>
    <row r="1689" ht="15.75" customHeight="1">
      <c r="A1689" s="53"/>
      <c r="B1689" s="39" t="str">
        <f t="shared" si="1"/>
        <v/>
      </c>
      <c r="C1689" s="40" t="s">
        <v>5271</v>
      </c>
      <c r="D1689" s="41" t="s">
        <v>5272</v>
      </c>
      <c r="E1689" s="41" t="s">
        <v>4890</v>
      </c>
      <c r="F1689" s="40" t="s">
        <v>5260</v>
      </c>
      <c r="G1689" s="41" t="s">
        <v>4892</v>
      </c>
      <c r="H1689" s="60" t="s">
        <v>4893</v>
      </c>
      <c r="I1689" s="41" t="s">
        <v>5261</v>
      </c>
      <c r="J1689" s="46" t="s">
        <v>5262</v>
      </c>
      <c r="K1689" s="40" t="s">
        <v>5268</v>
      </c>
      <c r="L1689" s="41" t="s">
        <v>5269</v>
      </c>
      <c r="M1689" s="59"/>
      <c r="N1689" s="49"/>
      <c r="O1689" s="61"/>
      <c r="P1689" s="49"/>
      <c r="Q1689" s="46" t="s">
        <v>5270</v>
      </c>
      <c r="R1689" s="59"/>
      <c r="S1689" s="49"/>
      <c r="T1689" s="50" t="str">
        <f>IFERROR(__xludf.DUMMYFUNCTION("if(isblank($A1689),"""",REGEXREPLACE($A1689,   "",?(\d),?"",  ""$1""&amp;""-""&amp;$H1689))"),"")</f>
        <v/>
      </c>
      <c r="U1689" s="51" t="str">
        <f>IFERROR(__xludf.DUMMYFUNCTION("iferror(split(A1689,"","",TRUE,TRUE),"""")"),"")</f>
        <v/>
      </c>
      <c r="V1689" s="51"/>
      <c r="W1689" s="51"/>
      <c r="X1689" s="51"/>
      <c r="Y1689" s="50" t="str">
        <f>IFERROR(__xludf.DUMMYFUNCTION("if(or(U1689="""",U1689=""f""),"""",U1689&amp;"": ""&amp;vlookup(to_text(U1689),'1.Learning-Goals'!$A$3:$B$100,2,FALSE))"),"")</f>
        <v/>
      </c>
      <c r="Z1689" s="50" t="str">
        <f>IFERROR(__xludf.DUMMYFUNCTION("if(or(V1689="""",V1689=""f""),"""",V1689&amp;"": ""&amp;vlookup(to_text(V1689),'1.Learning-Goals'!$A$3:$B$100,2,FALSE))"),"")</f>
        <v/>
      </c>
      <c r="AA1689" s="50" t="str">
        <f>IFERROR(__xludf.DUMMYFUNCTION("if(or(W1689="""",W1689=""f""),"""",W1689&amp;"": ""&amp;vlookup(to_text(W1689),'1.Learning-Goals'!$A$3:$B$100,2,FALSE))"),"")</f>
        <v/>
      </c>
      <c r="AB1689" s="50" t="str">
        <f>IFERROR(__xludf.DUMMYFUNCTION("if(or(X1689="""",X1689=""f""),"""",X1689&amp;"": ""&amp;vlookup(to_text(X1689),'1.Learning-Goals'!$A$3:$B$100,2,FALSE))"),"")</f>
        <v/>
      </c>
      <c r="AC1689" s="52"/>
      <c r="AD1689" s="52"/>
      <c r="AE1689" s="52"/>
      <c r="AF1689" s="52"/>
      <c r="AG1689" s="52"/>
      <c r="AH1689" s="52"/>
      <c r="AI1689" s="52"/>
      <c r="AJ1689" s="52"/>
    </row>
    <row r="1690" ht="15.75" customHeight="1">
      <c r="A1690" s="53"/>
      <c r="B1690" s="39" t="str">
        <f t="shared" si="1"/>
        <v/>
      </c>
      <c r="C1690" s="40" t="s">
        <v>5273</v>
      </c>
      <c r="D1690" s="41" t="s">
        <v>5274</v>
      </c>
      <c r="E1690" s="41" t="s">
        <v>4890</v>
      </c>
      <c r="F1690" s="40" t="s">
        <v>5260</v>
      </c>
      <c r="G1690" s="41" t="s">
        <v>4902</v>
      </c>
      <c r="H1690" s="60" t="s">
        <v>4893</v>
      </c>
      <c r="I1690" s="41" t="s">
        <v>5261</v>
      </c>
      <c r="J1690" s="46" t="s">
        <v>5262</v>
      </c>
      <c r="K1690" s="40" t="s">
        <v>5275</v>
      </c>
      <c r="L1690" s="41" t="s">
        <v>5276</v>
      </c>
      <c r="M1690" s="59"/>
      <c r="N1690" s="49"/>
      <c r="O1690" s="61"/>
      <c r="P1690" s="49"/>
      <c r="Q1690" s="46" t="s">
        <v>5277</v>
      </c>
      <c r="R1690" s="46" t="s">
        <v>5278</v>
      </c>
      <c r="S1690" s="49"/>
      <c r="T1690" s="50" t="str">
        <f>IFERROR(__xludf.DUMMYFUNCTION("if(isblank($A1690),"""",REGEXREPLACE($A1690,   "",?(\d),?"",  ""$1""&amp;""-""&amp;$H1690))"),"")</f>
        <v/>
      </c>
      <c r="U1690" s="51" t="str">
        <f>IFERROR(__xludf.DUMMYFUNCTION("iferror(split(A1690,"","",TRUE,TRUE),"""")"),"")</f>
        <v/>
      </c>
      <c r="V1690" s="51"/>
      <c r="W1690" s="51"/>
      <c r="X1690" s="51"/>
      <c r="Y1690" s="50" t="str">
        <f>IFERROR(__xludf.DUMMYFUNCTION("if(or(U1690="""",U1690=""f""),"""",U1690&amp;"": ""&amp;vlookup(to_text(U1690),'1.Learning-Goals'!$A$3:$B$100,2,FALSE))"),"")</f>
        <v/>
      </c>
      <c r="Z1690" s="50" t="str">
        <f>IFERROR(__xludf.DUMMYFUNCTION("if(or(V1690="""",V1690=""f""),"""",V1690&amp;"": ""&amp;vlookup(to_text(V1690),'1.Learning-Goals'!$A$3:$B$100,2,FALSE))"),"")</f>
        <v/>
      </c>
      <c r="AA1690" s="50" t="str">
        <f>IFERROR(__xludf.DUMMYFUNCTION("if(or(W1690="""",W1690=""f""),"""",W1690&amp;"": ""&amp;vlookup(to_text(W1690),'1.Learning-Goals'!$A$3:$B$100,2,FALSE))"),"")</f>
        <v/>
      </c>
      <c r="AB1690" s="50" t="str">
        <f>IFERROR(__xludf.DUMMYFUNCTION("if(or(X1690="""",X1690=""f""),"""",X1690&amp;"": ""&amp;vlookup(to_text(X1690),'1.Learning-Goals'!$A$3:$B$100,2,FALSE))"),"")</f>
        <v/>
      </c>
      <c r="AC1690" s="52"/>
      <c r="AD1690" s="52"/>
      <c r="AE1690" s="52"/>
      <c r="AF1690" s="52"/>
      <c r="AG1690" s="52"/>
      <c r="AH1690" s="52"/>
      <c r="AI1690" s="52"/>
      <c r="AJ1690" s="52"/>
    </row>
    <row r="1691" ht="15.75" customHeight="1">
      <c r="A1691" s="53"/>
      <c r="B1691" s="39" t="str">
        <f t="shared" si="1"/>
        <v/>
      </c>
      <c r="C1691" s="40" t="s">
        <v>5279</v>
      </c>
      <c r="D1691" s="41" t="s">
        <v>5280</v>
      </c>
      <c r="E1691" s="41" t="s">
        <v>4890</v>
      </c>
      <c r="F1691" s="40" t="s">
        <v>5260</v>
      </c>
      <c r="G1691" s="41" t="s">
        <v>4902</v>
      </c>
      <c r="H1691" s="60" t="s">
        <v>4893</v>
      </c>
      <c r="I1691" s="41" t="s">
        <v>5261</v>
      </c>
      <c r="J1691" s="46" t="s">
        <v>5262</v>
      </c>
      <c r="K1691" s="40" t="s">
        <v>5281</v>
      </c>
      <c r="L1691" s="41" t="s">
        <v>5282</v>
      </c>
      <c r="M1691" s="59"/>
      <c r="N1691" s="49"/>
      <c r="O1691" s="61"/>
      <c r="P1691" s="49"/>
      <c r="Q1691" s="46" t="s">
        <v>5283</v>
      </c>
      <c r="R1691" s="46" t="s">
        <v>5284</v>
      </c>
      <c r="S1691" s="49"/>
      <c r="T1691" s="50" t="str">
        <f>IFERROR(__xludf.DUMMYFUNCTION("if(isblank($A1691),"""",REGEXREPLACE($A1691,   "",?(\d),?"",  ""$1""&amp;""-""&amp;$H1691))"),"")</f>
        <v/>
      </c>
      <c r="U1691" s="51" t="str">
        <f>IFERROR(__xludf.DUMMYFUNCTION("iferror(split(A1691,"","",TRUE,TRUE),"""")"),"")</f>
        <v/>
      </c>
      <c r="V1691" s="51"/>
      <c r="W1691" s="51"/>
      <c r="X1691" s="51"/>
      <c r="Y1691" s="50" t="str">
        <f>IFERROR(__xludf.DUMMYFUNCTION("if(or(U1691="""",U1691=""f""),"""",U1691&amp;"": ""&amp;vlookup(to_text(U1691),'1.Learning-Goals'!$A$3:$B$100,2,FALSE))"),"")</f>
        <v/>
      </c>
      <c r="Z1691" s="50" t="str">
        <f>IFERROR(__xludf.DUMMYFUNCTION("if(or(V1691="""",V1691=""f""),"""",V1691&amp;"": ""&amp;vlookup(to_text(V1691),'1.Learning-Goals'!$A$3:$B$100,2,FALSE))"),"")</f>
        <v/>
      </c>
      <c r="AA1691" s="50" t="str">
        <f>IFERROR(__xludf.DUMMYFUNCTION("if(or(W1691="""",W1691=""f""),"""",W1691&amp;"": ""&amp;vlookup(to_text(W1691),'1.Learning-Goals'!$A$3:$B$100,2,FALSE))"),"")</f>
        <v/>
      </c>
      <c r="AB1691" s="50" t="str">
        <f>IFERROR(__xludf.DUMMYFUNCTION("if(or(X1691="""",X1691=""f""),"""",X1691&amp;"": ""&amp;vlookup(to_text(X1691),'1.Learning-Goals'!$A$3:$B$100,2,FALSE))"),"")</f>
        <v/>
      </c>
      <c r="AC1691" s="52"/>
      <c r="AD1691" s="52"/>
      <c r="AE1691" s="52"/>
      <c r="AF1691" s="52"/>
      <c r="AG1691" s="52"/>
      <c r="AH1691" s="52"/>
      <c r="AI1691" s="52"/>
      <c r="AJ1691" s="52"/>
    </row>
    <row r="1692" ht="15.75" customHeight="1">
      <c r="A1692" s="53"/>
      <c r="B1692" s="39" t="str">
        <f t="shared" si="1"/>
        <v/>
      </c>
      <c r="C1692" s="40" t="s">
        <v>5285</v>
      </c>
      <c r="D1692" s="41" t="s">
        <v>5286</v>
      </c>
      <c r="E1692" s="41" t="s">
        <v>4890</v>
      </c>
      <c r="F1692" s="40" t="s">
        <v>5260</v>
      </c>
      <c r="G1692" s="41" t="s">
        <v>4902</v>
      </c>
      <c r="H1692" s="60" t="s">
        <v>4893</v>
      </c>
      <c r="I1692" s="41" t="s">
        <v>5261</v>
      </c>
      <c r="J1692" s="46" t="s">
        <v>5262</v>
      </c>
      <c r="K1692" s="40" t="s">
        <v>5287</v>
      </c>
      <c r="L1692" s="41" t="s">
        <v>5288</v>
      </c>
      <c r="M1692" s="59"/>
      <c r="N1692" s="49"/>
      <c r="O1692" s="61"/>
      <c r="P1692" s="49"/>
      <c r="Q1692" s="46" t="s">
        <v>5289</v>
      </c>
      <c r="R1692" s="46" t="s">
        <v>5290</v>
      </c>
      <c r="S1692" s="49"/>
      <c r="T1692" s="50" t="str">
        <f>IFERROR(__xludf.DUMMYFUNCTION("if(isblank($A1692),"""",REGEXREPLACE($A1692,   "",?(\d),?"",  ""$1""&amp;""-""&amp;$H1692))"),"")</f>
        <v/>
      </c>
      <c r="U1692" s="51" t="str">
        <f>IFERROR(__xludf.DUMMYFUNCTION("iferror(split(A1692,"","",TRUE,TRUE),"""")"),"")</f>
        <v/>
      </c>
      <c r="V1692" s="51"/>
      <c r="W1692" s="51"/>
      <c r="X1692" s="51"/>
      <c r="Y1692" s="50" t="str">
        <f>IFERROR(__xludf.DUMMYFUNCTION("if(or(U1692="""",U1692=""f""),"""",U1692&amp;"": ""&amp;vlookup(to_text(U1692),'1.Learning-Goals'!$A$3:$B$100,2,FALSE))"),"")</f>
        <v/>
      </c>
      <c r="Z1692" s="50" t="str">
        <f>IFERROR(__xludf.DUMMYFUNCTION("if(or(V1692="""",V1692=""f""),"""",V1692&amp;"": ""&amp;vlookup(to_text(V1692),'1.Learning-Goals'!$A$3:$B$100,2,FALSE))"),"")</f>
        <v/>
      </c>
      <c r="AA1692" s="50" t="str">
        <f>IFERROR(__xludf.DUMMYFUNCTION("if(or(W1692="""",W1692=""f""),"""",W1692&amp;"": ""&amp;vlookup(to_text(W1692),'1.Learning-Goals'!$A$3:$B$100,2,FALSE))"),"")</f>
        <v/>
      </c>
      <c r="AB1692" s="50" t="str">
        <f>IFERROR(__xludf.DUMMYFUNCTION("if(or(X1692="""",X1692=""f""),"""",X1692&amp;"": ""&amp;vlookup(to_text(X1692),'1.Learning-Goals'!$A$3:$B$100,2,FALSE))"),"")</f>
        <v/>
      </c>
      <c r="AC1692" s="52"/>
      <c r="AD1692" s="52"/>
      <c r="AE1692" s="52"/>
      <c r="AF1692" s="52"/>
      <c r="AG1692" s="52"/>
      <c r="AH1692" s="52"/>
      <c r="AI1692" s="52"/>
      <c r="AJ1692" s="52"/>
    </row>
    <row r="1693" ht="15.75" customHeight="1">
      <c r="A1693" s="53"/>
      <c r="B1693" s="39" t="str">
        <f t="shared" si="1"/>
        <v/>
      </c>
      <c r="C1693" s="40" t="s">
        <v>5291</v>
      </c>
      <c r="D1693" s="41" t="s">
        <v>5292</v>
      </c>
      <c r="E1693" s="41" t="s">
        <v>4890</v>
      </c>
      <c r="F1693" s="40" t="s">
        <v>5260</v>
      </c>
      <c r="G1693" s="41" t="s">
        <v>1067</v>
      </c>
      <c r="H1693" s="60" t="s">
        <v>4893</v>
      </c>
      <c r="I1693" s="41" t="s">
        <v>5261</v>
      </c>
      <c r="J1693" s="46" t="s">
        <v>5262</v>
      </c>
      <c r="K1693" s="40" t="s">
        <v>5293</v>
      </c>
      <c r="L1693" s="41" t="s">
        <v>5294</v>
      </c>
      <c r="M1693" s="59"/>
      <c r="N1693" s="49"/>
      <c r="O1693" s="61"/>
      <c r="P1693" s="49"/>
      <c r="Q1693" s="46" t="s">
        <v>5295</v>
      </c>
      <c r="R1693" s="46" t="s">
        <v>5296</v>
      </c>
      <c r="S1693" s="49"/>
      <c r="T1693" s="50" t="str">
        <f>IFERROR(__xludf.DUMMYFUNCTION("if(isblank($A1693),"""",REGEXREPLACE($A1693,   "",?(\d),?"",  ""$1""&amp;""-""&amp;$H1693))"),"")</f>
        <v/>
      </c>
      <c r="U1693" s="51" t="str">
        <f>IFERROR(__xludf.DUMMYFUNCTION("iferror(split(A1693,"","",TRUE,TRUE),"""")"),"")</f>
        <v/>
      </c>
      <c r="V1693" s="51"/>
      <c r="W1693" s="51"/>
      <c r="X1693" s="51"/>
      <c r="Y1693" s="50" t="str">
        <f>IFERROR(__xludf.DUMMYFUNCTION("if(or(U1693="""",U1693=""f""),"""",U1693&amp;"": ""&amp;vlookup(to_text(U1693),'1.Learning-Goals'!$A$3:$B$100,2,FALSE))"),"")</f>
        <v/>
      </c>
      <c r="Z1693" s="50" t="str">
        <f>IFERROR(__xludf.DUMMYFUNCTION("if(or(V1693="""",V1693=""f""),"""",V1693&amp;"": ""&amp;vlookup(to_text(V1693),'1.Learning-Goals'!$A$3:$B$100,2,FALSE))"),"")</f>
        <v/>
      </c>
      <c r="AA1693" s="50" t="str">
        <f>IFERROR(__xludf.DUMMYFUNCTION("if(or(W1693="""",W1693=""f""),"""",W1693&amp;"": ""&amp;vlookup(to_text(W1693),'1.Learning-Goals'!$A$3:$B$100,2,FALSE))"),"")</f>
        <v/>
      </c>
      <c r="AB1693" s="50" t="str">
        <f>IFERROR(__xludf.DUMMYFUNCTION("if(or(X1693="""",X1693=""f""),"""",X1693&amp;"": ""&amp;vlookup(to_text(X1693),'1.Learning-Goals'!$A$3:$B$100,2,FALSE))"),"")</f>
        <v/>
      </c>
      <c r="AC1693" s="52"/>
      <c r="AD1693" s="52"/>
      <c r="AE1693" s="52"/>
      <c r="AF1693" s="52"/>
      <c r="AG1693" s="52"/>
      <c r="AH1693" s="52"/>
      <c r="AI1693" s="52"/>
      <c r="AJ1693" s="52"/>
    </row>
    <row r="1694" ht="15.75" customHeight="1">
      <c r="A1694" s="53"/>
      <c r="B1694" s="39" t="str">
        <f t="shared" si="1"/>
        <v/>
      </c>
      <c r="C1694" s="40" t="s">
        <v>5297</v>
      </c>
      <c r="D1694" s="41" t="s">
        <v>5298</v>
      </c>
      <c r="E1694" s="41" t="s">
        <v>4890</v>
      </c>
      <c r="F1694" s="40" t="s">
        <v>5260</v>
      </c>
      <c r="G1694" s="41" t="s">
        <v>1067</v>
      </c>
      <c r="H1694" s="60" t="s">
        <v>4893</v>
      </c>
      <c r="I1694" s="41" t="s">
        <v>5261</v>
      </c>
      <c r="J1694" s="46" t="s">
        <v>5262</v>
      </c>
      <c r="K1694" s="40" t="s">
        <v>5299</v>
      </c>
      <c r="L1694" s="41" t="s">
        <v>5300</v>
      </c>
      <c r="M1694" s="59"/>
      <c r="N1694" s="49"/>
      <c r="O1694" s="61"/>
      <c r="P1694" s="49"/>
      <c r="Q1694" s="46" t="s">
        <v>5301</v>
      </c>
      <c r="R1694" s="46" t="s">
        <v>5302</v>
      </c>
      <c r="S1694" s="49"/>
      <c r="T1694" s="50" t="str">
        <f>IFERROR(__xludf.DUMMYFUNCTION("if(isblank($A1694),"""",REGEXREPLACE($A1694,   "",?(\d),?"",  ""$1""&amp;""-""&amp;$H1694))"),"")</f>
        <v/>
      </c>
      <c r="U1694" s="51" t="str">
        <f>IFERROR(__xludf.DUMMYFUNCTION("iferror(split(A1694,"","",TRUE,TRUE),"""")"),"")</f>
        <v/>
      </c>
      <c r="V1694" s="51"/>
      <c r="W1694" s="51"/>
      <c r="X1694" s="51"/>
      <c r="Y1694" s="50" t="str">
        <f>IFERROR(__xludf.DUMMYFUNCTION("if(or(U1694="""",U1694=""f""),"""",U1694&amp;"": ""&amp;vlookup(to_text(U1694),'1.Learning-Goals'!$A$3:$B$100,2,FALSE))"),"")</f>
        <v/>
      </c>
      <c r="Z1694" s="50" t="str">
        <f>IFERROR(__xludf.DUMMYFUNCTION("if(or(V1694="""",V1694=""f""),"""",V1694&amp;"": ""&amp;vlookup(to_text(V1694),'1.Learning-Goals'!$A$3:$B$100,2,FALSE))"),"")</f>
        <v/>
      </c>
      <c r="AA1694" s="50" t="str">
        <f>IFERROR(__xludf.DUMMYFUNCTION("if(or(W1694="""",W1694=""f""),"""",W1694&amp;"": ""&amp;vlookup(to_text(W1694),'1.Learning-Goals'!$A$3:$B$100,2,FALSE))"),"")</f>
        <v/>
      </c>
      <c r="AB1694" s="50" t="str">
        <f>IFERROR(__xludf.DUMMYFUNCTION("if(or(X1694="""",X1694=""f""),"""",X1694&amp;"": ""&amp;vlookup(to_text(X1694),'1.Learning-Goals'!$A$3:$B$100,2,FALSE))"),"")</f>
        <v/>
      </c>
      <c r="AC1694" s="52"/>
      <c r="AD1694" s="52"/>
      <c r="AE1694" s="52"/>
      <c r="AF1694" s="52"/>
      <c r="AG1694" s="52"/>
      <c r="AH1694" s="52"/>
      <c r="AI1694" s="52"/>
      <c r="AJ1694" s="52"/>
    </row>
    <row r="1695" ht="15.75" customHeight="1">
      <c r="A1695" s="53"/>
      <c r="B1695" s="39" t="str">
        <f t="shared" si="1"/>
        <v/>
      </c>
      <c r="C1695" s="40" t="s">
        <v>5303</v>
      </c>
      <c r="D1695" s="41" t="s">
        <v>5304</v>
      </c>
      <c r="E1695" s="41" t="s">
        <v>4890</v>
      </c>
      <c r="F1695" s="40" t="s">
        <v>5260</v>
      </c>
      <c r="G1695" s="41" t="s">
        <v>1067</v>
      </c>
      <c r="H1695" s="60" t="s">
        <v>4893</v>
      </c>
      <c r="I1695" s="41" t="s">
        <v>5261</v>
      </c>
      <c r="J1695" s="46" t="s">
        <v>5262</v>
      </c>
      <c r="K1695" s="40" t="s">
        <v>5305</v>
      </c>
      <c r="L1695" s="41" t="s">
        <v>5306</v>
      </c>
      <c r="M1695" s="59"/>
      <c r="N1695" s="49"/>
      <c r="O1695" s="61"/>
      <c r="P1695" s="49"/>
      <c r="Q1695" s="46" t="s">
        <v>5307</v>
      </c>
      <c r="R1695" s="59"/>
      <c r="S1695" s="49"/>
      <c r="T1695" s="50" t="str">
        <f>IFERROR(__xludf.DUMMYFUNCTION("if(isblank($A1695),"""",REGEXREPLACE($A1695,   "",?(\d),?"",  ""$1""&amp;""-""&amp;$H1695))"),"")</f>
        <v/>
      </c>
      <c r="U1695" s="51" t="str">
        <f>IFERROR(__xludf.DUMMYFUNCTION("iferror(split(A1695,"","",TRUE,TRUE),"""")"),"")</f>
        <v/>
      </c>
      <c r="V1695" s="51"/>
      <c r="W1695" s="51"/>
      <c r="X1695" s="51"/>
      <c r="Y1695" s="50" t="str">
        <f>IFERROR(__xludf.DUMMYFUNCTION("if(or(U1695="""",U1695=""f""),"""",U1695&amp;"": ""&amp;vlookup(to_text(U1695),'1.Learning-Goals'!$A$3:$B$100,2,FALSE))"),"")</f>
        <v/>
      </c>
      <c r="Z1695" s="50" t="str">
        <f>IFERROR(__xludf.DUMMYFUNCTION("if(or(V1695="""",V1695=""f""),"""",V1695&amp;"": ""&amp;vlookup(to_text(V1695),'1.Learning-Goals'!$A$3:$B$100,2,FALSE))"),"")</f>
        <v/>
      </c>
      <c r="AA1695" s="50" t="str">
        <f>IFERROR(__xludf.DUMMYFUNCTION("if(or(W1695="""",W1695=""f""),"""",W1695&amp;"": ""&amp;vlookup(to_text(W1695),'1.Learning-Goals'!$A$3:$B$100,2,FALSE))"),"")</f>
        <v/>
      </c>
      <c r="AB1695" s="50" t="str">
        <f>IFERROR(__xludf.DUMMYFUNCTION("if(or(X1695="""",X1695=""f""),"""",X1695&amp;"": ""&amp;vlookup(to_text(X1695),'1.Learning-Goals'!$A$3:$B$100,2,FALSE))"),"")</f>
        <v/>
      </c>
      <c r="AC1695" s="52"/>
      <c r="AD1695" s="52"/>
      <c r="AE1695" s="52"/>
      <c r="AF1695" s="52"/>
      <c r="AG1695" s="52"/>
      <c r="AH1695" s="52"/>
      <c r="AI1695" s="52"/>
      <c r="AJ1695" s="52"/>
    </row>
    <row r="1696" ht="15.75" customHeight="1">
      <c r="A1696" s="53"/>
      <c r="B1696" s="39" t="str">
        <f t="shared" si="1"/>
        <v/>
      </c>
      <c r="C1696" s="40" t="s">
        <v>5308</v>
      </c>
      <c r="D1696" s="41" t="s">
        <v>5309</v>
      </c>
      <c r="E1696" s="41" t="s">
        <v>4890</v>
      </c>
      <c r="F1696" s="40" t="s">
        <v>5260</v>
      </c>
      <c r="G1696" s="41" t="s">
        <v>1067</v>
      </c>
      <c r="H1696" s="60" t="s">
        <v>4893</v>
      </c>
      <c r="I1696" s="41" t="s">
        <v>5261</v>
      </c>
      <c r="J1696" s="46" t="s">
        <v>5262</v>
      </c>
      <c r="K1696" s="40" t="s">
        <v>5305</v>
      </c>
      <c r="L1696" s="41" t="s">
        <v>5306</v>
      </c>
      <c r="M1696" s="59"/>
      <c r="N1696" s="49"/>
      <c r="O1696" s="61"/>
      <c r="P1696" s="49"/>
      <c r="Q1696" s="46" t="s">
        <v>5307</v>
      </c>
      <c r="R1696" s="59"/>
      <c r="S1696" s="49"/>
      <c r="T1696" s="50" t="str">
        <f>IFERROR(__xludf.DUMMYFUNCTION("if(isblank($A1696),"""",REGEXREPLACE($A1696,   "",?(\d),?"",  ""$1""&amp;""-""&amp;$H1696))"),"")</f>
        <v/>
      </c>
      <c r="U1696" s="51" t="str">
        <f>IFERROR(__xludf.DUMMYFUNCTION("iferror(split(A1696,"","",TRUE,TRUE),"""")"),"")</f>
        <v/>
      </c>
      <c r="V1696" s="51"/>
      <c r="W1696" s="51"/>
      <c r="X1696" s="51"/>
      <c r="Y1696" s="50" t="str">
        <f>IFERROR(__xludf.DUMMYFUNCTION("if(or(U1696="""",U1696=""f""),"""",U1696&amp;"": ""&amp;vlookup(to_text(U1696),'1.Learning-Goals'!$A$3:$B$100,2,FALSE))"),"")</f>
        <v/>
      </c>
      <c r="Z1696" s="50" t="str">
        <f>IFERROR(__xludf.DUMMYFUNCTION("if(or(V1696="""",V1696=""f""),"""",V1696&amp;"": ""&amp;vlookup(to_text(V1696),'1.Learning-Goals'!$A$3:$B$100,2,FALSE))"),"")</f>
        <v/>
      </c>
      <c r="AA1696" s="50" t="str">
        <f>IFERROR(__xludf.DUMMYFUNCTION("if(or(W1696="""",W1696=""f""),"""",W1696&amp;"": ""&amp;vlookup(to_text(W1696),'1.Learning-Goals'!$A$3:$B$100,2,FALSE))"),"")</f>
        <v/>
      </c>
      <c r="AB1696" s="50" t="str">
        <f>IFERROR(__xludf.DUMMYFUNCTION("if(or(X1696="""",X1696=""f""),"""",X1696&amp;"": ""&amp;vlookup(to_text(X1696),'1.Learning-Goals'!$A$3:$B$100,2,FALSE))"),"")</f>
        <v/>
      </c>
      <c r="AC1696" s="52"/>
      <c r="AD1696" s="52"/>
      <c r="AE1696" s="52"/>
      <c r="AF1696" s="52"/>
      <c r="AG1696" s="52"/>
      <c r="AH1696" s="52"/>
      <c r="AI1696" s="52"/>
      <c r="AJ1696" s="52"/>
    </row>
    <row r="1697" ht="15.75" customHeight="1">
      <c r="A1697" s="53"/>
      <c r="B1697" s="39" t="str">
        <f t="shared" si="1"/>
        <v/>
      </c>
      <c r="C1697" s="40" t="s">
        <v>5310</v>
      </c>
      <c r="D1697" s="41" t="s">
        <v>5311</v>
      </c>
      <c r="E1697" s="41" t="s">
        <v>4890</v>
      </c>
      <c r="F1697" s="40" t="s">
        <v>5260</v>
      </c>
      <c r="G1697" s="41" t="s">
        <v>1067</v>
      </c>
      <c r="H1697" s="60" t="s">
        <v>4893</v>
      </c>
      <c r="I1697" s="41" t="s">
        <v>5261</v>
      </c>
      <c r="J1697" s="46" t="s">
        <v>5262</v>
      </c>
      <c r="K1697" s="40" t="s">
        <v>5293</v>
      </c>
      <c r="L1697" s="41" t="s">
        <v>5294</v>
      </c>
      <c r="M1697" s="59"/>
      <c r="N1697" s="49"/>
      <c r="O1697" s="61"/>
      <c r="P1697" s="49"/>
      <c r="Q1697" s="46" t="s">
        <v>5295</v>
      </c>
      <c r="R1697" s="46" t="s">
        <v>5296</v>
      </c>
      <c r="S1697" s="49"/>
      <c r="T1697" s="50" t="str">
        <f>IFERROR(__xludf.DUMMYFUNCTION("if(isblank($A1697),"""",REGEXREPLACE($A1697,   "",?(\d),?"",  ""$1""&amp;""-""&amp;$H1697))"),"")</f>
        <v/>
      </c>
      <c r="U1697" s="51" t="str">
        <f>IFERROR(__xludf.DUMMYFUNCTION("iferror(split(A1697,"","",TRUE,TRUE),"""")"),"")</f>
        <v/>
      </c>
      <c r="V1697" s="51"/>
      <c r="W1697" s="51"/>
      <c r="X1697" s="51"/>
      <c r="Y1697" s="50" t="str">
        <f>IFERROR(__xludf.DUMMYFUNCTION("if(or(U1697="""",U1697=""f""),"""",U1697&amp;"": ""&amp;vlookup(to_text(U1697),'1.Learning-Goals'!$A$3:$B$100,2,FALSE))"),"")</f>
        <v/>
      </c>
      <c r="Z1697" s="50" t="str">
        <f>IFERROR(__xludf.DUMMYFUNCTION("if(or(V1697="""",V1697=""f""),"""",V1697&amp;"": ""&amp;vlookup(to_text(V1697),'1.Learning-Goals'!$A$3:$B$100,2,FALSE))"),"")</f>
        <v/>
      </c>
      <c r="AA1697" s="50" t="str">
        <f>IFERROR(__xludf.DUMMYFUNCTION("if(or(W1697="""",W1697=""f""),"""",W1697&amp;"": ""&amp;vlookup(to_text(W1697),'1.Learning-Goals'!$A$3:$B$100,2,FALSE))"),"")</f>
        <v/>
      </c>
      <c r="AB1697" s="50" t="str">
        <f>IFERROR(__xludf.DUMMYFUNCTION("if(or(X1697="""",X1697=""f""),"""",X1697&amp;"": ""&amp;vlookup(to_text(X1697),'1.Learning-Goals'!$A$3:$B$100,2,FALSE))"),"")</f>
        <v/>
      </c>
      <c r="AC1697" s="52"/>
      <c r="AD1697" s="52"/>
      <c r="AE1697" s="52"/>
      <c r="AF1697" s="52"/>
      <c r="AG1697" s="52"/>
      <c r="AH1697" s="52"/>
      <c r="AI1697" s="52"/>
      <c r="AJ1697" s="52"/>
    </row>
    <row r="1698" ht="15.75" customHeight="1">
      <c r="A1698" s="53"/>
      <c r="B1698" s="39" t="str">
        <f t="shared" si="1"/>
        <v/>
      </c>
      <c r="C1698" s="40" t="s">
        <v>5312</v>
      </c>
      <c r="D1698" s="41" t="s">
        <v>5313</v>
      </c>
      <c r="E1698" s="41" t="s">
        <v>4890</v>
      </c>
      <c r="F1698" s="40" t="s">
        <v>5260</v>
      </c>
      <c r="G1698" s="41" t="s">
        <v>1067</v>
      </c>
      <c r="H1698" s="60" t="s">
        <v>4893</v>
      </c>
      <c r="I1698" s="41" t="s">
        <v>5261</v>
      </c>
      <c r="J1698" s="46" t="s">
        <v>5262</v>
      </c>
      <c r="K1698" s="40" t="s">
        <v>5305</v>
      </c>
      <c r="L1698" s="41" t="s">
        <v>5306</v>
      </c>
      <c r="M1698" s="59"/>
      <c r="N1698" s="49"/>
      <c r="O1698" s="61"/>
      <c r="P1698" s="49"/>
      <c r="Q1698" s="46" t="s">
        <v>5307</v>
      </c>
      <c r="R1698" s="59"/>
      <c r="S1698" s="49"/>
      <c r="T1698" s="50" t="str">
        <f>IFERROR(__xludf.DUMMYFUNCTION("if(isblank($A1698),"""",REGEXREPLACE($A1698,   "",?(\d),?"",  ""$1""&amp;""-""&amp;$H1698))"),"")</f>
        <v/>
      </c>
      <c r="U1698" s="51" t="str">
        <f>IFERROR(__xludf.DUMMYFUNCTION("iferror(split(A1698,"","",TRUE,TRUE),"""")"),"")</f>
        <v/>
      </c>
      <c r="V1698" s="51"/>
      <c r="W1698" s="51"/>
      <c r="X1698" s="51"/>
      <c r="Y1698" s="50" t="str">
        <f>IFERROR(__xludf.DUMMYFUNCTION("if(or(U1698="""",U1698=""f""),"""",U1698&amp;"": ""&amp;vlookup(to_text(U1698),'1.Learning-Goals'!$A$3:$B$100,2,FALSE))"),"")</f>
        <v/>
      </c>
      <c r="Z1698" s="50" t="str">
        <f>IFERROR(__xludf.DUMMYFUNCTION("if(or(V1698="""",V1698=""f""),"""",V1698&amp;"": ""&amp;vlookup(to_text(V1698),'1.Learning-Goals'!$A$3:$B$100,2,FALSE))"),"")</f>
        <v/>
      </c>
      <c r="AA1698" s="50" t="str">
        <f>IFERROR(__xludf.DUMMYFUNCTION("if(or(W1698="""",W1698=""f""),"""",W1698&amp;"": ""&amp;vlookup(to_text(W1698),'1.Learning-Goals'!$A$3:$B$100,2,FALSE))"),"")</f>
        <v/>
      </c>
      <c r="AB1698" s="50" t="str">
        <f>IFERROR(__xludf.DUMMYFUNCTION("if(or(X1698="""",X1698=""f""),"""",X1698&amp;"": ""&amp;vlookup(to_text(X1698),'1.Learning-Goals'!$A$3:$B$100,2,FALSE))"),"")</f>
        <v/>
      </c>
      <c r="AC1698" s="52"/>
      <c r="AD1698" s="52"/>
      <c r="AE1698" s="52"/>
      <c r="AF1698" s="52"/>
      <c r="AG1698" s="52"/>
      <c r="AH1698" s="52"/>
      <c r="AI1698" s="52"/>
      <c r="AJ1698" s="52"/>
    </row>
    <row r="1699" ht="15.75" customHeight="1">
      <c r="A1699" s="53"/>
      <c r="B1699" s="39" t="str">
        <f t="shared" si="1"/>
        <v/>
      </c>
      <c r="C1699" s="40" t="s">
        <v>5314</v>
      </c>
      <c r="D1699" s="41" t="s">
        <v>5315</v>
      </c>
      <c r="E1699" s="41" t="s">
        <v>4890</v>
      </c>
      <c r="F1699" s="40" t="s">
        <v>5260</v>
      </c>
      <c r="G1699" s="41" t="s">
        <v>4051</v>
      </c>
      <c r="H1699" s="60" t="s">
        <v>4893</v>
      </c>
      <c r="I1699" s="41" t="s">
        <v>5261</v>
      </c>
      <c r="J1699" s="41" t="s">
        <v>5262</v>
      </c>
      <c r="K1699" s="40" t="s">
        <v>5316</v>
      </c>
      <c r="L1699" s="41" t="s">
        <v>5317</v>
      </c>
      <c r="M1699" s="59"/>
      <c r="N1699" s="49"/>
      <c r="O1699" s="61"/>
      <c r="P1699" s="49"/>
      <c r="Q1699" s="46" t="s">
        <v>5318</v>
      </c>
      <c r="R1699" s="46" t="s">
        <v>5319</v>
      </c>
      <c r="S1699" s="49"/>
      <c r="T1699" s="50" t="str">
        <f>IFERROR(__xludf.DUMMYFUNCTION("if(isblank($A1699),"""",REGEXREPLACE($A1699,   "",?(\d),?"",  ""$1""&amp;""-""&amp;$H1699))"),"")</f>
        <v/>
      </c>
      <c r="U1699" s="51" t="str">
        <f>IFERROR(__xludf.DUMMYFUNCTION("iferror(split(A1699,"","",TRUE,TRUE),"""")"),"")</f>
        <v/>
      </c>
      <c r="V1699" s="51"/>
      <c r="W1699" s="51"/>
      <c r="X1699" s="51"/>
      <c r="Y1699" s="50" t="str">
        <f>IFERROR(__xludf.DUMMYFUNCTION("if(or(U1699="""",U1699=""f""),"""",U1699&amp;"": ""&amp;vlookup(to_text(U1699),'1.Learning-Goals'!$A$3:$B$100,2,FALSE))"),"")</f>
        <v/>
      </c>
      <c r="Z1699" s="50" t="str">
        <f>IFERROR(__xludf.DUMMYFUNCTION("if(or(V1699="""",V1699=""f""),"""",V1699&amp;"": ""&amp;vlookup(to_text(V1699),'1.Learning-Goals'!$A$3:$B$100,2,FALSE))"),"")</f>
        <v/>
      </c>
      <c r="AA1699" s="50" t="str">
        <f>IFERROR(__xludf.DUMMYFUNCTION("if(or(W1699="""",W1699=""f""),"""",W1699&amp;"": ""&amp;vlookup(to_text(W1699),'1.Learning-Goals'!$A$3:$B$100,2,FALSE))"),"")</f>
        <v/>
      </c>
      <c r="AB1699" s="50" t="str">
        <f>IFERROR(__xludf.DUMMYFUNCTION("if(or(X1699="""",X1699=""f""),"""",X1699&amp;"": ""&amp;vlookup(to_text(X1699),'1.Learning-Goals'!$A$3:$B$100,2,FALSE))"),"")</f>
        <v/>
      </c>
      <c r="AC1699" s="52"/>
      <c r="AD1699" s="52"/>
      <c r="AE1699" s="52"/>
      <c r="AF1699" s="52"/>
      <c r="AG1699" s="52"/>
      <c r="AH1699" s="52"/>
      <c r="AI1699" s="52"/>
      <c r="AJ1699" s="52"/>
    </row>
    <row r="1700" ht="15.75" customHeight="1">
      <c r="A1700" s="53"/>
      <c r="B1700" s="39" t="str">
        <f t="shared" si="1"/>
        <v/>
      </c>
      <c r="C1700" s="40" t="s">
        <v>5320</v>
      </c>
      <c r="D1700" s="41" t="s">
        <v>5321</v>
      </c>
      <c r="E1700" s="41" t="s">
        <v>4890</v>
      </c>
      <c r="F1700" s="40" t="s">
        <v>5260</v>
      </c>
      <c r="G1700" s="41" t="s">
        <v>4051</v>
      </c>
      <c r="H1700" s="60" t="s">
        <v>4893</v>
      </c>
      <c r="I1700" s="41" t="s">
        <v>5261</v>
      </c>
      <c r="J1700" s="41" t="s">
        <v>5262</v>
      </c>
      <c r="K1700" s="40" t="s">
        <v>5316</v>
      </c>
      <c r="L1700" s="41" t="s">
        <v>5317</v>
      </c>
      <c r="M1700" s="59"/>
      <c r="N1700" s="49"/>
      <c r="O1700" s="61"/>
      <c r="P1700" s="49"/>
      <c r="Q1700" s="46" t="s">
        <v>5318</v>
      </c>
      <c r="R1700" s="46" t="s">
        <v>5319</v>
      </c>
      <c r="S1700" s="49"/>
      <c r="T1700" s="50" t="str">
        <f>IFERROR(__xludf.DUMMYFUNCTION("if(isblank($A1700),"""",REGEXREPLACE($A1700,   "",?(\d),?"",  ""$1""&amp;""-""&amp;$H1700))"),"")</f>
        <v/>
      </c>
      <c r="U1700" s="51" t="str">
        <f>IFERROR(__xludf.DUMMYFUNCTION("iferror(split(A1700,"","",TRUE,TRUE),"""")"),"")</f>
        <v/>
      </c>
      <c r="V1700" s="51"/>
      <c r="W1700" s="51"/>
      <c r="X1700" s="51"/>
      <c r="Y1700" s="50" t="str">
        <f>IFERROR(__xludf.DUMMYFUNCTION("if(or(U1700="""",U1700=""f""),"""",U1700&amp;"": ""&amp;vlookup(to_text(U1700),'1.Learning-Goals'!$A$3:$B$100,2,FALSE))"),"")</f>
        <v/>
      </c>
      <c r="Z1700" s="50" t="str">
        <f>IFERROR(__xludf.DUMMYFUNCTION("if(or(V1700="""",V1700=""f""),"""",V1700&amp;"": ""&amp;vlookup(to_text(V1700),'1.Learning-Goals'!$A$3:$B$100,2,FALSE))"),"")</f>
        <v/>
      </c>
      <c r="AA1700" s="50" t="str">
        <f>IFERROR(__xludf.DUMMYFUNCTION("if(or(W1700="""",W1700=""f""),"""",W1700&amp;"": ""&amp;vlookup(to_text(W1700),'1.Learning-Goals'!$A$3:$B$100,2,FALSE))"),"")</f>
        <v/>
      </c>
      <c r="AB1700" s="50" t="str">
        <f>IFERROR(__xludf.DUMMYFUNCTION("if(or(X1700="""",X1700=""f""),"""",X1700&amp;"": ""&amp;vlookup(to_text(X1700),'1.Learning-Goals'!$A$3:$B$100,2,FALSE))"),"")</f>
        <v/>
      </c>
      <c r="AC1700" s="52"/>
      <c r="AD1700" s="52"/>
      <c r="AE1700" s="52"/>
      <c r="AF1700" s="52"/>
      <c r="AG1700" s="52"/>
      <c r="AH1700" s="52"/>
      <c r="AI1700" s="52"/>
      <c r="AJ1700" s="52"/>
    </row>
    <row r="1701" ht="15.75" customHeight="1">
      <c r="A1701" s="53"/>
      <c r="B1701" s="39" t="str">
        <f t="shared" si="1"/>
        <v/>
      </c>
      <c r="C1701" s="40" t="s">
        <v>5322</v>
      </c>
      <c r="D1701" s="41" t="s">
        <v>5323</v>
      </c>
      <c r="E1701" s="41" t="s">
        <v>4890</v>
      </c>
      <c r="F1701" s="40" t="s">
        <v>5260</v>
      </c>
      <c r="G1701" s="41" t="s">
        <v>4051</v>
      </c>
      <c r="H1701" s="60" t="s">
        <v>4893</v>
      </c>
      <c r="I1701" s="41" t="s">
        <v>5261</v>
      </c>
      <c r="J1701" s="41" t="s">
        <v>5262</v>
      </c>
      <c r="K1701" s="40" t="s">
        <v>5324</v>
      </c>
      <c r="L1701" s="41" t="s">
        <v>5325</v>
      </c>
      <c r="M1701" s="59"/>
      <c r="N1701" s="49"/>
      <c r="O1701" s="61"/>
      <c r="P1701" s="49"/>
      <c r="Q1701" s="46" t="s">
        <v>5326</v>
      </c>
      <c r="R1701" s="46" t="s">
        <v>5327</v>
      </c>
      <c r="S1701" s="49"/>
      <c r="T1701" s="50" t="str">
        <f>IFERROR(__xludf.DUMMYFUNCTION("if(isblank($A1701),"""",REGEXREPLACE($A1701,   "",?(\d),?"",  ""$1""&amp;""-""&amp;$H1701))"),"")</f>
        <v/>
      </c>
      <c r="U1701" s="51" t="str">
        <f>IFERROR(__xludf.DUMMYFUNCTION("iferror(split(A1701,"","",TRUE,TRUE),"""")"),"")</f>
        <v/>
      </c>
      <c r="V1701" s="51"/>
      <c r="W1701" s="51"/>
      <c r="X1701" s="51"/>
      <c r="Y1701" s="50" t="str">
        <f>IFERROR(__xludf.DUMMYFUNCTION("if(or(U1701="""",U1701=""f""),"""",U1701&amp;"": ""&amp;vlookup(to_text(U1701),'1.Learning-Goals'!$A$3:$B$100,2,FALSE))"),"")</f>
        <v/>
      </c>
      <c r="Z1701" s="50" t="str">
        <f>IFERROR(__xludf.DUMMYFUNCTION("if(or(V1701="""",V1701=""f""),"""",V1701&amp;"": ""&amp;vlookup(to_text(V1701),'1.Learning-Goals'!$A$3:$B$100,2,FALSE))"),"")</f>
        <v/>
      </c>
      <c r="AA1701" s="50" t="str">
        <f>IFERROR(__xludf.DUMMYFUNCTION("if(or(W1701="""",W1701=""f""),"""",W1701&amp;"": ""&amp;vlookup(to_text(W1701),'1.Learning-Goals'!$A$3:$B$100,2,FALSE))"),"")</f>
        <v/>
      </c>
      <c r="AB1701" s="50" t="str">
        <f>IFERROR(__xludf.DUMMYFUNCTION("if(or(X1701="""",X1701=""f""),"""",X1701&amp;"": ""&amp;vlookup(to_text(X1701),'1.Learning-Goals'!$A$3:$B$100,2,FALSE))"),"")</f>
        <v/>
      </c>
      <c r="AC1701" s="52"/>
      <c r="AD1701" s="52"/>
      <c r="AE1701" s="52"/>
      <c r="AF1701" s="52"/>
      <c r="AG1701" s="52"/>
      <c r="AH1701" s="52"/>
      <c r="AI1701" s="52"/>
      <c r="AJ1701" s="52"/>
    </row>
    <row r="1702" ht="15.75" customHeight="1">
      <c r="A1702" s="53"/>
      <c r="B1702" s="39" t="str">
        <f t="shared" si="1"/>
        <v/>
      </c>
      <c r="C1702" s="40" t="s">
        <v>5328</v>
      </c>
      <c r="D1702" s="41" t="s">
        <v>5329</v>
      </c>
      <c r="E1702" s="41" t="s">
        <v>4890</v>
      </c>
      <c r="F1702" s="40" t="s">
        <v>5260</v>
      </c>
      <c r="G1702" s="41" t="s">
        <v>4051</v>
      </c>
      <c r="H1702" s="60" t="s">
        <v>4893</v>
      </c>
      <c r="I1702" s="41" t="s">
        <v>5261</v>
      </c>
      <c r="J1702" s="41" t="s">
        <v>5262</v>
      </c>
      <c r="K1702" s="40" t="s">
        <v>5330</v>
      </c>
      <c r="L1702" s="41" t="s">
        <v>5331</v>
      </c>
      <c r="M1702" s="59"/>
      <c r="N1702" s="49"/>
      <c r="O1702" s="61"/>
      <c r="P1702" s="49"/>
      <c r="Q1702" s="46" t="s">
        <v>5332</v>
      </c>
      <c r="R1702" s="46" t="s">
        <v>5333</v>
      </c>
      <c r="S1702" s="49"/>
      <c r="T1702" s="50" t="str">
        <f>IFERROR(__xludf.DUMMYFUNCTION("if(isblank($A1702),"""",REGEXREPLACE($A1702,   "",?(\d),?"",  ""$1""&amp;""-""&amp;$H1702))"),"")</f>
        <v/>
      </c>
      <c r="U1702" s="51" t="str">
        <f>IFERROR(__xludf.DUMMYFUNCTION("iferror(split(A1702,"","",TRUE,TRUE),"""")"),"")</f>
        <v/>
      </c>
      <c r="V1702" s="51"/>
      <c r="W1702" s="51"/>
      <c r="X1702" s="51"/>
      <c r="Y1702" s="50" t="str">
        <f>IFERROR(__xludf.DUMMYFUNCTION("if(or(U1702="""",U1702=""f""),"""",U1702&amp;"": ""&amp;vlookup(to_text(U1702),'1.Learning-Goals'!$A$3:$B$100,2,FALSE))"),"")</f>
        <v/>
      </c>
      <c r="Z1702" s="50" t="str">
        <f>IFERROR(__xludf.DUMMYFUNCTION("if(or(V1702="""",V1702=""f""),"""",V1702&amp;"": ""&amp;vlookup(to_text(V1702),'1.Learning-Goals'!$A$3:$B$100,2,FALSE))"),"")</f>
        <v/>
      </c>
      <c r="AA1702" s="50" t="str">
        <f>IFERROR(__xludf.DUMMYFUNCTION("if(or(W1702="""",W1702=""f""),"""",W1702&amp;"": ""&amp;vlookup(to_text(W1702),'1.Learning-Goals'!$A$3:$B$100,2,FALSE))"),"")</f>
        <v/>
      </c>
      <c r="AB1702" s="50" t="str">
        <f>IFERROR(__xludf.DUMMYFUNCTION("if(or(X1702="""",X1702=""f""),"""",X1702&amp;"": ""&amp;vlookup(to_text(X1702),'1.Learning-Goals'!$A$3:$B$100,2,FALSE))"),"")</f>
        <v/>
      </c>
      <c r="AC1702" s="52"/>
      <c r="AD1702" s="52"/>
      <c r="AE1702" s="52"/>
      <c r="AF1702" s="52"/>
      <c r="AG1702" s="52"/>
      <c r="AH1702" s="52"/>
      <c r="AI1702" s="52"/>
      <c r="AJ1702" s="52"/>
    </row>
    <row r="1703" ht="15.75" customHeight="1">
      <c r="A1703" s="53"/>
      <c r="B1703" s="39" t="str">
        <f t="shared" si="1"/>
        <v/>
      </c>
      <c r="C1703" s="40" t="s">
        <v>5334</v>
      </c>
      <c r="D1703" s="41" t="s">
        <v>5335</v>
      </c>
      <c r="E1703" s="41" t="s">
        <v>4890</v>
      </c>
      <c r="F1703" s="40" t="s">
        <v>5260</v>
      </c>
      <c r="G1703" s="41" t="s">
        <v>4892</v>
      </c>
      <c r="H1703" s="60" t="s">
        <v>4893</v>
      </c>
      <c r="I1703" s="41" t="s">
        <v>5261</v>
      </c>
      <c r="J1703" s="46" t="s">
        <v>5336</v>
      </c>
      <c r="K1703" s="40" t="s">
        <v>5337</v>
      </c>
      <c r="L1703" s="41" t="s">
        <v>5338</v>
      </c>
      <c r="M1703" s="59"/>
      <c r="N1703" s="49"/>
      <c r="O1703" s="61"/>
      <c r="P1703" s="49"/>
      <c r="Q1703" s="46" t="s">
        <v>5339</v>
      </c>
      <c r="R1703" s="59"/>
      <c r="S1703" s="49"/>
      <c r="T1703" s="50" t="str">
        <f>IFERROR(__xludf.DUMMYFUNCTION("if(isblank($A1703),"""",REGEXREPLACE($A1703,   "",?(\d),?"",  ""$1""&amp;""-""&amp;$H1703))"),"")</f>
        <v/>
      </c>
      <c r="U1703" s="51" t="str">
        <f>IFERROR(__xludf.DUMMYFUNCTION("iferror(split(A1703,"","",TRUE,TRUE),"""")"),"")</f>
        <v/>
      </c>
      <c r="V1703" s="51"/>
      <c r="W1703" s="51"/>
      <c r="X1703" s="51"/>
      <c r="Y1703" s="50" t="str">
        <f>IFERROR(__xludf.DUMMYFUNCTION("if(or(U1703="""",U1703=""f""),"""",U1703&amp;"": ""&amp;vlookup(to_text(U1703),'1.Learning-Goals'!$A$3:$B$100,2,FALSE))"),"")</f>
        <v/>
      </c>
      <c r="Z1703" s="50" t="str">
        <f>IFERROR(__xludf.DUMMYFUNCTION("if(or(V1703="""",V1703=""f""),"""",V1703&amp;"": ""&amp;vlookup(to_text(V1703),'1.Learning-Goals'!$A$3:$B$100,2,FALSE))"),"")</f>
        <v/>
      </c>
      <c r="AA1703" s="50" t="str">
        <f>IFERROR(__xludf.DUMMYFUNCTION("if(or(W1703="""",W1703=""f""),"""",W1703&amp;"": ""&amp;vlookup(to_text(W1703),'1.Learning-Goals'!$A$3:$B$100,2,FALSE))"),"")</f>
        <v/>
      </c>
      <c r="AB1703" s="50" t="str">
        <f>IFERROR(__xludf.DUMMYFUNCTION("if(or(X1703="""",X1703=""f""),"""",X1703&amp;"": ""&amp;vlookup(to_text(X1703),'1.Learning-Goals'!$A$3:$B$100,2,FALSE))"),"")</f>
        <v/>
      </c>
      <c r="AC1703" s="52"/>
      <c r="AD1703" s="52"/>
      <c r="AE1703" s="52"/>
      <c r="AF1703" s="52"/>
      <c r="AG1703" s="52"/>
      <c r="AH1703" s="52"/>
      <c r="AI1703" s="52"/>
      <c r="AJ1703" s="52"/>
    </row>
    <row r="1704" ht="15.75" customHeight="1">
      <c r="A1704" s="53"/>
      <c r="B1704" s="39" t="str">
        <f t="shared" si="1"/>
        <v/>
      </c>
      <c r="C1704" s="40" t="s">
        <v>5340</v>
      </c>
      <c r="D1704" s="41" t="s">
        <v>5341</v>
      </c>
      <c r="E1704" s="41" t="s">
        <v>4890</v>
      </c>
      <c r="F1704" s="40" t="s">
        <v>5260</v>
      </c>
      <c r="G1704" s="41" t="s">
        <v>4902</v>
      </c>
      <c r="H1704" s="60" t="s">
        <v>4893</v>
      </c>
      <c r="I1704" s="41" t="s">
        <v>5261</v>
      </c>
      <c r="J1704" s="46" t="s">
        <v>5336</v>
      </c>
      <c r="K1704" s="40" t="s">
        <v>5281</v>
      </c>
      <c r="L1704" s="41" t="s">
        <v>5282</v>
      </c>
      <c r="M1704" s="59"/>
      <c r="N1704" s="49"/>
      <c r="O1704" s="61"/>
      <c r="P1704" s="49"/>
      <c r="Q1704" s="46" t="s">
        <v>5283</v>
      </c>
      <c r="R1704" s="46" t="s">
        <v>5284</v>
      </c>
      <c r="S1704" s="49"/>
      <c r="T1704" s="50" t="str">
        <f>IFERROR(__xludf.DUMMYFUNCTION("if(isblank($A1704),"""",REGEXREPLACE($A1704,   "",?(\d),?"",  ""$1""&amp;""-""&amp;$H1704))"),"")</f>
        <v/>
      </c>
      <c r="U1704" s="51" t="str">
        <f>IFERROR(__xludf.DUMMYFUNCTION("iferror(split(A1704,"","",TRUE,TRUE),"""")"),"")</f>
        <v/>
      </c>
      <c r="V1704" s="51"/>
      <c r="W1704" s="51"/>
      <c r="X1704" s="51"/>
      <c r="Y1704" s="50" t="str">
        <f>IFERROR(__xludf.DUMMYFUNCTION("if(or(U1704="""",U1704=""f""),"""",U1704&amp;"": ""&amp;vlookup(to_text(U1704),'1.Learning-Goals'!$A$3:$B$100,2,FALSE))"),"")</f>
        <v/>
      </c>
      <c r="Z1704" s="50" t="str">
        <f>IFERROR(__xludf.DUMMYFUNCTION("if(or(V1704="""",V1704=""f""),"""",V1704&amp;"": ""&amp;vlookup(to_text(V1704),'1.Learning-Goals'!$A$3:$B$100,2,FALSE))"),"")</f>
        <v/>
      </c>
      <c r="AA1704" s="50" t="str">
        <f>IFERROR(__xludf.DUMMYFUNCTION("if(or(W1704="""",W1704=""f""),"""",W1704&amp;"": ""&amp;vlookup(to_text(W1704),'1.Learning-Goals'!$A$3:$B$100,2,FALSE))"),"")</f>
        <v/>
      </c>
      <c r="AB1704" s="50" t="str">
        <f>IFERROR(__xludf.DUMMYFUNCTION("if(or(X1704="""",X1704=""f""),"""",X1704&amp;"": ""&amp;vlookup(to_text(X1704),'1.Learning-Goals'!$A$3:$B$100,2,FALSE))"),"")</f>
        <v/>
      </c>
      <c r="AC1704" s="52"/>
      <c r="AD1704" s="52"/>
      <c r="AE1704" s="52"/>
      <c r="AF1704" s="52"/>
      <c r="AG1704" s="52"/>
      <c r="AH1704" s="52"/>
      <c r="AI1704" s="52"/>
      <c r="AJ1704" s="52"/>
    </row>
    <row r="1705" ht="15.75" customHeight="1">
      <c r="A1705" s="53"/>
      <c r="B1705" s="39" t="str">
        <f t="shared" si="1"/>
        <v/>
      </c>
      <c r="C1705" s="40" t="s">
        <v>5342</v>
      </c>
      <c r="D1705" s="41" t="s">
        <v>5343</v>
      </c>
      <c r="E1705" s="41" t="s">
        <v>4890</v>
      </c>
      <c r="F1705" s="40" t="s">
        <v>5260</v>
      </c>
      <c r="G1705" s="41" t="s">
        <v>4902</v>
      </c>
      <c r="H1705" s="60" t="s">
        <v>4893</v>
      </c>
      <c r="I1705" s="41" t="s">
        <v>5261</v>
      </c>
      <c r="J1705" s="46" t="s">
        <v>5336</v>
      </c>
      <c r="K1705" s="40" t="s">
        <v>5299</v>
      </c>
      <c r="L1705" s="41" t="s">
        <v>5300</v>
      </c>
      <c r="M1705" s="59"/>
      <c r="N1705" s="49"/>
      <c r="O1705" s="61"/>
      <c r="P1705" s="49"/>
      <c r="Q1705" s="46" t="s">
        <v>5301</v>
      </c>
      <c r="R1705" s="46" t="s">
        <v>5302</v>
      </c>
      <c r="S1705" s="49"/>
      <c r="T1705" s="50" t="str">
        <f>IFERROR(__xludf.DUMMYFUNCTION("if(isblank($A1705),"""",REGEXREPLACE($A1705,   "",?(\d),?"",  ""$1""&amp;""-""&amp;$H1705))"),"")</f>
        <v/>
      </c>
      <c r="U1705" s="51" t="str">
        <f>IFERROR(__xludf.DUMMYFUNCTION("iferror(split(A1705,"","",TRUE,TRUE),"""")"),"")</f>
        <v/>
      </c>
      <c r="V1705" s="51"/>
      <c r="W1705" s="51"/>
      <c r="X1705" s="51"/>
      <c r="Y1705" s="50" t="str">
        <f>IFERROR(__xludf.DUMMYFUNCTION("if(or(U1705="""",U1705=""f""),"""",U1705&amp;"": ""&amp;vlookup(to_text(U1705),'1.Learning-Goals'!$A$3:$B$100,2,FALSE))"),"")</f>
        <v/>
      </c>
      <c r="Z1705" s="50" t="str">
        <f>IFERROR(__xludf.DUMMYFUNCTION("if(or(V1705="""",V1705=""f""),"""",V1705&amp;"": ""&amp;vlookup(to_text(V1705),'1.Learning-Goals'!$A$3:$B$100,2,FALSE))"),"")</f>
        <v/>
      </c>
      <c r="AA1705" s="50" t="str">
        <f>IFERROR(__xludf.DUMMYFUNCTION("if(or(W1705="""",W1705=""f""),"""",W1705&amp;"": ""&amp;vlookup(to_text(W1705),'1.Learning-Goals'!$A$3:$B$100,2,FALSE))"),"")</f>
        <v/>
      </c>
      <c r="AB1705" s="50" t="str">
        <f>IFERROR(__xludf.DUMMYFUNCTION("if(or(X1705="""",X1705=""f""),"""",X1705&amp;"": ""&amp;vlookup(to_text(X1705),'1.Learning-Goals'!$A$3:$B$100,2,FALSE))"),"")</f>
        <v/>
      </c>
      <c r="AC1705" s="52"/>
      <c r="AD1705" s="52"/>
      <c r="AE1705" s="52"/>
      <c r="AF1705" s="52"/>
      <c r="AG1705" s="52"/>
      <c r="AH1705" s="52"/>
      <c r="AI1705" s="52"/>
      <c r="AJ1705" s="52"/>
    </row>
    <row r="1706" ht="15.75" customHeight="1">
      <c r="A1706" s="53"/>
      <c r="B1706" s="39" t="str">
        <f t="shared" si="1"/>
        <v/>
      </c>
      <c r="C1706" s="40" t="s">
        <v>5344</v>
      </c>
      <c r="D1706" s="41" t="s">
        <v>5345</v>
      </c>
      <c r="E1706" s="41" t="s">
        <v>4890</v>
      </c>
      <c r="F1706" s="40" t="s">
        <v>5260</v>
      </c>
      <c r="G1706" s="41" t="s">
        <v>1067</v>
      </c>
      <c r="H1706" s="60" t="s">
        <v>4893</v>
      </c>
      <c r="I1706" s="41" t="s">
        <v>5261</v>
      </c>
      <c r="J1706" s="46" t="s">
        <v>5336</v>
      </c>
      <c r="K1706" s="40" t="s">
        <v>5346</v>
      </c>
      <c r="L1706" s="41" t="s">
        <v>5347</v>
      </c>
      <c r="M1706" s="59"/>
      <c r="N1706" s="49"/>
      <c r="O1706" s="61"/>
      <c r="P1706" s="49"/>
      <c r="Q1706" s="46" t="s">
        <v>5348</v>
      </c>
      <c r="R1706" s="46" t="s">
        <v>5349</v>
      </c>
      <c r="S1706" s="49"/>
      <c r="T1706" s="50" t="str">
        <f>IFERROR(__xludf.DUMMYFUNCTION("if(isblank($A1706),"""",REGEXREPLACE($A1706,   "",?(\d),?"",  ""$1""&amp;""-""&amp;$H1706))"),"")</f>
        <v/>
      </c>
      <c r="U1706" s="51" t="str">
        <f>IFERROR(__xludf.DUMMYFUNCTION("iferror(split(A1706,"","",TRUE,TRUE),"""")"),"")</f>
        <v/>
      </c>
      <c r="V1706" s="51"/>
      <c r="W1706" s="51"/>
      <c r="X1706" s="51"/>
      <c r="Y1706" s="50" t="str">
        <f>IFERROR(__xludf.DUMMYFUNCTION("if(or(U1706="""",U1706=""f""),"""",U1706&amp;"": ""&amp;vlookup(to_text(U1706),'1.Learning-Goals'!$A$3:$B$100,2,FALSE))"),"")</f>
        <v/>
      </c>
      <c r="Z1706" s="50" t="str">
        <f>IFERROR(__xludf.DUMMYFUNCTION("if(or(V1706="""",V1706=""f""),"""",V1706&amp;"": ""&amp;vlookup(to_text(V1706),'1.Learning-Goals'!$A$3:$B$100,2,FALSE))"),"")</f>
        <v/>
      </c>
      <c r="AA1706" s="50" t="str">
        <f>IFERROR(__xludf.DUMMYFUNCTION("if(or(W1706="""",W1706=""f""),"""",W1706&amp;"": ""&amp;vlookup(to_text(W1706),'1.Learning-Goals'!$A$3:$B$100,2,FALSE))"),"")</f>
        <v/>
      </c>
      <c r="AB1706" s="50" t="str">
        <f>IFERROR(__xludf.DUMMYFUNCTION("if(or(X1706="""",X1706=""f""),"""",X1706&amp;"": ""&amp;vlookup(to_text(X1706),'1.Learning-Goals'!$A$3:$B$100,2,FALSE))"),"")</f>
        <v/>
      </c>
      <c r="AC1706" s="52"/>
      <c r="AD1706" s="52"/>
      <c r="AE1706" s="52"/>
      <c r="AF1706" s="52"/>
      <c r="AG1706" s="52"/>
      <c r="AH1706" s="52"/>
      <c r="AI1706" s="52"/>
      <c r="AJ1706" s="52"/>
    </row>
    <row r="1707" ht="15.75" customHeight="1">
      <c r="A1707" s="53"/>
      <c r="B1707" s="39" t="str">
        <f t="shared" si="1"/>
        <v/>
      </c>
      <c r="C1707" s="40" t="s">
        <v>5350</v>
      </c>
      <c r="D1707" s="41" t="s">
        <v>5351</v>
      </c>
      <c r="E1707" s="41" t="s">
        <v>4890</v>
      </c>
      <c r="F1707" s="40" t="s">
        <v>5260</v>
      </c>
      <c r="G1707" s="41" t="s">
        <v>1067</v>
      </c>
      <c r="H1707" s="60" t="s">
        <v>4893</v>
      </c>
      <c r="I1707" s="41" t="s">
        <v>5261</v>
      </c>
      <c r="J1707" s="46" t="s">
        <v>5336</v>
      </c>
      <c r="K1707" s="40" t="s">
        <v>5352</v>
      </c>
      <c r="L1707" s="41" t="s">
        <v>5353</v>
      </c>
      <c r="M1707" s="59"/>
      <c r="N1707" s="49"/>
      <c r="O1707" s="61"/>
      <c r="P1707" s="49"/>
      <c r="Q1707" s="46" t="s">
        <v>5354</v>
      </c>
      <c r="R1707" s="46" t="s">
        <v>5355</v>
      </c>
      <c r="S1707" s="49"/>
      <c r="T1707" s="50" t="str">
        <f>IFERROR(__xludf.DUMMYFUNCTION("if(isblank($A1707),"""",REGEXREPLACE($A1707,   "",?(\d),?"",  ""$1""&amp;""-""&amp;$H1707))"),"")</f>
        <v/>
      </c>
      <c r="U1707" s="51" t="str">
        <f>IFERROR(__xludf.DUMMYFUNCTION("iferror(split(A1707,"","",TRUE,TRUE),"""")"),"")</f>
        <v/>
      </c>
      <c r="V1707" s="51"/>
      <c r="W1707" s="51"/>
      <c r="X1707" s="51"/>
      <c r="Y1707" s="50" t="str">
        <f>IFERROR(__xludf.DUMMYFUNCTION("if(or(U1707="""",U1707=""f""),"""",U1707&amp;"": ""&amp;vlookup(to_text(U1707),'1.Learning-Goals'!$A$3:$B$100,2,FALSE))"),"")</f>
        <v/>
      </c>
      <c r="Z1707" s="50" t="str">
        <f>IFERROR(__xludf.DUMMYFUNCTION("if(or(V1707="""",V1707=""f""),"""",V1707&amp;"": ""&amp;vlookup(to_text(V1707),'1.Learning-Goals'!$A$3:$B$100,2,FALSE))"),"")</f>
        <v/>
      </c>
      <c r="AA1707" s="50" t="str">
        <f>IFERROR(__xludf.DUMMYFUNCTION("if(or(W1707="""",W1707=""f""),"""",W1707&amp;"": ""&amp;vlookup(to_text(W1707),'1.Learning-Goals'!$A$3:$B$100,2,FALSE))"),"")</f>
        <v/>
      </c>
      <c r="AB1707" s="50" t="str">
        <f>IFERROR(__xludf.DUMMYFUNCTION("if(or(X1707="""",X1707=""f""),"""",X1707&amp;"": ""&amp;vlookup(to_text(X1707),'1.Learning-Goals'!$A$3:$B$100,2,FALSE))"),"")</f>
        <v/>
      </c>
      <c r="AC1707" s="52"/>
      <c r="AD1707" s="52"/>
      <c r="AE1707" s="52"/>
      <c r="AF1707" s="52"/>
      <c r="AG1707" s="52"/>
      <c r="AH1707" s="52"/>
      <c r="AI1707" s="52"/>
      <c r="AJ1707" s="52"/>
    </row>
    <row r="1708" ht="15.75" customHeight="1">
      <c r="A1708" s="53"/>
      <c r="B1708" s="39" t="str">
        <f t="shared" si="1"/>
        <v/>
      </c>
      <c r="C1708" s="40" t="s">
        <v>5356</v>
      </c>
      <c r="D1708" s="41" t="s">
        <v>5357</v>
      </c>
      <c r="E1708" s="41" t="s">
        <v>4890</v>
      </c>
      <c r="F1708" s="40" t="s">
        <v>5260</v>
      </c>
      <c r="G1708" s="41" t="s">
        <v>1067</v>
      </c>
      <c r="H1708" s="60" t="s">
        <v>4893</v>
      </c>
      <c r="I1708" s="41" t="s">
        <v>5261</v>
      </c>
      <c r="J1708" s="46" t="s">
        <v>5336</v>
      </c>
      <c r="K1708" s="40" t="s">
        <v>5330</v>
      </c>
      <c r="L1708" s="41" t="s">
        <v>5331</v>
      </c>
      <c r="M1708" s="59"/>
      <c r="N1708" s="49"/>
      <c r="O1708" s="61"/>
      <c r="P1708" s="49"/>
      <c r="Q1708" s="46" t="s">
        <v>5332</v>
      </c>
      <c r="R1708" s="46" t="s">
        <v>5333</v>
      </c>
      <c r="S1708" s="49"/>
      <c r="T1708" s="50" t="str">
        <f>IFERROR(__xludf.DUMMYFUNCTION("if(isblank($A1708),"""",REGEXREPLACE($A1708,   "",?(\d),?"",  ""$1""&amp;""-""&amp;$H1708))"),"")</f>
        <v/>
      </c>
      <c r="U1708" s="51" t="str">
        <f>IFERROR(__xludf.DUMMYFUNCTION("iferror(split(A1708,"","",TRUE,TRUE),"""")"),"")</f>
        <v/>
      </c>
      <c r="V1708" s="51"/>
      <c r="W1708" s="51"/>
      <c r="X1708" s="51"/>
      <c r="Y1708" s="50" t="str">
        <f>IFERROR(__xludf.DUMMYFUNCTION("if(or(U1708="""",U1708=""f""),"""",U1708&amp;"": ""&amp;vlookup(to_text(U1708),'1.Learning-Goals'!$A$3:$B$100,2,FALSE))"),"")</f>
        <v/>
      </c>
      <c r="Z1708" s="50" t="str">
        <f>IFERROR(__xludf.DUMMYFUNCTION("if(or(V1708="""",V1708=""f""),"""",V1708&amp;"": ""&amp;vlookup(to_text(V1708),'1.Learning-Goals'!$A$3:$B$100,2,FALSE))"),"")</f>
        <v/>
      </c>
      <c r="AA1708" s="50" t="str">
        <f>IFERROR(__xludf.DUMMYFUNCTION("if(or(W1708="""",W1708=""f""),"""",W1708&amp;"": ""&amp;vlookup(to_text(W1708),'1.Learning-Goals'!$A$3:$B$100,2,FALSE))"),"")</f>
        <v/>
      </c>
      <c r="AB1708" s="50" t="str">
        <f>IFERROR(__xludf.DUMMYFUNCTION("if(or(X1708="""",X1708=""f""),"""",X1708&amp;"": ""&amp;vlookup(to_text(X1708),'1.Learning-Goals'!$A$3:$B$100,2,FALSE))"),"")</f>
        <v/>
      </c>
      <c r="AC1708" s="52"/>
      <c r="AD1708" s="52"/>
      <c r="AE1708" s="52"/>
      <c r="AF1708" s="52"/>
      <c r="AG1708" s="52"/>
      <c r="AH1708" s="52"/>
      <c r="AI1708" s="52"/>
      <c r="AJ1708" s="52"/>
    </row>
    <row r="1709" ht="15.75" customHeight="1">
      <c r="A1709" s="53"/>
      <c r="B1709" s="39" t="str">
        <f t="shared" si="1"/>
        <v/>
      </c>
      <c r="C1709" s="40" t="s">
        <v>5358</v>
      </c>
      <c r="D1709" s="41" t="s">
        <v>5359</v>
      </c>
      <c r="E1709" s="41" t="s">
        <v>4890</v>
      </c>
      <c r="F1709" s="40" t="s">
        <v>5260</v>
      </c>
      <c r="G1709" s="41" t="s">
        <v>4051</v>
      </c>
      <c r="H1709" s="60" t="s">
        <v>4893</v>
      </c>
      <c r="I1709" s="41" t="s">
        <v>5261</v>
      </c>
      <c r="J1709" s="41" t="s">
        <v>5336</v>
      </c>
      <c r="K1709" s="40" t="s">
        <v>5360</v>
      </c>
      <c r="L1709" s="41" t="s">
        <v>5361</v>
      </c>
      <c r="M1709" s="59"/>
      <c r="N1709" s="49"/>
      <c r="O1709" s="61"/>
      <c r="P1709" s="49"/>
      <c r="Q1709" s="46" t="s">
        <v>5362</v>
      </c>
      <c r="R1709" s="46" t="s">
        <v>5363</v>
      </c>
      <c r="S1709" s="49"/>
      <c r="T1709" s="50" t="str">
        <f>IFERROR(__xludf.DUMMYFUNCTION("if(isblank($A1709),"""",REGEXREPLACE($A1709,   "",?(\d),?"",  ""$1""&amp;""-""&amp;$H1709))"),"")</f>
        <v/>
      </c>
      <c r="U1709" s="51" t="str">
        <f>IFERROR(__xludf.DUMMYFUNCTION("iferror(split(A1709,"","",TRUE,TRUE),"""")"),"")</f>
        <v/>
      </c>
      <c r="V1709" s="51"/>
      <c r="W1709" s="51"/>
      <c r="X1709" s="51"/>
      <c r="Y1709" s="50" t="str">
        <f>IFERROR(__xludf.DUMMYFUNCTION("if(or(U1709="""",U1709=""f""),"""",U1709&amp;"": ""&amp;vlookup(to_text(U1709),'1.Learning-Goals'!$A$3:$B$100,2,FALSE))"),"")</f>
        <v/>
      </c>
      <c r="Z1709" s="50" t="str">
        <f>IFERROR(__xludf.DUMMYFUNCTION("if(or(V1709="""",V1709=""f""),"""",V1709&amp;"": ""&amp;vlookup(to_text(V1709),'1.Learning-Goals'!$A$3:$B$100,2,FALSE))"),"")</f>
        <v/>
      </c>
      <c r="AA1709" s="50" t="str">
        <f>IFERROR(__xludf.DUMMYFUNCTION("if(or(W1709="""",W1709=""f""),"""",W1709&amp;"": ""&amp;vlookup(to_text(W1709),'1.Learning-Goals'!$A$3:$B$100,2,FALSE))"),"")</f>
        <v/>
      </c>
      <c r="AB1709" s="50" t="str">
        <f>IFERROR(__xludf.DUMMYFUNCTION("if(or(X1709="""",X1709=""f""),"""",X1709&amp;"": ""&amp;vlookup(to_text(X1709),'1.Learning-Goals'!$A$3:$B$100,2,FALSE))"),"")</f>
        <v/>
      </c>
      <c r="AC1709" s="52"/>
      <c r="AD1709" s="52"/>
      <c r="AE1709" s="52"/>
      <c r="AF1709" s="52"/>
      <c r="AG1709" s="52"/>
      <c r="AH1709" s="52"/>
      <c r="AI1709" s="52"/>
      <c r="AJ1709" s="52"/>
    </row>
    <row r="1710" ht="15.75" customHeight="1">
      <c r="A1710" s="53"/>
      <c r="B1710" s="39" t="str">
        <f t="shared" si="1"/>
        <v/>
      </c>
      <c r="C1710" s="40" t="s">
        <v>5364</v>
      </c>
      <c r="D1710" s="41" t="s">
        <v>5365</v>
      </c>
      <c r="E1710" s="41" t="s">
        <v>4890</v>
      </c>
      <c r="F1710" s="40" t="s">
        <v>5260</v>
      </c>
      <c r="G1710" s="41" t="s">
        <v>4051</v>
      </c>
      <c r="H1710" s="60" t="s">
        <v>4893</v>
      </c>
      <c r="I1710" s="41" t="s">
        <v>5261</v>
      </c>
      <c r="J1710" s="41" t="s">
        <v>5336</v>
      </c>
      <c r="K1710" s="40" t="s">
        <v>5366</v>
      </c>
      <c r="L1710" s="41" t="s">
        <v>5367</v>
      </c>
      <c r="M1710" s="59"/>
      <c r="N1710" s="49"/>
      <c r="O1710" s="61"/>
      <c r="P1710" s="49"/>
      <c r="Q1710" s="46" t="s">
        <v>5368</v>
      </c>
      <c r="R1710" s="46" t="s">
        <v>5369</v>
      </c>
      <c r="S1710" s="49"/>
      <c r="T1710" s="50" t="str">
        <f>IFERROR(__xludf.DUMMYFUNCTION("if(isblank($A1710),"""",REGEXREPLACE($A1710,   "",?(\d),?"",  ""$1""&amp;""-""&amp;$H1710))"),"")</f>
        <v/>
      </c>
      <c r="U1710" s="51" t="str">
        <f>IFERROR(__xludf.DUMMYFUNCTION("iferror(split(A1710,"","",TRUE,TRUE),"""")"),"")</f>
        <v/>
      </c>
      <c r="V1710" s="51"/>
      <c r="W1710" s="51"/>
      <c r="X1710" s="51"/>
      <c r="Y1710" s="50" t="str">
        <f>IFERROR(__xludf.DUMMYFUNCTION("if(or(U1710="""",U1710=""f""),"""",U1710&amp;"": ""&amp;vlookup(to_text(U1710),'1.Learning-Goals'!$A$3:$B$100,2,FALSE))"),"")</f>
        <v/>
      </c>
      <c r="Z1710" s="50" t="str">
        <f>IFERROR(__xludf.DUMMYFUNCTION("if(or(V1710="""",V1710=""f""),"""",V1710&amp;"": ""&amp;vlookup(to_text(V1710),'1.Learning-Goals'!$A$3:$B$100,2,FALSE))"),"")</f>
        <v/>
      </c>
      <c r="AA1710" s="50" t="str">
        <f>IFERROR(__xludf.DUMMYFUNCTION("if(or(W1710="""",W1710=""f""),"""",W1710&amp;"": ""&amp;vlookup(to_text(W1710),'1.Learning-Goals'!$A$3:$B$100,2,FALSE))"),"")</f>
        <v/>
      </c>
      <c r="AB1710" s="50" t="str">
        <f>IFERROR(__xludf.DUMMYFUNCTION("if(or(X1710="""",X1710=""f""),"""",X1710&amp;"": ""&amp;vlookup(to_text(X1710),'1.Learning-Goals'!$A$3:$B$100,2,FALSE))"),"")</f>
        <v/>
      </c>
      <c r="AC1710" s="52"/>
      <c r="AD1710" s="52"/>
      <c r="AE1710" s="52"/>
      <c r="AF1710" s="52"/>
      <c r="AG1710" s="52"/>
      <c r="AH1710" s="52"/>
      <c r="AI1710" s="52"/>
      <c r="AJ1710" s="52"/>
    </row>
    <row r="1711" ht="15.75" customHeight="1">
      <c r="A1711" s="53"/>
      <c r="B1711" s="39" t="str">
        <f t="shared" si="1"/>
        <v/>
      </c>
      <c r="C1711" s="40" t="s">
        <v>5370</v>
      </c>
      <c r="D1711" s="41" t="s">
        <v>5371</v>
      </c>
      <c r="E1711" s="41" t="s">
        <v>4890</v>
      </c>
      <c r="F1711" s="40" t="s">
        <v>5260</v>
      </c>
      <c r="G1711" s="41" t="s">
        <v>4051</v>
      </c>
      <c r="H1711" s="60" t="s">
        <v>4893</v>
      </c>
      <c r="I1711" s="41" t="s">
        <v>5261</v>
      </c>
      <c r="J1711" s="41" t="s">
        <v>5336</v>
      </c>
      <c r="K1711" s="40" t="s">
        <v>5372</v>
      </c>
      <c r="L1711" s="41" t="s">
        <v>5373</v>
      </c>
      <c r="M1711" s="59"/>
      <c r="N1711" s="49"/>
      <c r="O1711" s="61"/>
      <c r="P1711" s="49"/>
      <c r="Q1711" s="46" t="s">
        <v>5374</v>
      </c>
      <c r="R1711" s="46" t="s">
        <v>5375</v>
      </c>
      <c r="S1711" s="49"/>
      <c r="T1711" s="50" t="str">
        <f>IFERROR(__xludf.DUMMYFUNCTION("if(isblank($A1711),"""",REGEXREPLACE($A1711,   "",?(\d),?"",  ""$1""&amp;""-""&amp;$H1711))"),"")</f>
        <v/>
      </c>
      <c r="U1711" s="51" t="str">
        <f>IFERROR(__xludf.DUMMYFUNCTION("iferror(split(A1711,"","",TRUE,TRUE),"""")"),"")</f>
        <v/>
      </c>
      <c r="V1711" s="51"/>
      <c r="W1711" s="51"/>
      <c r="X1711" s="51"/>
      <c r="Y1711" s="50" t="str">
        <f>IFERROR(__xludf.DUMMYFUNCTION("if(or(U1711="""",U1711=""f""),"""",U1711&amp;"": ""&amp;vlookup(to_text(U1711),'1.Learning-Goals'!$A$3:$B$100,2,FALSE))"),"")</f>
        <v/>
      </c>
      <c r="Z1711" s="50" t="str">
        <f>IFERROR(__xludf.DUMMYFUNCTION("if(or(V1711="""",V1711=""f""),"""",V1711&amp;"": ""&amp;vlookup(to_text(V1711),'1.Learning-Goals'!$A$3:$B$100,2,FALSE))"),"")</f>
        <v/>
      </c>
      <c r="AA1711" s="50" t="str">
        <f>IFERROR(__xludf.DUMMYFUNCTION("if(or(W1711="""",W1711=""f""),"""",W1711&amp;"": ""&amp;vlookup(to_text(W1711),'1.Learning-Goals'!$A$3:$B$100,2,FALSE))"),"")</f>
        <v/>
      </c>
      <c r="AB1711" s="50" t="str">
        <f>IFERROR(__xludf.DUMMYFUNCTION("if(or(X1711="""",X1711=""f""),"""",X1711&amp;"": ""&amp;vlookup(to_text(X1711),'1.Learning-Goals'!$A$3:$B$100,2,FALSE))"),"")</f>
        <v/>
      </c>
      <c r="AC1711" s="52"/>
      <c r="AD1711" s="52"/>
      <c r="AE1711" s="52"/>
      <c r="AF1711" s="52"/>
      <c r="AG1711" s="52"/>
      <c r="AH1711" s="52"/>
      <c r="AI1711" s="52"/>
      <c r="AJ1711" s="52"/>
    </row>
    <row r="1712" ht="15.75" customHeight="1">
      <c r="A1712" s="53"/>
      <c r="B1712" s="39" t="str">
        <f t="shared" si="1"/>
        <v/>
      </c>
      <c r="C1712" s="40" t="s">
        <v>5376</v>
      </c>
      <c r="D1712" s="41" t="s">
        <v>5377</v>
      </c>
      <c r="E1712" s="41" t="s">
        <v>4890</v>
      </c>
      <c r="F1712" s="40" t="s">
        <v>5260</v>
      </c>
      <c r="G1712" s="41" t="s">
        <v>4051</v>
      </c>
      <c r="H1712" s="60" t="s">
        <v>4893</v>
      </c>
      <c r="I1712" s="41" t="s">
        <v>5261</v>
      </c>
      <c r="J1712" s="41" t="s">
        <v>5378</v>
      </c>
      <c r="K1712" s="40" t="s">
        <v>5379</v>
      </c>
      <c r="L1712" s="41" t="s">
        <v>5380</v>
      </c>
      <c r="M1712" s="59"/>
      <c r="N1712" s="49"/>
      <c r="O1712" s="61"/>
      <c r="P1712" s="49"/>
      <c r="Q1712" s="46" t="s">
        <v>5381</v>
      </c>
      <c r="R1712" s="59"/>
      <c r="S1712" s="49"/>
      <c r="T1712" s="50" t="str">
        <f>IFERROR(__xludf.DUMMYFUNCTION("if(isblank($A1712),"""",REGEXREPLACE($A1712,   "",?(\d),?"",  ""$1""&amp;""-""&amp;$H1712))"),"")</f>
        <v/>
      </c>
      <c r="U1712" s="51" t="str">
        <f>IFERROR(__xludf.DUMMYFUNCTION("iferror(split(A1712,"","",TRUE,TRUE),"""")"),"")</f>
        <v/>
      </c>
      <c r="V1712" s="51"/>
      <c r="W1712" s="51"/>
      <c r="X1712" s="51"/>
      <c r="Y1712" s="50" t="str">
        <f>IFERROR(__xludf.DUMMYFUNCTION("if(or(U1712="""",U1712=""f""),"""",U1712&amp;"": ""&amp;vlookup(to_text(U1712),'1.Learning-Goals'!$A$3:$B$100,2,FALSE))"),"")</f>
        <v/>
      </c>
      <c r="Z1712" s="50" t="str">
        <f>IFERROR(__xludf.DUMMYFUNCTION("if(or(V1712="""",V1712=""f""),"""",V1712&amp;"": ""&amp;vlookup(to_text(V1712),'1.Learning-Goals'!$A$3:$B$100,2,FALSE))"),"")</f>
        <v/>
      </c>
      <c r="AA1712" s="50" t="str">
        <f>IFERROR(__xludf.DUMMYFUNCTION("if(or(W1712="""",W1712=""f""),"""",W1712&amp;"": ""&amp;vlookup(to_text(W1712),'1.Learning-Goals'!$A$3:$B$100,2,FALSE))"),"")</f>
        <v/>
      </c>
      <c r="AB1712" s="50" t="str">
        <f>IFERROR(__xludf.DUMMYFUNCTION("if(or(X1712="""",X1712=""f""),"""",X1712&amp;"": ""&amp;vlookup(to_text(X1712),'1.Learning-Goals'!$A$3:$B$100,2,FALSE))"),"")</f>
        <v/>
      </c>
      <c r="AC1712" s="52"/>
      <c r="AD1712" s="52"/>
      <c r="AE1712" s="52"/>
      <c r="AF1712" s="52"/>
      <c r="AG1712" s="52"/>
      <c r="AH1712" s="52"/>
      <c r="AI1712" s="52"/>
      <c r="AJ1712" s="52"/>
    </row>
    <row r="1713" ht="15.75" customHeight="1">
      <c r="A1713" s="53"/>
      <c r="B1713" s="39" t="str">
        <f t="shared" si="1"/>
        <v/>
      </c>
      <c r="C1713" s="40" t="s">
        <v>5382</v>
      </c>
      <c r="D1713" s="41" t="s">
        <v>5383</v>
      </c>
      <c r="E1713" s="41" t="s">
        <v>4890</v>
      </c>
      <c r="F1713" s="40" t="s">
        <v>5260</v>
      </c>
      <c r="G1713" s="41" t="s">
        <v>4051</v>
      </c>
      <c r="H1713" s="60" t="s">
        <v>4893</v>
      </c>
      <c r="I1713" s="41" t="s">
        <v>5261</v>
      </c>
      <c r="J1713" s="41" t="s">
        <v>5378</v>
      </c>
      <c r="K1713" s="40" t="s">
        <v>5384</v>
      </c>
      <c r="L1713" s="41" t="s">
        <v>5385</v>
      </c>
      <c r="M1713" s="59"/>
      <c r="N1713" s="49"/>
      <c r="O1713" s="61"/>
      <c r="P1713" s="49"/>
      <c r="Q1713" s="46" t="s">
        <v>5386</v>
      </c>
      <c r="R1713" s="59"/>
      <c r="S1713" s="49"/>
      <c r="T1713" s="50" t="str">
        <f>IFERROR(__xludf.DUMMYFUNCTION("if(isblank($A1713),"""",REGEXREPLACE($A1713,   "",?(\d),?"",  ""$1""&amp;""-""&amp;$H1713))"),"")</f>
        <v/>
      </c>
      <c r="U1713" s="51" t="str">
        <f>IFERROR(__xludf.DUMMYFUNCTION("iferror(split(A1713,"","",TRUE,TRUE),"""")"),"")</f>
        <v/>
      </c>
      <c r="V1713" s="51"/>
      <c r="W1713" s="51"/>
      <c r="X1713" s="51"/>
      <c r="Y1713" s="50" t="str">
        <f>IFERROR(__xludf.DUMMYFUNCTION("if(or(U1713="""",U1713=""f""),"""",U1713&amp;"": ""&amp;vlookup(to_text(U1713),'1.Learning-Goals'!$A$3:$B$100,2,FALSE))"),"")</f>
        <v/>
      </c>
      <c r="Z1713" s="50" t="str">
        <f>IFERROR(__xludf.DUMMYFUNCTION("if(or(V1713="""",V1713=""f""),"""",V1713&amp;"": ""&amp;vlookup(to_text(V1713),'1.Learning-Goals'!$A$3:$B$100,2,FALSE))"),"")</f>
        <v/>
      </c>
      <c r="AA1713" s="50" t="str">
        <f>IFERROR(__xludf.DUMMYFUNCTION("if(or(W1713="""",W1713=""f""),"""",W1713&amp;"": ""&amp;vlookup(to_text(W1713),'1.Learning-Goals'!$A$3:$B$100,2,FALSE))"),"")</f>
        <v/>
      </c>
      <c r="AB1713" s="50" t="str">
        <f>IFERROR(__xludf.DUMMYFUNCTION("if(or(X1713="""",X1713=""f""),"""",X1713&amp;"": ""&amp;vlookup(to_text(X1713),'1.Learning-Goals'!$A$3:$B$100,2,FALSE))"),"")</f>
        <v/>
      </c>
      <c r="AC1713" s="52"/>
      <c r="AD1713" s="52"/>
      <c r="AE1713" s="52"/>
      <c r="AF1713" s="52"/>
      <c r="AG1713" s="52"/>
      <c r="AH1713" s="52"/>
      <c r="AI1713" s="52"/>
      <c r="AJ1713" s="52"/>
    </row>
    <row r="1714" ht="15.75" customHeight="1">
      <c r="A1714" s="53"/>
      <c r="B1714" s="39" t="str">
        <f t="shared" si="1"/>
        <v/>
      </c>
      <c r="C1714" s="40" t="s">
        <v>5387</v>
      </c>
      <c r="D1714" s="41" t="s">
        <v>5388</v>
      </c>
      <c r="E1714" s="41" t="s">
        <v>4890</v>
      </c>
      <c r="F1714" s="40" t="s">
        <v>5260</v>
      </c>
      <c r="G1714" s="41" t="s">
        <v>4892</v>
      </c>
      <c r="H1714" s="60" t="s">
        <v>4893</v>
      </c>
      <c r="I1714" s="41" t="s">
        <v>5261</v>
      </c>
      <c r="J1714" s="46" t="s">
        <v>5389</v>
      </c>
      <c r="K1714" s="40" t="s">
        <v>5390</v>
      </c>
      <c r="L1714" s="41" t="s">
        <v>5391</v>
      </c>
      <c r="M1714" s="59"/>
      <c r="N1714" s="49"/>
      <c r="O1714" s="61"/>
      <c r="P1714" s="49"/>
      <c r="Q1714" s="46" t="s">
        <v>5392</v>
      </c>
      <c r="R1714" s="46" t="s">
        <v>5393</v>
      </c>
      <c r="S1714" s="49"/>
      <c r="T1714" s="50" t="str">
        <f>IFERROR(__xludf.DUMMYFUNCTION("if(isblank($A1714),"""",REGEXREPLACE($A1714,   "",?(\d),?"",  ""$1""&amp;""-""&amp;$H1714))"),"")</f>
        <v/>
      </c>
      <c r="U1714" s="51" t="str">
        <f>IFERROR(__xludf.DUMMYFUNCTION("iferror(split(A1714,"","",TRUE,TRUE),"""")"),"")</f>
        <v/>
      </c>
      <c r="V1714" s="51"/>
      <c r="W1714" s="51"/>
      <c r="X1714" s="51"/>
      <c r="Y1714" s="50" t="str">
        <f>IFERROR(__xludf.DUMMYFUNCTION("if(or(U1714="""",U1714=""f""),"""",U1714&amp;"": ""&amp;vlookup(to_text(U1714),'1.Learning-Goals'!$A$3:$B$100,2,FALSE))"),"")</f>
        <v/>
      </c>
      <c r="Z1714" s="50" t="str">
        <f>IFERROR(__xludf.DUMMYFUNCTION("if(or(V1714="""",V1714=""f""),"""",V1714&amp;"": ""&amp;vlookup(to_text(V1714),'1.Learning-Goals'!$A$3:$B$100,2,FALSE))"),"")</f>
        <v/>
      </c>
      <c r="AA1714" s="50" t="str">
        <f>IFERROR(__xludf.DUMMYFUNCTION("if(or(W1714="""",W1714=""f""),"""",W1714&amp;"": ""&amp;vlookup(to_text(W1714),'1.Learning-Goals'!$A$3:$B$100,2,FALSE))"),"")</f>
        <v/>
      </c>
      <c r="AB1714" s="50" t="str">
        <f>IFERROR(__xludf.DUMMYFUNCTION("if(or(X1714="""",X1714=""f""),"""",X1714&amp;"": ""&amp;vlookup(to_text(X1714),'1.Learning-Goals'!$A$3:$B$100,2,FALSE))"),"")</f>
        <v/>
      </c>
      <c r="AC1714" s="52"/>
      <c r="AD1714" s="52"/>
      <c r="AE1714" s="52"/>
      <c r="AF1714" s="52"/>
      <c r="AG1714" s="52"/>
      <c r="AH1714" s="52"/>
      <c r="AI1714" s="52"/>
      <c r="AJ1714" s="52"/>
    </row>
    <row r="1715" ht="15.75" customHeight="1">
      <c r="A1715" s="53"/>
      <c r="B1715" s="39" t="str">
        <f t="shared" si="1"/>
        <v/>
      </c>
      <c r="C1715" s="40" t="s">
        <v>5394</v>
      </c>
      <c r="D1715" s="41" t="s">
        <v>5395</v>
      </c>
      <c r="E1715" s="41" t="s">
        <v>4890</v>
      </c>
      <c r="F1715" s="40" t="s">
        <v>5260</v>
      </c>
      <c r="G1715" s="41" t="s">
        <v>4892</v>
      </c>
      <c r="H1715" s="60" t="s">
        <v>4893</v>
      </c>
      <c r="I1715" s="41" t="s">
        <v>5261</v>
      </c>
      <c r="J1715" s="46" t="s">
        <v>5389</v>
      </c>
      <c r="K1715" s="40" t="s">
        <v>5396</v>
      </c>
      <c r="L1715" s="41" t="s">
        <v>5397</v>
      </c>
      <c r="M1715" s="59"/>
      <c r="N1715" s="49"/>
      <c r="O1715" s="61"/>
      <c r="P1715" s="49"/>
      <c r="Q1715" s="46" t="s">
        <v>5398</v>
      </c>
      <c r="R1715" s="46" t="s">
        <v>5399</v>
      </c>
      <c r="S1715" s="49"/>
      <c r="T1715" s="50" t="str">
        <f>IFERROR(__xludf.DUMMYFUNCTION("if(isblank($A1715),"""",REGEXREPLACE($A1715,   "",?(\d),?"",  ""$1""&amp;""-""&amp;$H1715))"),"")</f>
        <v/>
      </c>
      <c r="U1715" s="51" t="str">
        <f>IFERROR(__xludf.DUMMYFUNCTION("iferror(split(A1715,"","",TRUE,TRUE),"""")"),"")</f>
        <v/>
      </c>
      <c r="V1715" s="51"/>
      <c r="W1715" s="51"/>
      <c r="X1715" s="51"/>
      <c r="Y1715" s="50" t="str">
        <f>IFERROR(__xludf.DUMMYFUNCTION("if(or(U1715="""",U1715=""f""),"""",U1715&amp;"": ""&amp;vlookup(to_text(U1715),'1.Learning-Goals'!$A$3:$B$100,2,FALSE))"),"")</f>
        <v/>
      </c>
      <c r="Z1715" s="50" t="str">
        <f>IFERROR(__xludf.DUMMYFUNCTION("if(or(V1715="""",V1715=""f""),"""",V1715&amp;"": ""&amp;vlookup(to_text(V1715),'1.Learning-Goals'!$A$3:$B$100,2,FALSE))"),"")</f>
        <v/>
      </c>
      <c r="AA1715" s="50" t="str">
        <f>IFERROR(__xludf.DUMMYFUNCTION("if(or(W1715="""",W1715=""f""),"""",W1715&amp;"": ""&amp;vlookup(to_text(W1715),'1.Learning-Goals'!$A$3:$B$100,2,FALSE))"),"")</f>
        <v/>
      </c>
      <c r="AB1715" s="50" t="str">
        <f>IFERROR(__xludf.DUMMYFUNCTION("if(or(X1715="""",X1715=""f""),"""",X1715&amp;"": ""&amp;vlookup(to_text(X1715),'1.Learning-Goals'!$A$3:$B$100,2,FALSE))"),"")</f>
        <v/>
      </c>
      <c r="AC1715" s="52"/>
      <c r="AD1715" s="52"/>
      <c r="AE1715" s="52"/>
      <c r="AF1715" s="52"/>
      <c r="AG1715" s="52"/>
      <c r="AH1715" s="52"/>
      <c r="AI1715" s="52"/>
      <c r="AJ1715" s="52"/>
    </row>
    <row r="1716" ht="15.75" customHeight="1">
      <c r="A1716" s="53"/>
      <c r="B1716" s="39" t="str">
        <f t="shared" si="1"/>
        <v/>
      </c>
      <c r="C1716" s="40" t="s">
        <v>5400</v>
      </c>
      <c r="D1716" s="41" t="s">
        <v>5401</v>
      </c>
      <c r="E1716" s="41" t="s">
        <v>4890</v>
      </c>
      <c r="F1716" s="40" t="s">
        <v>5260</v>
      </c>
      <c r="G1716" s="41" t="s">
        <v>4902</v>
      </c>
      <c r="H1716" s="60" t="s">
        <v>4893</v>
      </c>
      <c r="I1716" s="41" t="s">
        <v>5261</v>
      </c>
      <c r="J1716" s="46" t="s">
        <v>5389</v>
      </c>
      <c r="K1716" s="40" t="s">
        <v>5402</v>
      </c>
      <c r="L1716" s="41" t="s">
        <v>5403</v>
      </c>
      <c r="M1716" s="59"/>
      <c r="N1716" s="49"/>
      <c r="O1716" s="61"/>
      <c r="P1716" s="49"/>
      <c r="Q1716" s="46" t="s">
        <v>5404</v>
      </c>
      <c r="R1716" s="46" t="s">
        <v>5405</v>
      </c>
      <c r="S1716" s="49"/>
      <c r="T1716" s="50" t="str">
        <f>IFERROR(__xludf.DUMMYFUNCTION("if(isblank($A1716),"""",REGEXREPLACE($A1716,   "",?(\d),?"",  ""$1""&amp;""-""&amp;$H1716))"),"")</f>
        <v/>
      </c>
      <c r="U1716" s="51" t="str">
        <f>IFERROR(__xludf.DUMMYFUNCTION("iferror(split(A1716,"","",TRUE,TRUE),"""")"),"")</f>
        <v/>
      </c>
      <c r="V1716" s="51"/>
      <c r="W1716" s="51"/>
      <c r="X1716" s="51"/>
      <c r="Y1716" s="50" t="str">
        <f>IFERROR(__xludf.DUMMYFUNCTION("if(or(U1716="""",U1716=""f""),"""",U1716&amp;"": ""&amp;vlookup(to_text(U1716),'1.Learning-Goals'!$A$3:$B$100,2,FALSE))"),"")</f>
        <v/>
      </c>
      <c r="Z1716" s="50" t="str">
        <f>IFERROR(__xludf.DUMMYFUNCTION("if(or(V1716="""",V1716=""f""),"""",V1716&amp;"": ""&amp;vlookup(to_text(V1716),'1.Learning-Goals'!$A$3:$B$100,2,FALSE))"),"")</f>
        <v/>
      </c>
      <c r="AA1716" s="50" t="str">
        <f>IFERROR(__xludf.DUMMYFUNCTION("if(or(W1716="""",W1716=""f""),"""",W1716&amp;"": ""&amp;vlookup(to_text(W1716),'1.Learning-Goals'!$A$3:$B$100,2,FALSE))"),"")</f>
        <v/>
      </c>
      <c r="AB1716" s="50" t="str">
        <f>IFERROR(__xludf.DUMMYFUNCTION("if(or(X1716="""",X1716=""f""),"""",X1716&amp;"": ""&amp;vlookup(to_text(X1716),'1.Learning-Goals'!$A$3:$B$100,2,FALSE))"),"")</f>
        <v/>
      </c>
      <c r="AC1716" s="52"/>
      <c r="AD1716" s="52"/>
      <c r="AE1716" s="52"/>
      <c r="AF1716" s="52"/>
      <c r="AG1716" s="52"/>
      <c r="AH1716" s="52"/>
      <c r="AI1716" s="52"/>
      <c r="AJ1716" s="52"/>
    </row>
    <row r="1717" ht="15.75" customHeight="1">
      <c r="A1717" s="53"/>
      <c r="B1717" s="39" t="str">
        <f t="shared" si="1"/>
        <v/>
      </c>
      <c r="C1717" s="40" t="s">
        <v>5406</v>
      </c>
      <c r="D1717" s="41" t="s">
        <v>5407</v>
      </c>
      <c r="E1717" s="41" t="s">
        <v>4890</v>
      </c>
      <c r="F1717" s="40" t="s">
        <v>5260</v>
      </c>
      <c r="G1717" s="41" t="s">
        <v>4902</v>
      </c>
      <c r="H1717" s="60" t="s">
        <v>4893</v>
      </c>
      <c r="I1717" s="41" t="s">
        <v>5261</v>
      </c>
      <c r="J1717" s="46" t="s">
        <v>5389</v>
      </c>
      <c r="K1717" s="40" t="s">
        <v>5402</v>
      </c>
      <c r="L1717" s="41" t="s">
        <v>5403</v>
      </c>
      <c r="M1717" s="59"/>
      <c r="N1717" s="49"/>
      <c r="O1717" s="61"/>
      <c r="P1717" s="49"/>
      <c r="Q1717" s="46" t="s">
        <v>5404</v>
      </c>
      <c r="R1717" s="46" t="s">
        <v>5405</v>
      </c>
      <c r="S1717" s="49"/>
      <c r="T1717" s="50" t="str">
        <f>IFERROR(__xludf.DUMMYFUNCTION("if(isblank($A1717),"""",REGEXREPLACE($A1717,   "",?(\d),?"",  ""$1""&amp;""-""&amp;$H1717))"),"")</f>
        <v/>
      </c>
      <c r="U1717" s="51" t="str">
        <f>IFERROR(__xludf.DUMMYFUNCTION("iferror(split(A1717,"","",TRUE,TRUE),"""")"),"")</f>
        <v/>
      </c>
      <c r="V1717" s="51"/>
      <c r="W1717" s="51"/>
      <c r="X1717" s="51"/>
      <c r="Y1717" s="50" t="str">
        <f>IFERROR(__xludf.DUMMYFUNCTION("if(or(U1717="""",U1717=""f""),"""",U1717&amp;"": ""&amp;vlookup(to_text(U1717),'1.Learning-Goals'!$A$3:$B$100,2,FALSE))"),"")</f>
        <v/>
      </c>
      <c r="Z1717" s="50" t="str">
        <f>IFERROR(__xludf.DUMMYFUNCTION("if(or(V1717="""",V1717=""f""),"""",V1717&amp;"": ""&amp;vlookup(to_text(V1717),'1.Learning-Goals'!$A$3:$B$100,2,FALSE))"),"")</f>
        <v/>
      </c>
      <c r="AA1717" s="50" t="str">
        <f>IFERROR(__xludf.DUMMYFUNCTION("if(or(W1717="""",W1717=""f""),"""",W1717&amp;"": ""&amp;vlookup(to_text(W1717),'1.Learning-Goals'!$A$3:$B$100,2,FALSE))"),"")</f>
        <v/>
      </c>
      <c r="AB1717" s="50" t="str">
        <f>IFERROR(__xludf.DUMMYFUNCTION("if(or(X1717="""",X1717=""f""),"""",X1717&amp;"": ""&amp;vlookup(to_text(X1717),'1.Learning-Goals'!$A$3:$B$100,2,FALSE))"),"")</f>
        <v/>
      </c>
      <c r="AC1717" s="52"/>
      <c r="AD1717" s="52"/>
      <c r="AE1717" s="52"/>
      <c r="AF1717" s="52"/>
      <c r="AG1717" s="52"/>
      <c r="AH1717" s="52"/>
      <c r="AI1717" s="52"/>
      <c r="AJ1717" s="52"/>
    </row>
    <row r="1718" ht="15.75" customHeight="1">
      <c r="A1718" s="53"/>
      <c r="B1718" s="39" t="str">
        <f t="shared" si="1"/>
        <v/>
      </c>
      <c r="C1718" s="40" t="s">
        <v>5408</v>
      </c>
      <c r="D1718" s="41" t="s">
        <v>5409</v>
      </c>
      <c r="E1718" s="41" t="s">
        <v>4890</v>
      </c>
      <c r="F1718" s="40" t="s">
        <v>5260</v>
      </c>
      <c r="G1718" s="41" t="s">
        <v>1067</v>
      </c>
      <c r="H1718" s="60" t="s">
        <v>4893</v>
      </c>
      <c r="I1718" s="41" t="s">
        <v>5261</v>
      </c>
      <c r="J1718" s="46" t="s">
        <v>5389</v>
      </c>
      <c r="K1718" s="40" t="s">
        <v>5410</v>
      </c>
      <c r="L1718" s="41" t="s">
        <v>5411</v>
      </c>
      <c r="M1718" s="59"/>
      <c r="N1718" s="49"/>
      <c r="O1718" s="61"/>
      <c r="P1718" s="49"/>
      <c r="Q1718" s="46" t="s">
        <v>5412</v>
      </c>
      <c r="R1718" s="46" t="s">
        <v>5413</v>
      </c>
      <c r="S1718" s="49"/>
      <c r="T1718" s="50" t="str">
        <f>IFERROR(__xludf.DUMMYFUNCTION("if(isblank($A1718),"""",REGEXREPLACE($A1718,   "",?(\d),?"",  ""$1""&amp;""-""&amp;$H1718))"),"")</f>
        <v/>
      </c>
      <c r="U1718" s="51" t="str">
        <f>IFERROR(__xludf.DUMMYFUNCTION("iferror(split(A1718,"","",TRUE,TRUE),"""")"),"")</f>
        <v/>
      </c>
      <c r="V1718" s="51"/>
      <c r="W1718" s="51"/>
      <c r="X1718" s="51"/>
      <c r="Y1718" s="50" t="str">
        <f>IFERROR(__xludf.DUMMYFUNCTION("if(or(U1718="""",U1718=""f""),"""",U1718&amp;"": ""&amp;vlookup(to_text(U1718),'1.Learning-Goals'!$A$3:$B$100,2,FALSE))"),"")</f>
        <v/>
      </c>
      <c r="Z1718" s="50" t="str">
        <f>IFERROR(__xludf.DUMMYFUNCTION("if(or(V1718="""",V1718=""f""),"""",V1718&amp;"": ""&amp;vlookup(to_text(V1718),'1.Learning-Goals'!$A$3:$B$100,2,FALSE))"),"")</f>
        <v/>
      </c>
      <c r="AA1718" s="50" t="str">
        <f>IFERROR(__xludf.DUMMYFUNCTION("if(or(W1718="""",W1718=""f""),"""",W1718&amp;"": ""&amp;vlookup(to_text(W1718),'1.Learning-Goals'!$A$3:$B$100,2,FALSE))"),"")</f>
        <v/>
      </c>
      <c r="AB1718" s="50" t="str">
        <f>IFERROR(__xludf.DUMMYFUNCTION("if(or(X1718="""",X1718=""f""),"""",X1718&amp;"": ""&amp;vlookup(to_text(X1718),'1.Learning-Goals'!$A$3:$B$100,2,FALSE))"),"")</f>
        <v/>
      </c>
      <c r="AC1718" s="52"/>
      <c r="AD1718" s="52"/>
      <c r="AE1718" s="52"/>
      <c r="AF1718" s="52"/>
      <c r="AG1718" s="52"/>
      <c r="AH1718" s="52"/>
      <c r="AI1718" s="52"/>
      <c r="AJ1718" s="52"/>
    </row>
    <row r="1719" ht="15.75" customHeight="1">
      <c r="A1719" s="53"/>
      <c r="B1719" s="39" t="str">
        <f t="shared" si="1"/>
        <v/>
      </c>
      <c r="C1719" s="40" t="s">
        <v>5414</v>
      </c>
      <c r="D1719" s="41" t="s">
        <v>5415</v>
      </c>
      <c r="E1719" s="41" t="s">
        <v>4890</v>
      </c>
      <c r="F1719" s="40" t="s">
        <v>5260</v>
      </c>
      <c r="G1719" s="41" t="s">
        <v>1067</v>
      </c>
      <c r="H1719" s="60" t="s">
        <v>4893</v>
      </c>
      <c r="I1719" s="41" t="s">
        <v>5261</v>
      </c>
      <c r="J1719" s="46" t="s">
        <v>5389</v>
      </c>
      <c r="K1719" s="40" t="s">
        <v>5416</v>
      </c>
      <c r="L1719" s="41" t="s">
        <v>5417</v>
      </c>
      <c r="M1719" s="59"/>
      <c r="N1719" s="49"/>
      <c r="O1719" s="61"/>
      <c r="P1719" s="49"/>
      <c r="Q1719" s="46" t="s">
        <v>5418</v>
      </c>
      <c r="R1719" s="46" t="s">
        <v>5419</v>
      </c>
      <c r="S1719" s="49"/>
      <c r="T1719" s="50" t="str">
        <f>IFERROR(__xludf.DUMMYFUNCTION("if(isblank($A1719),"""",REGEXREPLACE($A1719,   "",?(\d),?"",  ""$1""&amp;""-""&amp;$H1719))"),"")</f>
        <v/>
      </c>
      <c r="U1719" s="51" t="str">
        <f>IFERROR(__xludf.DUMMYFUNCTION("iferror(split(A1719,"","",TRUE,TRUE),"""")"),"")</f>
        <v/>
      </c>
      <c r="V1719" s="51"/>
      <c r="W1719" s="51"/>
      <c r="X1719" s="51"/>
      <c r="Y1719" s="50" t="str">
        <f>IFERROR(__xludf.DUMMYFUNCTION("if(or(U1719="""",U1719=""f""),"""",U1719&amp;"": ""&amp;vlookup(to_text(U1719),'1.Learning-Goals'!$A$3:$B$100,2,FALSE))"),"")</f>
        <v/>
      </c>
      <c r="Z1719" s="50" t="str">
        <f>IFERROR(__xludf.DUMMYFUNCTION("if(or(V1719="""",V1719=""f""),"""",V1719&amp;"": ""&amp;vlookup(to_text(V1719),'1.Learning-Goals'!$A$3:$B$100,2,FALSE))"),"")</f>
        <v/>
      </c>
      <c r="AA1719" s="50" t="str">
        <f>IFERROR(__xludf.DUMMYFUNCTION("if(or(W1719="""",W1719=""f""),"""",W1719&amp;"": ""&amp;vlookup(to_text(W1719),'1.Learning-Goals'!$A$3:$B$100,2,FALSE))"),"")</f>
        <v/>
      </c>
      <c r="AB1719" s="50" t="str">
        <f>IFERROR(__xludf.DUMMYFUNCTION("if(or(X1719="""",X1719=""f""),"""",X1719&amp;"": ""&amp;vlookup(to_text(X1719),'1.Learning-Goals'!$A$3:$B$100,2,FALSE))"),"")</f>
        <v/>
      </c>
      <c r="AC1719" s="52"/>
      <c r="AD1719" s="52"/>
      <c r="AE1719" s="52"/>
      <c r="AF1719" s="52"/>
      <c r="AG1719" s="52"/>
      <c r="AH1719" s="52"/>
      <c r="AI1719" s="52"/>
      <c r="AJ1719" s="52"/>
    </row>
    <row r="1720" ht="15.75" customHeight="1">
      <c r="A1720" s="53"/>
      <c r="B1720" s="39" t="str">
        <f t="shared" si="1"/>
        <v/>
      </c>
      <c r="C1720" s="40" t="s">
        <v>5420</v>
      </c>
      <c r="D1720" s="41" t="s">
        <v>5421</v>
      </c>
      <c r="E1720" s="41" t="s">
        <v>4890</v>
      </c>
      <c r="F1720" s="40" t="s">
        <v>5260</v>
      </c>
      <c r="G1720" s="41" t="s">
        <v>1067</v>
      </c>
      <c r="H1720" s="60" t="s">
        <v>4893</v>
      </c>
      <c r="I1720" s="41" t="s">
        <v>5261</v>
      </c>
      <c r="J1720" s="46" t="s">
        <v>5389</v>
      </c>
      <c r="K1720" s="40" t="s">
        <v>5416</v>
      </c>
      <c r="L1720" s="41" t="s">
        <v>5417</v>
      </c>
      <c r="M1720" s="59"/>
      <c r="N1720" s="49"/>
      <c r="O1720" s="61"/>
      <c r="P1720" s="49"/>
      <c r="Q1720" s="46" t="s">
        <v>5418</v>
      </c>
      <c r="R1720" s="46" t="s">
        <v>5419</v>
      </c>
      <c r="S1720" s="49"/>
      <c r="T1720" s="50" t="str">
        <f>IFERROR(__xludf.DUMMYFUNCTION("if(isblank($A1720),"""",REGEXREPLACE($A1720,   "",?(\d),?"",  ""$1""&amp;""-""&amp;$H1720))"),"")</f>
        <v/>
      </c>
      <c r="U1720" s="51" t="str">
        <f>IFERROR(__xludf.DUMMYFUNCTION("iferror(split(A1720,"","",TRUE,TRUE),"""")"),"")</f>
        <v/>
      </c>
      <c r="V1720" s="51"/>
      <c r="W1720" s="51"/>
      <c r="X1720" s="51"/>
      <c r="Y1720" s="50" t="str">
        <f>IFERROR(__xludf.DUMMYFUNCTION("if(or(U1720="""",U1720=""f""),"""",U1720&amp;"": ""&amp;vlookup(to_text(U1720),'1.Learning-Goals'!$A$3:$B$100,2,FALSE))"),"")</f>
        <v/>
      </c>
      <c r="Z1720" s="50" t="str">
        <f>IFERROR(__xludf.DUMMYFUNCTION("if(or(V1720="""",V1720=""f""),"""",V1720&amp;"": ""&amp;vlookup(to_text(V1720),'1.Learning-Goals'!$A$3:$B$100,2,FALSE))"),"")</f>
        <v/>
      </c>
      <c r="AA1720" s="50" t="str">
        <f>IFERROR(__xludf.DUMMYFUNCTION("if(or(W1720="""",W1720=""f""),"""",W1720&amp;"": ""&amp;vlookup(to_text(W1720),'1.Learning-Goals'!$A$3:$B$100,2,FALSE))"),"")</f>
        <v/>
      </c>
      <c r="AB1720" s="50" t="str">
        <f>IFERROR(__xludf.DUMMYFUNCTION("if(or(X1720="""",X1720=""f""),"""",X1720&amp;"": ""&amp;vlookup(to_text(X1720),'1.Learning-Goals'!$A$3:$B$100,2,FALSE))"),"")</f>
        <v/>
      </c>
      <c r="AC1720" s="52"/>
      <c r="AD1720" s="52"/>
      <c r="AE1720" s="52"/>
      <c r="AF1720" s="52"/>
      <c r="AG1720" s="52"/>
      <c r="AH1720" s="52"/>
      <c r="AI1720" s="52"/>
      <c r="AJ1720" s="52"/>
    </row>
    <row r="1721" ht="15.75" customHeight="1">
      <c r="A1721" s="53"/>
      <c r="B1721" s="39" t="str">
        <f t="shared" si="1"/>
        <v/>
      </c>
      <c r="C1721" s="40" t="s">
        <v>5422</v>
      </c>
      <c r="D1721" s="41" t="s">
        <v>5423</v>
      </c>
      <c r="E1721" s="41" t="s">
        <v>4890</v>
      </c>
      <c r="F1721" s="40" t="s">
        <v>5260</v>
      </c>
      <c r="G1721" s="41" t="s">
        <v>4051</v>
      </c>
      <c r="H1721" s="60" t="s">
        <v>4893</v>
      </c>
      <c r="I1721" s="41" t="s">
        <v>5261</v>
      </c>
      <c r="J1721" s="41" t="s">
        <v>5389</v>
      </c>
      <c r="K1721" s="40" t="s">
        <v>5424</v>
      </c>
      <c r="L1721" s="41" t="s">
        <v>5425</v>
      </c>
      <c r="M1721" s="59"/>
      <c r="N1721" s="49"/>
      <c r="O1721" s="61"/>
      <c r="P1721" s="49"/>
      <c r="Q1721" s="46" t="s">
        <v>5426</v>
      </c>
      <c r="R1721" s="46" t="s">
        <v>5427</v>
      </c>
      <c r="S1721" s="49"/>
      <c r="T1721" s="50" t="str">
        <f>IFERROR(__xludf.DUMMYFUNCTION("if(isblank($A1721),"""",REGEXREPLACE($A1721,   "",?(\d),?"",  ""$1""&amp;""-""&amp;$H1721))"),"")</f>
        <v/>
      </c>
      <c r="U1721" s="51" t="str">
        <f>IFERROR(__xludf.DUMMYFUNCTION("iferror(split(A1721,"","",TRUE,TRUE),"""")"),"")</f>
        <v/>
      </c>
      <c r="V1721" s="51"/>
      <c r="W1721" s="51"/>
      <c r="X1721" s="51"/>
      <c r="Y1721" s="50" t="str">
        <f>IFERROR(__xludf.DUMMYFUNCTION("if(or(U1721="""",U1721=""f""),"""",U1721&amp;"": ""&amp;vlookup(to_text(U1721),'1.Learning-Goals'!$A$3:$B$100,2,FALSE))"),"")</f>
        <v/>
      </c>
      <c r="Z1721" s="50" t="str">
        <f>IFERROR(__xludf.DUMMYFUNCTION("if(or(V1721="""",V1721=""f""),"""",V1721&amp;"": ""&amp;vlookup(to_text(V1721),'1.Learning-Goals'!$A$3:$B$100,2,FALSE))"),"")</f>
        <v/>
      </c>
      <c r="AA1721" s="50" t="str">
        <f>IFERROR(__xludf.DUMMYFUNCTION("if(or(W1721="""",W1721=""f""),"""",W1721&amp;"": ""&amp;vlookup(to_text(W1721),'1.Learning-Goals'!$A$3:$B$100,2,FALSE))"),"")</f>
        <v/>
      </c>
      <c r="AB1721" s="50" t="str">
        <f>IFERROR(__xludf.DUMMYFUNCTION("if(or(X1721="""",X1721=""f""),"""",X1721&amp;"": ""&amp;vlookup(to_text(X1721),'1.Learning-Goals'!$A$3:$B$100,2,FALSE))"),"")</f>
        <v/>
      </c>
      <c r="AC1721" s="52"/>
      <c r="AD1721" s="52"/>
      <c r="AE1721" s="52"/>
      <c r="AF1721" s="52"/>
      <c r="AG1721" s="52"/>
      <c r="AH1721" s="52"/>
      <c r="AI1721" s="52"/>
      <c r="AJ1721" s="52"/>
    </row>
    <row r="1722" ht="15.75" customHeight="1">
      <c r="A1722" s="53"/>
      <c r="B1722" s="39" t="str">
        <f t="shared" si="1"/>
        <v/>
      </c>
      <c r="C1722" s="40" t="s">
        <v>5428</v>
      </c>
      <c r="D1722" s="41" t="s">
        <v>5429</v>
      </c>
      <c r="E1722" s="41" t="s">
        <v>4890</v>
      </c>
      <c r="F1722" s="40" t="s">
        <v>5260</v>
      </c>
      <c r="G1722" s="41" t="s">
        <v>4051</v>
      </c>
      <c r="H1722" s="60" t="s">
        <v>4893</v>
      </c>
      <c r="I1722" s="41" t="s">
        <v>5261</v>
      </c>
      <c r="J1722" s="41" t="s">
        <v>5389</v>
      </c>
      <c r="K1722" s="40" t="s">
        <v>5430</v>
      </c>
      <c r="L1722" s="41" t="s">
        <v>5431</v>
      </c>
      <c r="M1722" s="59"/>
      <c r="N1722" s="49"/>
      <c r="O1722" s="61"/>
      <c r="P1722" s="49"/>
      <c r="Q1722" s="46" t="s">
        <v>5432</v>
      </c>
      <c r="R1722" s="46" t="s">
        <v>5433</v>
      </c>
      <c r="S1722" s="49"/>
      <c r="T1722" s="50" t="str">
        <f>IFERROR(__xludf.DUMMYFUNCTION("if(isblank($A1722),"""",REGEXREPLACE($A1722,   "",?(\d),?"",  ""$1""&amp;""-""&amp;$H1722))"),"")</f>
        <v/>
      </c>
      <c r="U1722" s="51" t="str">
        <f>IFERROR(__xludf.DUMMYFUNCTION("iferror(split(A1722,"","",TRUE,TRUE),"""")"),"")</f>
        <v/>
      </c>
      <c r="V1722" s="51"/>
      <c r="W1722" s="51"/>
      <c r="X1722" s="51"/>
      <c r="Y1722" s="50" t="str">
        <f>IFERROR(__xludf.DUMMYFUNCTION("if(or(U1722="""",U1722=""f""),"""",U1722&amp;"": ""&amp;vlookup(to_text(U1722),'1.Learning-Goals'!$A$3:$B$100,2,FALSE))"),"")</f>
        <v/>
      </c>
      <c r="Z1722" s="50" t="str">
        <f>IFERROR(__xludf.DUMMYFUNCTION("if(or(V1722="""",V1722=""f""),"""",V1722&amp;"": ""&amp;vlookup(to_text(V1722),'1.Learning-Goals'!$A$3:$B$100,2,FALSE))"),"")</f>
        <v/>
      </c>
      <c r="AA1722" s="50" t="str">
        <f>IFERROR(__xludf.DUMMYFUNCTION("if(or(W1722="""",W1722=""f""),"""",W1722&amp;"": ""&amp;vlookup(to_text(W1722),'1.Learning-Goals'!$A$3:$B$100,2,FALSE))"),"")</f>
        <v/>
      </c>
      <c r="AB1722" s="50" t="str">
        <f>IFERROR(__xludf.DUMMYFUNCTION("if(or(X1722="""",X1722=""f""),"""",X1722&amp;"": ""&amp;vlookup(to_text(X1722),'1.Learning-Goals'!$A$3:$B$100,2,FALSE))"),"")</f>
        <v/>
      </c>
      <c r="AC1722" s="52"/>
      <c r="AD1722" s="52"/>
      <c r="AE1722" s="52"/>
      <c r="AF1722" s="52"/>
      <c r="AG1722" s="52"/>
      <c r="AH1722" s="52"/>
      <c r="AI1722" s="52"/>
      <c r="AJ1722" s="52"/>
    </row>
    <row r="1723" ht="15.75" customHeight="1">
      <c r="A1723" s="53"/>
      <c r="B1723" s="39" t="str">
        <f t="shared" si="1"/>
        <v/>
      </c>
      <c r="C1723" s="40" t="s">
        <v>5434</v>
      </c>
      <c r="D1723" s="41" t="s">
        <v>5435</v>
      </c>
      <c r="E1723" s="41" t="s">
        <v>4890</v>
      </c>
      <c r="F1723" s="40" t="s">
        <v>5260</v>
      </c>
      <c r="G1723" s="41" t="s">
        <v>4051</v>
      </c>
      <c r="H1723" s="60" t="s">
        <v>4893</v>
      </c>
      <c r="I1723" s="41" t="s">
        <v>5261</v>
      </c>
      <c r="J1723" s="41" t="s">
        <v>5389</v>
      </c>
      <c r="K1723" s="40" t="s">
        <v>5430</v>
      </c>
      <c r="L1723" s="41" t="s">
        <v>5431</v>
      </c>
      <c r="M1723" s="59"/>
      <c r="N1723" s="49"/>
      <c r="O1723" s="61"/>
      <c r="P1723" s="49"/>
      <c r="Q1723" s="46" t="s">
        <v>5432</v>
      </c>
      <c r="R1723" s="46" t="s">
        <v>5433</v>
      </c>
      <c r="S1723" s="49"/>
      <c r="T1723" s="50" t="str">
        <f>IFERROR(__xludf.DUMMYFUNCTION("if(isblank($A1723),"""",REGEXREPLACE($A1723,   "",?(\d),?"",  ""$1""&amp;""-""&amp;$H1723))"),"")</f>
        <v/>
      </c>
      <c r="U1723" s="51" t="str">
        <f>IFERROR(__xludf.DUMMYFUNCTION("iferror(split(A1723,"","",TRUE,TRUE),"""")"),"")</f>
        <v/>
      </c>
      <c r="V1723" s="51"/>
      <c r="W1723" s="51"/>
      <c r="X1723" s="51"/>
      <c r="Y1723" s="50" t="str">
        <f>IFERROR(__xludf.DUMMYFUNCTION("if(or(U1723="""",U1723=""f""),"""",U1723&amp;"": ""&amp;vlookup(to_text(U1723),'1.Learning-Goals'!$A$3:$B$100,2,FALSE))"),"")</f>
        <v/>
      </c>
      <c r="Z1723" s="50" t="str">
        <f>IFERROR(__xludf.DUMMYFUNCTION("if(or(V1723="""",V1723=""f""),"""",V1723&amp;"": ""&amp;vlookup(to_text(V1723),'1.Learning-Goals'!$A$3:$B$100,2,FALSE))"),"")</f>
        <v/>
      </c>
      <c r="AA1723" s="50" t="str">
        <f>IFERROR(__xludf.DUMMYFUNCTION("if(or(W1723="""",W1723=""f""),"""",W1723&amp;"": ""&amp;vlookup(to_text(W1723),'1.Learning-Goals'!$A$3:$B$100,2,FALSE))"),"")</f>
        <v/>
      </c>
      <c r="AB1723" s="50" t="str">
        <f>IFERROR(__xludf.DUMMYFUNCTION("if(or(X1723="""",X1723=""f""),"""",X1723&amp;"": ""&amp;vlookup(to_text(X1723),'1.Learning-Goals'!$A$3:$B$100,2,FALSE))"),"")</f>
        <v/>
      </c>
      <c r="AC1723" s="52"/>
      <c r="AD1723" s="52"/>
      <c r="AE1723" s="52"/>
      <c r="AF1723" s="52"/>
      <c r="AG1723" s="52"/>
      <c r="AH1723" s="52"/>
      <c r="AI1723" s="52"/>
      <c r="AJ1723" s="52"/>
    </row>
    <row r="1724" ht="15.75" customHeight="1">
      <c r="A1724" s="53"/>
      <c r="B1724" s="39" t="str">
        <f t="shared" si="1"/>
        <v/>
      </c>
      <c r="C1724" s="40" t="s">
        <v>5436</v>
      </c>
      <c r="D1724" s="41" t="s">
        <v>5437</v>
      </c>
      <c r="E1724" s="41" t="s">
        <v>4890</v>
      </c>
      <c r="F1724" s="40" t="s">
        <v>5260</v>
      </c>
      <c r="G1724" s="41" t="s">
        <v>4892</v>
      </c>
      <c r="H1724" s="60" t="s">
        <v>4893</v>
      </c>
      <c r="I1724" s="41" t="s">
        <v>5261</v>
      </c>
      <c r="J1724" s="46" t="s">
        <v>5438</v>
      </c>
      <c r="K1724" s="40" t="s">
        <v>5402</v>
      </c>
      <c r="L1724" s="41" t="s">
        <v>5403</v>
      </c>
      <c r="M1724" s="59"/>
      <c r="N1724" s="49"/>
      <c r="O1724" s="61"/>
      <c r="P1724" s="49"/>
      <c r="Q1724" s="46" t="s">
        <v>5404</v>
      </c>
      <c r="R1724" s="46" t="s">
        <v>5405</v>
      </c>
      <c r="S1724" s="49"/>
      <c r="T1724" s="50" t="str">
        <f>IFERROR(__xludf.DUMMYFUNCTION("if(isblank($A1724),"""",REGEXREPLACE($A1724,   "",?(\d),?"",  ""$1""&amp;""-""&amp;$H1724))"),"")</f>
        <v/>
      </c>
      <c r="U1724" s="51" t="str">
        <f>IFERROR(__xludf.DUMMYFUNCTION("iferror(split(A1724,"","",TRUE,TRUE),"""")"),"")</f>
        <v/>
      </c>
      <c r="V1724" s="51"/>
      <c r="W1724" s="51"/>
      <c r="X1724" s="51"/>
      <c r="Y1724" s="50" t="str">
        <f>IFERROR(__xludf.DUMMYFUNCTION("if(or(U1724="""",U1724=""f""),"""",U1724&amp;"": ""&amp;vlookup(to_text(U1724),'1.Learning-Goals'!$A$3:$B$100,2,FALSE))"),"")</f>
        <v/>
      </c>
      <c r="Z1724" s="50" t="str">
        <f>IFERROR(__xludf.DUMMYFUNCTION("if(or(V1724="""",V1724=""f""),"""",V1724&amp;"": ""&amp;vlookup(to_text(V1724),'1.Learning-Goals'!$A$3:$B$100,2,FALSE))"),"")</f>
        <v/>
      </c>
      <c r="AA1724" s="50" t="str">
        <f>IFERROR(__xludf.DUMMYFUNCTION("if(or(W1724="""",W1724=""f""),"""",W1724&amp;"": ""&amp;vlookup(to_text(W1724),'1.Learning-Goals'!$A$3:$B$100,2,FALSE))"),"")</f>
        <v/>
      </c>
      <c r="AB1724" s="50" t="str">
        <f>IFERROR(__xludf.DUMMYFUNCTION("if(or(X1724="""",X1724=""f""),"""",X1724&amp;"": ""&amp;vlookup(to_text(X1724),'1.Learning-Goals'!$A$3:$B$100,2,FALSE))"),"")</f>
        <v/>
      </c>
      <c r="AC1724" s="52"/>
      <c r="AD1724" s="52"/>
      <c r="AE1724" s="52"/>
      <c r="AF1724" s="52"/>
      <c r="AG1724" s="52"/>
      <c r="AH1724" s="52"/>
      <c r="AI1724" s="52"/>
      <c r="AJ1724" s="52"/>
    </row>
    <row r="1725" ht="15.75" customHeight="1">
      <c r="A1725" s="53"/>
      <c r="B1725" s="39" t="str">
        <f t="shared" si="1"/>
        <v/>
      </c>
      <c r="C1725" s="40" t="s">
        <v>5439</v>
      </c>
      <c r="D1725" s="41" t="s">
        <v>5440</v>
      </c>
      <c r="E1725" s="41" t="s">
        <v>4890</v>
      </c>
      <c r="F1725" s="40" t="s">
        <v>5260</v>
      </c>
      <c r="G1725" s="41" t="s">
        <v>4902</v>
      </c>
      <c r="H1725" s="60" t="s">
        <v>4893</v>
      </c>
      <c r="I1725" s="41" t="s">
        <v>5261</v>
      </c>
      <c r="J1725" s="46" t="s">
        <v>5438</v>
      </c>
      <c r="K1725" s="40" t="s">
        <v>5390</v>
      </c>
      <c r="L1725" s="41" t="s">
        <v>5391</v>
      </c>
      <c r="M1725" s="59"/>
      <c r="N1725" s="49"/>
      <c r="O1725" s="61"/>
      <c r="P1725" s="49"/>
      <c r="Q1725" s="46" t="s">
        <v>5392</v>
      </c>
      <c r="R1725" s="46" t="s">
        <v>5393</v>
      </c>
      <c r="S1725" s="49"/>
      <c r="T1725" s="50" t="str">
        <f>IFERROR(__xludf.DUMMYFUNCTION("if(isblank($A1725),"""",REGEXREPLACE($A1725,   "",?(\d),?"",  ""$1""&amp;""-""&amp;$H1725))"),"")</f>
        <v/>
      </c>
      <c r="U1725" s="51" t="str">
        <f>IFERROR(__xludf.DUMMYFUNCTION("iferror(split(A1725,"","",TRUE,TRUE),"""")"),"")</f>
        <v/>
      </c>
      <c r="V1725" s="51"/>
      <c r="W1725" s="51"/>
      <c r="X1725" s="51"/>
      <c r="Y1725" s="50" t="str">
        <f>IFERROR(__xludf.DUMMYFUNCTION("if(or(U1725="""",U1725=""f""),"""",U1725&amp;"": ""&amp;vlookup(to_text(U1725),'1.Learning-Goals'!$A$3:$B$100,2,FALSE))"),"")</f>
        <v/>
      </c>
      <c r="Z1725" s="50" t="str">
        <f>IFERROR(__xludf.DUMMYFUNCTION("if(or(V1725="""",V1725=""f""),"""",V1725&amp;"": ""&amp;vlookup(to_text(V1725),'1.Learning-Goals'!$A$3:$B$100,2,FALSE))"),"")</f>
        <v/>
      </c>
      <c r="AA1725" s="50" t="str">
        <f>IFERROR(__xludf.DUMMYFUNCTION("if(or(W1725="""",W1725=""f""),"""",W1725&amp;"": ""&amp;vlookup(to_text(W1725),'1.Learning-Goals'!$A$3:$B$100,2,FALSE))"),"")</f>
        <v/>
      </c>
      <c r="AB1725" s="50" t="str">
        <f>IFERROR(__xludf.DUMMYFUNCTION("if(or(X1725="""",X1725=""f""),"""",X1725&amp;"": ""&amp;vlookup(to_text(X1725),'1.Learning-Goals'!$A$3:$B$100,2,FALSE))"),"")</f>
        <v/>
      </c>
      <c r="AC1725" s="52"/>
      <c r="AD1725" s="52"/>
      <c r="AE1725" s="52"/>
      <c r="AF1725" s="52"/>
      <c r="AG1725" s="52"/>
      <c r="AH1725" s="52"/>
      <c r="AI1725" s="52"/>
      <c r="AJ1725" s="52"/>
    </row>
    <row r="1726" ht="15.75" customHeight="1">
      <c r="A1726" s="53"/>
      <c r="B1726" s="39" t="str">
        <f t="shared" si="1"/>
        <v/>
      </c>
      <c r="C1726" s="40" t="s">
        <v>5441</v>
      </c>
      <c r="D1726" s="41" t="s">
        <v>5442</v>
      </c>
      <c r="E1726" s="41" t="s">
        <v>4890</v>
      </c>
      <c r="F1726" s="40" t="s">
        <v>5260</v>
      </c>
      <c r="G1726" s="41" t="s">
        <v>4902</v>
      </c>
      <c r="H1726" s="60" t="s">
        <v>4893</v>
      </c>
      <c r="I1726" s="41" t="s">
        <v>5261</v>
      </c>
      <c r="J1726" s="46" t="s">
        <v>5438</v>
      </c>
      <c r="K1726" s="40" t="s">
        <v>5390</v>
      </c>
      <c r="L1726" s="41" t="s">
        <v>5391</v>
      </c>
      <c r="M1726" s="59"/>
      <c r="N1726" s="49"/>
      <c r="O1726" s="61"/>
      <c r="P1726" s="49"/>
      <c r="Q1726" s="46" t="s">
        <v>5392</v>
      </c>
      <c r="R1726" s="46" t="s">
        <v>5393</v>
      </c>
      <c r="S1726" s="49"/>
      <c r="T1726" s="50" t="str">
        <f>IFERROR(__xludf.DUMMYFUNCTION("if(isblank($A1726),"""",REGEXREPLACE($A1726,   "",?(\d),?"",  ""$1""&amp;""-""&amp;$H1726))"),"")</f>
        <v/>
      </c>
      <c r="U1726" s="51" t="str">
        <f>IFERROR(__xludf.DUMMYFUNCTION("iferror(split(A1726,"","",TRUE,TRUE),"""")"),"")</f>
        <v/>
      </c>
      <c r="V1726" s="51"/>
      <c r="W1726" s="51"/>
      <c r="X1726" s="51"/>
      <c r="Y1726" s="50" t="str">
        <f>IFERROR(__xludf.DUMMYFUNCTION("if(or(U1726="""",U1726=""f""),"""",U1726&amp;"": ""&amp;vlookup(to_text(U1726),'1.Learning-Goals'!$A$3:$B$100,2,FALSE))"),"")</f>
        <v/>
      </c>
      <c r="Z1726" s="50" t="str">
        <f>IFERROR(__xludf.DUMMYFUNCTION("if(or(V1726="""",V1726=""f""),"""",V1726&amp;"": ""&amp;vlookup(to_text(V1726),'1.Learning-Goals'!$A$3:$B$100,2,FALSE))"),"")</f>
        <v/>
      </c>
      <c r="AA1726" s="50" t="str">
        <f>IFERROR(__xludf.DUMMYFUNCTION("if(or(W1726="""",W1726=""f""),"""",W1726&amp;"": ""&amp;vlookup(to_text(W1726),'1.Learning-Goals'!$A$3:$B$100,2,FALSE))"),"")</f>
        <v/>
      </c>
      <c r="AB1726" s="50" t="str">
        <f>IFERROR(__xludf.DUMMYFUNCTION("if(or(X1726="""",X1726=""f""),"""",X1726&amp;"": ""&amp;vlookup(to_text(X1726),'1.Learning-Goals'!$A$3:$B$100,2,FALSE))"),"")</f>
        <v/>
      </c>
      <c r="AC1726" s="52"/>
      <c r="AD1726" s="52"/>
      <c r="AE1726" s="52"/>
      <c r="AF1726" s="52"/>
      <c r="AG1726" s="52"/>
      <c r="AH1726" s="52"/>
      <c r="AI1726" s="52"/>
      <c r="AJ1726" s="52"/>
    </row>
    <row r="1727" ht="15.75" customHeight="1">
      <c r="A1727" s="53"/>
      <c r="B1727" s="39" t="str">
        <f t="shared" si="1"/>
        <v/>
      </c>
      <c r="C1727" s="40" t="s">
        <v>5443</v>
      </c>
      <c r="D1727" s="41" t="s">
        <v>5444</v>
      </c>
      <c r="E1727" s="41" t="s">
        <v>4890</v>
      </c>
      <c r="F1727" s="40" t="s">
        <v>5260</v>
      </c>
      <c r="G1727" s="41" t="s">
        <v>4902</v>
      </c>
      <c r="H1727" s="60" t="s">
        <v>4893</v>
      </c>
      <c r="I1727" s="41" t="s">
        <v>5261</v>
      </c>
      <c r="J1727" s="46" t="s">
        <v>5438</v>
      </c>
      <c r="K1727" s="40" t="s">
        <v>5445</v>
      </c>
      <c r="L1727" s="41" t="s">
        <v>5446</v>
      </c>
      <c r="M1727" s="59"/>
      <c r="N1727" s="49"/>
      <c r="O1727" s="61"/>
      <c r="P1727" s="49"/>
      <c r="Q1727" s="46" t="s">
        <v>5447</v>
      </c>
      <c r="R1727" s="46" t="s">
        <v>5448</v>
      </c>
      <c r="S1727" s="49"/>
      <c r="T1727" s="50" t="str">
        <f>IFERROR(__xludf.DUMMYFUNCTION("if(isblank($A1727),"""",REGEXREPLACE($A1727,   "",?(\d),?"",  ""$1""&amp;""-""&amp;$H1727))"),"")</f>
        <v/>
      </c>
      <c r="U1727" s="51" t="str">
        <f>IFERROR(__xludf.DUMMYFUNCTION("iferror(split(A1727,"","",TRUE,TRUE),"""")"),"")</f>
        <v/>
      </c>
      <c r="V1727" s="51"/>
      <c r="W1727" s="51"/>
      <c r="X1727" s="51"/>
      <c r="Y1727" s="50" t="str">
        <f>IFERROR(__xludf.DUMMYFUNCTION("if(or(U1727="""",U1727=""f""),"""",U1727&amp;"": ""&amp;vlookup(to_text(U1727),'1.Learning-Goals'!$A$3:$B$100,2,FALSE))"),"")</f>
        <v/>
      </c>
      <c r="Z1727" s="50" t="str">
        <f>IFERROR(__xludf.DUMMYFUNCTION("if(or(V1727="""",V1727=""f""),"""",V1727&amp;"": ""&amp;vlookup(to_text(V1727),'1.Learning-Goals'!$A$3:$B$100,2,FALSE))"),"")</f>
        <v/>
      </c>
      <c r="AA1727" s="50" t="str">
        <f>IFERROR(__xludf.DUMMYFUNCTION("if(or(W1727="""",W1727=""f""),"""",W1727&amp;"": ""&amp;vlookup(to_text(W1727),'1.Learning-Goals'!$A$3:$B$100,2,FALSE))"),"")</f>
        <v/>
      </c>
      <c r="AB1727" s="50" t="str">
        <f>IFERROR(__xludf.DUMMYFUNCTION("if(or(X1727="""",X1727=""f""),"""",X1727&amp;"": ""&amp;vlookup(to_text(X1727),'1.Learning-Goals'!$A$3:$B$100,2,FALSE))"),"")</f>
        <v/>
      </c>
      <c r="AC1727" s="52"/>
      <c r="AD1727" s="52"/>
      <c r="AE1727" s="52"/>
      <c r="AF1727" s="52"/>
      <c r="AG1727" s="52"/>
      <c r="AH1727" s="52"/>
      <c r="AI1727" s="52"/>
      <c r="AJ1727" s="52"/>
    </row>
    <row r="1728" ht="15.75" customHeight="1">
      <c r="A1728" s="53"/>
      <c r="B1728" s="39" t="str">
        <f t="shared" si="1"/>
        <v/>
      </c>
      <c r="C1728" s="40" t="s">
        <v>5449</v>
      </c>
      <c r="D1728" s="41" t="s">
        <v>5450</v>
      </c>
      <c r="E1728" s="41" t="s">
        <v>4890</v>
      </c>
      <c r="F1728" s="40" t="s">
        <v>5260</v>
      </c>
      <c r="G1728" s="41" t="s">
        <v>1067</v>
      </c>
      <c r="H1728" s="60" t="s">
        <v>4893</v>
      </c>
      <c r="I1728" s="41" t="s">
        <v>5261</v>
      </c>
      <c r="J1728" s="46" t="s">
        <v>5438</v>
      </c>
      <c r="K1728" s="40" t="s">
        <v>5451</v>
      </c>
      <c r="L1728" s="41" t="s">
        <v>5452</v>
      </c>
      <c r="M1728" s="59"/>
      <c r="N1728" s="49"/>
      <c r="O1728" s="61"/>
      <c r="P1728" s="49"/>
      <c r="Q1728" s="46" t="s">
        <v>5453</v>
      </c>
      <c r="R1728" s="46" t="s">
        <v>5454</v>
      </c>
      <c r="S1728" s="49"/>
      <c r="T1728" s="50" t="str">
        <f>IFERROR(__xludf.DUMMYFUNCTION("if(isblank($A1728),"""",REGEXREPLACE($A1728,   "",?(\d),?"",  ""$1""&amp;""-""&amp;$H1728))"),"")</f>
        <v/>
      </c>
      <c r="U1728" s="51" t="str">
        <f>IFERROR(__xludf.DUMMYFUNCTION("iferror(split(A1728,"","",TRUE,TRUE),"""")"),"")</f>
        <v/>
      </c>
      <c r="V1728" s="51"/>
      <c r="W1728" s="51"/>
      <c r="X1728" s="51"/>
      <c r="Y1728" s="50" t="str">
        <f>IFERROR(__xludf.DUMMYFUNCTION("if(or(U1728="""",U1728=""f""),"""",U1728&amp;"": ""&amp;vlookup(to_text(U1728),'1.Learning-Goals'!$A$3:$B$100,2,FALSE))"),"")</f>
        <v/>
      </c>
      <c r="Z1728" s="50" t="str">
        <f>IFERROR(__xludf.DUMMYFUNCTION("if(or(V1728="""",V1728=""f""),"""",V1728&amp;"": ""&amp;vlookup(to_text(V1728),'1.Learning-Goals'!$A$3:$B$100,2,FALSE))"),"")</f>
        <v/>
      </c>
      <c r="AA1728" s="50" t="str">
        <f>IFERROR(__xludf.DUMMYFUNCTION("if(or(W1728="""",W1728=""f""),"""",W1728&amp;"": ""&amp;vlookup(to_text(W1728),'1.Learning-Goals'!$A$3:$B$100,2,FALSE))"),"")</f>
        <v/>
      </c>
      <c r="AB1728" s="50" t="str">
        <f>IFERROR(__xludf.DUMMYFUNCTION("if(or(X1728="""",X1728=""f""),"""",X1728&amp;"": ""&amp;vlookup(to_text(X1728),'1.Learning-Goals'!$A$3:$B$100,2,FALSE))"),"")</f>
        <v/>
      </c>
      <c r="AC1728" s="52"/>
      <c r="AD1728" s="52"/>
      <c r="AE1728" s="52"/>
      <c r="AF1728" s="52"/>
      <c r="AG1728" s="52"/>
      <c r="AH1728" s="52"/>
      <c r="AI1728" s="52"/>
      <c r="AJ1728" s="52"/>
    </row>
    <row r="1729" ht="15.75" customHeight="1">
      <c r="A1729" s="53"/>
      <c r="B1729" s="39" t="str">
        <f t="shared" si="1"/>
        <v/>
      </c>
      <c r="C1729" s="40" t="s">
        <v>5455</v>
      </c>
      <c r="D1729" s="41" t="s">
        <v>5456</v>
      </c>
      <c r="E1729" s="41" t="s">
        <v>4890</v>
      </c>
      <c r="F1729" s="40" t="s">
        <v>5260</v>
      </c>
      <c r="G1729" s="41" t="s">
        <v>1067</v>
      </c>
      <c r="H1729" s="60" t="s">
        <v>4893</v>
      </c>
      <c r="I1729" s="41" t="s">
        <v>5261</v>
      </c>
      <c r="J1729" s="46" t="s">
        <v>5438</v>
      </c>
      <c r="K1729" s="40" t="s">
        <v>5457</v>
      </c>
      <c r="L1729" s="41" t="s">
        <v>5458</v>
      </c>
      <c r="M1729" s="59"/>
      <c r="N1729" s="49"/>
      <c r="O1729" s="61"/>
      <c r="P1729" s="49"/>
      <c r="Q1729" s="46" t="s">
        <v>5459</v>
      </c>
      <c r="R1729" s="46" t="s">
        <v>5460</v>
      </c>
      <c r="S1729" s="49"/>
      <c r="T1729" s="50" t="str">
        <f>IFERROR(__xludf.DUMMYFUNCTION("if(isblank($A1729),"""",REGEXREPLACE($A1729,   "",?(\d),?"",  ""$1""&amp;""-""&amp;$H1729))"),"")</f>
        <v/>
      </c>
      <c r="U1729" s="51" t="str">
        <f>IFERROR(__xludf.DUMMYFUNCTION("iferror(split(A1729,"","",TRUE,TRUE),"""")"),"")</f>
        <v/>
      </c>
      <c r="V1729" s="51"/>
      <c r="W1729" s="51"/>
      <c r="X1729" s="51"/>
      <c r="Y1729" s="50" t="str">
        <f>IFERROR(__xludf.DUMMYFUNCTION("if(or(U1729="""",U1729=""f""),"""",U1729&amp;"": ""&amp;vlookup(to_text(U1729),'1.Learning-Goals'!$A$3:$B$100,2,FALSE))"),"")</f>
        <v/>
      </c>
      <c r="Z1729" s="50" t="str">
        <f>IFERROR(__xludf.DUMMYFUNCTION("if(or(V1729="""",V1729=""f""),"""",V1729&amp;"": ""&amp;vlookup(to_text(V1729),'1.Learning-Goals'!$A$3:$B$100,2,FALSE))"),"")</f>
        <v/>
      </c>
      <c r="AA1729" s="50" t="str">
        <f>IFERROR(__xludf.DUMMYFUNCTION("if(or(W1729="""",W1729=""f""),"""",W1729&amp;"": ""&amp;vlookup(to_text(W1729),'1.Learning-Goals'!$A$3:$B$100,2,FALSE))"),"")</f>
        <v/>
      </c>
      <c r="AB1729" s="50" t="str">
        <f>IFERROR(__xludf.DUMMYFUNCTION("if(or(X1729="""",X1729=""f""),"""",X1729&amp;"": ""&amp;vlookup(to_text(X1729),'1.Learning-Goals'!$A$3:$B$100,2,FALSE))"),"")</f>
        <v/>
      </c>
      <c r="AC1729" s="52"/>
      <c r="AD1729" s="52"/>
      <c r="AE1729" s="52"/>
      <c r="AF1729" s="52"/>
      <c r="AG1729" s="52"/>
      <c r="AH1729" s="52"/>
      <c r="AI1729" s="52"/>
      <c r="AJ1729" s="52"/>
    </row>
    <row r="1730" ht="15.75" customHeight="1">
      <c r="A1730" s="53"/>
      <c r="B1730" s="39" t="str">
        <f t="shared" si="1"/>
        <v/>
      </c>
      <c r="C1730" s="40" t="s">
        <v>5461</v>
      </c>
      <c r="D1730" s="41" t="s">
        <v>5462</v>
      </c>
      <c r="E1730" s="41" t="s">
        <v>4890</v>
      </c>
      <c r="F1730" s="40" t="s">
        <v>5260</v>
      </c>
      <c r="G1730" s="41" t="s">
        <v>1067</v>
      </c>
      <c r="H1730" s="60" t="s">
        <v>4893</v>
      </c>
      <c r="I1730" s="41" t="s">
        <v>5261</v>
      </c>
      <c r="J1730" s="46" t="s">
        <v>5438</v>
      </c>
      <c r="K1730" s="40" t="s">
        <v>5463</v>
      </c>
      <c r="L1730" s="41" t="s">
        <v>5464</v>
      </c>
      <c r="M1730" s="59"/>
      <c r="N1730" s="49"/>
      <c r="O1730" s="61"/>
      <c r="P1730" s="49"/>
      <c r="Q1730" s="46" t="s">
        <v>5465</v>
      </c>
      <c r="R1730" s="46" t="s">
        <v>5466</v>
      </c>
      <c r="S1730" s="49"/>
      <c r="T1730" s="50" t="str">
        <f>IFERROR(__xludf.DUMMYFUNCTION("if(isblank($A1730),"""",REGEXREPLACE($A1730,   "",?(\d),?"",  ""$1""&amp;""-""&amp;$H1730))"),"")</f>
        <v/>
      </c>
      <c r="U1730" s="51" t="str">
        <f>IFERROR(__xludf.DUMMYFUNCTION("iferror(split(A1730,"","",TRUE,TRUE),"""")"),"")</f>
        <v/>
      </c>
      <c r="V1730" s="51"/>
      <c r="W1730" s="51"/>
      <c r="X1730" s="51"/>
      <c r="Y1730" s="50" t="str">
        <f>IFERROR(__xludf.DUMMYFUNCTION("if(or(U1730="""",U1730=""f""),"""",U1730&amp;"": ""&amp;vlookup(to_text(U1730),'1.Learning-Goals'!$A$3:$B$100,2,FALSE))"),"")</f>
        <v/>
      </c>
      <c r="Z1730" s="50" t="str">
        <f>IFERROR(__xludf.DUMMYFUNCTION("if(or(V1730="""",V1730=""f""),"""",V1730&amp;"": ""&amp;vlookup(to_text(V1730),'1.Learning-Goals'!$A$3:$B$100,2,FALSE))"),"")</f>
        <v/>
      </c>
      <c r="AA1730" s="50" t="str">
        <f>IFERROR(__xludf.DUMMYFUNCTION("if(or(W1730="""",W1730=""f""),"""",W1730&amp;"": ""&amp;vlookup(to_text(W1730),'1.Learning-Goals'!$A$3:$B$100,2,FALSE))"),"")</f>
        <v/>
      </c>
      <c r="AB1730" s="50" t="str">
        <f>IFERROR(__xludf.DUMMYFUNCTION("if(or(X1730="""",X1730=""f""),"""",X1730&amp;"": ""&amp;vlookup(to_text(X1730),'1.Learning-Goals'!$A$3:$B$100,2,FALSE))"),"")</f>
        <v/>
      </c>
      <c r="AC1730" s="52"/>
      <c r="AD1730" s="52"/>
      <c r="AE1730" s="52"/>
      <c r="AF1730" s="52"/>
      <c r="AG1730" s="52"/>
      <c r="AH1730" s="52"/>
      <c r="AI1730" s="52"/>
      <c r="AJ1730" s="52"/>
    </row>
    <row r="1731" ht="15.75" customHeight="1">
      <c r="A1731" s="53"/>
      <c r="B1731" s="39" t="str">
        <f t="shared" si="1"/>
        <v/>
      </c>
      <c r="C1731" s="40" t="s">
        <v>5467</v>
      </c>
      <c r="D1731" s="41" t="s">
        <v>5468</v>
      </c>
      <c r="E1731" s="41" t="s">
        <v>4890</v>
      </c>
      <c r="F1731" s="40" t="s">
        <v>5260</v>
      </c>
      <c r="G1731" s="41" t="s">
        <v>4051</v>
      </c>
      <c r="H1731" s="60" t="s">
        <v>4893</v>
      </c>
      <c r="I1731" s="41" t="s">
        <v>5261</v>
      </c>
      <c r="J1731" s="41" t="s">
        <v>5438</v>
      </c>
      <c r="K1731" s="40" t="s">
        <v>5469</v>
      </c>
      <c r="L1731" s="41" t="s">
        <v>5470</v>
      </c>
      <c r="M1731" s="59"/>
      <c r="N1731" s="49"/>
      <c r="O1731" s="61"/>
      <c r="P1731" s="49"/>
      <c r="Q1731" s="46" t="s">
        <v>5471</v>
      </c>
      <c r="R1731" s="46" t="s">
        <v>5472</v>
      </c>
      <c r="S1731" s="49"/>
      <c r="T1731" s="50" t="str">
        <f>IFERROR(__xludf.DUMMYFUNCTION("if(isblank($A1731),"""",REGEXREPLACE($A1731,   "",?(\d),?"",  ""$1""&amp;""-""&amp;$H1731))"),"")</f>
        <v/>
      </c>
      <c r="U1731" s="51" t="str">
        <f>IFERROR(__xludf.DUMMYFUNCTION("iferror(split(A1731,"","",TRUE,TRUE),"""")"),"")</f>
        <v/>
      </c>
      <c r="V1731" s="51"/>
      <c r="W1731" s="51"/>
      <c r="X1731" s="51"/>
      <c r="Y1731" s="50" t="str">
        <f>IFERROR(__xludf.DUMMYFUNCTION("if(or(U1731="""",U1731=""f""),"""",U1731&amp;"": ""&amp;vlookup(to_text(U1731),'1.Learning-Goals'!$A$3:$B$100,2,FALSE))"),"")</f>
        <v/>
      </c>
      <c r="Z1731" s="50" t="str">
        <f>IFERROR(__xludf.DUMMYFUNCTION("if(or(V1731="""",V1731=""f""),"""",V1731&amp;"": ""&amp;vlookup(to_text(V1731),'1.Learning-Goals'!$A$3:$B$100,2,FALSE))"),"")</f>
        <v/>
      </c>
      <c r="AA1731" s="50" t="str">
        <f>IFERROR(__xludf.DUMMYFUNCTION("if(or(W1731="""",W1731=""f""),"""",W1731&amp;"": ""&amp;vlookup(to_text(W1731),'1.Learning-Goals'!$A$3:$B$100,2,FALSE))"),"")</f>
        <v/>
      </c>
      <c r="AB1731" s="50" t="str">
        <f>IFERROR(__xludf.DUMMYFUNCTION("if(or(X1731="""",X1731=""f""),"""",X1731&amp;"": ""&amp;vlookup(to_text(X1731),'1.Learning-Goals'!$A$3:$B$100,2,FALSE))"),"")</f>
        <v/>
      </c>
      <c r="AC1731" s="52"/>
      <c r="AD1731" s="52"/>
      <c r="AE1731" s="52"/>
      <c r="AF1731" s="52"/>
      <c r="AG1731" s="52"/>
      <c r="AH1731" s="52"/>
      <c r="AI1731" s="52"/>
      <c r="AJ1731" s="52"/>
    </row>
    <row r="1732" ht="15.75" customHeight="1">
      <c r="A1732" s="53"/>
      <c r="B1732" s="39" t="str">
        <f t="shared" si="1"/>
        <v/>
      </c>
      <c r="C1732" s="40" t="s">
        <v>5473</v>
      </c>
      <c r="D1732" s="41" t="s">
        <v>5474</v>
      </c>
      <c r="E1732" s="41" t="s">
        <v>4890</v>
      </c>
      <c r="F1732" s="40" t="s">
        <v>5260</v>
      </c>
      <c r="G1732" s="41" t="s">
        <v>4051</v>
      </c>
      <c r="H1732" s="60" t="s">
        <v>4893</v>
      </c>
      <c r="I1732" s="41" t="s">
        <v>5261</v>
      </c>
      <c r="J1732" s="41" t="s">
        <v>5438</v>
      </c>
      <c r="K1732" s="40" t="s">
        <v>5469</v>
      </c>
      <c r="L1732" s="41" t="s">
        <v>5470</v>
      </c>
      <c r="M1732" s="59"/>
      <c r="N1732" s="49"/>
      <c r="O1732" s="61"/>
      <c r="P1732" s="49"/>
      <c r="Q1732" s="46" t="s">
        <v>5471</v>
      </c>
      <c r="R1732" s="46" t="s">
        <v>5472</v>
      </c>
      <c r="S1732" s="49"/>
      <c r="T1732" s="50" t="str">
        <f>IFERROR(__xludf.DUMMYFUNCTION("if(isblank($A1732),"""",REGEXREPLACE($A1732,   "",?(\d),?"",  ""$1""&amp;""-""&amp;$H1732))"),"")</f>
        <v/>
      </c>
      <c r="U1732" s="51" t="str">
        <f>IFERROR(__xludf.DUMMYFUNCTION("iferror(split(A1732,"","",TRUE,TRUE),"""")"),"")</f>
        <v/>
      </c>
      <c r="V1732" s="51"/>
      <c r="W1732" s="51"/>
      <c r="X1732" s="51"/>
      <c r="Y1732" s="50" t="str">
        <f>IFERROR(__xludf.DUMMYFUNCTION("if(or(U1732="""",U1732=""f""),"""",U1732&amp;"": ""&amp;vlookup(to_text(U1732),'1.Learning-Goals'!$A$3:$B$100,2,FALSE))"),"")</f>
        <v/>
      </c>
      <c r="Z1732" s="50" t="str">
        <f>IFERROR(__xludf.DUMMYFUNCTION("if(or(V1732="""",V1732=""f""),"""",V1732&amp;"": ""&amp;vlookup(to_text(V1732),'1.Learning-Goals'!$A$3:$B$100,2,FALSE))"),"")</f>
        <v/>
      </c>
      <c r="AA1732" s="50" t="str">
        <f>IFERROR(__xludf.DUMMYFUNCTION("if(or(W1732="""",W1732=""f""),"""",W1732&amp;"": ""&amp;vlookup(to_text(W1732),'1.Learning-Goals'!$A$3:$B$100,2,FALSE))"),"")</f>
        <v/>
      </c>
      <c r="AB1732" s="50" t="str">
        <f>IFERROR(__xludf.DUMMYFUNCTION("if(or(X1732="""",X1732=""f""),"""",X1732&amp;"": ""&amp;vlookup(to_text(X1732),'1.Learning-Goals'!$A$3:$B$100,2,FALSE))"),"")</f>
        <v/>
      </c>
      <c r="AC1732" s="52"/>
      <c r="AD1732" s="52"/>
      <c r="AE1732" s="52"/>
      <c r="AF1732" s="52"/>
      <c r="AG1732" s="52"/>
      <c r="AH1732" s="52"/>
      <c r="AI1732" s="52"/>
      <c r="AJ1732" s="52"/>
    </row>
    <row r="1733" ht="15.75" customHeight="1">
      <c r="A1733" s="53"/>
      <c r="B1733" s="39" t="str">
        <f t="shared" si="1"/>
        <v/>
      </c>
      <c r="C1733" s="40" t="s">
        <v>5475</v>
      </c>
      <c r="D1733" s="41" t="s">
        <v>5476</v>
      </c>
      <c r="E1733" s="41" t="s">
        <v>4890</v>
      </c>
      <c r="F1733" s="40" t="s">
        <v>5260</v>
      </c>
      <c r="G1733" s="41" t="s">
        <v>4051</v>
      </c>
      <c r="H1733" s="60" t="s">
        <v>4893</v>
      </c>
      <c r="I1733" s="41" t="s">
        <v>5261</v>
      </c>
      <c r="J1733" s="41" t="s">
        <v>5438</v>
      </c>
      <c r="K1733" s="40" t="s">
        <v>5477</v>
      </c>
      <c r="L1733" s="41" t="s">
        <v>5478</v>
      </c>
      <c r="M1733" s="59"/>
      <c r="N1733" s="49"/>
      <c r="O1733" s="61"/>
      <c r="P1733" s="49"/>
      <c r="Q1733" s="46" t="s">
        <v>5479</v>
      </c>
      <c r="R1733" s="46" t="s">
        <v>5480</v>
      </c>
      <c r="S1733" s="49"/>
      <c r="T1733" s="50" t="str">
        <f>IFERROR(__xludf.DUMMYFUNCTION("if(isblank($A1733),"""",REGEXREPLACE($A1733,   "",?(\d),?"",  ""$1""&amp;""-""&amp;$H1733))"),"")</f>
        <v/>
      </c>
      <c r="U1733" s="51" t="str">
        <f>IFERROR(__xludf.DUMMYFUNCTION("iferror(split(A1733,"","",TRUE,TRUE),"""")"),"")</f>
        <v/>
      </c>
      <c r="V1733" s="51"/>
      <c r="W1733" s="51"/>
      <c r="X1733" s="51"/>
      <c r="Y1733" s="50" t="str">
        <f>IFERROR(__xludf.DUMMYFUNCTION("if(or(U1733="""",U1733=""f""),"""",U1733&amp;"": ""&amp;vlookup(to_text(U1733),'1.Learning-Goals'!$A$3:$B$100,2,FALSE))"),"")</f>
        <v/>
      </c>
      <c r="Z1733" s="50" t="str">
        <f>IFERROR(__xludf.DUMMYFUNCTION("if(or(V1733="""",V1733=""f""),"""",V1733&amp;"": ""&amp;vlookup(to_text(V1733),'1.Learning-Goals'!$A$3:$B$100,2,FALSE))"),"")</f>
        <v/>
      </c>
      <c r="AA1733" s="50" t="str">
        <f>IFERROR(__xludf.DUMMYFUNCTION("if(or(W1733="""",W1733=""f""),"""",W1733&amp;"": ""&amp;vlookup(to_text(W1733),'1.Learning-Goals'!$A$3:$B$100,2,FALSE))"),"")</f>
        <v/>
      </c>
      <c r="AB1733" s="50" t="str">
        <f>IFERROR(__xludf.DUMMYFUNCTION("if(or(X1733="""",X1733=""f""),"""",X1733&amp;"": ""&amp;vlookup(to_text(X1733),'1.Learning-Goals'!$A$3:$B$100,2,FALSE))"),"")</f>
        <v/>
      </c>
      <c r="AC1733" s="52"/>
      <c r="AD1733" s="52"/>
      <c r="AE1733" s="52"/>
      <c r="AF1733" s="52"/>
      <c r="AG1733" s="52"/>
      <c r="AH1733" s="52"/>
      <c r="AI1733" s="52"/>
      <c r="AJ1733" s="52"/>
    </row>
    <row r="1734" ht="15.75" customHeight="1">
      <c r="A1734" s="53"/>
      <c r="B1734" s="39" t="str">
        <f t="shared" si="1"/>
        <v/>
      </c>
      <c r="C1734" s="40" t="s">
        <v>5481</v>
      </c>
      <c r="D1734" s="41" t="s">
        <v>5482</v>
      </c>
      <c r="E1734" s="41" t="s">
        <v>4890</v>
      </c>
      <c r="F1734" s="40" t="s">
        <v>5260</v>
      </c>
      <c r="G1734" s="41" t="s">
        <v>4902</v>
      </c>
      <c r="H1734" s="60" t="s">
        <v>4893</v>
      </c>
      <c r="I1734" s="41" t="s">
        <v>5261</v>
      </c>
      <c r="J1734" s="46" t="s">
        <v>5483</v>
      </c>
      <c r="K1734" s="40" t="s">
        <v>5484</v>
      </c>
      <c r="L1734" s="41" t="s">
        <v>5485</v>
      </c>
      <c r="M1734" s="59"/>
      <c r="N1734" s="49"/>
      <c r="O1734" s="61"/>
      <c r="P1734" s="49"/>
      <c r="Q1734" s="46" t="s">
        <v>5486</v>
      </c>
      <c r="R1734" s="59"/>
      <c r="S1734" s="49"/>
      <c r="T1734" s="50" t="str">
        <f>IFERROR(__xludf.DUMMYFUNCTION("if(isblank($A1734),"""",REGEXREPLACE($A1734,   "",?(\d),?"",  ""$1""&amp;""-""&amp;$H1734))"),"")</f>
        <v/>
      </c>
      <c r="U1734" s="51" t="str">
        <f>IFERROR(__xludf.DUMMYFUNCTION("iferror(split(A1734,"","",TRUE,TRUE),"""")"),"")</f>
        <v/>
      </c>
      <c r="V1734" s="51"/>
      <c r="W1734" s="51"/>
      <c r="X1734" s="51"/>
      <c r="Y1734" s="50" t="str">
        <f>IFERROR(__xludf.DUMMYFUNCTION("if(or(U1734="""",U1734=""f""),"""",U1734&amp;"": ""&amp;vlookup(to_text(U1734),'1.Learning-Goals'!$A$3:$B$100,2,FALSE))"),"")</f>
        <v/>
      </c>
      <c r="Z1734" s="50" t="str">
        <f>IFERROR(__xludf.DUMMYFUNCTION("if(or(V1734="""",V1734=""f""),"""",V1734&amp;"": ""&amp;vlookup(to_text(V1734),'1.Learning-Goals'!$A$3:$B$100,2,FALSE))"),"")</f>
        <v/>
      </c>
      <c r="AA1734" s="50" t="str">
        <f>IFERROR(__xludf.DUMMYFUNCTION("if(or(W1734="""",W1734=""f""),"""",W1734&amp;"": ""&amp;vlookup(to_text(W1734),'1.Learning-Goals'!$A$3:$B$100,2,FALSE))"),"")</f>
        <v/>
      </c>
      <c r="AB1734" s="50" t="str">
        <f>IFERROR(__xludf.DUMMYFUNCTION("if(or(X1734="""",X1734=""f""),"""",X1734&amp;"": ""&amp;vlookup(to_text(X1734),'1.Learning-Goals'!$A$3:$B$100,2,FALSE))"),"")</f>
        <v/>
      </c>
      <c r="AC1734" s="52"/>
      <c r="AD1734" s="52"/>
      <c r="AE1734" s="52"/>
      <c r="AF1734" s="52"/>
      <c r="AG1734" s="52"/>
      <c r="AH1734" s="52"/>
      <c r="AI1734" s="52"/>
      <c r="AJ1734" s="52"/>
    </row>
    <row r="1735" ht="15.75" customHeight="1">
      <c r="A1735" s="53"/>
      <c r="B1735" s="39" t="str">
        <f t="shared" si="1"/>
        <v/>
      </c>
      <c r="C1735" s="40" t="s">
        <v>5487</v>
      </c>
      <c r="D1735" s="41" t="s">
        <v>5488</v>
      </c>
      <c r="E1735" s="41" t="s">
        <v>4890</v>
      </c>
      <c r="F1735" s="40" t="s">
        <v>5260</v>
      </c>
      <c r="G1735" s="41" t="s">
        <v>4902</v>
      </c>
      <c r="H1735" s="60" t="s">
        <v>4893</v>
      </c>
      <c r="I1735" s="41" t="s">
        <v>5261</v>
      </c>
      <c r="J1735" s="46" t="s">
        <v>5483</v>
      </c>
      <c r="K1735" s="40" t="s">
        <v>5489</v>
      </c>
      <c r="L1735" s="41" t="s">
        <v>5490</v>
      </c>
      <c r="M1735" s="59"/>
      <c r="N1735" s="49"/>
      <c r="O1735" s="61"/>
      <c r="P1735" s="49"/>
      <c r="Q1735" s="46" t="s">
        <v>5491</v>
      </c>
      <c r="R1735" s="59"/>
      <c r="S1735" s="49"/>
      <c r="T1735" s="50" t="str">
        <f>IFERROR(__xludf.DUMMYFUNCTION("if(isblank($A1735),"""",REGEXREPLACE($A1735,   "",?(\d),?"",  ""$1""&amp;""-""&amp;$H1735))"),"")</f>
        <v/>
      </c>
      <c r="U1735" s="51" t="str">
        <f>IFERROR(__xludf.DUMMYFUNCTION("iferror(split(A1735,"","",TRUE,TRUE),"""")"),"")</f>
        <v/>
      </c>
      <c r="V1735" s="51"/>
      <c r="W1735" s="51"/>
      <c r="X1735" s="51"/>
      <c r="Y1735" s="50" t="str">
        <f>IFERROR(__xludf.DUMMYFUNCTION("if(or(U1735="""",U1735=""f""),"""",U1735&amp;"": ""&amp;vlookup(to_text(U1735),'1.Learning-Goals'!$A$3:$B$100,2,FALSE))"),"")</f>
        <v/>
      </c>
      <c r="Z1735" s="50" t="str">
        <f>IFERROR(__xludf.DUMMYFUNCTION("if(or(V1735="""",V1735=""f""),"""",V1735&amp;"": ""&amp;vlookup(to_text(V1735),'1.Learning-Goals'!$A$3:$B$100,2,FALSE))"),"")</f>
        <v/>
      </c>
      <c r="AA1735" s="50" t="str">
        <f>IFERROR(__xludf.DUMMYFUNCTION("if(or(W1735="""",W1735=""f""),"""",W1735&amp;"": ""&amp;vlookup(to_text(W1735),'1.Learning-Goals'!$A$3:$B$100,2,FALSE))"),"")</f>
        <v/>
      </c>
      <c r="AB1735" s="50" t="str">
        <f>IFERROR(__xludf.DUMMYFUNCTION("if(or(X1735="""",X1735=""f""),"""",X1735&amp;"": ""&amp;vlookup(to_text(X1735),'1.Learning-Goals'!$A$3:$B$100,2,FALSE))"),"")</f>
        <v/>
      </c>
      <c r="AC1735" s="52"/>
      <c r="AD1735" s="52"/>
      <c r="AE1735" s="52"/>
      <c r="AF1735" s="52"/>
      <c r="AG1735" s="52"/>
      <c r="AH1735" s="52"/>
      <c r="AI1735" s="52"/>
      <c r="AJ1735" s="52"/>
    </row>
    <row r="1736" ht="15.75" customHeight="1">
      <c r="A1736" s="53"/>
      <c r="B1736" s="39" t="str">
        <f t="shared" si="1"/>
        <v/>
      </c>
      <c r="C1736" s="40" t="s">
        <v>5492</v>
      </c>
      <c r="D1736" s="41" t="s">
        <v>5493</v>
      </c>
      <c r="E1736" s="41" t="s">
        <v>4890</v>
      </c>
      <c r="F1736" s="40" t="s">
        <v>5260</v>
      </c>
      <c r="G1736" s="41" t="s">
        <v>1067</v>
      </c>
      <c r="H1736" s="60" t="s">
        <v>4893</v>
      </c>
      <c r="I1736" s="41" t="s">
        <v>5261</v>
      </c>
      <c r="J1736" s="46" t="s">
        <v>5483</v>
      </c>
      <c r="K1736" s="40" t="s">
        <v>5494</v>
      </c>
      <c r="L1736" s="41" t="s">
        <v>5495</v>
      </c>
      <c r="M1736" s="59"/>
      <c r="N1736" s="49"/>
      <c r="O1736" s="61"/>
      <c r="P1736" s="49"/>
      <c r="Q1736" s="46" t="s">
        <v>5496</v>
      </c>
      <c r="R1736" s="59"/>
      <c r="S1736" s="49"/>
      <c r="T1736" s="50" t="str">
        <f>IFERROR(__xludf.DUMMYFUNCTION("if(isblank($A1736),"""",REGEXREPLACE($A1736,   "",?(\d),?"",  ""$1""&amp;""-""&amp;$H1736))"),"")</f>
        <v/>
      </c>
      <c r="U1736" s="51" t="str">
        <f>IFERROR(__xludf.DUMMYFUNCTION("iferror(split(A1736,"","",TRUE,TRUE),"""")"),"")</f>
        <v/>
      </c>
      <c r="V1736" s="51"/>
      <c r="W1736" s="51"/>
      <c r="X1736" s="51"/>
      <c r="Y1736" s="50" t="str">
        <f>IFERROR(__xludf.DUMMYFUNCTION("if(or(U1736="""",U1736=""f""),"""",U1736&amp;"": ""&amp;vlookup(to_text(U1736),'1.Learning-Goals'!$A$3:$B$100,2,FALSE))"),"")</f>
        <v/>
      </c>
      <c r="Z1736" s="50" t="str">
        <f>IFERROR(__xludf.DUMMYFUNCTION("if(or(V1736="""",V1736=""f""),"""",V1736&amp;"": ""&amp;vlookup(to_text(V1736),'1.Learning-Goals'!$A$3:$B$100,2,FALSE))"),"")</f>
        <v/>
      </c>
      <c r="AA1736" s="50" t="str">
        <f>IFERROR(__xludf.DUMMYFUNCTION("if(or(W1736="""",W1736=""f""),"""",W1736&amp;"": ""&amp;vlookup(to_text(W1736),'1.Learning-Goals'!$A$3:$B$100,2,FALSE))"),"")</f>
        <v/>
      </c>
      <c r="AB1736" s="50" t="str">
        <f>IFERROR(__xludf.DUMMYFUNCTION("if(or(X1736="""",X1736=""f""),"""",X1736&amp;"": ""&amp;vlookup(to_text(X1736),'1.Learning-Goals'!$A$3:$B$100,2,FALSE))"),"")</f>
        <v/>
      </c>
      <c r="AC1736" s="52"/>
      <c r="AD1736" s="52"/>
      <c r="AE1736" s="52"/>
      <c r="AF1736" s="52"/>
      <c r="AG1736" s="52"/>
      <c r="AH1736" s="52"/>
      <c r="AI1736" s="52"/>
      <c r="AJ1736" s="52"/>
    </row>
    <row r="1737" ht="15.75" customHeight="1">
      <c r="A1737" s="53"/>
      <c r="B1737" s="39" t="str">
        <f t="shared" si="1"/>
        <v/>
      </c>
      <c r="C1737" s="40" t="s">
        <v>5497</v>
      </c>
      <c r="D1737" s="41" t="s">
        <v>5498</v>
      </c>
      <c r="E1737" s="41" t="s">
        <v>4890</v>
      </c>
      <c r="F1737" s="40" t="s">
        <v>5260</v>
      </c>
      <c r="G1737" s="41" t="s">
        <v>1067</v>
      </c>
      <c r="H1737" s="60" t="s">
        <v>4893</v>
      </c>
      <c r="I1737" s="41" t="s">
        <v>5261</v>
      </c>
      <c r="J1737" s="46" t="s">
        <v>5483</v>
      </c>
      <c r="K1737" s="40" t="s">
        <v>5499</v>
      </c>
      <c r="L1737" s="41" t="s">
        <v>5500</v>
      </c>
      <c r="M1737" s="59"/>
      <c r="N1737" s="49"/>
      <c r="O1737" s="61"/>
      <c r="P1737" s="49"/>
      <c r="Q1737" s="46" t="s">
        <v>5501</v>
      </c>
      <c r="R1737" s="46" t="s">
        <v>5502</v>
      </c>
      <c r="S1737" s="49"/>
      <c r="T1737" s="50" t="str">
        <f>IFERROR(__xludf.DUMMYFUNCTION("if(isblank($A1737),"""",REGEXREPLACE($A1737,   "",?(\d),?"",  ""$1""&amp;""-""&amp;$H1737))"),"")</f>
        <v/>
      </c>
      <c r="U1737" s="51" t="str">
        <f>IFERROR(__xludf.DUMMYFUNCTION("iferror(split(A1737,"","",TRUE,TRUE),"""")"),"")</f>
        <v/>
      </c>
      <c r="V1737" s="51"/>
      <c r="W1737" s="51"/>
      <c r="X1737" s="51"/>
      <c r="Y1737" s="50" t="str">
        <f>IFERROR(__xludf.DUMMYFUNCTION("if(or(U1737="""",U1737=""f""),"""",U1737&amp;"": ""&amp;vlookup(to_text(U1737),'1.Learning-Goals'!$A$3:$B$100,2,FALSE))"),"")</f>
        <v/>
      </c>
      <c r="Z1737" s="50" t="str">
        <f>IFERROR(__xludf.DUMMYFUNCTION("if(or(V1737="""",V1737=""f""),"""",V1737&amp;"": ""&amp;vlookup(to_text(V1737),'1.Learning-Goals'!$A$3:$B$100,2,FALSE))"),"")</f>
        <v/>
      </c>
      <c r="AA1737" s="50" t="str">
        <f>IFERROR(__xludf.DUMMYFUNCTION("if(or(W1737="""",W1737=""f""),"""",W1737&amp;"": ""&amp;vlookup(to_text(W1737),'1.Learning-Goals'!$A$3:$B$100,2,FALSE))"),"")</f>
        <v/>
      </c>
      <c r="AB1737" s="50" t="str">
        <f>IFERROR(__xludf.DUMMYFUNCTION("if(or(X1737="""",X1737=""f""),"""",X1737&amp;"": ""&amp;vlookup(to_text(X1737),'1.Learning-Goals'!$A$3:$B$100,2,FALSE))"),"")</f>
        <v/>
      </c>
      <c r="AC1737" s="52"/>
      <c r="AD1737" s="52"/>
      <c r="AE1737" s="52"/>
      <c r="AF1737" s="52"/>
      <c r="AG1737" s="52"/>
      <c r="AH1737" s="52"/>
      <c r="AI1737" s="52"/>
      <c r="AJ1737" s="52"/>
    </row>
    <row r="1738" ht="15.75" customHeight="1">
      <c r="A1738" s="53"/>
      <c r="B1738" s="39" t="str">
        <f t="shared" si="1"/>
        <v/>
      </c>
      <c r="C1738" s="40" t="s">
        <v>5503</v>
      </c>
      <c r="D1738" s="41" t="s">
        <v>5504</v>
      </c>
      <c r="E1738" s="41" t="s">
        <v>4890</v>
      </c>
      <c r="F1738" s="40" t="s">
        <v>5260</v>
      </c>
      <c r="G1738" s="41" t="s">
        <v>1067</v>
      </c>
      <c r="H1738" s="60" t="s">
        <v>4893</v>
      </c>
      <c r="I1738" s="41" t="s">
        <v>5261</v>
      </c>
      <c r="J1738" s="46" t="s">
        <v>5483</v>
      </c>
      <c r="K1738" s="40" t="s">
        <v>5305</v>
      </c>
      <c r="L1738" s="41" t="s">
        <v>5306</v>
      </c>
      <c r="M1738" s="59"/>
      <c r="N1738" s="49"/>
      <c r="O1738" s="61"/>
      <c r="P1738" s="49"/>
      <c r="Q1738" s="46" t="s">
        <v>5307</v>
      </c>
      <c r="R1738" s="59"/>
      <c r="S1738" s="49"/>
      <c r="T1738" s="50" t="str">
        <f>IFERROR(__xludf.DUMMYFUNCTION("if(isblank($A1738),"""",REGEXREPLACE($A1738,   "",?(\d),?"",  ""$1""&amp;""-""&amp;$H1738))"),"")</f>
        <v/>
      </c>
      <c r="U1738" s="51" t="str">
        <f>IFERROR(__xludf.DUMMYFUNCTION("iferror(split(A1738,"","",TRUE,TRUE),"""")"),"")</f>
        <v/>
      </c>
      <c r="V1738" s="51"/>
      <c r="W1738" s="51"/>
      <c r="X1738" s="51"/>
      <c r="Y1738" s="50" t="str">
        <f>IFERROR(__xludf.DUMMYFUNCTION("if(or(U1738="""",U1738=""f""),"""",U1738&amp;"": ""&amp;vlookup(to_text(U1738),'1.Learning-Goals'!$A$3:$B$100,2,FALSE))"),"")</f>
        <v/>
      </c>
      <c r="Z1738" s="50" t="str">
        <f>IFERROR(__xludf.DUMMYFUNCTION("if(or(V1738="""",V1738=""f""),"""",V1738&amp;"": ""&amp;vlookup(to_text(V1738),'1.Learning-Goals'!$A$3:$B$100,2,FALSE))"),"")</f>
        <v/>
      </c>
      <c r="AA1738" s="50" t="str">
        <f>IFERROR(__xludf.DUMMYFUNCTION("if(or(W1738="""",W1738=""f""),"""",W1738&amp;"": ""&amp;vlookup(to_text(W1738),'1.Learning-Goals'!$A$3:$B$100,2,FALSE))"),"")</f>
        <v/>
      </c>
      <c r="AB1738" s="50" t="str">
        <f>IFERROR(__xludf.DUMMYFUNCTION("if(or(X1738="""",X1738=""f""),"""",X1738&amp;"": ""&amp;vlookup(to_text(X1738),'1.Learning-Goals'!$A$3:$B$100,2,FALSE))"),"")</f>
        <v/>
      </c>
      <c r="AC1738" s="52"/>
      <c r="AD1738" s="52"/>
      <c r="AE1738" s="52"/>
      <c r="AF1738" s="52"/>
      <c r="AG1738" s="52"/>
      <c r="AH1738" s="52"/>
      <c r="AI1738" s="52"/>
      <c r="AJ1738" s="52"/>
    </row>
    <row r="1739" ht="15.75" customHeight="1">
      <c r="A1739" s="53"/>
      <c r="B1739" s="39" t="str">
        <f t="shared" si="1"/>
        <v/>
      </c>
      <c r="C1739" s="40" t="s">
        <v>5505</v>
      </c>
      <c r="D1739" s="41" t="s">
        <v>5506</v>
      </c>
      <c r="E1739" s="41" t="s">
        <v>4890</v>
      </c>
      <c r="F1739" s="40" t="s">
        <v>5260</v>
      </c>
      <c r="G1739" s="41" t="s">
        <v>1067</v>
      </c>
      <c r="H1739" s="60" t="s">
        <v>4893</v>
      </c>
      <c r="I1739" s="41" t="s">
        <v>5261</v>
      </c>
      <c r="J1739" s="46" t="s">
        <v>5483</v>
      </c>
      <c r="K1739" s="40" t="s">
        <v>5507</v>
      </c>
      <c r="L1739" s="41" t="s">
        <v>5508</v>
      </c>
      <c r="M1739" s="59"/>
      <c r="N1739" s="49"/>
      <c r="O1739" s="61"/>
      <c r="P1739" s="49"/>
      <c r="Q1739" s="46" t="s">
        <v>5509</v>
      </c>
      <c r="R1739" s="46" t="s">
        <v>5510</v>
      </c>
      <c r="S1739" s="49"/>
      <c r="T1739" s="50" t="str">
        <f>IFERROR(__xludf.DUMMYFUNCTION("if(isblank($A1739),"""",REGEXREPLACE($A1739,   "",?(\d),?"",  ""$1""&amp;""-""&amp;$H1739))"),"")</f>
        <v/>
      </c>
      <c r="U1739" s="51" t="str">
        <f>IFERROR(__xludf.DUMMYFUNCTION("iferror(split(A1739,"","",TRUE,TRUE),"""")"),"")</f>
        <v/>
      </c>
      <c r="V1739" s="51"/>
      <c r="W1739" s="51"/>
      <c r="X1739" s="51"/>
      <c r="Y1739" s="50" t="str">
        <f>IFERROR(__xludf.DUMMYFUNCTION("if(or(U1739="""",U1739=""f""),"""",U1739&amp;"": ""&amp;vlookup(to_text(U1739),'1.Learning-Goals'!$A$3:$B$100,2,FALSE))"),"")</f>
        <v/>
      </c>
      <c r="Z1739" s="50" t="str">
        <f>IFERROR(__xludf.DUMMYFUNCTION("if(or(V1739="""",V1739=""f""),"""",V1739&amp;"": ""&amp;vlookup(to_text(V1739),'1.Learning-Goals'!$A$3:$B$100,2,FALSE))"),"")</f>
        <v/>
      </c>
      <c r="AA1739" s="50" t="str">
        <f>IFERROR(__xludf.DUMMYFUNCTION("if(or(W1739="""",W1739=""f""),"""",W1739&amp;"": ""&amp;vlookup(to_text(W1739),'1.Learning-Goals'!$A$3:$B$100,2,FALSE))"),"")</f>
        <v/>
      </c>
      <c r="AB1739" s="50" t="str">
        <f>IFERROR(__xludf.DUMMYFUNCTION("if(or(X1739="""",X1739=""f""),"""",X1739&amp;"": ""&amp;vlookup(to_text(X1739),'1.Learning-Goals'!$A$3:$B$100,2,FALSE))"),"")</f>
        <v/>
      </c>
      <c r="AC1739" s="52"/>
      <c r="AD1739" s="52"/>
      <c r="AE1739" s="52"/>
      <c r="AF1739" s="52"/>
      <c r="AG1739" s="52"/>
      <c r="AH1739" s="52"/>
      <c r="AI1739" s="52"/>
      <c r="AJ1739" s="52"/>
    </row>
    <row r="1740" ht="15.75" customHeight="1">
      <c r="A1740" s="53"/>
      <c r="B1740" s="39" t="str">
        <f t="shared" si="1"/>
        <v/>
      </c>
      <c r="C1740" s="40" t="s">
        <v>5511</v>
      </c>
      <c r="D1740" s="41" t="s">
        <v>5512</v>
      </c>
      <c r="E1740" s="41" t="s">
        <v>4890</v>
      </c>
      <c r="F1740" s="40" t="s">
        <v>5260</v>
      </c>
      <c r="G1740" s="41" t="s">
        <v>4051</v>
      </c>
      <c r="H1740" s="60" t="s">
        <v>4893</v>
      </c>
      <c r="I1740" s="41" t="s">
        <v>5261</v>
      </c>
      <c r="J1740" s="41" t="s">
        <v>5483</v>
      </c>
      <c r="K1740" s="40" t="s">
        <v>5513</v>
      </c>
      <c r="L1740" s="41" t="s">
        <v>5514</v>
      </c>
      <c r="M1740" s="59"/>
      <c r="N1740" s="49"/>
      <c r="O1740" s="61"/>
      <c r="P1740" s="49"/>
      <c r="Q1740" s="46" t="s">
        <v>5515</v>
      </c>
      <c r="R1740" s="46" t="s">
        <v>5516</v>
      </c>
      <c r="S1740" s="49"/>
      <c r="T1740" s="50" t="str">
        <f>IFERROR(__xludf.DUMMYFUNCTION("if(isblank($A1740),"""",REGEXREPLACE($A1740,   "",?(\d),?"",  ""$1""&amp;""-""&amp;$H1740))"),"")</f>
        <v/>
      </c>
      <c r="U1740" s="51" t="str">
        <f>IFERROR(__xludf.DUMMYFUNCTION("iferror(split(A1740,"","",TRUE,TRUE),"""")"),"")</f>
        <v/>
      </c>
      <c r="V1740" s="51"/>
      <c r="W1740" s="51"/>
      <c r="X1740" s="51"/>
      <c r="Y1740" s="50" t="str">
        <f>IFERROR(__xludf.DUMMYFUNCTION("if(or(U1740="""",U1740=""f""),"""",U1740&amp;"": ""&amp;vlookup(to_text(U1740),'1.Learning-Goals'!$A$3:$B$100,2,FALSE))"),"")</f>
        <v/>
      </c>
      <c r="Z1740" s="50" t="str">
        <f>IFERROR(__xludf.DUMMYFUNCTION("if(or(V1740="""",V1740=""f""),"""",V1740&amp;"": ""&amp;vlookup(to_text(V1740),'1.Learning-Goals'!$A$3:$B$100,2,FALSE))"),"")</f>
        <v/>
      </c>
      <c r="AA1740" s="50" t="str">
        <f>IFERROR(__xludf.DUMMYFUNCTION("if(or(W1740="""",W1740=""f""),"""",W1740&amp;"": ""&amp;vlookup(to_text(W1740),'1.Learning-Goals'!$A$3:$B$100,2,FALSE))"),"")</f>
        <v/>
      </c>
      <c r="AB1740" s="50" t="str">
        <f>IFERROR(__xludf.DUMMYFUNCTION("if(or(X1740="""",X1740=""f""),"""",X1740&amp;"": ""&amp;vlookup(to_text(X1740),'1.Learning-Goals'!$A$3:$B$100,2,FALSE))"),"")</f>
        <v/>
      </c>
      <c r="AC1740" s="52"/>
      <c r="AD1740" s="52"/>
      <c r="AE1740" s="52"/>
      <c r="AF1740" s="52"/>
      <c r="AG1740" s="52"/>
      <c r="AH1740" s="52"/>
      <c r="AI1740" s="52"/>
      <c r="AJ1740" s="52"/>
    </row>
    <row r="1741" ht="15.75" customHeight="1">
      <c r="A1741" s="53"/>
      <c r="B1741" s="39" t="str">
        <f t="shared" si="1"/>
        <v/>
      </c>
      <c r="C1741" s="40" t="s">
        <v>5517</v>
      </c>
      <c r="D1741" s="41" t="s">
        <v>5518</v>
      </c>
      <c r="E1741" s="41" t="s">
        <v>4890</v>
      </c>
      <c r="F1741" s="40" t="s">
        <v>5260</v>
      </c>
      <c r="G1741" s="41" t="s">
        <v>4051</v>
      </c>
      <c r="H1741" s="60" t="s">
        <v>4893</v>
      </c>
      <c r="I1741" s="41" t="s">
        <v>5261</v>
      </c>
      <c r="J1741" s="41" t="s">
        <v>5483</v>
      </c>
      <c r="K1741" s="40" t="s">
        <v>5519</v>
      </c>
      <c r="L1741" s="41" t="s">
        <v>5520</v>
      </c>
      <c r="M1741" s="59"/>
      <c r="N1741" s="49"/>
      <c r="O1741" s="61"/>
      <c r="P1741" s="49"/>
      <c r="Q1741" s="46" t="s">
        <v>5521</v>
      </c>
      <c r="R1741" s="59"/>
      <c r="S1741" s="49"/>
      <c r="T1741" s="50" t="str">
        <f>IFERROR(__xludf.DUMMYFUNCTION("if(isblank($A1741),"""",REGEXREPLACE($A1741,   "",?(\d),?"",  ""$1""&amp;""-""&amp;$H1741))"),"")</f>
        <v/>
      </c>
      <c r="U1741" s="51" t="str">
        <f>IFERROR(__xludf.DUMMYFUNCTION("iferror(split(A1741,"","",TRUE,TRUE),"""")"),"")</f>
        <v/>
      </c>
      <c r="V1741" s="51"/>
      <c r="W1741" s="51"/>
      <c r="X1741" s="51"/>
      <c r="Y1741" s="50" t="str">
        <f>IFERROR(__xludf.DUMMYFUNCTION("if(or(U1741="""",U1741=""f""),"""",U1741&amp;"": ""&amp;vlookup(to_text(U1741),'1.Learning-Goals'!$A$3:$B$100,2,FALSE))"),"")</f>
        <v/>
      </c>
      <c r="Z1741" s="50" t="str">
        <f>IFERROR(__xludf.DUMMYFUNCTION("if(or(V1741="""",V1741=""f""),"""",V1741&amp;"": ""&amp;vlookup(to_text(V1741),'1.Learning-Goals'!$A$3:$B$100,2,FALSE))"),"")</f>
        <v/>
      </c>
      <c r="AA1741" s="50" t="str">
        <f>IFERROR(__xludf.DUMMYFUNCTION("if(or(W1741="""",W1741=""f""),"""",W1741&amp;"": ""&amp;vlookup(to_text(W1741),'1.Learning-Goals'!$A$3:$B$100,2,FALSE))"),"")</f>
        <v/>
      </c>
      <c r="AB1741" s="50" t="str">
        <f>IFERROR(__xludf.DUMMYFUNCTION("if(or(X1741="""",X1741=""f""),"""",X1741&amp;"": ""&amp;vlookup(to_text(X1741),'1.Learning-Goals'!$A$3:$B$100,2,FALSE))"),"")</f>
        <v/>
      </c>
      <c r="AC1741" s="52"/>
      <c r="AD1741" s="52"/>
      <c r="AE1741" s="52"/>
      <c r="AF1741" s="52"/>
      <c r="AG1741" s="52"/>
      <c r="AH1741" s="52"/>
      <c r="AI1741" s="52"/>
      <c r="AJ1741" s="52"/>
    </row>
    <row r="1742" ht="15.75" customHeight="1">
      <c r="A1742" s="53"/>
      <c r="B1742" s="39" t="str">
        <f t="shared" si="1"/>
        <v/>
      </c>
      <c r="C1742" s="40" t="s">
        <v>5522</v>
      </c>
      <c r="D1742" s="41" t="s">
        <v>5523</v>
      </c>
      <c r="E1742" s="41" t="s">
        <v>4890</v>
      </c>
      <c r="F1742" s="40" t="s">
        <v>5260</v>
      </c>
      <c r="G1742" s="41" t="s">
        <v>4051</v>
      </c>
      <c r="H1742" s="60" t="s">
        <v>4893</v>
      </c>
      <c r="I1742" s="41" t="s">
        <v>5261</v>
      </c>
      <c r="J1742" s="41" t="s">
        <v>5483</v>
      </c>
      <c r="K1742" s="40" t="s">
        <v>5524</v>
      </c>
      <c r="L1742" s="41" t="s">
        <v>5525</v>
      </c>
      <c r="M1742" s="59"/>
      <c r="N1742" s="49"/>
      <c r="O1742" s="61"/>
      <c r="P1742" s="49"/>
      <c r="Q1742" s="46" t="s">
        <v>5526</v>
      </c>
      <c r="R1742" s="59"/>
      <c r="S1742" s="49"/>
      <c r="T1742" s="50" t="str">
        <f>IFERROR(__xludf.DUMMYFUNCTION("if(isblank($A1742),"""",REGEXREPLACE($A1742,   "",?(\d),?"",  ""$1""&amp;""-""&amp;$H1742))"),"")</f>
        <v/>
      </c>
      <c r="U1742" s="51" t="str">
        <f>IFERROR(__xludf.DUMMYFUNCTION("iferror(split(A1742,"","",TRUE,TRUE),"""")"),"")</f>
        <v/>
      </c>
      <c r="V1742" s="51"/>
      <c r="W1742" s="51"/>
      <c r="X1742" s="51"/>
      <c r="Y1742" s="50" t="str">
        <f>IFERROR(__xludf.DUMMYFUNCTION("if(or(U1742="""",U1742=""f""),"""",U1742&amp;"": ""&amp;vlookup(to_text(U1742),'1.Learning-Goals'!$A$3:$B$100,2,FALSE))"),"")</f>
        <v/>
      </c>
      <c r="Z1742" s="50" t="str">
        <f>IFERROR(__xludf.DUMMYFUNCTION("if(or(V1742="""",V1742=""f""),"""",V1742&amp;"": ""&amp;vlookup(to_text(V1742),'1.Learning-Goals'!$A$3:$B$100,2,FALSE))"),"")</f>
        <v/>
      </c>
      <c r="AA1742" s="50" t="str">
        <f>IFERROR(__xludf.DUMMYFUNCTION("if(or(W1742="""",W1742=""f""),"""",W1742&amp;"": ""&amp;vlookup(to_text(W1742),'1.Learning-Goals'!$A$3:$B$100,2,FALSE))"),"")</f>
        <v/>
      </c>
      <c r="AB1742" s="50" t="str">
        <f>IFERROR(__xludf.DUMMYFUNCTION("if(or(X1742="""",X1742=""f""),"""",X1742&amp;"": ""&amp;vlookup(to_text(X1742),'1.Learning-Goals'!$A$3:$B$100,2,FALSE))"),"")</f>
        <v/>
      </c>
      <c r="AC1742" s="52"/>
      <c r="AD1742" s="52"/>
      <c r="AE1742" s="52"/>
      <c r="AF1742" s="52"/>
      <c r="AG1742" s="52"/>
      <c r="AH1742" s="52"/>
      <c r="AI1742" s="52"/>
      <c r="AJ1742" s="52"/>
    </row>
    <row r="1743" ht="15.75" customHeight="1">
      <c r="A1743" s="53"/>
      <c r="B1743" s="39" t="str">
        <f t="shared" si="1"/>
        <v/>
      </c>
      <c r="C1743" s="40" t="s">
        <v>5527</v>
      </c>
      <c r="D1743" s="41" t="s">
        <v>5528</v>
      </c>
      <c r="E1743" s="41" t="s">
        <v>4890</v>
      </c>
      <c r="F1743" s="40" t="s">
        <v>5260</v>
      </c>
      <c r="G1743" s="41" t="s">
        <v>4051</v>
      </c>
      <c r="H1743" s="60" t="s">
        <v>4893</v>
      </c>
      <c r="I1743" s="41" t="s">
        <v>5261</v>
      </c>
      <c r="J1743" s="41" t="s">
        <v>5483</v>
      </c>
      <c r="K1743" s="40" t="s">
        <v>5519</v>
      </c>
      <c r="L1743" s="41" t="s">
        <v>5520</v>
      </c>
      <c r="M1743" s="59"/>
      <c r="N1743" s="49"/>
      <c r="O1743" s="61"/>
      <c r="P1743" s="49"/>
      <c r="Q1743" s="46" t="s">
        <v>5521</v>
      </c>
      <c r="R1743" s="59"/>
      <c r="S1743" s="49"/>
      <c r="T1743" s="50" t="str">
        <f>IFERROR(__xludf.DUMMYFUNCTION("if(isblank($A1743),"""",REGEXREPLACE($A1743,   "",?(\d),?"",  ""$1""&amp;""-""&amp;$H1743))"),"")</f>
        <v/>
      </c>
      <c r="U1743" s="51" t="str">
        <f>IFERROR(__xludf.DUMMYFUNCTION("iferror(split(A1743,"","",TRUE,TRUE),"""")"),"")</f>
        <v/>
      </c>
      <c r="V1743" s="51"/>
      <c r="W1743" s="51"/>
      <c r="X1743" s="51"/>
      <c r="Y1743" s="50" t="str">
        <f>IFERROR(__xludf.DUMMYFUNCTION("if(or(U1743="""",U1743=""f""),"""",U1743&amp;"": ""&amp;vlookup(to_text(U1743),'1.Learning-Goals'!$A$3:$B$100,2,FALSE))"),"")</f>
        <v/>
      </c>
      <c r="Z1743" s="50" t="str">
        <f>IFERROR(__xludf.DUMMYFUNCTION("if(or(V1743="""",V1743=""f""),"""",V1743&amp;"": ""&amp;vlookup(to_text(V1743),'1.Learning-Goals'!$A$3:$B$100,2,FALSE))"),"")</f>
        <v/>
      </c>
      <c r="AA1743" s="50" t="str">
        <f>IFERROR(__xludf.DUMMYFUNCTION("if(or(W1743="""",W1743=""f""),"""",W1743&amp;"": ""&amp;vlookup(to_text(W1743),'1.Learning-Goals'!$A$3:$B$100,2,FALSE))"),"")</f>
        <v/>
      </c>
      <c r="AB1743" s="50" t="str">
        <f>IFERROR(__xludf.DUMMYFUNCTION("if(or(X1743="""",X1743=""f""),"""",X1743&amp;"": ""&amp;vlookup(to_text(X1743),'1.Learning-Goals'!$A$3:$B$100,2,FALSE))"),"")</f>
        <v/>
      </c>
      <c r="AC1743" s="52"/>
      <c r="AD1743" s="52"/>
      <c r="AE1743" s="52"/>
      <c r="AF1743" s="52"/>
      <c r="AG1743" s="52"/>
      <c r="AH1743" s="52"/>
      <c r="AI1743" s="52"/>
      <c r="AJ1743" s="52"/>
    </row>
    <row r="1744" ht="15.75" customHeight="1">
      <c r="A1744" s="53"/>
      <c r="B1744" s="39" t="str">
        <f t="shared" si="1"/>
        <v/>
      </c>
      <c r="C1744" s="40" t="s">
        <v>5529</v>
      </c>
      <c r="D1744" s="41" t="s">
        <v>5530</v>
      </c>
      <c r="E1744" s="41" t="s">
        <v>4890</v>
      </c>
      <c r="F1744" s="40" t="s">
        <v>5260</v>
      </c>
      <c r="G1744" s="41" t="s">
        <v>4892</v>
      </c>
      <c r="H1744" s="60" t="s">
        <v>4893</v>
      </c>
      <c r="I1744" s="41" t="s">
        <v>5261</v>
      </c>
      <c r="J1744" s="46" t="s">
        <v>5531</v>
      </c>
      <c r="K1744" s="40" t="s">
        <v>5532</v>
      </c>
      <c r="L1744" s="41" t="s">
        <v>5533</v>
      </c>
      <c r="M1744" s="59"/>
      <c r="N1744" s="49"/>
      <c r="O1744" s="61"/>
      <c r="P1744" s="49"/>
      <c r="Q1744" s="46" t="s">
        <v>5534</v>
      </c>
      <c r="R1744" s="46" t="s">
        <v>5535</v>
      </c>
      <c r="S1744" s="49"/>
      <c r="T1744" s="50" t="str">
        <f>IFERROR(__xludf.DUMMYFUNCTION("if(isblank($A1744),"""",REGEXREPLACE($A1744,   "",?(\d),?"",  ""$1""&amp;""-""&amp;$H1744))"),"")</f>
        <v/>
      </c>
      <c r="U1744" s="51" t="str">
        <f>IFERROR(__xludf.DUMMYFUNCTION("iferror(split(A1744,"","",TRUE,TRUE),"""")"),"")</f>
        <v/>
      </c>
      <c r="V1744" s="51"/>
      <c r="W1744" s="51"/>
      <c r="X1744" s="51"/>
      <c r="Y1744" s="50" t="str">
        <f>IFERROR(__xludf.DUMMYFUNCTION("if(or(U1744="""",U1744=""f""),"""",U1744&amp;"": ""&amp;vlookup(to_text(U1744),'1.Learning-Goals'!$A$3:$B$100,2,FALSE))"),"")</f>
        <v/>
      </c>
      <c r="Z1744" s="50" t="str">
        <f>IFERROR(__xludf.DUMMYFUNCTION("if(or(V1744="""",V1744=""f""),"""",V1744&amp;"": ""&amp;vlookup(to_text(V1744),'1.Learning-Goals'!$A$3:$B$100,2,FALSE))"),"")</f>
        <v/>
      </c>
      <c r="AA1744" s="50" t="str">
        <f>IFERROR(__xludf.DUMMYFUNCTION("if(or(W1744="""",W1744=""f""),"""",W1744&amp;"": ""&amp;vlookup(to_text(W1744),'1.Learning-Goals'!$A$3:$B$100,2,FALSE))"),"")</f>
        <v/>
      </c>
      <c r="AB1744" s="50" t="str">
        <f>IFERROR(__xludf.DUMMYFUNCTION("if(or(X1744="""",X1744=""f""),"""",X1744&amp;"": ""&amp;vlookup(to_text(X1744),'1.Learning-Goals'!$A$3:$B$100,2,FALSE))"),"")</f>
        <v/>
      </c>
      <c r="AC1744" s="52"/>
      <c r="AD1744" s="52"/>
      <c r="AE1744" s="52"/>
      <c r="AF1744" s="52"/>
      <c r="AG1744" s="52"/>
      <c r="AH1744" s="52"/>
      <c r="AI1744" s="52"/>
      <c r="AJ1744" s="52"/>
    </row>
    <row r="1745" ht="15.75" customHeight="1">
      <c r="A1745" s="53"/>
      <c r="B1745" s="39" t="str">
        <f t="shared" si="1"/>
        <v/>
      </c>
      <c r="C1745" s="40" t="s">
        <v>5536</v>
      </c>
      <c r="D1745" s="41" t="s">
        <v>5537</v>
      </c>
      <c r="E1745" s="41" t="s">
        <v>4890</v>
      </c>
      <c r="F1745" s="40" t="s">
        <v>5260</v>
      </c>
      <c r="G1745" s="41" t="s">
        <v>4902</v>
      </c>
      <c r="H1745" s="60" t="s">
        <v>4893</v>
      </c>
      <c r="I1745" s="41" t="s">
        <v>5261</v>
      </c>
      <c r="J1745" s="46" t="s">
        <v>5531</v>
      </c>
      <c r="K1745" s="40" t="s">
        <v>5489</v>
      </c>
      <c r="L1745" s="41" t="s">
        <v>5490</v>
      </c>
      <c r="M1745" s="59"/>
      <c r="N1745" s="49"/>
      <c r="O1745" s="61"/>
      <c r="P1745" s="49"/>
      <c r="Q1745" s="46" t="s">
        <v>5491</v>
      </c>
      <c r="R1745" s="59"/>
      <c r="S1745" s="49"/>
      <c r="T1745" s="50" t="str">
        <f>IFERROR(__xludf.DUMMYFUNCTION("if(isblank($A1745),"""",REGEXREPLACE($A1745,   "",?(\d),?"",  ""$1""&amp;""-""&amp;$H1745))"),"")</f>
        <v/>
      </c>
      <c r="U1745" s="51" t="str">
        <f>IFERROR(__xludf.DUMMYFUNCTION("iferror(split(A1745,"","",TRUE,TRUE),"""")"),"")</f>
        <v/>
      </c>
      <c r="V1745" s="51"/>
      <c r="W1745" s="51"/>
      <c r="X1745" s="51"/>
      <c r="Y1745" s="50" t="str">
        <f>IFERROR(__xludf.DUMMYFUNCTION("if(or(U1745="""",U1745=""f""),"""",U1745&amp;"": ""&amp;vlookup(to_text(U1745),'1.Learning-Goals'!$A$3:$B$100,2,FALSE))"),"")</f>
        <v/>
      </c>
      <c r="Z1745" s="50" t="str">
        <f>IFERROR(__xludf.DUMMYFUNCTION("if(or(V1745="""",V1745=""f""),"""",V1745&amp;"": ""&amp;vlookup(to_text(V1745),'1.Learning-Goals'!$A$3:$B$100,2,FALSE))"),"")</f>
        <v/>
      </c>
      <c r="AA1745" s="50" t="str">
        <f>IFERROR(__xludf.DUMMYFUNCTION("if(or(W1745="""",W1745=""f""),"""",W1745&amp;"": ""&amp;vlookup(to_text(W1745),'1.Learning-Goals'!$A$3:$B$100,2,FALSE))"),"")</f>
        <v/>
      </c>
      <c r="AB1745" s="50" t="str">
        <f>IFERROR(__xludf.DUMMYFUNCTION("if(or(X1745="""",X1745=""f""),"""",X1745&amp;"": ""&amp;vlookup(to_text(X1745),'1.Learning-Goals'!$A$3:$B$100,2,FALSE))"),"")</f>
        <v/>
      </c>
      <c r="AC1745" s="52"/>
      <c r="AD1745" s="52"/>
      <c r="AE1745" s="52"/>
      <c r="AF1745" s="52"/>
      <c r="AG1745" s="52"/>
      <c r="AH1745" s="52"/>
      <c r="AI1745" s="52"/>
      <c r="AJ1745" s="52"/>
    </row>
    <row r="1746" ht="15.75" customHeight="1">
      <c r="A1746" s="53"/>
      <c r="B1746" s="39" t="str">
        <f t="shared" si="1"/>
        <v/>
      </c>
      <c r="C1746" s="40" t="s">
        <v>5538</v>
      </c>
      <c r="D1746" s="41" t="s">
        <v>5539</v>
      </c>
      <c r="E1746" s="41" t="s">
        <v>4890</v>
      </c>
      <c r="F1746" s="40" t="s">
        <v>5260</v>
      </c>
      <c r="G1746" s="41" t="s">
        <v>4902</v>
      </c>
      <c r="H1746" s="60" t="s">
        <v>4893</v>
      </c>
      <c r="I1746" s="41" t="s">
        <v>5261</v>
      </c>
      <c r="J1746" s="46" t="s">
        <v>5531</v>
      </c>
      <c r="K1746" s="40" t="s">
        <v>5489</v>
      </c>
      <c r="L1746" s="41" t="s">
        <v>5490</v>
      </c>
      <c r="M1746" s="59"/>
      <c r="N1746" s="49"/>
      <c r="O1746" s="61"/>
      <c r="P1746" s="49"/>
      <c r="Q1746" s="46" t="s">
        <v>5491</v>
      </c>
      <c r="R1746" s="59"/>
      <c r="S1746" s="49"/>
      <c r="T1746" s="50" t="str">
        <f>IFERROR(__xludf.DUMMYFUNCTION("if(isblank($A1746),"""",REGEXREPLACE($A1746,   "",?(\d),?"",  ""$1""&amp;""-""&amp;$H1746))"),"")</f>
        <v/>
      </c>
      <c r="U1746" s="51" t="str">
        <f>IFERROR(__xludf.DUMMYFUNCTION("iferror(split(A1746,"","",TRUE,TRUE),"""")"),"")</f>
        <v/>
      </c>
      <c r="V1746" s="51"/>
      <c r="W1746" s="51"/>
      <c r="X1746" s="51"/>
      <c r="Y1746" s="50" t="str">
        <f>IFERROR(__xludf.DUMMYFUNCTION("if(or(U1746="""",U1746=""f""),"""",U1746&amp;"": ""&amp;vlookup(to_text(U1746),'1.Learning-Goals'!$A$3:$B$100,2,FALSE))"),"")</f>
        <v/>
      </c>
      <c r="Z1746" s="50" t="str">
        <f>IFERROR(__xludf.DUMMYFUNCTION("if(or(V1746="""",V1746=""f""),"""",V1746&amp;"": ""&amp;vlookup(to_text(V1746),'1.Learning-Goals'!$A$3:$B$100,2,FALSE))"),"")</f>
        <v/>
      </c>
      <c r="AA1746" s="50" t="str">
        <f>IFERROR(__xludf.DUMMYFUNCTION("if(or(W1746="""",W1746=""f""),"""",W1746&amp;"": ""&amp;vlookup(to_text(W1746),'1.Learning-Goals'!$A$3:$B$100,2,FALSE))"),"")</f>
        <v/>
      </c>
      <c r="AB1746" s="50" t="str">
        <f>IFERROR(__xludf.DUMMYFUNCTION("if(or(X1746="""",X1746=""f""),"""",X1746&amp;"": ""&amp;vlookup(to_text(X1746),'1.Learning-Goals'!$A$3:$B$100,2,FALSE))"),"")</f>
        <v/>
      </c>
      <c r="AC1746" s="52"/>
      <c r="AD1746" s="52"/>
      <c r="AE1746" s="52"/>
      <c r="AF1746" s="52"/>
      <c r="AG1746" s="52"/>
      <c r="AH1746" s="52"/>
      <c r="AI1746" s="52"/>
      <c r="AJ1746" s="52"/>
    </row>
    <row r="1747" ht="15.75" customHeight="1">
      <c r="A1747" s="53"/>
      <c r="B1747" s="39" t="str">
        <f t="shared" si="1"/>
        <v/>
      </c>
      <c r="C1747" s="40" t="s">
        <v>5540</v>
      </c>
      <c r="D1747" s="41" t="s">
        <v>5541</v>
      </c>
      <c r="E1747" s="41" t="s">
        <v>4890</v>
      </c>
      <c r="F1747" s="40" t="s">
        <v>5260</v>
      </c>
      <c r="G1747" s="41" t="s">
        <v>4902</v>
      </c>
      <c r="H1747" s="60" t="s">
        <v>4893</v>
      </c>
      <c r="I1747" s="41" t="s">
        <v>5261</v>
      </c>
      <c r="J1747" s="46" t="s">
        <v>5531</v>
      </c>
      <c r="K1747" s="40" t="s">
        <v>5489</v>
      </c>
      <c r="L1747" s="41" t="s">
        <v>5490</v>
      </c>
      <c r="M1747" s="59"/>
      <c r="N1747" s="49"/>
      <c r="O1747" s="61"/>
      <c r="P1747" s="49"/>
      <c r="Q1747" s="46" t="s">
        <v>5491</v>
      </c>
      <c r="R1747" s="59"/>
      <c r="S1747" s="49"/>
      <c r="T1747" s="50" t="str">
        <f>IFERROR(__xludf.DUMMYFUNCTION("if(isblank($A1747),"""",REGEXREPLACE($A1747,   "",?(\d),?"",  ""$1""&amp;""-""&amp;$H1747))"),"")</f>
        <v/>
      </c>
      <c r="U1747" s="51" t="str">
        <f>IFERROR(__xludf.DUMMYFUNCTION("iferror(split(A1747,"","",TRUE,TRUE),"""")"),"")</f>
        <v/>
      </c>
      <c r="V1747" s="51"/>
      <c r="W1747" s="51"/>
      <c r="X1747" s="51"/>
      <c r="Y1747" s="50" t="str">
        <f>IFERROR(__xludf.DUMMYFUNCTION("if(or(U1747="""",U1747=""f""),"""",U1747&amp;"": ""&amp;vlookup(to_text(U1747),'1.Learning-Goals'!$A$3:$B$100,2,FALSE))"),"")</f>
        <v/>
      </c>
      <c r="Z1747" s="50" t="str">
        <f>IFERROR(__xludf.DUMMYFUNCTION("if(or(V1747="""",V1747=""f""),"""",V1747&amp;"": ""&amp;vlookup(to_text(V1747),'1.Learning-Goals'!$A$3:$B$100,2,FALSE))"),"")</f>
        <v/>
      </c>
      <c r="AA1747" s="50" t="str">
        <f>IFERROR(__xludf.DUMMYFUNCTION("if(or(W1747="""",W1747=""f""),"""",W1747&amp;"": ""&amp;vlookup(to_text(W1747),'1.Learning-Goals'!$A$3:$B$100,2,FALSE))"),"")</f>
        <v/>
      </c>
      <c r="AB1747" s="50" t="str">
        <f>IFERROR(__xludf.DUMMYFUNCTION("if(or(X1747="""",X1747=""f""),"""",X1747&amp;"": ""&amp;vlookup(to_text(X1747),'1.Learning-Goals'!$A$3:$B$100,2,FALSE))"),"")</f>
        <v/>
      </c>
      <c r="AC1747" s="52"/>
      <c r="AD1747" s="52"/>
      <c r="AE1747" s="52"/>
      <c r="AF1747" s="52"/>
      <c r="AG1747" s="52"/>
      <c r="AH1747" s="52"/>
      <c r="AI1747" s="52"/>
      <c r="AJ1747" s="52"/>
    </row>
    <row r="1748" ht="15.75" customHeight="1">
      <c r="A1748" s="53"/>
      <c r="B1748" s="39" t="str">
        <f t="shared" si="1"/>
        <v/>
      </c>
      <c r="C1748" s="40" t="s">
        <v>5542</v>
      </c>
      <c r="D1748" s="41" t="s">
        <v>5543</v>
      </c>
      <c r="E1748" s="41" t="s">
        <v>4890</v>
      </c>
      <c r="F1748" s="40" t="s">
        <v>5260</v>
      </c>
      <c r="G1748" s="41" t="s">
        <v>1067</v>
      </c>
      <c r="H1748" s="60" t="s">
        <v>4893</v>
      </c>
      <c r="I1748" s="41" t="s">
        <v>5261</v>
      </c>
      <c r="J1748" s="46" t="s">
        <v>5531</v>
      </c>
      <c r="K1748" s="40" t="s">
        <v>5507</v>
      </c>
      <c r="L1748" s="41" t="s">
        <v>5508</v>
      </c>
      <c r="M1748" s="59"/>
      <c r="N1748" s="49"/>
      <c r="O1748" s="61"/>
      <c r="P1748" s="49"/>
      <c r="Q1748" s="46" t="s">
        <v>5509</v>
      </c>
      <c r="R1748" s="46" t="s">
        <v>5510</v>
      </c>
      <c r="S1748" s="49"/>
      <c r="T1748" s="50" t="str">
        <f>IFERROR(__xludf.DUMMYFUNCTION("if(isblank($A1748),"""",REGEXREPLACE($A1748,   "",?(\d),?"",  ""$1""&amp;""-""&amp;$H1748))"),"")</f>
        <v/>
      </c>
      <c r="U1748" s="51" t="str">
        <f>IFERROR(__xludf.DUMMYFUNCTION("iferror(split(A1748,"","",TRUE,TRUE),"""")"),"")</f>
        <v/>
      </c>
      <c r="V1748" s="51"/>
      <c r="W1748" s="51"/>
      <c r="X1748" s="51"/>
      <c r="Y1748" s="50" t="str">
        <f>IFERROR(__xludf.DUMMYFUNCTION("if(or(U1748="""",U1748=""f""),"""",U1748&amp;"": ""&amp;vlookup(to_text(U1748),'1.Learning-Goals'!$A$3:$B$100,2,FALSE))"),"")</f>
        <v/>
      </c>
      <c r="Z1748" s="50" t="str">
        <f>IFERROR(__xludf.DUMMYFUNCTION("if(or(V1748="""",V1748=""f""),"""",V1748&amp;"": ""&amp;vlookup(to_text(V1748),'1.Learning-Goals'!$A$3:$B$100,2,FALSE))"),"")</f>
        <v/>
      </c>
      <c r="AA1748" s="50" t="str">
        <f>IFERROR(__xludf.DUMMYFUNCTION("if(or(W1748="""",W1748=""f""),"""",W1748&amp;"": ""&amp;vlookup(to_text(W1748),'1.Learning-Goals'!$A$3:$B$100,2,FALSE))"),"")</f>
        <v/>
      </c>
      <c r="AB1748" s="50" t="str">
        <f>IFERROR(__xludf.DUMMYFUNCTION("if(or(X1748="""",X1748=""f""),"""",X1748&amp;"": ""&amp;vlookup(to_text(X1748),'1.Learning-Goals'!$A$3:$B$100,2,FALSE))"),"")</f>
        <v/>
      </c>
      <c r="AC1748" s="52"/>
      <c r="AD1748" s="52"/>
      <c r="AE1748" s="52"/>
      <c r="AF1748" s="52"/>
      <c r="AG1748" s="52"/>
      <c r="AH1748" s="52"/>
      <c r="AI1748" s="52"/>
      <c r="AJ1748" s="52"/>
    </row>
    <row r="1749" ht="15.75" customHeight="1">
      <c r="A1749" s="53"/>
      <c r="B1749" s="39" t="str">
        <f t="shared" si="1"/>
        <v/>
      </c>
      <c r="C1749" s="40" t="s">
        <v>5544</v>
      </c>
      <c r="D1749" s="41" t="s">
        <v>5545</v>
      </c>
      <c r="E1749" s="41" t="s">
        <v>4890</v>
      </c>
      <c r="F1749" s="40" t="s">
        <v>5260</v>
      </c>
      <c r="G1749" s="41" t="s">
        <v>1067</v>
      </c>
      <c r="H1749" s="60" t="s">
        <v>4893</v>
      </c>
      <c r="I1749" s="41" t="s">
        <v>5261</v>
      </c>
      <c r="J1749" s="46" t="s">
        <v>5531</v>
      </c>
      <c r="K1749" s="40" t="s">
        <v>5546</v>
      </c>
      <c r="L1749" s="41" t="s">
        <v>5547</v>
      </c>
      <c r="M1749" s="59"/>
      <c r="N1749" s="49"/>
      <c r="O1749" s="61"/>
      <c r="P1749" s="49"/>
      <c r="Q1749" s="46" t="s">
        <v>5548</v>
      </c>
      <c r="R1749" s="46" t="s">
        <v>5510</v>
      </c>
      <c r="S1749" s="49"/>
      <c r="T1749" s="50" t="str">
        <f>IFERROR(__xludf.DUMMYFUNCTION("if(isblank($A1749),"""",REGEXREPLACE($A1749,   "",?(\d),?"",  ""$1""&amp;""-""&amp;$H1749))"),"")</f>
        <v/>
      </c>
      <c r="U1749" s="51" t="str">
        <f>IFERROR(__xludf.DUMMYFUNCTION("iferror(split(A1749,"","",TRUE,TRUE),"""")"),"")</f>
        <v/>
      </c>
      <c r="V1749" s="51"/>
      <c r="W1749" s="51"/>
      <c r="X1749" s="51"/>
      <c r="Y1749" s="50" t="str">
        <f>IFERROR(__xludf.DUMMYFUNCTION("if(or(U1749="""",U1749=""f""),"""",U1749&amp;"": ""&amp;vlookup(to_text(U1749),'1.Learning-Goals'!$A$3:$B$100,2,FALSE))"),"")</f>
        <v/>
      </c>
      <c r="Z1749" s="50" t="str">
        <f>IFERROR(__xludf.DUMMYFUNCTION("if(or(V1749="""",V1749=""f""),"""",V1749&amp;"": ""&amp;vlookup(to_text(V1749),'1.Learning-Goals'!$A$3:$B$100,2,FALSE))"),"")</f>
        <v/>
      </c>
      <c r="AA1749" s="50" t="str">
        <f>IFERROR(__xludf.DUMMYFUNCTION("if(or(W1749="""",W1749=""f""),"""",W1749&amp;"": ""&amp;vlookup(to_text(W1749),'1.Learning-Goals'!$A$3:$B$100,2,FALSE))"),"")</f>
        <v/>
      </c>
      <c r="AB1749" s="50" t="str">
        <f>IFERROR(__xludf.DUMMYFUNCTION("if(or(X1749="""",X1749=""f""),"""",X1749&amp;"": ""&amp;vlookup(to_text(X1749),'1.Learning-Goals'!$A$3:$B$100,2,FALSE))"),"")</f>
        <v/>
      </c>
      <c r="AC1749" s="52"/>
      <c r="AD1749" s="52"/>
      <c r="AE1749" s="52"/>
      <c r="AF1749" s="52"/>
      <c r="AG1749" s="52"/>
      <c r="AH1749" s="52"/>
      <c r="AI1749" s="52"/>
      <c r="AJ1749" s="52"/>
    </row>
    <row r="1750" ht="15.75" customHeight="1">
      <c r="A1750" s="53"/>
      <c r="B1750" s="39" t="str">
        <f t="shared" si="1"/>
        <v/>
      </c>
      <c r="C1750" s="40" t="s">
        <v>5549</v>
      </c>
      <c r="D1750" s="41" t="s">
        <v>5550</v>
      </c>
      <c r="E1750" s="41" t="s">
        <v>4890</v>
      </c>
      <c r="F1750" s="40" t="s">
        <v>5260</v>
      </c>
      <c r="G1750" s="41" t="s">
        <v>1067</v>
      </c>
      <c r="H1750" s="60" t="s">
        <v>4893</v>
      </c>
      <c r="I1750" s="41" t="s">
        <v>5261</v>
      </c>
      <c r="J1750" s="46" t="s">
        <v>5531</v>
      </c>
      <c r="K1750" s="40" t="s">
        <v>5507</v>
      </c>
      <c r="L1750" s="41" t="s">
        <v>5508</v>
      </c>
      <c r="M1750" s="59"/>
      <c r="N1750" s="49"/>
      <c r="O1750" s="61"/>
      <c r="P1750" s="49"/>
      <c r="Q1750" s="46" t="s">
        <v>5509</v>
      </c>
      <c r="R1750" s="46" t="s">
        <v>5510</v>
      </c>
      <c r="S1750" s="49"/>
      <c r="T1750" s="50" t="str">
        <f>IFERROR(__xludf.DUMMYFUNCTION("if(isblank($A1750),"""",REGEXREPLACE($A1750,   "",?(\d),?"",  ""$1""&amp;""-""&amp;$H1750))"),"")</f>
        <v/>
      </c>
      <c r="U1750" s="51" t="str">
        <f>IFERROR(__xludf.DUMMYFUNCTION("iferror(split(A1750,"","",TRUE,TRUE),"""")"),"")</f>
        <v/>
      </c>
      <c r="V1750" s="51"/>
      <c r="W1750" s="51"/>
      <c r="X1750" s="51"/>
      <c r="Y1750" s="50" t="str">
        <f>IFERROR(__xludf.DUMMYFUNCTION("if(or(U1750="""",U1750=""f""),"""",U1750&amp;"": ""&amp;vlookup(to_text(U1750),'1.Learning-Goals'!$A$3:$B$100,2,FALSE))"),"")</f>
        <v/>
      </c>
      <c r="Z1750" s="50" t="str">
        <f>IFERROR(__xludf.DUMMYFUNCTION("if(or(V1750="""",V1750=""f""),"""",V1750&amp;"": ""&amp;vlookup(to_text(V1750),'1.Learning-Goals'!$A$3:$B$100,2,FALSE))"),"")</f>
        <v/>
      </c>
      <c r="AA1750" s="50" t="str">
        <f>IFERROR(__xludf.DUMMYFUNCTION("if(or(W1750="""",W1750=""f""),"""",W1750&amp;"": ""&amp;vlookup(to_text(W1750),'1.Learning-Goals'!$A$3:$B$100,2,FALSE))"),"")</f>
        <v/>
      </c>
      <c r="AB1750" s="50" t="str">
        <f>IFERROR(__xludf.DUMMYFUNCTION("if(or(X1750="""",X1750=""f""),"""",X1750&amp;"": ""&amp;vlookup(to_text(X1750),'1.Learning-Goals'!$A$3:$B$100,2,FALSE))"),"")</f>
        <v/>
      </c>
      <c r="AC1750" s="52"/>
      <c r="AD1750" s="52"/>
      <c r="AE1750" s="52"/>
      <c r="AF1750" s="52"/>
      <c r="AG1750" s="52"/>
      <c r="AH1750" s="52"/>
      <c r="AI1750" s="52"/>
      <c r="AJ1750" s="52"/>
    </row>
    <row r="1751" ht="15.75" customHeight="1">
      <c r="A1751" s="53"/>
      <c r="B1751" s="39" t="str">
        <f t="shared" si="1"/>
        <v/>
      </c>
      <c r="C1751" s="40" t="s">
        <v>5551</v>
      </c>
      <c r="D1751" s="41" t="s">
        <v>5552</v>
      </c>
      <c r="E1751" s="41" t="s">
        <v>4890</v>
      </c>
      <c r="F1751" s="40" t="s">
        <v>5260</v>
      </c>
      <c r="G1751" s="41" t="s">
        <v>4051</v>
      </c>
      <c r="H1751" s="60" t="s">
        <v>4893</v>
      </c>
      <c r="I1751" s="41" t="s">
        <v>5261</v>
      </c>
      <c r="J1751" s="41" t="s">
        <v>5531</v>
      </c>
      <c r="K1751" s="40" t="s">
        <v>5513</v>
      </c>
      <c r="L1751" s="41" t="s">
        <v>5514</v>
      </c>
      <c r="M1751" s="59"/>
      <c r="N1751" s="49"/>
      <c r="O1751" s="61"/>
      <c r="P1751" s="49"/>
      <c r="Q1751" s="46" t="s">
        <v>5515</v>
      </c>
      <c r="R1751" s="46" t="s">
        <v>5516</v>
      </c>
      <c r="S1751" s="49"/>
      <c r="T1751" s="50" t="str">
        <f>IFERROR(__xludf.DUMMYFUNCTION("if(isblank($A1751),"""",REGEXREPLACE($A1751,   "",?(\d),?"",  ""$1""&amp;""-""&amp;$H1751))"),"")</f>
        <v/>
      </c>
      <c r="U1751" s="51" t="str">
        <f>IFERROR(__xludf.DUMMYFUNCTION("iferror(split(A1751,"","",TRUE,TRUE),"""")"),"")</f>
        <v/>
      </c>
      <c r="V1751" s="51"/>
      <c r="W1751" s="51"/>
      <c r="X1751" s="51"/>
      <c r="Y1751" s="50" t="str">
        <f>IFERROR(__xludf.DUMMYFUNCTION("if(or(U1751="""",U1751=""f""),"""",U1751&amp;"": ""&amp;vlookup(to_text(U1751),'1.Learning-Goals'!$A$3:$B$100,2,FALSE))"),"")</f>
        <v/>
      </c>
      <c r="Z1751" s="50" t="str">
        <f>IFERROR(__xludf.DUMMYFUNCTION("if(or(V1751="""",V1751=""f""),"""",V1751&amp;"": ""&amp;vlookup(to_text(V1751),'1.Learning-Goals'!$A$3:$B$100,2,FALSE))"),"")</f>
        <v/>
      </c>
      <c r="AA1751" s="50" t="str">
        <f>IFERROR(__xludf.DUMMYFUNCTION("if(or(W1751="""",W1751=""f""),"""",W1751&amp;"": ""&amp;vlookup(to_text(W1751),'1.Learning-Goals'!$A$3:$B$100,2,FALSE))"),"")</f>
        <v/>
      </c>
      <c r="AB1751" s="50" t="str">
        <f>IFERROR(__xludf.DUMMYFUNCTION("if(or(X1751="""",X1751=""f""),"""",X1751&amp;"": ""&amp;vlookup(to_text(X1751),'1.Learning-Goals'!$A$3:$B$100,2,FALSE))"),"")</f>
        <v/>
      </c>
      <c r="AC1751" s="52"/>
      <c r="AD1751" s="52"/>
      <c r="AE1751" s="52"/>
      <c r="AF1751" s="52"/>
      <c r="AG1751" s="52"/>
      <c r="AH1751" s="52"/>
      <c r="AI1751" s="52"/>
      <c r="AJ1751" s="52"/>
    </row>
    <row r="1752" ht="15.75" customHeight="1">
      <c r="A1752" s="53"/>
      <c r="B1752" s="39" t="str">
        <f t="shared" si="1"/>
        <v/>
      </c>
      <c r="C1752" s="40" t="s">
        <v>5553</v>
      </c>
      <c r="D1752" s="41" t="s">
        <v>5554</v>
      </c>
      <c r="E1752" s="41" t="s">
        <v>4890</v>
      </c>
      <c r="F1752" s="40" t="s">
        <v>5260</v>
      </c>
      <c r="G1752" s="41" t="s">
        <v>4051</v>
      </c>
      <c r="H1752" s="60" t="s">
        <v>4893</v>
      </c>
      <c r="I1752" s="41" t="s">
        <v>5261</v>
      </c>
      <c r="J1752" s="41" t="s">
        <v>5531</v>
      </c>
      <c r="K1752" s="40" t="s">
        <v>5513</v>
      </c>
      <c r="L1752" s="41" t="s">
        <v>5514</v>
      </c>
      <c r="M1752" s="59"/>
      <c r="N1752" s="49"/>
      <c r="O1752" s="61"/>
      <c r="P1752" s="49"/>
      <c r="Q1752" s="46" t="s">
        <v>5515</v>
      </c>
      <c r="R1752" s="46" t="s">
        <v>5516</v>
      </c>
      <c r="S1752" s="49"/>
      <c r="T1752" s="50" t="str">
        <f>IFERROR(__xludf.DUMMYFUNCTION("if(isblank($A1752),"""",REGEXREPLACE($A1752,   "",?(\d),?"",  ""$1""&amp;""-""&amp;$H1752))"),"")</f>
        <v/>
      </c>
      <c r="U1752" s="51" t="str">
        <f>IFERROR(__xludf.DUMMYFUNCTION("iferror(split(A1752,"","",TRUE,TRUE),"""")"),"")</f>
        <v/>
      </c>
      <c r="V1752" s="51"/>
      <c r="W1752" s="51"/>
      <c r="X1752" s="51"/>
      <c r="Y1752" s="50" t="str">
        <f>IFERROR(__xludf.DUMMYFUNCTION("if(or(U1752="""",U1752=""f""),"""",U1752&amp;"": ""&amp;vlookup(to_text(U1752),'1.Learning-Goals'!$A$3:$B$100,2,FALSE))"),"")</f>
        <v/>
      </c>
      <c r="Z1752" s="50" t="str">
        <f>IFERROR(__xludf.DUMMYFUNCTION("if(or(V1752="""",V1752=""f""),"""",V1752&amp;"": ""&amp;vlookup(to_text(V1752),'1.Learning-Goals'!$A$3:$B$100,2,FALSE))"),"")</f>
        <v/>
      </c>
      <c r="AA1752" s="50" t="str">
        <f>IFERROR(__xludf.DUMMYFUNCTION("if(or(W1752="""",W1752=""f""),"""",W1752&amp;"": ""&amp;vlookup(to_text(W1752),'1.Learning-Goals'!$A$3:$B$100,2,FALSE))"),"")</f>
        <v/>
      </c>
      <c r="AB1752" s="50" t="str">
        <f>IFERROR(__xludf.DUMMYFUNCTION("if(or(X1752="""",X1752=""f""),"""",X1752&amp;"": ""&amp;vlookup(to_text(X1752),'1.Learning-Goals'!$A$3:$B$100,2,FALSE))"),"")</f>
        <v/>
      </c>
      <c r="AC1752" s="52"/>
      <c r="AD1752" s="52"/>
      <c r="AE1752" s="52"/>
      <c r="AF1752" s="52"/>
      <c r="AG1752" s="52"/>
      <c r="AH1752" s="52"/>
      <c r="AI1752" s="52"/>
      <c r="AJ1752" s="52"/>
    </row>
    <row r="1753" ht="15.75" customHeight="1">
      <c r="A1753" s="53"/>
      <c r="B1753" s="39" t="str">
        <f t="shared" si="1"/>
        <v/>
      </c>
      <c r="C1753" s="40" t="s">
        <v>5555</v>
      </c>
      <c r="D1753" s="41" t="s">
        <v>5556</v>
      </c>
      <c r="E1753" s="41" t="s">
        <v>4890</v>
      </c>
      <c r="F1753" s="40" t="s">
        <v>5260</v>
      </c>
      <c r="G1753" s="41" t="s">
        <v>4051</v>
      </c>
      <c r="H1753" s="60" t="s">
        <v>4893</v>
      </c>
      <c r="I1753" s="41" t="s">
        <v>5261</v>
      </c>
      <c r="J1753" s="41" t="s">
        <v>5531</v>
      </c>
      <c r="K1753" s="40" t="s">
        <v>5513</v>
      </c>
      <c r="L1753" s="41" t="s">
        <v>5514</v>
      </c>
      <c r="M1753" s="59"/>
      <c r="N1753" s="49"/>
      <c r="O1753" s="61"/>
      <c r="P1753" s="49"/>
      <c r="Q1753" s="46" t="s">
        <v>5515</v>
      </c>
      <c r="R1753" s="46" t="s">
        <v>5516</v>
      </c>
      <c r="S1753" s="49"/>
      <c r="T1753" s="50" t="str">
        <f>IFERROR(__xludf.DUMMYFUNCTION("if(isblank($A1753),"""",REGEXREPLACE($A1753,   "",?(\d),?"",  ""$1""&amp;""-""&amp;$H1753))"),"")</f>
        <v/>
      </c>
      <c r="U1753" s="51" t="str">
        <f>IFERROR(__xludf.DUMMYFUNCTION("iferror(split(A1753,"","",TRUE,TRUE),"""")"),"")</f>
        <v/>
      </c>
      <c r="V1753" s="51"/>
      <c r="W1753" s="51"/>
      <c r="X1753" s="51"/>
      <c r="Y1753" s="50" t="str">
        <f>IFERROR(__xludf.DUMMYFUNCTION("if(or(U1753="""",U1753=""f""),"""",U1753&amp;"": ""&amp;vlookup(to_text(U1753),'1.Learning-Goals'!$A$3:$B$100,2,FALSE))"),"")</f>
        <v/>
      </c>
      <c r="Z1753" s="50" t="str">
        <f>IFERROR(__xludf.DUMMYFUNCTION("if(or(V1753="""",V1753=""f""),"""",V1753&amp;"": ""&amp;vlookup(to_text(V1753),'1.Learning-Goals'!$A$3:$B$100,2,FALSE))"),"")</f>
        <v/>
      </c>
      <c r="AA1753" s="50" t="str">
        <f>IFERROR(__xludf.DUMMYFUNCTION("if(or(W1753="""",W1753=""f""),"""",W1753&amp;"": ""&amp;vlookup(to_text(W1753),'1.Learning-Goals'!$A$3:$B$100,2,FALSE))"),"")</f>
        <v/>
      </c>
      <c r="AB1753" s="50" t="str">
        <f>IFERROR(__xludf.DUMMYFUNCTION("if(or(X1753="""",X1753=""f""),"""",X1753&amp;"": ""&amp;vlookup(to_text(X1753),'1.Learning-Goals'!$A$3:$B$100,2,FALSE))"),"")</f>
        <v/>
      </c>
      <c r="AC1753" s="52"/>
      <c r="AD1753" s="52"/>
      <c r="AE1753" s="52"/>
      <c r="AF1753" s="52"/>
      <c r="AG1753" s="52"/>
      <c r="AH1753" s="52"/>
      <c r="AI1753" s="52"/>
      <c r="AJ1753" s="52"/>
    </row>
    <row r="1754" ht="15.75" customHeight="1">
      <c r="A1754" s="53"/>
      <c r="B1754" s="39" t="str">
        <f t="shared" si="1"/>
        <v/>
      </c>
      <c r="C1754" s="40" t="s">
        <v>5557</v>
      </c>
      <c r="D1754" s="41" t="s">
        <v>5558</v>
      </c>
      <c r="E1754" s="41" t="s">
        <v>4890</v>
      </c>
      <c r="F1754" s="40" t="s">
        <v>5260</v>
      </c>
      <c r="G1754" s="41" t="s">
        <v>4051</v>
      </c>
      <c r="H1754" s="60" t="s">
        <v>4893</v>
      </c>
      <c r="I1754" s="41" t="s">
        <v>5261</v>
      </c>
      <c r="J1754" s="41" t="s">
        <v>5531</v>
      </c>
      <c r="K1754" s="40" t="s">
        <v>5513</v>
      </c>
      <c r="L1754" s="41" t="s">
        <v>5514</v>
      </c>
      <c r="M1754" s="59"/>
      <c r="N1754" s="49"/>
      <c r="O1754" s="61"/>
      <c r="P1754" s="49"/>
      <c r="Q1754" s="46" t="s">
        <v>5515</v>
      </c>
      <c r="R1754" s="46" t="s">
        <v>5516</v>
      </c>
      <c r="S1754" s="49"/>
      <c r="T1754" s="50" t="str">
        <f>IFERROR(__xludf.DUMMYFUNCTION("if(isblank($A1754),"""",REGEXREPLACE($A1754,   "",?(\d),?"",  ""$1""&amp;""-""&amp;$H1754))"),"")</f>
        <v/>
      </c>
      <c r="U1754" s="51" t="str">
        <f>IFERROR(__xludf.DUMMYFUNCTION("iferror(split(A1754,"","",TRUE,TRUE),"""")"),"")</f>
        <v/>
      </c>
      <c r="V1754" s="51"/>
      <c r="W1754" s="51"/>
      <c r="X1754" s="51"/>
      <c r="Y1754" s="50" t="str">
        <f>IFERROR(__xludf.DUMMYFUNCTION("if(or(U1754="""",U1754=""f""),"""",U1754&amp;"": ""&amp;vlookup(to_text(U1754),'1.Learning-Goals'!$A$3:$B$100,2,FALSE))"),"")</f>
        <v/>
      </c>
      <c r="Z1754" s="50" t="str">
        <f>IFERROR(__xludf.DUMMYFUNCTION("if(or(V1754="""",V1754=""f""),"""",V1754&amp;"": ""&amp;vlookup(to_text(V1754),'1.Learning-Goals'!$A$3:$B$100,2,FALSE))"),"")</f>
        <v/>
      </c>
      <c r="AA1754" s="50" t="str">
        <f>IFERROR(__xludf.DUMMYFUNCTION("if(or(W1754="""",W1754=""f""),"""",W1754&amp;"": ""&amp;vlookup(to_text(W1754),'1.Learning-Goals'!$A$3:$B$100,2,FALSE))"),"")</f>
        <v/>
      </c>
      <c r="AB1754" s="50" t="str">
        <f>IFERROR(__xludf.DUMMYFUNCTION("if(or(X1754="""",X1754=""f""),"""",X1754&amp;"": ""&amp;vlookup(to_text(X1754),'1.Learning-Goals'!$A$3:$B$100,2,FALSE))"),"")</f>
        <v/>
      </c>
      <c r="AC1754" s="52"/>
      <c r="AD1754" s="52"/>
      <c r="AE1754" s="52"/>
      <c r="AF1754" s="52"/>
      <c r="AG1754" s="52"/>
      <c r="AH1754" s="52"/>
      <c r="AI1754" s="52"/>
      <c r="AJ1754" s="52"/>
    </row>
    <row r="1755" ht="15.75" customHeight="1">
      <c r="A1755" s="53"/>
      <c r="B1755" s="39" t="str">
        <f t="shared" si="1"/>
        <v/>
      </c>
      <c r="C1755" s="40" t="s">
        <v>5559</v>
      </c>
      <c r="D1755" s="41" t="s">
        <v>5560</v>
      </c>
      <c r="E1755" s="41" t="s">
        <v>4890</v>
      </c>
      <c r="F1755" s="40" t="s">
        <v>5260</v>
      </c>
      <c r="G1755" s="41" t="s">
        <v>4051</v>
      </c>
      <c r="H1755" s="60" t="s">
        <v>4893</v>
      </c>
      <c r="I1755" s="41" t="s">
        <v>5261</v>
      </c>
      <c r="J1755" s="41" t="s">
        <v>5531</v>
      </c>
      <c r="K1755" s="40" t="s">
        <v>5561</v>
      </c>
      <c r="L1755" s="41" t="s">
        <v>5562</v>
      </c>
      <c r="M1755" s="59"/>
      <c r="N1755" s="49"/>
      <c r="O1755" s="61"/>
      <c r="P1755" s="49"/>
      <c r="Q1755" s="46" t="s">
        <v>5563</v>
      </c>
      <c r="R1755" s="46" t="s">
        <v>5564</v>
      </c>
      <c r="S1755" s="49"/>
      <c r="T1755" s="50" t="str">
        <f>IFERROR(__xludf.DUMMYFUNCTION("if(isblank($A1755),"""",REGEXREPLACE($A1755,   "",?(\d),?"",  ""$1""&amp;""-""&amp;$H1755))"),"")</f>
        <v/>
      </c>
      <c r="U1755" s="51" t="str">
        <f>IFERROR(__xludf.DUMMYFUNCTION("iferror(split(A1755,"","",TRUE,TRUE),"""")"),"")</f>
        <v/>
      </c>
      <c r="V1755" s="51"/>
      <c r="W1755" s="51"/>
      <c r="X1755" s="51"/>
      <c r="Y1755" s="50" t="str">
        <f>IFERROR(__xludf.DUMMYFUNCTION("if(or(U1755="""",U1755=""f""),"""",U1755&amp;"": ""&amp;vlookup(to_text(U1755),'1.Learning-Goals'!$A$3:$B$100,2,FALSE))"),"")</f>
        <v/>
      </c>
      <c r="Z1755" s="50" t="str">
        <f>IFERROR(__xludf.DUMMYFUNCTION("if(or(V1755="""",V1755=""f""),"""",V1755&amp;"": ""&amp;vlookup(to_text(V1755),'1.Learning-Goals'!$A$3:$B$100,2,FALSE))"),"")</f>
        <v/>
      </c>
      <c r="AA1755" s="50" t="str">
        <f>IFERROR(__xludf.DUMMYFUNCTION("if(or(W1755="""",W1755=""f""),"""",W1755&amp;"": ""&amp;vlookup(to_text(W1755),'1.Learning-Goals'!$A$3:$B$100,2,FALSE))"),"")</f>
        <v/>
      </c>
      <c r="AB1755" s="50" t="str">
        <f>IFERROR(__xludf.DUMMYFUNCTION("if(or(X1755="""",X1755=""f""),"""",X1755&amp;"": ""&amp;vlookup(to_text(X1755),'1.Learning-Goals'!$A$3:$B$100,2,FALSE))"),"")</f>
        <v/>
      </c>
      <c r="AC1755" s="52"/>
      <c r="AD1755" s="52"/>
      <c r="AE1755" s="52"/>
      <c r="AF1755" s="52"/>
      <c r="AG1755" s="52"/>
      <c r="AH1755" s="52"/>
      <c r="AI1755" s="52"/>
      <c r="AJ1755" s="52"/>
    </row>
    <row r="1756" ht="15.75" customHeight="1">
      <c r="A1756" s="53"/>
      <c r="B1756" s="39" t="str">
        <f t="shared" si="1"/>
        <v/>
      </c>
      <c r="C1756" s="40" t="s">
        <v>5565</v>
      </c>
      <c r="D1756" s="41" t="s">
        <v>5566</v>
      </c>
      <c r="E1756" s="41" t="s">
        <v>4890</v>
      </c>
      <c r="F1756" s="40" t="s">
        <v>5260</v>
      </c>
      <c r="G1756" s="41" t="s">
        <v>4892</v>
      </c>
      <c r="H1756" s="60" t="s">
        <v>4893</v>
      </c>
      <c r="I1756" s="41" t="s">
        <v>5261</v>
      </c>
      <c r="J1756" s="46" t="s">
        <v>5567</v>
      </c>
      <c r="K1756" s="40" t="s">
        <v>5402</v>
      </c>
      <c r="L1756" s="41" t="s">
        <v>5403</v>
      </c>
      <c r="M1756" s="59"/>
      <c r="N1756" s="49"/>
      <c r="O1756" s="61"/>
      <c r="P1756" s="49"/>
      <c r="Q1756" s="46" t="s">
        <v>5404</v>
      </c>
      <c r="R1756" s="46" t="s">
        <v>5405</v>
      </c>
      <c r="S1756" s="49"/>
      <c r="T1756" s="50" t="str">
        <f>IFERROR(__xludf.DUMMYFUNCTION("if(isblank($A1756),"""",REGEXREPLACE($A1756,   "",?(\d),?"",  ""$1""&amp;""-""&amp;$H1756))"),"")</f>
        <v/>
      </c>
      <c r="U1756" s="51" t="str">
        <f>IFERROR(__xludf.DUMMYFUNCTION("iferror(split(A1756,"","",TRUE,TRUE),"""")"),"")</f>
        <v/>
      </c>
      <c r="V1756" s="51"/>
      <c r="W1756" s="51"/>
      <c r="X1756" s="51"/>
      <c r="Y1756" s="50" t="str">
        <f>IFERROR(__xludf.DUMMYFUNCTION("if(or(U1756="""",U1756=""f""),"""",U1756&amp;"": ""&amp;vlookup(to_text(U1756),'1.Learning-Goals'!$A$3:$B$100,2,FALSE))"),"")</f>
        <v/>
      </c>
      <c r="Z1756" s="50" t="str">
        <f>IFERROR(__xludf.DUMMYFUNCTION("if(or(V1756="""",V1756=""f""),"""",V1756&amp;"": ""&amp;vlookup(to_text(V1756),'1.Learning-Goals'!$A$3:$B$100,2,FALSE))"),"")</f>
        <v/>
      </c>
      <c r="AA1756" s="50" t="str">
        <f>IFERROR(__xludf.DUMMYFUNCTION("if(or(W1756="""",W1756=""f""),"""",W1756&amp;"": ""&amp;vlookup(to_text(W1756),'1.Learning-Goals'!$A$3:$B$100,2,FALSE))"),"")</f>
        <v/>
      </c>
      <c r="AB1756" s="50" t="str">
        <f>IFERROR(__xludf.DUMMYFUNCTION("if(or(X1756="""",X1756=""f""),"""",X1756&amp;"": ""&amp;vlookup(to_text(X1756),'1.Learning-Goals'!$A$3:$B$100,2,FALSE))"),"")</f>
        <v/>
      </c>
      <c r="AC1756" s="52"/>
      <c r="AD1756" s="52"/>
      <c r="AE1756" s="52"/>
      <c r="AF1756" s="52"/>
      <c r="AG1756" s="52"/>
      <c r="AH1756" s="52"/>
      <c r="AI1756" s="52"/>
      <c r="AJ1756" s="52"/>
    </row>
    <row r="1757" ht="15.75" customHeight="1">
      <c r="A1757" s="53"/>
      <c r="B1757" s="39" t="str">
        <f t="shared" si="1"/>
        <v/>
      </c>
      <c r="C1757" s="40" t="s">
        <v>5568</v>
      </c>
      <c r="D1757" s="41" t="s">
        <v>5569</v>
      </c>
      <c r="E1757" s="41" t="s">
        <v>4890</v>
      </c>
      <c r="F1757" s="40" t="s">
        <v>5260</v>
      </c>
      <c r="G1757" s="41" t="s">
        <v>4902</v>
      </c>
      <c r="H1757" s="60" t="s">
        <v>4893</v>
      </c>
      <c r="I1757" s="41" t="s">
        <v>5261</v>
      </c>
      <c r="J1757" s="46" t="s">
        <v>5567</v>
      </c>
      <c r="K1757" s="40" t="s">
        <v>5570</v>
      </c>
      <c r="L1757" s="41" t="s">
        <v>5571</v>
      </c>
      <c r="M1757" s="59"/>
      <c r="N1757" s="49"/>
      <c r="O1757" s="61"/>
      <c r="P1757" s="49"/>
      <c r="Q1757" s="46" t="s">
        <v>5572</v>
      </c>
      <c r="R1757" s="46" t="s">
        <v>5491</v>
      </c>
      <c r="S1757" s="49"/>
      <c r="T1757" s="50" t="str">
        <f>IFERROR(__xludf.DUMMYFUNCTION("if(isblank($A1757),"""",REGEXREPLACE($A1757,   "",?(\d),?"",  ""$1""&amp;""-""&amp;$H1757))"),"")</f>
        <v/>
      </c>
      <c r="U1757" s="51" t="str">
        <f>IFERROR(__xludf.DUMMYFUNCTION("iferror(split(A1757,"","",TRUE,TRUE),"""")"),"")</f>
        <v/>
      </c>
      <c r="V1757" s="51"/>
      <c r="W1757" s="51"/>
      <c r="X1757" s="51"/>
      <c r="Y1757" s="50" t="str">
        <f>IFERROR(__xludf.DUMMYFUNCTION("if(or(U1757="""",U1757=""f""),"""",U1757&amp;"": ""&amp;vlookup(to_text(U1757),'1.Learning-Goals'!$A$3:$B$100,2,FALSE))"),"")</f>
        <v/>
      </c>
      <c r="Z1757" s="50" t="str">
        <f>IFERROR(__xludf.DUMMYFUNCTION("if(or(V1757="""",V1757=""f""),"""",V1757&amp;"": ""&amp;vlookup(to_text(V1757),'1.Learning-Goals'!$A$3:$B$100,2,FALSE))"),"")</f>
        <v/>
      </c>
      <c r="AA1757" s="50" t="str">
        <f>IFERROR(__xludf.DUMMYFUNCTION("if(or(W1757="""",W1757=""f""),"""",W1757&amp;"": ""&amp;vlookup(to_text(W1757),'1.Learning-Goals'!$A$3:$B$100,2,FALSE))"),"")</f>
        <v/>
      </c>
      <c r="AB1757" s="50" t="str">
        <f>IFERROR(__xludf.DUMMYFUNCTION("if(or(X1757="""",X1757=""f""),"""",X1757&amp;"": ""&amp;vlookup(to_text(X1757),'1.Learning-Goals'!$A$3:$B$100,2,FALSE))"),"")</f>
        <v/>
      </c>
      <c r="AC1757" s="52"/>
      <c r="AD1757" s="52"/>
      <c r="AE1757" s="52"/>
      <c r="AF1757" s="52"/>
      <c r="AG1757" s="52"/>
      <c r="AH1757" s="52"/>
      <c r="AI1757" s="52"/>
      <c r="AJ1757" s="52"/>
    </row>
    <row r="1758" ht="15.75" customHeight="1">
      <c r="A1758" s="53"/>
      <c r="B1758" s="39" t="str">
        <f t="shared" si="1"/>
        <v/>
      </c>
      <c r="C1758" s="40" t="s">
        <v>5573</v>
      </c>
      <c r="D1758" s="41" t="s">
        <v>5574</v>
      </c>
      <c r="E1758" s="41" t="s">
        <v>4890</v>
      </c>
      <c r="F1758" s="40" t="s">
        <v>5260</v>
      </c>
      <c r="G1758" s="41" t="s">
        <v>1067</v>
      </c>
      <c r="H1758" s="60" t="s">
        <v>4893</v>
      </c>
      <c r="I1758" s="41" t="s">
        <v>5261</v>
      </c>
      <c r="J1758" s="46" t="s">
        <v>5567</v>
      </c>
      <c r="K1758" s="40" t="s">
        <v>5499</v>
      </c>
      <c r="L1758" s="41" t="s">
        <v>5500</v>
      </c>
      <c r="M1758" s="59"/>
      <c r="N1758" s="49"/>
      <c r="O1758" s="61"/>
      <c r="P1758" s="49"/>
      <c r="Q1758" s="46" t="s">
        <v>5501</v>
      </c>
      <c r="R1758" s="46" t="s">
        <v>5502</v>
      </c>
      <c r="S1758" s="49"/>
      <c r="T1758" s="50" t="str">
        <f>IFERROR(__xludf.DUMMYFUNCTION("if(isblank($A1758),"""",REGEXREPLACE($A1758,   "",?(\d),?"",  ""$1""&amp;""-""&amp;$H1758))"),"")</f>
        <v/>
      </c>
      <c r="U1758" s="51" t="str">
        <f>IFERROR(__xludf.DUMMYFUNCTION("iferror(split(A1758,"","",TRUE,TRUE),"""")"),"")</f>
        <v/>
      </c>
      <c r="V1758" s="51"/>
      <c r="W1758" s="51"/>
      <c r="X1758" s="51"/>
      <c r="Y1758" s="50" t="str">
        <f>IFERROR(__xludf.DUMMYFUNCTION("if(or(U1758="""",U1758=""f""),"""",U1758&amp;"": ""&amp;vlookup(to_text(U1758),'1.Learning-Goals'!$A$3:$B$100,2,FALSE))"),"")</f>
        <v/>
      </c>
      <c r="Z1758" s="50" t="str">
        <f>IFERROR(__xludf.DUMMYFUNCTION("if(or(V1758="""",V1758=""f""),"""",V1758&amp;"": ""&amp;vlookup(to_text(V1758),'1.Learning-Goals'!$A$3:$B$100,2,FALSE))"),"")</f>
        <v/>
      </c>
      <c r="AA1758" s="50" t="str">
        <f>IFERROR(__xludf.DUMMYFUNCTION("if(or(W1758="""",W1758=""f""),"""",W1758&amp;"": ""&amp;vlookup(to_text(W1758),'1.Learning-Goals'!$A$3:$B$100,2,FALSE))"),"")</f>
        <v/>
      </c>
      <c r="AB1758" s="50" t="str">
        <f>IFERROR(__xludf.DUMMYFUNCTION("if(or(X1758="""",X1758=""f""),"""",X1758&amp;"": ""&amp;vlookup(to_text(X1758),'1.Learning-Goals'!$A$3:$B$100,2,FALSE))"),"")</f>
        <v/>
      </c>
      <c r="AC1758" s="52"/>
      <c r="AD1758" s="52"/>
      <c r="AE1758" s="52"/>
      <c r="AF1758" s="52"/>
      <c r="AG1758" s="52"/>
      <c r="AH1758" s="52"/>
      <c r="AI1758" s="52"/>
      <c r="AJ1758" s="52"/>
    </row>
    <row r="1759" ht="15.75" customHeight="1">
      <c r="A1759" s="53"/>
      <c r="B1759" s="39" t="str">
        <f t="shared" si="1"/>
        <v/>
      </c>
      <c r="C1759" s="40" t="s">
        <v>5575</v>
      </c>
      <c r="D1759" s="41" t="s">
        <v>5576</v>
      </c>
      <c r="E1759" s="41" t="s">
        <v>4890</v>
      </c>
      <c r="F1759" s="40" t="s">
        <v>5260</v>
      </c>
      <c r="G1759" s="41" t="s">
        <v>4051</v>
      </c>
      <c r="H1759" s="60" t="s">
        <v>4893</v>
      </c>
      <c r="I1759" s="41" t="s">
        <v>5261</v>
      </c>
      <c r="J1759" s="41" t="s">
        <v>5567</v>
      </c>
      <c r="K1759" s="40" t="s">
        <v>5577</v>
      </c>
      <c r="L1759" s="41" t="s">
        <v>5578</v>
      </c>
      <c r="M1759" s="59"/>
      <c r="N1759" s="49"/>
      <c r="O1759" s="61"/>
      <c r="P1759" s="49"/>
      <c r="Q1759" s="46" t="s">
        <v>5579</v>
      </c>
      <c r="R1759" s="46" t="s">
        <v>5580</v>
      </c>
      <c r="S1759" s="49"/>
      <c r="T1759" s="50" t="str">
        <f>IFERROR(__xludf.DUMMYFUNCTION("if(isblank($A1759),"""",REGEXREPLACE($A1759,   "",?(\d),?"",  ""$1""&amp;""-""&amp;$H1759))"),"")</f>
        <v/>
      </c>
      <c r="U1759" s="51" t="str">
        <f>IFERROR(__xludf.DUMMYFUNCTION("iferror(split(A1759,"","",TRUE,TRUE),"""")"),"")</f>
        <v/>
      </c>
      <c r="V1759" s="51"/>
      <c r="W1759" s="51"/>
      <c r="X1759" s="51"/>
      <c r="Y1759" s="50" t="str">
        <f>IFERROR(__xludf.DUMMYFUNCTION("if(or(U1759="""",U1759=""f""),"""",U1759&amp;"": ""&amp;vlookup(to_text(U1759),'1.Learning-Goals'!$A$3:$B$100,2,FALSE))"),"")</f>
        <v/>
      </c>
      <c r="Z1759" s="50" t="str">
        <f>IFERROR(__xludf.DUMMYFUNCTION("if(or(V1759="""",V1759=""f""),"""",V1759&amp;"": ""&amp;vlookup(to_text(V1759),'1.Learning-Goals'!$A$3:$B$100,2,FALSE))"),"")</f>
        <v/>
      </c>
      <c r="AA1759" s="50" t="str">
        <f>IFERROR(__xludf.DUMMYFUNCTION("if(or(W1759="""",W1759=""f""),"""",W1759&amp;"": ""&amp;vlookup(to_text(W1759),'1.Learning-Goals'!$A$3:$B$100,2,FALSE))"),"")</f>
        <v/>
      </c>
      <c r="AB1759" s="50" t="str">
        <f>IFERROR(__xludf.DUMMYFUNCTION("if(or(X1759="""",X1759=""f""),"""",X1759&amp;"": ""&amp;vlookup(to_text(X1759),'1.Learning-Goals'!$A$3:$B$100,2,FALSE))"),"")</f>
        <v/>
      </c>
      <c r="AC1759" s="52"/>
      <c r="AD1759" s="52"/>
      <c r="AE1759" s="52"/>
      <c r="AF1759" s="52"/>
      <c r="AG1759" s="52"/>
      <c r="AH1759" s="52"/>
      <c r="AI1759" s="52"/>
      <c r="AJ1759" s="52"/>
    </row>
    <row r="1760" ht="15.75" customHeight="1">
      <c r="A1760" s="53"/>
      <c r="B1760" s="39" t="str">
        <f t="shared" si="1"/>
        <v/>
      </c>
      <c r="C1760" s="40" t="s">
        <v>5581</v>
      </c>
      <c r="D1760" s="41" t="s">
        <v>5582</v>
      </c>
      <c r="E1760" s="41" t="s">
        <v>4890</v>
      </c>
      <c r="F1760" s="40" t="s">
        <v>5260</v>
      </c>
      <c r="G1760" s="41" t="s">
        <v>4902</v>
      </c>
      <c r="H1760" s="60" t="s">
        <v>4893</v>
      </c>
      <c r="I1760" s="41" t="s">
        <v>5261</v>
      </c>
      <c r="J1760" s="46" t="s">
        <v>5583</v>
      </c>
      <c r="K1760" s="40" t="s">
        <v>5584</v>
      </c>
      <c r="L1760" s="41" t="s">
        <v>5585</v>
      </c>
      <c r="M1760" s="59"/>
      <c r="N1760" s="49"/>
      <c r="O1760" s="61"/>
      <c r="P1760" s="49"/>
      <c r="Q1760" s="46" t="s">
        <v>5586</v>
      </c>
      <c r="R1760" s="46" t="s">
        <v>5587</v>
      </c>
      <c r="S1760" s="49"/>
      <c r="T1760" s="50" t="str">
        <f>IFERROR(__xludf.DUMMYFUNCTION("if(isblank($A1760),"""",REGEXREPLACE($A1760,   "",?(\d),?"",  ""$1""&amp;""-""&amp;$H1760))"),"")</f>
        <v/>
      </c>
      <c r="U1760" s="51" t="str">
        <f>IFERROR(__xludf.DUMMYFUNCTION("iferror(split(A1760,"","",TRUE,TRUE),"""")"),"")</f>
        <v/>
      </c>
      <c r="V1760" s="51"/>
      <c r="W1760" s="51"/>
      <c r="X1760" s="51"/>
      <c r="Y1760" s="50" t="str">
        <f>IFERROR(__xludf.DUMMYFUNCTION("if(or(U1760="""",U1760=""f""),"""",U1760&amp;"": ""&amp;vlookup(to_text(U1760),'1.Learning-Goals'!$A$3:$B$100,2,FALSE))"),"")</f>
        <v/>
      </c>
      <c r="Z1760" s="50" t="str">
        <f>IFERROR(__xludf.DUMMYFUNCTION("if(or(V1760="""",V1760=""f""),"""",V1760&amp;"": ""&amp;vlookup(to_text(V1760),'1.Learning-Goals'!$A$3:$B$100,2,FALSE))"),"")</f>
        <v/>
      </c>
      <c r="AA1760" s="50" t="str">
        <f>IFERROR(__xludf.DUMMYFUNCTION("if(or(W1760="""",W1760=""f""),"""",W1760&amp;"": ""&amp;vlookup(to_text(W1760),'1.Learning-Goals'!$A$3:$B$100,2,FALSE))"),"")</f>
        <v/>
      </c>
      <c r="AB1760" s="50" t="str">
        <f>IFERROR(__xludf.DUMMYFUNCTION("if(or(X1760="""",X1760=""f""),"""",X1760&amp;"": ""&amp;vlookup(to_text(X1760),'1.Learning-Goals'!$A$3:$B$100,2,FALSE))"),"")</f>
        <v/>
      </c>
      <c r="AC1760" s="52"/>
      <c r="AD1760" s="52"/>
      <c r="AE1760" s="52"/>
      <c r="AF1760" s="52"/>
      <c r="AG1760" s="52"/>
      <c r="AH1760" s="52"/>
      <c r="AI1760" s="52"/>
      <c r="AJ1760" s="52"/>
    </row>
    <row r="1761" ht="15.75" customHeight="1">
      <c r="A1761" s="53"/>
      <c r="B1761" s="39" t="str">
        <f t="shared" si="1"/>
        <v/>
      </c>
      <c r="C1761" s="40" t="s">
        <v>5588</v>
      </c>
      <c r="D1761" s="41" t="s">
        <v>5589</v>
      </c>
      <c r="E1761" s="41" t="s">
        <v>4890</v>
      </c>
      <c r="F1761" s="40" t="s">
        <v>5260</v>
      </c>
      <c r="G1761" s="41" t="s">
        <v>4902</v>
      </c>
      <c r="H1761" s="60" t="s">
        <v>4893</v>
      </c>
      <c r="I1761" s="41" t="s">
        <v>5261</v>
      </c>
      <c r="J1761" s="46" t="s">
        <v>5583</v>
      </c>
      <c r="K1761" s="40" t="s">
        <v>5590</v>
      </c>
      <c r="L1761" s="41" t="s">
        <v>5591</v>
      </c>
      <c r="M1761" s="59"/>
      <c r="N1761" s="49"/>
      <c r="O1761" s="61"/>
      <c r="P1761" s="49"/>
      <c r="Q1761" s="46" t="s">
        <v>5592</v>
      </c>
      <c r="R1761" s="59"/>
      <c r="S1761" s="49"/>
      <c r="T1761" s="50" t="str">
        <f>IFERROR(__xludf.DUMMYFUNCTION("if(isblank($A1761),"""",REGEXREPLACE($A1761,   "",?(\d),?"",  ""$1""&amp;""-""&amp;$H1761))"),"")</f>
        <v/>
      </c>
      <c r="U1761" s="51" t="str">
        <f>IFERROR(__xludf.DUMMYFUNCTION("iferror(split(A1761,"","",TRUE,TRUE),"""")"),"")</f>
        <v/>
      </c>
      <c r="V1761" s="51"/>
      <c r="W1761" s="51"/>
      <c r="X1761" s="51"/>
      <c r="Y1761" s="50" t="str">
        <f>IFERROR(__xludf.DUMMYFUNCTION("if(or(U1761="""",U1761=""f""),"""",U1761&amp;"": ""&amp;vlookup(to_text(U1761),'1.Learning-Goals'!$A$3:$B$100,2,FALSE))"),"")</f>
        <v/>
      </c>
      <c r="Z1761" s="50" t="str">
        <f>IFERROR(__xludf.DUMMYFUNCTION("if(or(V1761="""",V1761=""f""),"""",V1761&amp;"": ""&amp;vlookup(to_text(V1761),'1.Learning-Goals'!$A$3:$B$100,2,FALSE))"),"")</f>
        <v/>
      </c>
      <c r="AA1761" s="50" t="str">
        <f>IFERROR(__xludf.DUMMYFUNCTION("if(or(W1761="""",W1761=""f""),"""",W1761&amp;"": ""&amp;vlookup(to_text(W1761),'1.Learning-Goals'!$A$3:$B$100,2,FALSE))"),"")</f>
        <v/>
      </c>
      <c r="AB1761" s="50" t="str">
        <f>IFERROR(__xludf.DUMMYFUNCTION("if(or(X1761="""",X1761=""f""),"""",X1761&amp;"": ""&amp;vlookup(to_text(X1761),'1.Learning-Goals'!$A$3:$B$100,2,FALSE))"),"")</f>
        <v/>
      </c>
      <c r="AC1761" s="52"/>
      <c r="AD1761" s="52"/>
      <c r="AE1761" s="52"/>
      <c r="AF1761" s="52"/>
      <c r="AG1761" s="52"/>
      <c r="AH1761" s="52"/>
      <c r="AI1761" s="52"/>
      <c r="AJ1761" s="52"/>
    </row>
    <row r="1762" ht="15.75" customHeight="1">
      <c r="A1762" s="53"/>
      <c r="B1762" s="39" t="str">
        <f t="shared" si="1"/>
        <v/>
      </c>
      <c r="C1762" s="40" t="s">
        <v>5593</v>
      </c>
      <c r="D1762" s="41" t="s">
        <v>5594</v>
      </c>
      <c r="E1762" s="41" t="s">
        <v>4890</v>
      </c>
      <c r="F1762" s="40" t="s">
        <v>5260</v>
      </c>
      <c r="G1762" s="41" t="s">
        <v>1067</v>
      </c>
      <c r="H1762" s="60" t="s">
        <v>4893</v>
      </c>
      <c r="I1762" s="41" t="s">
        <v>5261</v>
      </c>
      <c r="J1762" s="46" t="s">
        <v>5583</v>
      </c>
      <c r="K1762" s="40" t="s">
        <v>5595</v>
      </c>
      <c r="L1762" s="41" t="s">
        <v>5596</v>
      </c>
      <c r="M1762" s="59"/>
      <c r="N1762" s="49"/>
      <c r="O1762" s="61"/>
      <c r="P1762" s="49"/>
      <c r="Q1762" s="46" t="s">
        <v>5597</v>
      </c>
      <c r="R1762" s="46" t="s">
        <v>5598</v>
      </c>
      <c r="S1762" s="49"/>
      <c r="T1762" s="50" t="str">
        <f>IFERROR(__xludf.DUMMYFUNCTION("if(isblank($A1762),"""",REGEXREPLACE($A1762,   "",?(\d),?"",  ""$1""&amp;""-""&amp;$H1762))"),"")</f>
        <v/>
      </c>
      <c r="U1762" s="51" t="str">
        <f>IFERROR(__xludf.DUMMYFUNCTION("iferror(split(A1762,"","",TRUE,TRUE),"""")"),"")</f>
        <v/>
      </c>
      <c r="V1762" s="51"/>
      <c r="W1762" s="51"/>
      <c r="X1762" s="51"/>
      <c r="Y1762" s="50" t="str">
        <f>IFERROR(__xludf.DUMMYFUNCTION("if(or(U1762="""",U1762=""f""),"""",U1762&amp;"": ""&amp;vlookup(to_text(U1762),'1.Learning-Goals'!$A$3:$B$100,2,FALSE))"),"")</f>
        <v/>
      </c>
      <c r="Z1762" s="50" t="str">
        <f>IFERROR(__xludf.DUMMYFUNCTION("if(or(V1762="""",V1762=""f""),"""",V1762&amp;"": ""&amp;vlookup(to_text(V1762),'1.Learning-Goals'!$A$3:$B$100,2,FALSE))"),"")</f>
        <v/>
      </c>
      <c r="AA1762" s="50" t="str">
        <f>IFERROR(__xludf.DUMMYFUNCTION("if(or(W1762="""",W1762=""f""),"""",W1762&amp;"": ""&amp;vlookup(to_text(W1762),'1.Learning-Goals'!$A$3:$B$100,2,FALSE))"),"")</f>
        <v/>
      </c>
      <c r="AB1762" s="50" t="str">
        <f>IFERROR(__xludf.DUMMYFUNCTION("if(or(X1762="""",X1762=""f""),"""",X1762&amp;"": ""&amp;vlookup(to_text(X1762),'1.Learning-Goals'!$A$3:$B$100,2,FALSE))"),"")</f>
        <v/>
      </c>
      <c r="AC1762" s="52"/>
      <c r="AD1762" s="52"/>
      <c r="AE1762" s="52"/>
      <c r="AF1762" s="52"/>
      <c r="AG1762" s="52"/>
      <c r="AH1762" s="52"/>
      <c r="AI1762" s="52"/>
      <c r="AJ1762" s="52"/>
    </row>
    <row r="1763" ht="15.75" customHeight="1">
      <c r="A1763" s="53"/>
      <c r="B1763" s="39" t="str">
        <f t="shared" si="1"/>
        <v/>
      </c>
      <c r="C1763" s="40" t="s">
        <v>5599</v>
      </c>
      <c r="D1763" s="41" t="s">
        <v>5600</v>
      </c>
      <c r="E1763" s="41" t="s">
        <v>4890</v>
      </c>
      <c r="F1763" s="40" t="s">
        <v>5260</v>
      </c>
      <c r="G1763" s="41" t="s">
        <v>1067</v>
      </c>
      <c r="H1763" s="60" t="s">
        <v>4893</v>
      </c>
      <c r="I1763" s="41" t="s">
        <v>5261</v>
      </c>
      <c r="J1763" s="46" t="s">
        <v>5583</v>
      </c>
      <c r="K1763" s="40" t="s">
        <v>5601</v>
      </c>
      <c r="L1763" s="41" t="s">
        <v>5602</v>
      </c>
      <c r="M1763" s="59"/>
      <c r="N1763" s="49"/>
      <c r="O1763" s="61"/>
      <c r="P1763" s="49"/>
      <c r="Q1763" s="46" t="s">
        <v>5603</v>
      </c>
      <c r="R1763" s="46" t="s">
        <v>5604</v>
      </c>
      <c r="S1763" s="49"/>
      <c r="T1763" s="50" t="str">
        <f>IFERROR(__xludf.DUMMYFUNCTION("if(isblank($A1763),"""",REGEXREPLACE($A1763,   "",?(\d),?"",  ""$1""&amp;""-""&amp;$H1763))"),"")</f>
        <v/>
      </c>
      <c r="U1763" s="51" t="str">
        <f>IFERROR(__xludf.DUMMYFUNCTION("iferror(split(A1763,"","",TRUE,TRUE),"""")"),"")</f>
        <v/>
      </c>
      <c r="V1763" s="51"/>
      <c r="W1763" s="51"/>
      <c r="X1763" s="51"/>
      <c r="Y1763" s="50" t="str">
        <f>IFERROR(__xludf.DUMMYFUNCTION("if(or(U1763="""",U1763=""f""),"""",U1763&amp;"": ""&amp;vlookup(to_text(U1763),'1.Learning-Goals'!$A$3:$B$100,2,FALSE))"),"")</f>
        <v/>
      </c>
      <c r="Z1763" s="50" t="str">
        <f>IFERROR(__xludf.DUMMYFUNCTION("if(or(V1763="""",V1763=""f""),"""",V1763&amp;"": ""&amp;vlookup(to_text(V1763),'1.Learning-Goals'!$A$3:$B$100,2,FALSE))"),"")</f>
        <v/>
      </c>
      <c r="AA1763" s="50" t="str">
        <f>IFERROR(__xludf.DUMMYFUNCTION("if(or(W1763="""",W1763=""f""),"""",W1763&amp;"": ""&amp;vlookup(to_text(W1763),'1.Learning-Goals'!$A$3:$B$100,2,FALSE))"),"")</f>
        <v/>
      </c>
      <c r="AB1763" s="50" t="str">
        <f>IFERROR(__xludf.DUMMYFUNCTION("if(or(X1763="""",X1763=""f""),"""",X1763&amp;"": ""&amp;vlookup(to_text(X1763),'1.Learning-Goals'!$A$3:$B$100,2,FALSE))"),"")</f>
        <v/>
      </c>
      <c r="AC1763" s="52"/>
      <c r="AD1763" s="52"/>
      <c r="AE1763" s="52"/>
      <c r="AF1763" s="52"/>
      <c r="AG1763" s="52"/>
      <c r="AH1763" s="52"/>
      <c r="AI1763" s="52"/>
      <c r="AJ1763" s="52"/>
    </row>
    <row r="1764" ht="15.75" customHeight="1">
      <c r="A1764" s="53"/>
      <c r="B1764" s="39" t="str">
        <f t="shared" si="1"/>
        <v/>
      </c>
      <c r="C1764" s="40" t="s">
        <v>5605</v>
      </c>
      <c r="D1764" s="41" t="s">
        <v>5606</v>
      </c>
      <c r="E1764" s="41" t="s">
        <v>4890</v>
      </c>
      <c r="F1764" s="40" t="s">
        <v>5260</v>
      </c>
      <c r="G1764" s="41" t="s">
        <v>4051</v>
      </c>
      <c r="H1764" s="60" t="s">
        <v>4893</v>
      </c>
      <c r="I1764" s="41" t="s">
        <v>5261</v>
      </c>
      <c r="J1764" s="41" t="s">
        <v>5583</v>
      </c>
      <c r="K1764" s="40" t="s">
        <v>5607</v>
      </c>
      <c r="L1764" s="41" t="s">
        <v>5608</v>
      </c>
      <c r="M1764" s="59"/>
      <c r="N1764" s="49"/>
      <c r="O1764" s="61"/>
      <c r="P1764" s="49"/>
      <c r="Q1764" s="46" t="s">
        <v>5609</v>
      </c>
      <c r="R1764" s="46" t="s">
        <v>5610</v>
      </c>
      <c r="S1764" s="49"/>
      <c r="T1764" s="50" t="str">
        <f>IFERROR(__xludf.DUMMYFUNCTION("if(isblank($A1764),"""",REGEXREPLACE($A1764,   "",?(\d),?"",  ""$1""&amp;""-""&amp;$H1764))"),"")</f>
        <v/>
      </c>
      <c r="U1764" s="51" t="str">
        <f>IFERROR(__xludf.DUMMYFUNCTION("iferror(split(A1764,"","",TRUE,TRUE),"""")"),"")</f>
        <v/>
      </c>
      <c r="V1764" s="51"/>
      <c r="W1764" s="51"/>
      <c r="X1764" s="51"/>
      <c r="Y1764" s="50" t="str">
        <f>IFERROR(__xludf.DUMMYFUNCTION("if(or(U1764="""",U1764=""f""),"""",U1764&amp;"": ""&amp;vlookup(to_text(U1764),'1.Learning-Goals'!$A$3:$B$100,2,FALSE))"),"")</f>
        <v/>
      </c>
      <c r="Z1764" s="50" t="str">
        <f>IFERROR(__xludf.DUMMYFUNCTION("if(or(V1764="""",V1764=""f""),"""",V1764&amp;"": ""&amp;vlookup(to_text(V1764),'1.Learning-Goals'!$A$3:$B$100,2,FALSE))"),"")</f>
        <v/>
      </c>
      <c r="AA1764" s="50" t="str">
        <f>IFERROR(__xludf.DUMMYFUNCTION("if(or(W1764="""",W1764=""f""),"""",W1764&amp;"": ""&amp;vlookup(to_text(W1764),'1.Learning-Goals'!$A$3:$B$100,2,FALSE))"),"")</f>
        <v/>
      </c>
      <c r="AB1764" s="50" t="str">
        <f>IFERROR(__xludf.DUMMYFUNCTION("if(or(X1764="""",X1764=""f""),"""",X1764&amp;"": ""&amp;vlookup(to_text(X1764),'1.Learning-Goals'!$A$3:$B$100,2,FALSE))"),"")</f>
        <v/>
      </c>
      <c r="AC1764" s="52"/>
      <c r="AD1764" s="52"/>
      <c r="AE1764" s="52"/>
      <c r="AF1764" s="52"/>
      <c r="AG1764" s="52"/>
      <c r="AH1764" s="52"/>
      <c r="AI1764" s="52"/>
      <c r="AJ1764" s="52"/>
    </row>
    <row r="1765" ht="15.75" customHeight="1">
      <c r="A1765" s="53"/>
      <c r="B1765" s="39" t="str">
        <f t="shared" si="1"/>
        <v/>
      </c>
      <c r="C1765" s="40" t="s">
        <v>5611</v>
      </c>
      <c r="D1765" s="41" t="s">
        <v>5612</v>
      </c>
      <c r="E1765" s="41" t="s">
        <v>4890</v>
      </c>
      <c r="F1765" s="40" t="s">
        <v>5260</v>
      </c>
      <c r="G1765" s="41" t="s">
        <v>4051</v>
      </c>
      <c r="H1765" s="60" t="s">
        <v>4893</v>
      </c>
      <c r="I1765" s="41" t="s">
        <v>5261</v>
      </c>
      <c r="J1765" s="41" t="s">
        <v>5583</v>
      </c>
      <c r="K1765" s="40" t="s">
        <v>5613</v>
      </c>
      <c r="L1765" s="41" t="s">
        <v>5614</v>
      </c>
      <c r="M1765" s="59"/>
      <c r="N1765" s="49"/>
      <c r="O1765" s="61"/>
      <c r="P1765" s="49"/>
      <c r="Q1765" s="46" t="s">
        <v>5615</v>
      </c>
      <c r="R1765" s="46" t="s">
        <v>5616</v>
      </c>
      <c r="S1765" s="49"/>
      <c r="T1765" s="50" t="str">
        <f>IFERROR(__xludf.DUMMYFUNCTION("if(isblank($A1765),"""",REGEXREPLACE($A1765,   "",?(\d),?"",  ""$1""&amp;""-""&amp;$H1765))"),"")</f>
        <v/>
      </c>
      <c r="U1765" s="51" t="str">
        <f>IFERROR(__xludf.DUMMYFUNCTION("iferror(split(A1765,"","",TRUE,TRUE),"""")"),"")</f>
        <v/>
      </c>
      <c r="V1765" s="51"/>
      <c r="W1765" s="51"/>
      <c r="X1765" s="51"/>
      <c r="Y1765" s="50" t="str">
        <f>IFERROR(__xludf.DUMMYFUNCTION("if(or(U1765="""",U1765=""f""),"""",U1765&amp;"": ""&amp;vlookup(to_text(U1765),'1.Learning-Goals'!$A$3:$B$100,2,FALSE))"),"")</f>
        <v/>
      </c>
      <c r="Z1765" s="50" t="str">
        <f>IFERROR(__xludf.DUMMYFUNCTION("if(or(V1765="""",V1765=""f""),"""",V1765&amp;"": ""&amp;vlookup(to_text(V1765),'1.Learning-Goals'!$A$3:$B$100,2,FALSE))"),"")</f>
        <v/>
      </c>
      <c r="AA1765" s="50" t="str">
        <f>IFERROR(__xludf.DUMMYFUNCTION("if(or(W1765="""",W1765=""f""),"""",W1765&amp;"": ""&amp;vlookup(to_text(W1765),'1.Learning-Goals'!$A$3:$B$100,2,FALSE))"),"")</f>
        <v/>
      </c>
      <c r="AB1765" s="50" t="str">
        <f>IFERROR(__xludf.DUMMYFUNCTION("if(or(X1765="""",X1765=""f""),"""",X1765&amp;"": ""&amp;vlookup(to_text(X1765),'1.Learning-Goals'!$A$3:$B$100,2,FALSE))"),"")</f>
        <v/>
      </c>
      <c r="AC1765" s="52"/>
      <c r="AD1765" s="52"/>
      <c r="AE1765" s="52"/>
      <c r="AF1765" s="52"/>
      <c r="AG1765" s="52"/>
      <c r="AH1765" s="52"/>
      <c r="AI1765" s="52"/>
      <c r="AJ1765" s="52"/>
    </row>
    <row r="1766" ht="15.75" customHeight="1">
      <c r="A1766" s="53"/>
      <c r="B1766" s="39" t="str">
        <f t="shared" si="1"/>
        <v/>
      </c>
      <c r="C1766" s="40" t="s">
        <v>5617</v>
      </c>
      <c r="D1766" s="41" t="s">
        <v>5618</v>
      </c>
      <c r="E1766" s="41" t="s">
        <v>4890</v>
      </c>
      <c r="F1766" s="40" t="s">
        <v>5260</v>
      </c>
      <c r="G1766" s="41" t="s">
        <v>4051</v>
      </c>
      <c r="H1766" s="60" t="s">
        <v>4893</v>
      </c>
      <c r="I1766" s="41" t="s">
        <v>5261</v>
      </c>
      <c r="J1766" s="41" t="s">
        <v>5583</v>
      </c>
      <c r="K1766" s="40" t="s">
        <v>5619</v>
      </c>
      <c r="L1766" s="41" t="s">
        <v>5620</v>
      </c>
      <c r="M1766" s="59"/>
      <c r="N1766" s="49"/>
      <c r="O1766" s="61"/>
      <c r="P1766" s="49"/>
      <c r="Q1766" s="46" t="s">
        <v>5621</v>
      </c>
      <c r="R1766" s="46" t="s">
        <v>5622</v>
      </c>
      <c r="S1766" s="49"/>
      <c r="T1766" s="50" t="str">
        <f>IFERROR(__xludf.DUMMYFUNCTION("if(isblank($A1766),"""",REGEXREPLACE($A1766,   "",?(\d),?"",  ""$1""&amp;""-""&amp;$H1766))"),"")</f>
        <v/>
      </c>
      <c r="U1766" s="51" t="str">
        <f>IFERROR(__xludf.DUMMYFUNCTION("iferror(split(A1766,"","",TRUE,TRUE),"""")"),"")</f>
        <v/>
      </c>
      <c r="V1766" s="51"/>
      <c r="W1766" s="51"/>
      <c r="X1766" s="51"/>
      <c r="Y1766" s="50" t="str">
        <f>IFERROR(__xludf.DUMMYFUNCTION("if(or(U1766="""",U1766=""f""),"""",U1766&amp;"": ""&amp;vlookup(to_text(U1766),'1.Learning-Goals'!$A$3:$B$100,2,FALSE))"),"")</f>
        <v/>
      </c>
      <c r="Z1766" s="50" t="str">
        <f>IFERROR(__xludf.DUMMYFUNCTION("if(or(V1766="""",V1766=""f""),"""",V1766&amp;"": ""&amp;vlookup(to_text(V1766),'1.Learning-Goals'!$A$3:$B$100,2,FALSE))"),"")</f>
        <v/>
      </c>
      <c r="AA1766" s="50" t="str">
        <f>IFERROR(__xludf.DUMMYFUNCTION("if(or(W1766="""",W1766=""f""),"""",W1766&amp;"": ""&amp;vlookup(to_text(W1766),'1.Learning-Goals'!$A$3:$B$100,2,FALSE))"),"")</f>
        <v/>
      </c>
      <c r="AB1766" s="50" t="str">
        <f>IFERROR(__xludf.DUMMYFUNCTION("if(or(X1766="""",X1766=""f""),"""",X1766&amp;"": ""&amp;vlookup(to_text(X1766),'1.Learning-Goals'!$A$3:$B$100,2,FALSE))"),"")</f>
        <v/>
      </c>
      <c r="AC1766" s="52"/>
      <c r="AD1766" s="52"/>
      <c r="AE1766" s="52"/>
      <c r="AF1766" s="52"/>
      <c r="AG1766" s="52"/>
      <c r="AH1766" s="52"/>
      <c r="AI1766" s="52"/>
      <c r="AJ1766" s="52"/>
    </row>
    <row r="1767" ht="15.75" customHeight="1">
      <c r="A1767" s="53"/>
      <c r="B1767" s="39" t="str">
        <f t="shared" si="1"/>
        <v/>
      </c>
      <c r="C1767" s="40" t="s">
        <v>5623</v>
      </c>
      <c r="D1767" s="41" t="s">
        <v>5624</v>
      </c>
      <c r="E1767" s="41" t="s">
        <v>4890</v>
      </c>
      <c r="F1767" s="40" t="s">
        <v>5260</v>
      </c>
      <c r="G1767" s="41" t="s">
        <v>4051</v>
      </c>
      <c r="H1767" s="60" t="s">
        <v>4893</v>
      </c>
      <c r="I1767" s="41" t="s">
        <v>5261</v>
      </c>
      <c r="J1767" s="41" t="s">
        <v>5583</v>
      </c>
      <c r="K1767" s="40" t="s">
        <v>5625</v>
      </c>
      <c r="L1767" s="41" t="s">
        <v>5626</v>
      </c>
      <c r="M1767" s="59"/>
      <c r="N1767" s="49"/>
      <c r="O1767" s="61"/>
      <c r="P1767" s="49"/>
      <c r="Q1767" s="46" t="s">
        <v>5627</v>
      </c>
      <c r="R1767" s="46" t="s">
        <v>5628</v>
      </c>
      <c r="S1767" s="49"/>
      <c r="T1767" s="50" t="str">
        <f>IFERROR(__xludf.DUMMYFUNCTION("if(isblank($A1767),"""",REGEXREPLACE($A1767,   "",?(\d),?"",  ""$1""&amp;""-""&amp;$H1767))"),"")</f>
        <v/>
      </c>
      <c r="U1767" s="51" t="str">
        <f>IFERROR(__xludf.DUMMYFUNCTION("iferror(split(A1767,"","",TRUE,TRUE),"""")"),"")</f>
        <v/>
      </c>
      <c r="V1767" s="51"/>
      <c r="W1767" s="51"/>
      <c r="X1767" s="51"/>
      <c r="Y1767" s="50" t="str">
        <f>IFERROR(__xludf.DUMMYFUNCTION("if(or(U1767="""",U1767=""f""),"""",U1767&amp;"": ""&amp;vlookup(to_text(U1767),'1.Learning-Goals'!$A$3:$B$100,2,FALSE))"),"")</f>
        <v/>
      </c>
      <c r="Z1767" s="50" t="str">
        <f>IFERROR(__xludf.DUMMYFUNCTION("if(or(V1767="""",V1767=""f""),"""",V1767&amp;"": ""&amp;vlookup(to_text(V1767),'1.Learning-Goals'!$A$3:$B$100,2,FALSE))"),"")</f>
        <v/>
      </c>
      <c r="AA1767" s="50" t="str">
        <f>IFERROR(__xludf.DUMMYFUNCTION("if(or(W1767="""",W1767=""f""),"""",W1767&amp;"": ""&amp;vlookup(to_text(W1767),'1.Learning-Goals'!$A$3:$B$100,2,FALSE))"),"")</f>
        <v/>
      </c>
      <c r="AB1767" s="50" t="str">
        <f>IFERROR(__xludf.DUMMYFUNCTION("if(or(X1767="""",X1767=""f""),"""",X1767&amp;"": ""&amp;vlookup(to_text(X1767),'1.Learning-Goals'!$A$3:$B$100,2,FALSE))"),"")</f>
        <v/>
      </c>
      <c r="AC1767" s="52"/>
      <c r="AD1767" s="52"/>
      <c r="AE1767" s="52"/>
      <c r="AF1767" s="52"/>
      <c r="AG1767" s="52"/>
      <c r="AH1767" s="52"/>
      <c r="AI1767" s="52"/>
      <c r="AJ1767" s="52"/>
    </row>
    <row r="1768" ht="15.75" customHeight="1">
      <c r="A1768" s="53"/>
      <c r="B1768" s="39" t="str">
        <f t="shared" si="1"/>
        <v/>
      </c>
      <c r="C1768" s="40" t="s">
        <v>5629</v>
      </c>
      <c r="D1768" s="41" t="s">
        <v>5630</v>
      </c>
      <c r="E1768" s="41" t="s">
        <v>4890</v>
      </c>
      <c r="F1768" s="40" t="s">
        <v>5260</v>
      </c>
      <c r="G1768" s="41" t="s">
        <v>4892</v>
      </c>
      <c r="H1768" s="60" t="s">
        <v>4893</v>
      </c>
      <c r="I1768" s="41" t="s">
        <v>5261</v>
      </c>
      <c r="J1768" s="46" t="s">
        <v>5631</v>
      </c>
      <c r="K1768" s="40" t="s">
        <v>5632</v>
      </c>
      <c r="L1768" s="41" t="s">
        <v>5633</v>
      </c>
      <c r="M1768" s="59"/>
      <c r="N1768" s="49"/>
      <c r="O1768" s="61"/>
      <c r="P1768" s="49"/>
      <c r="Q1768" s="46" t="s">
        <v>5634</v>
      </c>
      <c r="R1768" s="59"/>
      <c r="S1768" s="49"/>
      <c r="T1768" s="50" t="str">
        <f>IFERROR(__xludf.DUMMYFUNCTION("if(isblank($A1768),"""",REGEXREPLACE($A1768,   "",?(\d),?"",  ""$1""&amp;""-""&amp;$H1768))"),"")</f>
        <v/>
      </c>
      <c r="U1768" s="51" t="str">
        <f>IFERROR(__xludf.DUMMYFUNCTION("iferror(split(A1768,"","",TRUE,TRUE),"""")"),"")</f>
        <v/>
      </c>
      <c r="V1768" s="51"/>
      <c r="W1768" s="51"/>
      <c r="X1768" s="51"/>
      <c r="Y1768" s="50" t="str">
        <f>IFERROR(__xludf.DUMMYFUNCTION("if(or(U1768="""",U1768=""f""),"""",U1768&amp;"": ""&amp;vlookup(to_text(U1768),'1.Learning-Goals'!$A$3:$B$100,2,FALSE))"),"")</f>
        <v/>
      </c>
      <c r="Z1768" s="50" t="str">
        <f>IFERROR(__xludf.DUMMYFUNCTION("if(or(V1768="""",V1768=""f""),"""",V1768&amp;"": ""&amp;vlookup(to_text(V1768),'1.Learning-Goals'!$A$3:$B$100,2,FALSE))"),"")</f>
        <v/>
      </c>
      <c r="AA1768" s="50" t="str">
        <f>IFERROR(__xludf.DUMMYFUNCTION("if(or(W1768="""",W1768=""f""),"""",W1768&amp;"": ""&amp;vlookup(to_text(W1768),'1.Learning-Goals'!$A$3:$B$100,2,FALSE))"),"")</f>
        <v/>
      </c>
      <c r="AB1768" s="50" t="str">
        <f>IFERROR(__xludf.DUMMYFUNCTION("if(or(X1768="""",X1768=""f""),"""",X1768&amp;"": ""&amp;vlookup(to_text(X1768),'1.Learning-Goals'!$A$3:$B$100,2,FALSE))"),"")</f>
        <v/>
      </c>
      <c r="AC1768" s="52"/>
      <c r="AD1768" s="52"/>
      <c r="AE1768" s="52"/>
      <c r="AF1768" s="52"/>
      <c r="AG1768" s="52"/>
      <c r="AH1768" s="52"/>
      <c r="AI1768" s="52"/>
      <c r="AJ1768" s="52"/>
    </row>
    <row r="1769" ht="15.75" customHeight="1">
      <c r="A1769" s="53"/>
      <c r="B1769" s="39" t="str">
        <f t="shared" si="1"/>
        <v/>
      </c>
      <c r="C1769" s="40" t="s">
        <v>5635</v>
      </c>
      <c r="D1769" s="41" t="s">
        <v>5636</v>
      </c>
      <c r="E1769" s="41" t="s">
        <v>4890</v>
      </c>
      <c r="F1769" s="40" t="s">
        <v>5260</v>
      </c>
      <c r="G1769" s="41" t="s">
        <v>4902</v>
      </c>
      <c r="H1769" s="60" t="s">
        <v>4893</v>
      </c>
      <c r="I1769" s="41" t="s">
        <v>5261</v>
      </c>
      <c r="J1769" s="46" t="s">
        <v>5631</v>
      </c>
      <c r="K1769" s="40" t="s">
        <v>5637</v>
      </c>
      <c r="L1769" s="41" t="s">
        <v>5638</v>
      </c>
      <c r="M1769" s="59"/>
      <c r="N1769" s="49"/>
      <c r="O1769" s="61"/>
      <c r="P1769" s="49"/>
      <c r="Q1769" s="46" t="s">
        <v>5639</v>
      </c>
      <c r="R1769" s="46" t="s">
        <v>5640</v>
      </c>
      <c r="S1769" s="49"/>
      <c r="T1769" s="50" t="str">
        <f>IFERROR(__xludf.DUMMYFUNCTION("if(isblank($A1769),"""",REGEXREPLACE($A1769,   "",?(\d),?"",  ""$1""&amp;""-""&amp;$H1769))"),"")</f>
        <v/>
      </c>
      <c r="U1769" s="51" t="str">
        <f>IFERROR(__xludf.DUMMYFUNCTION("iferror(split(A1769,"","",TRUE,TRUE),"""")"),"")</f>
        <v/>
      </c>
      <c r="V1769" s="51"/>
      <c r="W1769" s="51"/>
      <c r="X1769" s="51"/>
      <c r="Y1769" s="50" t="str">
        <f>IFERROR(__xludf.DUMMYFUNCTION("if(or(U1769="""",U1769=""f""),"""",U1769&amp;"": ""&amp;vlookup(to_text(U1769),'1.Learning-Goals'!$A$3:$B$100,2,FALSE))"),"")</f>
        <v/>
      </c>
      <c r="Z1769" s="50" t="str">
        <f>IFERROR(__xludf.DUMMYFUNCTION("if(or(V1769="""",V1769=""f""),"""",V1769&amp;"": ""&amp;vlookup(to_text(V1769),'1.Learning-Goals'!$A$3:$B$100,2,FALSE))"),"")</f>
        <v/>
      </c>
      <c r="AA1769" s="50" t="str">
        <f>IFERROR(__xludf.DUMMYFUNCTION("if(or(W1769="""",W1769=""f""),"""",W1769&amp;"": ""&amp;vlookup(to_text(W1769),'1.Learning-Goals'!$A$3:$B$100,2,FALSE))"),"")</f>
        <v/>
      </c>
      <c r="AB1769" s="50" t="str">
        <f>IFERROR(__xludf.DUMMYFUNCTION("if(or(X1769="""",X1769=""f""),"""",X1769&amp;"": ""&amp;vlookup(to_text(X1769),'1.Learning-Goals'!$A$3:$B$100,2,FALSE))"),"")</f>
        <v/>
      </c>
      <c r="AC1769" s="52"/>
      <c r="AD1769" s="52"/>
      <c r="AE1769" s="52"/>
      <c r="AF1769" s="52"/>
      <c r="AG1769" s="52"/>
      <c r="AH1769" s="52"/>
      <c r="AI1769" s="52"/>
      <c r="AJ1769" s="52"/>
    </row>
    <row r="1770" ht="15.75" customHeight="1">
      <c r="A1770" s="53"/>
      <c r="B1770" s="39" t="str">
        <f t="shared" si="1"/>
        <v/>
      </c>
      <c r="C1770" s="40" t="s">
        <v>5641</v>
      </c>
      <c r="D1770" s="41" t="s">
        <v>5642</v>
      </c>
      <c r="E1770" s="41" t="s">
        <v>4890</v>
      </c>
      <c r="F1770" s="40" t="s">
        <v>5260</v>
      </c>
      <c r="G1770" s="41" t="s">
        <v>4902</v>
      </c>
      <c r="H1770" s="60" t="s">
        <v>4893</v>
      </c>
      <c r="I1770" s="41" t="s">
        <v>5261</v>
      </c>
      <c r="J1770" s="46" t="s">
        <v>5631</v>
      </c>
      <c r="K1770" s="40" t="s">
        <v>5637</v>
      </c>
      <c r="L1770" s="41" t="s">
        <v>5638</v>
      </c>
      <c r="M1770" s="59"/>
      <c r="N1770" s="49"/>
      <c r="O1770" s="61"/>
      <c r="P1770" s="49"/>
      <c r="Q1770" s="46" t="s">
        <v>5639</v>
      </c>
      <c r="R1770" s="46" t="s">
        <v>5640</v>
      </c>
      <c r="S1770" s="49"/>
      <c r="T1770" s="50" t="str">
        <f>IFERROR(__xludf.DUMMYFUNCTION("if(isblank($A1770),"""",REGEXREPLACE($A1770,   "",?(\d),?"",  ""$1""&amp;""-""&amp;$H1770))"),"")</f>
        <v/>
      </c>
      <c r="U1770" s="51" t="str">
        <f>IFERROR(__xludf.DUMMYFUNCTION("iferror(split(A1770,"","",TRUE,TRUE),"""")"),"")</f>
        <v/>
      </c>
      <c r="V1770" s="51"/>
      <c r="W1770" s="51"/>
      <c r="X1770" s="51"/>
      <c r="Y1770" s="50" t="str">
        <f>IFERROR(__xludf.DUMMYFUNCTION("if(or(U1770="""",U1770=""f""),"""",U1770&amp;"": ""&amp;vlookup(to_text(U1770),'1.Learning-Goals'!$A$3:$B$100,2,FALSE))"),"")</f>
        <v/>
      </c>
      <c r="Z1770" s="50" t="str">
        <f>IFERROR(__xludf.DUMMYFUNCTION("if(or(V1770="""",V1770=""f""),"""",V1770&amp;"": ""&amp;vlookup(to_text(V1770),'1.Learning-Goals'!$A$3:$B$100,2,FALSE))"),"")</f>
        <v/>
      </c>
      <c r="AA1770" s="50" t="str">
        <f>IFERROR(__xludf.DUMMYFUNCTION("if(or(W1770="""",W1770=""f""),"""",W1770&amp;"": ""&amp;vlookup(to_text(W1770),'1.Learning-Goals'!$A$3:$B$100,2,FALSE))"),"")</f>
        <v/>
      </c>
      <c r="AB1770" s="50" t="str">
        <f>IFERROR(__xludf.DUMMYFUNCTION("if(or(X1770="""",X1770=""f""),"""",X1770&amp;"": ""&amp;vlookup(to_text(X1770),'1.Learning-Goals'!$A$3:$B$100,2,FALSE))"),"")</f>
        <v/>
      </c>
      <c r="AC1770" s="52"/>
      <c r="AD1770" s="52"/>
      <c r="AE1770" s="52"/>
      <c r="AF1770" s="52"/>
      <c r="AG1770" s="52"/>
      <c r="AH1770" s="52"/>
      <c r="AI1770" s="52"/>
      <c r="AJ1770" s="52"/>
    </row>
    <row r="1771" ht="15.75" customHeight="1">
      <c r="A1771" s="53"/>
      <c r="B1771" s="39" t="str">
        <f t="shared" si="1"/>
        <v/>
      </c>
      <c r="C1771" s="40" t="s">
        <v>5643</v>
      </c>
      <c r="D1771" s="41" t="s">
        <v>5644</v>
      </c>
      <c r="E1771" s="41" t="s">
        <v>4890</v>
      </c>
      <c r="F1771" s="40" t="s">
        <v>5260</v>
      </c>
      <c r="G1771" s="41" t="s">
        <v>1067</v>
      </c>
      <c r="H1771" s="60" t="s">
        <v>4893</v>
      </c>
      <c r="I1771" s="41" t="s">
        <v>5261</v>
      </c>
      <c r="J1771" s="46" t="s">
        <v>5631</v>
      </c>
      <c r="K1771" s="40" t="s">
        <v>5645</v>
      </c>
      <c r="L1771" s="41" t="s">
        <v>5646</v>
      </c>
      <c r="M1771" s="59"/>
      <c r="N1771" s="49"/>
      <c r="O1771" s="61"/>
      <c r="P1771" s="49"/>
      <c r="Q1771" s="46" t="s">
        <v>5647</v>
      </c>
      <c r="R1771" s="46" t="s">
        <v>5648</v>
      </c>
      <c r="S1771" s="49"/>
      <c r="T1771" s="50" t="str">
        <f>IFERROR(__xludf.DUMMYFUNCTION("if(isblank($A1771),"""",REGEXREPLACE($A1771,   "",?(\d),?"",  ""$1""&amp;""-""&amp;$H1771))"),"")</f>
        <v/>
      </c>
      <c r="U1771" s="51" t="str">
        <f>IFERROR(__xludf.DUMMYFUNCTION("iferror(split(A1771,"","",TRUE,TRUE),"""")"),"")</f>
        <v/>
      </c>
      <c r="V1771" s="51"/>
      <c r="W1771" s="51"/>
      <c r="X1771" s="51"/>
      <c r="Y1771" s="50" t="str">
        <f>IFERROR(__xludf.DUMMYFUNCTION("if(or(U1771="""",U1771=""f""),"""",U1771&amp;"": ""&amp;vlookup(to_text(U1771),'1.Learning-Goals'!$A$3:$B$100,2,FALSE))"),"")</f>
        <v/>
      </c>
      <c r="Z1771" s="50" t="str">
        <f>IFERROR(__xludf.DUMMYFUNCTION("if(or(V1771="""",V1771=""f""),"""",V1771&amp;"": ""&amp;vlookup(to_text(V1771),'1.Learning-Goals'!$A$3:$B$100,2,FALSE))"),"")</f>
        <v/>
      </c>
      <c r="AA1771" s="50" t="str">
        <f>IFERROR(__xludf.DUMMYFUNCTION("if(or(W1771="""",W1771=""f""),"""",W1771&amp;"": ""&amp;vlookup(to_text(W1771),'1.Learning-Goals'!$A$3:$B$100,2,FALSE))"),"")</f>
        <v/>
      </c>
      <c r="AB1771" s="50" t="str">
        <f>IFERROR(__xludf.DUMMYFUNCTION("if(or(X1771="""",X1771=""f""),"""",X1771&amp;"": ""&amp;vlookup(to_text(X1771),'1.Learning-Goals'!$A$3:$B$100,2,FALSE))"),"")</f>
        <v/>
      </c>
      <c r="AC1771" s="52"/>
      <c r="AD1771" s="52"/>
      <c r="AE1771" s="52"/>
      <c r="AF1771" s="52"/>
      <c r="AG1771" s="52"/>
      <c r="AH1771" s="52"/>
      <c r="AI1771" s="52"/>
      <c r="AJ1771" s="52"/>
    </row>
    <row r="1772" ht="15.75" customHeight="1">
      <c r="A1772" s="53"/>
      <c r="B1772" s="39" t="str">
        <f t="shared" si="1"/>
        <v/>
      </c>
      <c r="C1772" s="40" t="s">
        <v>5649</v>
      </c>
      <c r="D1772" s="41" t="s">
        <v>5650</v>
      </c>
      <c r="E1772" s="41" t="s">
        <v>4890</v>
      </c>
      <c r="F1772" s="40" t="s">
        <v>5260</v>
      </c>
      <c r="G1772" s="41" t="s">
        <v>1067</v>
      </c>
      <c r="H1772" s="60" t="s">
        <v>4893</v>
      </c>
      <c r="I1772" s="41" t="s">
        <v>5261</v>
      </c>
      <c r="J1772" s="46" t="s">
        <v>5631</v>
      </c>
      <c r="K1772" s="40" t="s">
        <v>5651</v>
      </c>
      <c r="L1772" s="41" t="s">
        <v>5652</v>
      </c>
      <c r="M1772" s="59"/>
      <c r="N1772" s="49"/>
      <c r="O1772" s="61"/>
      <c r="P1772" s="49"/>
      <c r="Q1772" s="46" t="s">
        <v>5653</v>
      </c>
      <c r="R1772" s="46" t="s">
        <v>5654</v>
      </c>
      <c r="S1772" s="49"/>
      <c r="T1772" s="50" t="str">
        <f>IFERROR(__xludf.DUMMYFUNCTION("if(isblank($A1772),"""",REGEXREPLACE($A1772,   "",?(\d),?"",  ""$1""&amp;""-""&amp;$H1772))"),"")</f>
        <v/>
      </c>
      <c r="U1772" s="51" t="str">
        <f>IFERROR(__xludf.DUMMYFUNCTION("iferror(split(A1772,"","",TRUE,TRUE),"""")"),"")</f>
        <v/>
      </c>
      <c r="V1772" s="51"/>
      <c r="W1772" s="51"/>
      <c r="X1772" s="51"/>
      <c r="Y1772" s="50" t="str">
        <f>IFERROR(__xludf.DUMMYFUNCTION("if(or(U1772="""",U1772=""f""),"""",U1772&amp;"": ""&amp;vlookup(to_text(U1772),'1.Learning-Goals'!$A$3:$B$100,2,FALSE))"),"")</f>
        <v/>
      </c>
      <c r="Z1772" s="50" t="str">
        <f>IFERROR(__xludf.DUMMYFUNCTION("if(or(V1772="""",V1772=""f""),"""",V1772&amp;"": ""&amp;vlookup(to_text(V1772),'1.Learning-Goals'!$A$3:$B$100,2,FALSE))"),"")</f>
        <v/>
      </c>
      <c r="AA1772" s="50" t="str">
        <f>IFERROR(__xludf.DUMMYFUNCTION("if(or(W1772="""",W1772=""f""),"""",W1772&amp;"": ""&amp;vlookup(to_text(W1772),'1.Learning-Goals'!$A$3:$B$100,2,FALSE))"),"")</f>
        <v/>
      </c>
      <c r="AB1772" s="50" t="str">
        <f>IFERROR(__xludf.DUMMYFUNCTION("if(or(X1772="""",X1772=""f""),"""",X1772&amp;"": ""&amp;vlookup(to_text(X1772),'1.Learning-Goals'!$A$3:$B$100,2,FALSE))"),"")</f>
        <v/>
      </c>
      <c r="AC1772" s="52"/>
      <c r="AD1772" s="52"/>
      <c r="AE1772" s="52"/>
      <c r="AF1772" s="52"/>
      <c r="AG1772" s="52"/>
      <c r="AH1772" s="52"/>
      <c r="AI1772" s="52"/>
      <c r="AJ1772" s="52"/>
    </row>
    <row r="1773" ht="15.75" customHeight="1">
      <c r="A1773" s="53"/>
      <c r="B1773" s="39" t="str">
        <f t="shared" si="1"/>
        <v/>
      </c>
      <c r="C1773" s="40" t="s">
        <v>5655</v>
      </c>
      <c r="D1773" s="41" t="s">
        <v>5656</v>
      </c>
      <c r="E1773" s="41" t="s">
        <v>4890</v>
      </c>
      <c r="F1773" s="40" t="s">
        <v>5260</v>
      </c>
      <c r="G1773" s="41" t="s">
        <v>4051</v>
      </c>
      <c r="H1773" s="60" t="s">
        <v>4893</v>
      </c>
      <c r="I1773" s="41" t="s">
        <v>5261</v>
      </c>
      <c r="J1773" s="41" t="s">
        <v>5631</v>
      </c>
      <c r="K1773" s="40" t="s">
        <v>5657</v>
      </c>
      <c r="L1773" s="41" t="s">
        <v>5658</v>
      </c>
      <c r="M1773" s="59"/>
      <c r="N1773" s="49"/>
      <c r="O1773" s="61"/>
      <c r="P1773" s="49"/>
      <c r="Q1773" s="46" t="s">
        <v>5659</v>
      </c>
      <c r="R1773" s="46" t="s">
        <v>5660</v>
      </c>
      <c r="S1773" s="49"/>
      <c r="T1773" s="50" t="str">
        <f>IFERROR(__xludf.DUMMYFUNCTION("if(isblank($A1773),"""",REGEXREPLACE($A1773,   "",?(\d),?"",  ""$1""&amp;""-""&amp;$H1773))"),"")</f>
        <v/>
      </c>
      <c r="U1773" s="51" t="str">
        <f>IFERROR(__xludf.DUMMYFUNCTION("iferror(split(A1773,"","",TRUE,TRUE),"""")"),"")</f>
        <v/>
      </c>
      <c r="V1773" s="51"/>
      <c r="W1773" s="51"/>
      <c r="X1773" s="51"/>
      <c r="Y1773" s="50" t="str">
        <f>IFERROR(__xludf.DUMMYFUNCTION("if(or(U1773="""",U1773=""f""),"""",U1773&amp;"": ""&amp;vlookup(to_text(U1773),'1.Learning-Goals'!$A$3:$B$100,2,FALSE))"),"")</f>
        <v/>
      </c>
      <c r="Z1773" s="50" t="str">
        <f>IFERROR(__xludf.DUMMYFUNCTION("if(or(V1773="""",V1773=""f""),"""",V1773&amp;"": ""&amp;vlookup(to_text(V1773),'1.Learning-Goals'!$A$3:$B$100,2,FALSE))"),"")</f>
        <v/>
      </c>
      <c r="AA1773" s="50" t="str">
        <f>IFERROR(__xludf.DUMMYFUNCTION("if(or(W1773="""",W1773=""f""),"""",W1773&amp;"": ""&amp;vlookup(to_text(W1773),'1.Learning-Goals'!$A$3:$B$100,2,FALSE))"),"")</f>
        <v/>
      </c>
      <c r="AB1773" s="50" t="str">
        <f>IFERROR(__xludf.DUMMYFUNCTION("if(or(X1773="""",X1773=""f""),"""",X1773&amp;"": ""&amp;vlookup(to_text(X1773),'1.Learning-Goals'!$A$3:$B$100,2,FALSE))"),"")</f>
        <v/>
      </c>
      <c r="AC1773" s="52"/>
      <c r="AD1773" s="52"/>
      <c r="AE1773" s="52"/>
      <c r="AF1773" s="52"/>
      <c r="AG1773" s="52"/>
      <c r="AH1773" s="52"/>
      <c r="AI1773" s="52"/>
      <c r="AJ1773" s="52"/>
    </row>
    <row r="1774" ht="15.75" customHeight="1">
      <c r="A1774" s="53"/>
      <c r="B1774" s="39" t="str">
        <f t="shared" si="1"/>
        <v/>
      </c>
      <c r="C1774" s="40" t="s">
        <v>5661</v>
      </c>
      <c r="D1774" s="41" t="s">
        <v>5662</v>
      </c>
      <c r="E1774" s="41" t="s">
        <v>4890</v>
      </c>
      <c r="F1774" s="40" t="s">
        <v>5260</v>
      </c>
      <c r="G1774" s="41" t="s">
        <v>4051</v>
      </c>
      <c r="H1774" s="60" t="s">
        <v>4893</v>
      </c>
      <c r="I1774" s="41" t="s">
        <v>5261</v>
      </c>
      <c r="J1774" s="41" t="s">
        <v>5631</v>
      </c>
      <c r="K1774" s="40" t="s">
        <v>5663</v>
      </c>
      <c r="L1774" s="41" t="s">
        <v>5664</v>
      </c>
      <c r="M1774" s="59"/>
      <c r="N1774" s="49"/>
      <c r="O1774" s="61"/>
      <c r="P1774" s="49"/>
      <c r="Q1774" s="46" t="s">
        <v>5665</v>
      </c>
      <c r="R1774" s="46" t="s">
        <v>5666</v>
      </c>
      <c r="S1774" s="49"/>
      <c r="T1774" s="50" t="str">
        <f>IFERROR(__xludf.DUMMYFUNCTION("if(isblank($A1774),"""",REGEXREPLACE($A1774,   "",?(\d),?"",  ""$1""&amp;""-""&amp;$H1774))"),"")</f>
        <v/>
      </c>
      <c r="U1774" s="51" t="str">
        <f>IFERROR(__xludf.DUMMYFUNCTION("iferror(split(A1774,"","",TRUE,TRUE),"""")"),"")</f>
        <v/>
      </c>
      <c r="V1774" s="51"/>
      <c r="W1774" s="51"/>
      <c r="X1774" s="51"/>
      <c r="Y1774" s="50" t="str">
        <f>IFERROR(__xludf.DUMMYFUNCTION("if(or(U1774="""",U1774=""f""),"""",U1774&amp;"": ""&amp;vlookup(to_text(U1774),'1.Learning-Goals'!$A$3:$B$100,2,FALSE))"),"")</f>
        <v/>
      </c>
      <c r="Z1774" s="50" t="str">
        <f>IFERROR(__xludf.DUMMYFUNCTION("if(or(V1774="""",V1774=""f""),"""",V1774&amp;"": ""&amp;vlookup(to_text(V1774),'1.Learning-Goals'!$A$3:$B$100,2,FALSE))"),"")</f>
        <v/>
      </c>
      <c r="AA1774" s="50" t="str">
        <f>IFERROR(__xludf.DUMMYFUNCTION("if(or(W1774="""",W1774=""f""),"""",W1774&amp;"": ""&amp;vlookup(to_text(W1774),'1.Learning-Goals'!$A$3:$B$100,2,FALSE))"),"")</f>
        <v/>
      </c>
      <c r="AB1774" s="50" t="str">
        <f>IFERROR(__xludf.DUMMYFUNCTION("if(or(X1774="""",X1774=""f""),"""",X1774&amp;"": ""&amp;vlookup(to_text(X1774),'1.Learning-Goals'!$A$3:$B$100,2,FALSE))"),"")</f>
        <v/>
      </c>
      <c r="AC1774" s="52"/>
      <c r="AD1774" s="52"/>
      <c r="AE1774" s="52"/>
      <c r="AF1774" s="52"/>
      <c r="AG1774" s="52"/>
      <c r="AH1774" s="52"/>
      <c r="AI1774" s="52"/>
      <c r="AJ1774" s="52"/>
    </row>
    <row r="1775" ht="15.75" customHeight="1">
      <c r="A1775" s="53"/>
      <c r="B1775" s="39" t="str">
        <f t="shared" si="1"/>
        <v/>
      </c>
      <c r="C1775" s="40" t="s">
        <v>5667</v>
      </c>
      <c r="D1775" s="41" t="s">
        <v>5668</v>
      </c>
      <c r="E1775" s="41" t="s">
        <v>4890</v>
      </c>
      <c r="F1775" s="40" t="s">
        <v>5260</v>
      </c>
      <c r="G1775" s="41" t="s">
        <v>4051</v>
      </c>
      <c r="H1775" s="60" t="s">
        <v>4893</v>
      </c>
      <c r="I1775" s="41" t="s">
        <v>5261</v>
      </c>
      <c r="J1775" s="41" t="s">
        <v>5631</v>
      </c>
      <c r="K1775" s="40" t="s">
        <v>5669</v>
      </c>
      <c r="L1775" s="41" t="s">
        <v>5670</v>
      </c>
      <c r="M1775" s="59"/>
      <c r="N1775" s="49"/>
      <c r="O1775" s="61"/>
      <c r="P1775" s="49"/>
      <c r="Q1775" s="46" t="s">
        <v>5671</v>
      </c>
      <c r="R1775" s="59"/>
      <c r="S1775" s="49"/>
      <c r="T1775" s="50" t="str">
        <f>IFERROR(__xludf.DUMMYFUNCTION("if(isblank($A1775),"""",REGEXREPLACE($A1775,   "",?(\d),?"",  ""$1""&amp;""-""&amp;$H1775))"),"")</f>
        <v/>
      </c>
      <c r="U1775" s="51" t="str">
        <f>IFERROR(__xludf.DUMMYFUNCTION("iferror(split(A1775,"","",TRUE,TRUE),"""")"),"")</f>
        <v/>
      </c>
      <c r="V1775" s="51"/>
      <c r="W1775" s="51"/>
      <c r="X1775" s="51"/>
      <c r="Y1775" s="50" t="str">
        <f>IFERROR(__xludf.DUMMYFUNCTION("if(or(U1775="""",U1775=""f""),"""",U1775&amp;"": ""&amp;vlookup(to_text(U1775),'1.Learning-Goals'!$A$3:$B$100,2,FALSE))"),"")</f>
        <v/>
      </c>
      <c r="Z1775" s="50" t="str">
        <f>IFERROR(__xludf.DUMMYFUNCTION("if(or(V1775="""",V1775=""f""),"""",V1775&amp;"": ""&amp;vlookup(to_text(V1775),'1.Learning-Goals'!$A$3:$B$100,2,FALSE))"),"")</f>
        <v/>
      </c>
      <c r="AA1775" s="50" t="str">
        <f>IFERROR(__xludf.DUMMYFUNCTION("if(or(W1775="""",W1775=""f""),"""",W1775&amp;"": ""&amp;vlookup(to_text(W1775),'1.Learning-Goals'!$A$3:$B$100,2,FALSE))"),"")</f>
        <v/>
      </c>
      <c r="AB1775" s="50" t="str">
        <f>IFERROR(__xludf.DUMMYFUNCTION("if(or(X1775="""",X1775=""f""),"""",X1775&amp;"": ""&amp;vlookup(to_text(X1775),'1.Learning-Goals'!$A$3:$B$100,2,FALSE))"),"")</f>
        <v/>
      </c>
      <c r="AC1775" s="52"/>
      <c r="AD1775" s="52"/>
      <c r="AE1775" s="52"/>
      <c r="AF1775" s="52"/>
      <c r="AG1775" s="52"/>
      <c r="AH1775" s="52"/>
      <c r="AI1775" s="52"/>
      <c r="AJ1775" s="52"/>
    </row>
    <row r="1776" ht="15.75" customHeight="1">
      <c r="A1776" s="53"/>
      <c r="B1776" s="39" t="str">
        <f t="shared" si="1"/>
        <v/>
      </c>
      <c r="C1776" s="40" t="s">
        <v>5672</v>
      </c>
      <c r="D1776" s="41" t="s">
        <v>5673</v>
      </c>
      <c r="E1776" s="41" t="s">
        <v>4890</v>
      </c>
      <c r="F1776" s="40" t="s">
        <v>5260</v>
      </c>
      <c r="G1776" s="41" t="s">
        <v>4051</v>
      </c>
      <c r="H1776" s="60" t="s">
        <v>4893</v>
      </c>
      <c r="I1776" s="41" t="s">
        <v>5261</v>
      </c>
      <c r="J1776" s="41" t="s">
        <v>5631</v>
      </c>
      <c r="K1776" s="40" t="s">
        <v>5674</v>
      </c>
      <c r="L1776" s="41" t="s">
        <v>5675</v>
      </c>
      <c r="M1776" s="59"/>
      <c r="N1776" s="49"/>
      <c r="O1776" s="61"/>
      <c r="P1776" s="49"/>
      <c r="Q1776" s="46" t="s">
        <v>5676</v>
      </c>
      <c r="R1776" s="59"/>
      <c r="S1776" s="49"/>
      <c r="T1776" s="50" t="str">
        <f>IFERROR(__xludf.DUMMYFUNCTION("if(isblank($A1776),"""",REGEXREPLACE($A1776,   "",?(\d),?"",  ""$1""&amp;""-""&amp;$H1776))"),"")</f>
        <v/>
      </c>
      <c r="U1776" s="51" t="str">
        <f>IFERROR(__xludf.DUMMYFUNCTION("iferror(split(A1776,"","",TRUE,TRUE),"""")"),"")</f>
        <v/>
      </c>
      <c r="V1776" s="51"/>
      <c r="W1776" s="51"/>
      <c r="X1776" s="51"/>
      <c r="Y1776" s="50" t="str">
        <f>IFERROR(__xludf.DUMMYFUNCTION("if(or(U1776="""",U1776=""f""),"""",U1776&amp;"": ""&amp;vlookup(to_text(U1776),'1.Learning-Goals'!$A$3:$B$100,2,FALSE))"),"")</f>
        <v/>
      </c>
      <c r="Z1776" s="50" t="str">
        <f>IFERROR(__xludf.DUMMYFUNCTION("if(or(V1776="""",V1776=""f""),"""",V1776&amp;"": ""&amp;vlookup(to_text(V1776),'1.Learning-Goals'!$A$3:$B$100,2,FALSE))"),"")</f>
        <v/>
      </c>
      <c r="AA1776" s="50" t="str">
        <f>IFERROR(__xludf.DUMMYFUNCTION("if(or(W1776="""",W1776=""f""),"""",W1776&amp;"": ""&amp;vlookup(to_text(W1776),'1.Learning-Goals'!$A$3:$B$100,2,FALSE))"),"")</f>
        <v/>
      </c>
      <c r="AB1776" s="50" t="str">
        <f>IFERROR(__xludf.DUMMYFUNCTION("if(or(X1776="""",X1776=""f""),"""",X1776&amp;"": ""&amp;vlookup(to_text(X1776),'1.Learning-Goals'!$A$3:$B$100,2,FALSE))"),"")</f>
        <v/>
      </c>
      <c r="AC1776" s="52"/>
      <c r="AD1776" s="52"/>
      <c r="AE1776" s="52"/>
      <c r="AF1776" s="52"/>
      <c r="AG1776" s="52"/>
      <c r="AH1776" s="52"/>
      <c r="AI1776" s="52"/>
      <c r="AJ1776" s="52"/>
    </row>
    <row r="1777" ht="15.75" customHeight="1">
      <c r="A1777" s="53"/>
      <c r="B1777" s="39" t="str">
        <f t="shared" si="1"/>
        <v/>
      </c>
      <c r="C1777" s="40" t="s">
        <v>5677</v>
      </c>
      <c r="D1777" s="41" t="s">
        <v>5678</v>
      </c>
      <c r="E1777" s="41" t="s">
        <v>4890</v>
      </c>
      <c r="F1777" s="40" t="s">
        <v>5260</v>
      </c>
      <c r="G1777" s="41" t="s">
        <v>4892</v>
      </c>
      <c r="H1777" s="60" t="s">
        <v>4893</v>
      </c>
      <c r="I1777" s="41" t="s">
        <v>5261</v>
      </c>
      <c r="J1777" s="46" t="s">
        <v>5679</v>
      </c>
      <c r="K1777" s="40" t="s">
        <v>5680</v>
      </c>
      <c r="L1777" s="41" t="s">
        <v>5681</v>
      </c>
      <c r="M1777" s="59"/>
      <c r="N1777" s="49"/>
      <c r="O1777" s="61"/>
      <c r="P1777" s="49"/>
      <c r="Q1777" s="46" t="s">
        <v>5682</v>
      </c>
      <c r="R1777" s="59"/>
      <c r="S1777" s="49"/>
      <c r="T1777" s="50" t="str">
        <f>IFERROR(__xludf.DUMMYFUNCTION("if(isblank($A1777),"""",REGEXREPLACE($A1777,   "",?(\d),?"",  ""$1""&amp;""-""&amp;$H1777))"),"")</f>
        <v/>
      </c>
      <c r="U1777" s="51" t="str">
        <f>IFERROR(__xludf.DUMMYFUNCTION("iferror(split(A1777,"","",TRUE,TRUE),"""")"),"")</f>
        <v/>
      </c>
      <c r="V1777" s="51"/>
      <c r="W1777" s="51"/>
      <c r="X1777" s="51"/>
      <c r="Y1777" s="50" t="str">
        <f>IFERROR(__xludf.DUMMYFUNCTION("if(or(U1777="""",U1777=""f""),"""",U1777&amp;"": ""&amp;vlookup(to_text(U1777),'1.Learning-Goals'!$A$3:$B$100,2,FALSE))"),"")</f>
        <v/>
      </c>
      <c r="Z1777" s="50" t="str">
        <f>IFERROR(__xludf.DUMMYFUNCTION("if(or(V1777="""",V1777=""f""),"""",V1777&amp;"": ""&amp;vlookup(to_text(V1777),'1.Learning-Goals'!$A$3:$B$100,2,FALSE))"),"")</f>
        <v/>
      </c>
      <c r="AA1777" s="50" t="str">
        <f>IFERROR(__xludf.DUMMYFUNCTION("if(or(W1777="""",W1777=""f""),"""",W1777&amp;"": ""&amp;vlookup(to_text(W1777),'1.Learning-Goals'!$A$3:$B$100,2,FALSE))"),"")</f>
        <v/>
      </c>
      <c r="AB1777" s="50" t="str">
        <f>IFERROR(__xludf.DUMMYFUNCTION("if(or(X1777="""",X1777=""f""),"""",X1777&amp;"": ""&amp;vlookup(to_text(X1777),'1.Learning-Goals'!$A$3:$B$100,2,FALSE))"),"")</f>
        <v/>
      </c>
      <c r="AC1777" s="52"/>
      <c r="AD1777" s="52"/>
      <c r="AE1777" s="52"/>
      <c r="AF1777" s="52"/>
      <c r="AG1777" s="52"/>
      <c r="AH1777" s="52"/>
      <c r="AI1777" s="52"/>
      <c r="AJ1777" s="52"/>
    </row>
    <row r="1778" ht="15.75" customHeight="1">
      <c r="A1778" s="53"/>
      <c r="B1778" s="39" t="str">
        <f t="shared" si="1"/>
        <v/>
      </c>
      <c r="C1778" s="40" t="s">
        <v>5683</v>
      </c>
      <c r="D1778" s="41" t="s">
        <v>5684</v>
      </c>
      <c r="E1778" s="41" t="s">
        <v>4890</v>
      </c>
      <c r="F1778" s="40" t="s">
        <v>5260</v>
      </c>
      <c r="G1778" s="41" t="s">
        <v>4892</v>
      </c>
      <c r="H1778" s="60" t="s">
        <v>4893</v>
      </c>
      <c r="I1778" s="41" t="s">
        <v>5261</v>
      </c>
      <c r="J1778" s="46" t="s">
        <v>5679</v>
      </c>
      <c r="K1778" s="40" t="s">
        <v>5685</v>
      </c>
      <c r="L1778" s="41" t="s">
        <v>5686</v>
      </c>
      <c r="M1778" s="59"/>
      <c r="N1778" s="49"/>
      <c r="O1778" s="61"/>
      <c r="P1778" s="49"/>
      <c r="Q1778" s="46" t="s">
        <v>5687</v>
      </c>
      <c r="R1778" s="46" t="s">
        <v>5688</v>
      </c>
      <c r="S1778" s="49"/>
      <c r="T1778" s="50" t="str">
        <f>IFERROR(__xludf.DUMMYFUNCTION("if(isblank($A1778),"""",REGEXREPLACE($A1778,   "",?(\d),?"",  ""$1""&amp;""-""&amp;$H1778))"),"")</f>
        <v/>
      </c>
      <c r="U1778" s="51" t="str">
        <f>IFERROR(__xludf.DUMMYFUNCTION("iferror(split(A1778,"","",TRUE,TRUE),"""")"),"")</f>
        <v/>
      </c>
      <c r="V1778" s="51"/>
      <c r="W1778" s="51"/>
      <c r="X1778" s="51"/>
      <c r="Y1778" s="50" t="str">
        <f>IFERROR(__xludf.DUMMYFUNCTION("if(or(U1778="""",U1778=""f""),"""",U1778&amp;"": ""&amp;vlookup(to_text(U1778),'1.Learning-Goals'!$A$3:$B$100,2,FALSE))"),"")</f>
        <v/>
      </c>
      <c r="Z1778" s="50" t="str">
        <f>IFERROR(__xludf.DUMMYFUNCTION("if(or(V1778="""",V1778=""f""),"""",V1778&amp;"": ""&amp;vlookup(to_text(V1778),'1.Learning-Goals'!$A$3:$B$100,2,FALSE))"),"")</f>
        <v/>
      </c>
      <c r="AA1778" s="50" t="str">
        <f>IFERROR(__xludf.DUMMYFUNCTION("if(or(W1778="""",W1778=""f""),"""",W1778&amp;"": ""&amp;vlookup(to_text(W1778),'1.Learning-Goals'!$A$3:$B$100,2,FALSE))"),"")</f>
        <v/>
      </c>
      <c r="AB1778" s="50" t="str">
        <f>IFERROR(__xludf.DUMMYFUNCTION("if(or(X1778="""",X1778=""f""),"""",X1778&amp;"": ""&amp;vlookup(to_text(X1778),'1.Learning-Goals'!$A$3:$B$100,2,FALSE))"),"")</f>
        <v/>
      </c>
      <c r="AC1778" s="52"/>
      <c r="AD1778" s="52"/>
      <c r="AE1778" s="52"/>
      <c r="AF1778" s="52"/>
      <c r="AG1778" s="52"/>
      <c r="AH1778" s="52"/>
      <c r="AI1778" s="52"/>
      <c r="AJ1778" s="52"/>
    </row>
    <row r="1779" ht="15.75" customHeight="1">
      <c r="A1779" s="53"/>
      <c r="B1779" s="39" t="str">
        <f t="shared" si="1"/>
        <v/>
      </c>
      <c r="C1779" s="40" t="s">
        <v>5689</v>
      </c>
      <c r="D1779" s="41" t="s">
        <v>5690</v>
      </c>
      <c r="E1779" s="41" t="s">
        <v>4890</v>
      </c>
      <c r="F1779" s="40" t="s">
        <v>5260</v>
      </c>
      <c r="G1779" s="41" t="s">
        <v>4902</v>
      </c>
      <c r="H1779" s="60" t="s">
        <v>4893</v>
      </c>
      <c r="I1779" s="41" t="s">
        <v>5261</v>
      </c>
      <c r="J1779" s="46" t="s">
        <v>5679</v>
      </c>
      <c r="K1779" s="40" t="s">
        <v>5691</v>
      </c>
      <c r="L1779" s="41" t="s">
        <v>5692</v>
      </c>
      <c r="M1779" s="59"/>
      <c r="N1779" s="49"/>
      <c r="O1779" s="61"/>
      <c r="P1779" s="49"/>
      <c r="Q1779" s="46" t="s">
        <v>5693</v>
      </c>
      <c r="R1779" s="59"/>
      <c r="S1779" s="49"/>
      <c r="T1779" s="50" t="str">
        <f>IFERROR(__xludf.DUMMYFUNCTION("if(isblank($A1779),"""",REGEXREPLACE($A1779,   "",?(\d),?"",  ""$1""&amp;""-""&amp;$H1779))"),"")</f>
        <v/>
      </c>
      <c r="U1779" s="51" t="str">
        <f>IFERROR(__xludf.DUMMYFUNCTION("iferror(split(A1779,"","",TRUE,TRUE),"""")"),"")</f>
        <v/>
      </c>
      <c r="V1779" s="51"/>
      <c r="W1779" s="51"/>
      <c r="X1779" s="51"/>
      <c r="Y1779" s="50" t="str">
        <f>IFERROR(__xludf.DUMMYFUNCTION("if(or(U1779="""",U1779=""f""),"""",U1779&amp;"": ""&amp;vlookup(to_text(U1779),'1.Learning-Goals'!$A$3:$B$100,2,FALSE))"),"")</f>
        <v/>
      </c>
      <c r="Z1779" s="50" t="str">
        <f>IFERROR(__xludf.DUMMYFUNCTION("if(or(V1779="""",V1779=""f""),"""",V1779&amp;"": ""&amp;vlookup(to_text(V1779),'1.Learning-Goals'!$A$3:$B$100,2,FALSE))"),"")</f>
        <v/>
      </c>
      <c r="AA1779" s="50" t="str">
        <f>IFERROR(__xludf.DUMMYFUNCTION("if(or(W1779="""",W1779=""f""),"""",W1779&amp;"": ""&amp;vlookup(to_text(W1779),'1.Learning-Goals'!$A$3:$B$100,2,FALSE))"),"")</f>
        <v/>
      </c>
      <c r="AB1779" s="50" t="str">
        <f>IFERROR(__xludf.DUMMYFUNCTION("if(or(X1779="""",X1779=""f""),"""",X1779&amp;"": ""&amp;vlookup(to_text(X1779),'1.Learning-Goals'!$A$3:$B$100,2,FALSE))"),"")</f>
        <v/>
      </c>
      <c r="AC1779" s="52"/>
      <c r="AD1779" s="52"/>
      <c r="AE1779" s="52"/>
      <c r="AF1779" s="52"/>
      <c r="AG1779" s="52"/>
      <c r="AH1779" s="52"/>
      <c r="AI1779" s="52"/>
      <c r="AJ1779" s="52"/>
    </row>
    <row r="1780" ht="15.75" customHeight="1">
      <c r="A1780" s="53"/>
      <c r="B1780" s="39" t="str">
        <f t="shared" si="1"/>
        <v/>
      </c>
      <c r="C1780" s="40" t="s">
        <v>5694</v>
      </c>
      <c r="D1780" s="41" t="s">
        <v>5695</v>
      </c>
      <c r="E1780" s="41" t="s">
        <v>4890</v>
      </c>
      <c r="F1780" s="40" t="s">
        <v>5260</v>
      </c>
      <c r="G1780" s="41" t="s">
        <v>1067</v>
      </c>
      <c r="H1780" s="60" t="s">
        <v>4893</v>
      </c>
      <c r="I1780" s="41" t="s">
        <v>5261</v>
      </c>
      <c r="J1780" s="46" t="s">
        <v>5679</v>
      </c>
      <c r="K1780" s="40" t="s">
        <v>5651</v>
      </c>
      <c r="L1780" s="41" t="s">
        <v>5652</v>
      </c>
      <c r="M1780" s="59"/>
      <c r="N1780" s="49"/>
      <c r="O1780" s="61"/>
      <c r="P1780" s="49"/>
      <c r="Q1780" s="46" t="s">
        <v>5653</v>
      </c>
      <c r="R1780" s="46" t="s">
        <v>5654</v>
      </c>
      <c r="S1780" s="49"/>
      <c r="T1780" s="50" t="str">
        <f>IFERROR(__xludf.DUMMYFUNCTION("if(isblank($A1780),"""",REGEXREPLACE($A1780,   "",?(\d),?"",  ""$1""&amp;""-""&amp;$H1780))"),"")</f>
        <v/>
      </c>
      <c r="U1780" s="51" t="str">
        <f>IFERROR(__xludf.DUMMYFUNCTION("iferror(split(A1780,"","",TRUE,TRUE),"""")"),"")</f>
        <v/>
      </c>
      <c r="V1780" s="51"/>
      <c r="W1780" s="51"/>
      <c r="X1780" s="51"/>
      <c r="Y1780" s="50" t="str">
        <f>IFERROR(__xludf.DUMMYFUNCTION("if(or(U1780="""",U1780=""f""),"""",U1780&amp;"": ""&amp;vlookup(to_text(U1780),'1.Learning-Goals'!$A$3:$B$100,2,FALSE))"),"")</f>
        <v/>
      </c>
      <c r="Z1780" s="50" t="str">
        <f>IFERROR(__xludf.DUMMYFUNCTION("if(or(V1780="""",V1780=""f""),"""",V1780&amp;"": ""&amp;vlookup(to_text(V1780),'1.Learning-Goals'!$A$3:$B$100,2,FALSE))"),"")</f>
        <v/>
      </c>
      <c r="AA1780" s="50" t="str">
        <f>IFERROR(__xludf.DUMMYFUNCTION("if(or(W1780="""",W1780=""f""),"""",W1780&amp;"": ""&amp;vlookup(to_text(W1780),'1.Learning-Goals'!$A$3:$B$100,2,FALSE))"),"")</f>
        <v/>
      </c>
      <c r="AB1780" s="50" t="str">
        <f>IFERROR(__xludf.DUMMYFUNCTION("if(or(X1780="""",X1780=""f""),"""",X1780&amp;"": ""&amp;vlookup(to_text(X1780),'1.Learning-Goals'!$A$3:$B$100,2,FALSE))"),"")</f>
        <v/>
      </c>
      <c r="AC1780" s="52"/>
      <c r="AD1780" s="52"/>
      <c r="AE1780" s="52"/>
      <c r="AF1780" s="52"/>
      <c r="AG1780" s="52"/>
      <c r="AH1780" s="52"/>
      <c r="AI1780" s="52"/>
      <c r="AJ1780" s="52"/>
    </row>
    <row r="1781" ht="15.75" customHeight="1">
      <c r="A1781" s="53"/>
      <c r="B1781" s="39" t="str">
        <f t="shared" si="1"/>
        <v/>
      </c>
      <c r="C1781" s="40" t="s">
        <v>5696</v>
      </c>
      <c r="D1781" s="41" t="s">
        <v>5697</v>
      </c>
      <c r="E1781" s="41" t="s">
        <v>4890</v>
      </c>
      <c r="F1781" s="40" t="s">
        <v>5260</v>
      </c>
      <c r="G1781" s="41" t="s">
        <v>1067</v>
      </c>
      <c r="H1781" s="60" t="s">
        <v>4893</v>
      </c>
      <c r="I1781" s="41" t="s">
        <v>5261</v>
      </c>
      <c r="J1781" s="46" t="s">
        <v>5679</v>
      </c>
      <c r="K1781" s="40" t="s">
        <v>5651</v>
      </c>
      <c r="L1781" s="41" t="s">
        <v>5652</v>
      </c>
      <c r="M1781" s="59"/>
      <c r="N1781" s="49"/>
      <c r="O1781" s="61"/>
      <c r="P1781" s="49"/>
      <c r="Q1781" s="46" t="s">
        <v>5653</v>
      </c>
      <c r="R1781" s="46" t="s">
        <v>5654</v>
      </c>
      <c r="S1781" s="49"/>
      <c r="T1781" s="50" t="str">
        <f>IFERROR(__xludf.DUMMYFUNCTION("if(isblank($A1781),"""",REGEXREPLACE($A1781,   "",?(\d),?"",  ""$1""&amp;""-""&amp;$H1781))"),"")</f>
        <v/>
      </c>
      <c r="U1781" s="51" t="str">
        <f>IFERROR(__xludf.DUMMYFUNCTION("iferror(split(A1781,"","",TRUE,TRUE),"""")"),"")</f>
        <v/>
      </c>
      <c r="V1781" s="51"/>
      <c r="W1781" s="51"/>
      <c r="X1781" s="51"/>
      <c r="Y1781" s="50" t="str">
        <f>IFERROR(__xludf.DUMMYFUNCTION("if(or(U1781="""",U1781=""f""),"""",U1781&amp;"": ""&amp;vlookup(to_text(U1781),'1.Learning-Goals'!$A$3:$B$100,2,FALSE))"),"")</f>
        <v/>
      </c>
      <c r="Z1781" s="50" t="str">
        <f>IFERROR(__xludf.DUMMYFUNCTION("if(or(V1781="""",V1781=""f""),"""",V1781&amp;"": ""&amp;vlookup(to_text(V1781),'1.Learning-Goals'!$A$3:$B$100,2,FALSE))"),"")</f>
        <v/>
      </c>
      <c r="AA1781" s="50" t="str">
        <f>IFERROR(__xludf.DUMMYFUNCTION("if(or(W1781="""",W1781=""f""),"""",W1781&amp;"": ""&amp;vlookup(to_text(W1781),'1.Learning-Goals'!$A$3:$B$100,2,FALSE))"),"")</f>
        <v/>
      </c>
      <c r="AB1781" s="50" t="str">
        <f>IFERROR(__xludf.DUMMYFUNCTION("if(or(X1781="""",X1781=""f""),"""",X1781&amp;"": ""&amp;vlookup(to_text(X1781),'1.Learning-Goals'!$A$3:$B$100,2,FALSE))"),"")</f>
        <v/>
      </c>
      <c r="AC1781" s="52"/>
      <c r="AD1781" s="52"/>
      <c r="AE1781" s="52"/>
      <c r="AF1781" s="52"/>
      <c r="AG1781" s="52"/>
      <c r="AH1781" s="52"/>
      <c r="AI1781" s="52"/>
      <c r="AJ1781" s="52"/>
    </row>
    <row r="1782" ht="15.75" customHeight="1">
      <c r="A1782" s="53"/>
      <c r="B1782" s="39" t="str">
        <f t="shared" si="1"/>
        <v/>
      </c>
      <c r="C1782" s="40" t="s">
        <v>5698</v>
      </c>
      <c r="D1782" s="41" t="s">
        <v>5699</v>
      </c>
      <c r="E1782" s="41" t="s">
        <v>4890</v>
      </c>
      <c r="F1782" s="40" t="s">
        <v>5260</v>
      </c>
      <c r="G1782" s="41" t="s">
        <v>1067</v>
      </c>
      <c r="H1782" s="60" t="s">
        <v>4893</v>
      </c>
      <c r="I1782" s="41" t="s">
        <v>5261</v>
      </c>
      <c r="J1782" s="46" t="s">
        <v>5679</v>
      </c>
      <c r="K1782" s="40" t="s">
        <v>5651</v>
      </c>
      <c r="L1782" s="41" t="s">
        <v>5652</v>
      </c>
      <c r="M1782" s="59"/>
      <c r="N1782" s="49"/>
      <c r="O1782" s="61"/>
      <c r="P1782" s="49"/>
      <c r="Q1782" s="46" t="s">
        <v>5653</v>
      </c>
      <c r="R1782" s="46" t="s">
        <v>5654</v>
      </c>
      <c r="S1782" s="49"/>
      <c r="T1782" s="50" t="str">
        <f>IFERROR(__xludf.DUMMYFUNCTION("if(isblank($A1782),"""",REGEXREPLACE($A1782,   "",?(\d),?"",  ""$1""&amp;""-""&amp;$H1782))"),"")</f>
        <v/>
      </c>
      <c r="U1782" s="51" t="str">
        <f>IFERROR(__xludf.DUMMYFUNCTION("iferror(split(A1782,"","",TRUE,TRUE),"""")"),"")</f>
        <v/>
      </c>
      <c r="V1782" s="51"/>
      <c r="W1782" s="51"/>
      <c r="X1782" s="51"/>
      <c r="Y1782" s="50" t="str">
        <f>IFERROR(__xludf.DUMMYFUNCTION("if(or(U1782="""",U1782=""f""),"""",U1782&amp;"": ""&amp;vlookup(to_text(U1782),'1.Learning-Goals'!$A$3:$B$100,2,FALSE))"),"")</f>
        <v/>
      </c>
      <c r="Z1782" s="50" t="str">
        <f>IFERROR(__xludf.DUMMYFUNCTION("if(or(V1782="""",V1782=""f""),"""",V1782&amp;"": ""&amp;vlookup(to_text(V1782),'1.Learning-Goals'!$A$3:$B$100,2,FALSE))"),"")</f>
        <v/>
      </c>
      <c r="AA1782" s="50" t="str">
        <f>IFERROR(__xludf.DUMMYFUNCTION("if(or(W1782="""",W1782=""f""),"""",W1782&amp;"": ""&amp;vlookup(to_text(W1782),'1.Learning-Goals'!$A$3:$B$100,2,FALSE))"),"")</f>
        <v/>
      </c>
      <c r="AB1782" s="50" t="str">
        <f>IFERROR(__xludf.DUMMYFUNCTION("if(or(X1782="""",X1782=""f""),"""",X1782&amp;"": ""&amp;vlookup(to_text(X1782),'1.Learning-Goals'!$A$3:$B$100,2,FALSE))"),"")</f>
        <v/>
      </c>
      <c r="AC1782" s="52"/>
      <c r="AD1782" s="52"/>
      <c r="AE1782" s="52"/>
      <c r="AF1782" s="52"/>
      <c r="AG1782" s="52"/>
      <c r="AH1782" s="52"/>
      <c r="AI1782" s="52"/>
      <c r="AJ1782" s="52"/>
    </row>
    <row r="1783" ht="15.75" customHeight="1">
      <c r="A1783" s="53"/>
      <c r="B1783" s="39" t="str">
        <f t="shared" si="1"/>
        <v/>
      </c>
      <c r="C1783" s="40" t="s">
        <v>5700</v>
      </c>
      <c r="D1783" s="41" t="s">
        <v>5701</v>
      </c>
      <c r="E1783" s="41" t="s">
        <v>4890</v>
      </c>
      <c r="F1783" s="40" t="s">
        <v>5260</v>
      </c>
      <c r="G1783" s="41" t="s">
        <v>1067</v>
      </c>
      <c r="H1783" s="60" t="s">
        <v>4893</v>
      </c>
      <c r="I1783" s="41" t="s">
        <v>5261</v>
      </c>
      <c r="J1783" s="46" t="s">
        <v>5679</v>
      </c>
      <c r="K1783" s="40" t="s">
        <v>5651</v>
      </c>
      <c r="L1783" s="41" t="s">
        <v>5652</v>
      </c>
      <c r="M1783" s="59"/>
      <c r="N1783" s="49"/>
      <c r="O1783" s="61"/>
      <c r="P1783" s="49"/>
      <c r="Q1783" s="46" t="s">
        <v>5653</v>
      </c>
      <c r="R1783" s="46" t="s">
        <v>5654</v>
      </c>
      <c r="S1783" s="49"/>
      <c r="T1783" s="50" t="str">
        <f>IFERROR(__xludf.DUMMYFUNCTION("if(isblank($A1783),"""",REGEXREPLACE($A1783,   "",?(\d),?"",  ""$1""&amp;""-""&amp;$H1783))"),"")</f>
        <v/>
      </c>
      <c r="U1783" s="51" t="str">
        <f>IFERROR(__xludf.DUMMYFUNCTION("iferror(split(A1783,"","",TRUE,TRUE),"""")"),"")</f>
        <v/>
      </c>
      <c r="V1783" s="51"/>
      <c r="W1783" s="51"/>
      <c r="X1783" s="51"/>
      <c r="Y1783" s="50" t="str">
        <f>IFERROR(__xludf.DUMMYFUNCTION("if(or(U1783="""",U1783=""f""),"""",U1783&amp;"": ""&amp;vlookup(to_text(U1783),'1.Learning-Goals'!$A$3:$B$100,2,FALSE))"),"")</f>
        <v/>
      </c>
      <c r="Z1783" s="50" t="str">
        <f>IFERROR(__xludf.DUMMYFUNCTION("if(or(V1783="""",V1783=""f""),"""",V1783&amp;"": ""&amp;vlookup(to_text(V1783),'1.Learning-Goals'!$A$3:$B$100,2,FALSE))"),"")</f>
        <v/>
      </c>
      <c r="AA1783" s="50" t="str">
        <f>IFERROR(__xludf.DUMMYFUNCTION("if(or(W1783="""",W1783=""f""),"""",W1783&amp;"": ""&amp;vlookup(to_text(W1783),'1.Learning-Goals'!$A$3:$B$100,2,FALSE))"),"")</f>
        <v/>
      </c>
      <c r="AB1783" s="50" t="str">
        <f>IFERROR(__xludf.DUMMYFUNCTION("if(or(X1783="""",X1783=""f""),"""",X1783&amp;"": ""&amp;vlookup(to_text(X1783),'1.Learning-Goals'!$A$3:$B$100,2,FALSE))"),"")</f>
        <v/>
      </c>
      <c r="AC1783" s="52"/>
      <c r="AD1783" s="52"/>
      <c r="AE1783" s="52"/>
      <c r="AF1783" s="52"/>
      <c r="AG1783" s="52"/>
      <c r="AH1783" s="52"/>
      <c r="AI1783" s="52"/>
      <c r="AJ1783" s="52"/>
    </row>
    <row r="1784" ht="15.75" customHeight="1">
      <c r="A1784" s="53"/>
      <c r="B1784" s="39" t="str">
        <f t="shared" si="1"/>
        <v/>
      </c>
      <c r="C1784" s="40" t="s">
        <v>5702</v>
      </c>
      <c r="D1784" s="41" t="s">
        <v>5703</v>
      </c>
      <c r="E1784" s="41" t="s">
        <v>4890</v>
      </c>
      <c r="F1784" s="40" t="s">
        <v>5260</v>
      </c>
      <c r="G1784" s="41" t="s">
        <v>4051</v>
      </c>
      <c r="H1784" s="60" t="s">
        <v>4893</v>
      </c>
      <c r="I1784" s="41" t="s">
        <v>5261</v>
      </c>
      <c r="J1784" s="41" t="s">
        <v>5679</v>
      </c>
      <c r="K1784" s="40" t="s">
        <v>5657</v>
      </c>
      <c r="L1784" s="41" t="s">
        <v>5658</v>
      </c>
      <c r="M1784" s="59"/>
      <c r="N1784" s="49"/>
      <c r="O1784" s="61"/>
      <c r="P1784" s="49"/>
      <c r="Q1784" s="46" t="s">
        <v>5659</v>
      </c>
      <c r="R1784" s="46" t="s">
        <v>5660</v>
      </c>
      <c r="S1784" s="49"/>
      <c r="T1784" s="50" t="str">
        <f>IFERROR(__xludf.DUMMYFUNCTION("if(isblank($A1784),"""",REGEXREPLACE($A1784,   "",?(\d),?"",  ""$1""&amp;""-""&amp;$H1784))"),"")</f>
        <v/>
      </c>
      <c r="U1784" s="51" t="str">
        <f>IFERROR(__xludf.DUMMYFUNCTION("iferror(split(A1784,"","",TRUE,TRUE),"""")"),"")</f>
        <v/>
      </c>
      <c r="V1784" s="51"/>
      <c r="W1784" s="51"/>
      <c r="X1784" s="51"/>
      <c r="Y1784" s="50" t="str">
        <f>IFERROR(__xludf.DUMMYFUNCTION("if(or(U1784="""",U1784=""f""),"""",U1784&amp;"": ""&amp;vlookup(to_text(U1784),'1.Learning-Goals'!$A$3:$B$100,2,FALSE))"),"")</f>
        <v/>
      </c>
      <c r="Z1784" s="50" t="str">
        <f>IFERROR(__xludf.DUMMYFUNCTION("if(or(V1784="""",V1784=""f""),"""",V1784&amp;"": ""&amp;vlookup(to_text(V1784),'1.Learning-Goals'!$A$3:$B$100,2,FALSE))"),"")</f>
        <v/>
      </c>
      <c r="AA1784" s="50" t="str">
        <f>IFERROR(__xludf.DUMMYFUNCTION("if(or(W1784="""",W1784=""f""),"""",W1784&amp;"": ""&amp;vlookup(to_text(W1784),'1.Learning-Goals'!$A$3:$B$100,2,FALSE))"),"")</f>
        <v/>
      </c>
      <c r="AB1784" s="50" t="str">
        <f>IFERROR(__xludf.DUMMYFUNCTION("if(or(X1784="""",X1784=""f""),"""",X1784&amp;"": ""&amp;vlookup(to_text(X1784),'1.Learning-Goals'!$A$3:$B$100,2,FALSE))"),"")</f>
        <v/>
      </c>
      <c r="AC1784" s="52"/>
      <c r="AD1784" s="52"/>
      <c r="AE1784" s="52"/>
      <c r="AF1784" s="52"/>
      <c r="AG1784" s="52"/>
      <c r="AH1784" s="52"/>
      <c r="AI1784" s="52"/>
      <c r="AJ1784" s="52"/>
    </row>
    <row r="1785" ht="15.75" customHeight="1">
      <c r="A1785" s="53"/>
      <c r="B1785" s="39" t="str">
        <f t="shared" si="1"/>
        <v/>
      </c>
      <c r="C1785" s="40" t="s">
        <v>5704</v>
      </c>
      <c r="D1785" s="41" t="s">
        <v>5705</v>
      </c>
      <c r="E1785" s="41" t="s">
        <v>4890</v>
      </c>
      <c r="F1785" s="40" t="s">
        <v>5260</v>
      </c>
      <c r="G1785" s="41" t="s">
        <v>4051</v>
      </c>
      <c r="H1785" s="60" t="s">
        <v>4893</v>
      </c>
      <c r="I1785" s="41" t="s">
        <v>5261</v>
      </c>
      <c r="J1785" s="41" t="s">
        <v>5679</v>
      </c>
      <c r="K1785" s="40" t="s">
        <v>5706</v>
      </c>
      <c r="L1785" s="41" t="s">
        <v>5707</v>
      </c>
      <c r="M1785" s="59"/>
      <c r="N1785" s="49"/>
      <c r="O1785" s="61"/>
      <c r="P1785" s="49"/>
      <c r="Q1785" s="46" t="s">
        <v>5708</v>
      </c>
      <c r="R1785" s="46" t="s">
        <v>5709</v>
      </c>
      <c r="S1785" s="49"/>
      <c r="T1785" s="50" t="str">
        <f>IFERROR(__xludf.DUMMYFUNCTION("if(isblank($A1785),"""",REGEXREPLACE($A1785,   "",?(\d),?"",  ""$1""&amp;""-""&amp;$H1785))"),"")</f>
        <v/>
      </c>
      <c r="U1785" s="51" t="str">
        <f>IFERROR(__xludf.DUMMYFUNCTION("iferror(split(A1785,"","",TRUE,TRUE),"""")"),"")</f>
        <v/>
      </c>
      <c r="V1785" s="51"/>
      <c r="W1785" s="51"/>
      <c r="X1785" s="51"/>
      <c r="Y1785" s="50" t="str">
        <f>IFERROR(__xludf.DUMMYFUNCTION("if(or(U1785="""",U1785=""f""),"""",U1785&amp;"": ""&amp;vlookup(to_text(U1785),'1.Learning-Goals'!$A$3:$B$100,2,FALSE))"),"")</f>
        <v/>
      </c>
      <c r="Z1785" s="50" t="str">
        <f>IFERROR(__xludf.DUMMYFUNCTION("if(or(V1785="""",V1785=""f""),"""",V1785&amp;"": ""&amp;vlookup(to_text(V1785),'1.Learning-Goals'!$A$3:$B$100,2,FALSE))"),"")</f>
        <v/>
      </c>
      <c r="AA1785" s="50" t="str">
        <f>IFERROR(__xludf.DUMMYFUNCTION("if(or(W1785="""",W1785=""f""),"""",W1785&amp;"": ""&amp;vlookup(to_text(W1785),'1.Learning-Goals'!$A$3:$B$100,2,FALSE))"),"")</f>
        <v/>
      </c>
      <c r="AB1785" s="50" t="str">
        <f>IFERROR(__xludf.DUMMYFUNCTION("if(or(X1785="""",X1785=""f""),"""",X1785&amp;"": ""&amp;vlookup(to_text(X1785),'1.Learning-Goals'!$A$3:$B$100,2,FALSE))"),"")</f>
        <v/>
      </c>
      <c r="AC1785" s="52"/>
      <c r="AD1785" s="52"/>
      <c r="AE1785" s="52"/>
      <c r="AF1785" s="52"/>
      <c r="AG1785" s="52"/>
      <c r="AH1785" s="52"/>
      <c r="AI1785" s="52"/>
      <c r="AJ1785" s="52"/>
    </row>
    <row r="1786" ht="15.75" customHeight="1">
      <c r="A1786" s="53"/>
      <c r="B1786" s="39" t="str">
        <f t="shared" si="1"/>
        <v/>
      </c>
      <c r="C1786" s="40" t="s">
        <v>5710</v>
      </c>
      <c r="D1786" s="41" t="s">
        <v>5711</v>
      </c>
      <c r="E1786" s="41" t="s">
        <v>4890</v>
      </c>
      <c r="F1786" s="40" t="s">
        <v>5260</v>
      </c>
      <c r="G1786" s="41" t="s">
        <v>4051</v>
      </c>
      <c r="H1786" s="60" t="s">
        <v>4893</v>
      </c>
      <c r="I1786" s="41" t="s">
        <v>5261</v>
      </c>
      <c r="J1786" s="41" t="s">
        <v>5679</v>
      </c>
      <c r="K1786" s="40" t="s">
        <v>5619</v>
      </c>
      <c r="L1786" s="41" t="s">
        <v>5620</v>
      </c>
      <c r="M1786" s="59"/>
      <c r="N1786" s="49"/>
      <c r="O1786" s="61"/>
      <c r="P1786" s="49"/>
      <c r="Q1786" s="46" t="s">
        <v>5621</v>
      </c>
      <c r="R1786" s="46" t="s">
        <v>5622</v>
      </c>
      <c r="S1786" s="49"/>
      <c r="T1786" s="50" t="str">
        <f>IFERROR(__xludf.DUMMYFUNCTION("if(isblank($A1786),"""",REGEXREPLACE($A1786,   "",?(\d),?"",  ""$1""&amp;""-""&amp;$H1786))"),"")</f>
        <v/>
      </c>
      <c r="U1786" s="51" t="str">
        <f>IFERROR(__xludf.DUMMYFUNCTION("iferror(split(A1786,"","",TRUE,TRUE),"""")"),"")</f>
        <v/>
      </c>
      <c r="V1786" s="51"/>
      <c r="W1786" s="51"/>
      <c r="X1786" s="51"/>
      <c r="Y1786" s="50" t="str">
        <f>IFERROR(__xludf.DUMMYFUNCTION("if(or(U1786="""",U1786=""f""),"""",U1786&amp;"": ""&amp;vlookup(to_text(U1786),'1.Learning-Goals'!$A$3:$B$100,2,FALSE))"),"")</f>
        <v/>
      </c>
      <c r="Z1786" s="50" t="str">
        <f>IFERROR(__xludf.DUMMYFUNCTION("if(or(V1786="""",V1786=""f""),"""",V1786&amp;"": ""&amp;vlookup(to_text(V1786),'1.Learning-Goals'!$A$3:$B$100,2,FALSE))"),"")</f>
        <v/>
      </c>
      <c r="AA1786" s="50" t="str">
        <f>IFERROR(__xludf.DUMMYFUNCTION("if(or(W1786="""",W1786=""f""),"""",W1786&amp;"": ""&amp;vlookup(to_text(W1786),'1.Learning-Goals'!$A$3:$B$100,2,FALSE))"),"")</f>
        <v/>
      </c>
      <c r="AB1786" s="50" t="str">
        <f>IFERROR(__xludf.DUMMYFUNCTION("if(or(X1786="""",X1786=""f""),"""",X1786&amp;"": ""&amp;vlookup(to_text(X1786),'1.Learning-Goals'!$A$3:$B$100,2,FALSE))"),"")</f>
        <v/>
      </c>
      <c r="AC1786" s="52"/>
      <c r="AD1786" s="52"/>
      <c r="AE1786" s="52"/>
      <c r="AF1786" s="52"/>
      <c r="AG1786" s="52"/>
      <c r="AH1786" s="52"/>
      <c r="AI1786" s="52"/>
      <c r="AJ1786" s="52"/>
    </row>
    <row r="1787" ht="15.75" customHeight="1">
      <c r="A1787" s="53"/>
      <c r="B1787" s="39" t="str">
        <f t="shared" si="1"/>
        <v/>
      </c>
      <c r="C1787" s="40" t="s">
        <v>5712</v>
      </c>
      <c r="D1787" s="41" t="s">
        <v>5713</v>
      </c>
      <c r="E1787" s="41" t="s">
        <v>4890</v>
      </c>
      <c r="F1787" s="40" t="s">
        <v>5260</v>
      </c>
      <c r="G1787" s="41" t="s">
        <v>4051</v>
      </c>
      <c r="H1787" s="60" t="s">
        <v>4893</v>
      </c>
      <c r="I1787" s="41" t="s">
        <v>5261</v>
      </c>
      <c r="J1787" s="41" t="s">
        <v>5679</v>
      </c>
      <c r="K1787" s="40" t="s">
        <v>5714</v>
      </c>
      <c r="L1787" s="41" t="s">
        <v>5715</v>
      </c>
      <c r="M1787" s="59"/>
      <c r="N1787" s="49"/>
      <c r="O1787" s="61"/>
      <c r="P1787" s="49"/>
      <c r="Q1787" s="46" t="s">
        <v>5716</v>
      </c>
      <c r="R1787" s="59"/>
      <c r="S1787" s="49"/>
      <c r="T1787" s="50" t="str">
        <f>IFERROR(__xludf.DUMMYFUNCTION("if(isblank($A1787),"""",REGEXREPLACE($A1787,   "",?(\d),?"",  ""$1""&amp;""-""&amp;$H1787))"),"")</f>
        <v/>
      </c>
      <c r="U1787" s="51" t="str">
        <f>IFERROR(__xludf.DUMMYFUNCTION("iferror(split(A1787,"","",TRUE,TRUE),"""")"),"")</f>
        <v/>
      </c>
      <c r="V1787" s="51"/>
      <c r="W1787" s="51"/>
      <c r="X1787" s="51"/>
      <c r="Y1787" s="50" t="str">
        <f>IFERROR(__xludf.DUMMYFUNCTION("if(or(U1787="""",U1787=""f""),"""",U1787&amp;"": ""&amp;vlookup(to_text(U1787),'1.Learning-Goals'!$A$3:$B$100,2,FALSE))"),"")</f>
        <v/>
      </c>
      <c r="Z1787" s="50" t="str">
        <f>IFERROR(__xludf.DUMMYFUNCTION("if(or(V1787="""",V1787=""f""),"""",V1787&amp;"": ""&amp;vlookup(to_text(V1787),'1.Learning-Goals'!$A$3:$B$100,2,FALSE))"),"")</f>
        <v/>
      </c>
      <c r="AA1787" s="50" t="str">
        <f>IFERROR(__xludf.DUMMYFUNCTION("if(or(W1787="""",W1787=""f""),"""",W1787&amp;"": ""&amp;vlookup(to_text(W1787),'1.Learning-Goals'!$A$3:$B$100,2,FALSE))"),"")</f>
        <v/>
      </c>
      <c r="AB1787" s="50" t="str">
        <f>IFERROR(__xludf.DUMMYFUNCTION("if(or(X1787="""",X1787=""f""),"""",X1787&amp;"": ""&amp;vlookup(to_text(X1787),'1.Learning-Goals'!$A$3:$B$100,2,FALSE))"),"")</f>
        <v/>
      </c>
      <c r="AC1787" s="52"/>
      <c r="AD1787" s="52"/>
      <c r="AE1787" s="52"/>
      <c r="AF1787" s="52"/>
      <c r="AG1787" s="52"/>
      <c r="AH1787" s="52"/>
      <c r="AI1787" s="52"/>
      <c r="AJ1787" s="52"/>
    </row>
    <row r="1788" ht="15.75" customHeight="1">
      <c r="A1788" s="53"/>
      <c r="B1788" s="39" t="str">
        <f t="shared" si="1"/>
        <v/>
      </c>
      <c r="C1788" s="40" t="s">
        <v>5717</v>
      </c>
      <c r="D1788" s="41" t="s">
        <v>5718</v>
      </c>
      <c r="E1788" s="41" t="s">
        <v>4890</v>
      </c>
      <c r="F1788" s="40" t="s">
        <v>5260</v>
      </c>
      <c r="G1788" s="41" t="s">
        <v>4892</v>
      </c>
      <c r="H1788" s="60" t="s">
        <v>4893</v>
      </c>
      <c r="I1788" s="41" t="s">
        <v>5261</v>
      </c>
      <c r="J1788" s="46" t="s">
        <v>5719</v>
      </c>
      <c r="K1788" s="40" t="s">
        <v>5720</v>
      </c>
      <c r="L1788" s="41" t="s">
        <v>5721</v>
      </c>
      <c r="M1788" s="59"/>
      <c r="N1788" s="49"/>
      <c r="O1788" s="61"/>
      <c r="P1788" s="49"/>
      <c r="Q1788" s="46" t="s">
        <v>5722</v>
      </c>
      <c r="R1788" s="46" t="s">
        <v>5723</v>
      </c>
      <c r="S1788" s="49"/>
      <c r="T1788" s="50" t="str">
        <f>IFERROR(__xludf.DUMMYFUNCTION("if(isblank($A1788),"""",REGEXREPLACE($A1788,   "",?(\d),?"",  ""$1""&amp;""-""&amp;$H1788))"),"")</f>
        <v/>
      </c>
      <c r="U1788" s="51" t="str">
        <f>IFERROR(__xludf.DUMMYFUNCTION("iferror(split(A1788,"","",TRUE,TRUE),"""")"),"")</f>
        <v/>
      </c>
      <c r="V1788" s="51"/>
      <c r="W1788" s="51"/>
      <c r="X1788" s="51"/>
      <c r="Y1788" s="50" t="str">
        <f>IFERROR(__xludf.DUMMYFUNCTION("if(or(U1788="""",U1788=""f""),"""",U1788&amp;"": ""&amp;vlookup(to_text(U1788),'1.Learning-Goals'!$A$3:$B$100,2,FALSE))"),"")</f>
        <v/>
      </c>
      <c r="Z1788" s="50" t="str">
        <f>IFERROR(__xludf.DUMMYFUNCTION("if(or(V1788="""",V1788=""f""),"""",V1788&amp;"": ""&amp;vlookup(to_text(V1788),'1.Learning-Goals'!$A$3:$B$100,2,FALSE))"),"")</f>
        <v/>
      </c>
      <c r="AA1788" s="50" t="str">
        <f>IFERROR(__xludf.DUMMYFUNCTION("if(or(W1788="""",W1788=""f""),"""",W1788&amp;"": ""&amp;vlookup(to_text(W1788),'1.Learning-Goals'!$A$3:$B$100,2,FALSE))"),"")</f>
        <v/>
      </c>
      <c r="AB1788" s="50" t="str">
        <f>IFERROR(__xludf.DUMMYFUNCTION("if(or(X1788="""",X1788=""f""),"""",X1788&amp;"": ""&amp;vlookup(to_text(X1788),'1.Learning-Goals'!$A$3:$B$100,2,FALSE))"),"")</f>
        <v/>
      </c>
      <c r="AC1788" s="52"/>
      <c r="AD1788" s="52"/>
      <c r="AE1788" s="52"/>
      <c r="AF1788" s="52"/>
      <c r="AG1788" s="52"/>
      <c r="AH1788" s="52"/>
      <c r="AI1788" s="52"/>
      <c r="AJ1788" s="52"/>
    </row>
    <row r="1789" ht="15.75" customHeight="1">
      <c r="A1789" s="53"/>
      <c r="B1789" s="39" t="str">
        <f t="shared" si="1"/>
        <v/>
      </c>
      <c r="C1789" s="40" t="s">
        <v>5724</v>
      </c>
      <c r="D1789" s="41" t="s">
        <v>5725</v>
      </c>
      <c r="E1789" s="41" t="s">
        <v>4890</v>
      </c>
      <c r="F1789" s="40" t="s">
        <v>5260</v>
      </c>
      <c r="G1789" s="41" t="s">
        <v>4902</v>
      </c>
      <c r="H1789" s="60" t="s">
        <v>4893</v>
      </c>
      <c r="I1789" s="41" t="s">
        <v>5261</v>
      </c>
      <c r="J1789" s="46" t="s">
        <v>5719</v>
      </c>
      <c r="K1789" s="40" t="s">
        <v>5726</v>
      </c>
      <c r="L1789" s="41" t="s">
        <v>5727</v>
      </c>
      <c r="M1789" s="59"/>
      <c r="N1789" s="49"/>
      <c r="O1789" s="61"/>
      <c r="P1789" s="49"/>
      <c r="Q1789" s="46" t="s">
        <v>5728</v>
      </c>
      <c r="R1789" s="59"/>
      <c r="S1789" s="49"/>
      <c r="T1789" s="50" t="str">
        <f>IFERROR(__xludf.DUMMYFUNCTION("if(isblank($A1789),"""",REGEXREPLACE($A1789,   "",?(\d),?"",  ""$1""&amp;""-""&amp;$H1789))"),"")</f>
        <v/>
      </c>
      <c r="U1789" s="51" t="str">
        <f>IFERROR(__xludf.DUMMYFUNCTION("iferror(split(A1789,"","",TRUE,TRUE),"""")"),"")</f>
        <v/>
      </c>
      <c r="V1789" s="51"/>
      <c r="W1789" s="51"/>
      <c r="X1789" s="51"/>
      <c r="Y1789" s="50" t="str">
        <f>IFERROR(__xludf.DUMMYFUNCTION("if(or(U1789="""",U1789=""f""),"""",U1789&amp;"": ""&amp;vlookup(to_text(U1789),'1.Learning-Goals'!$A$3:$B$100,2,FALSE))"),"")</f>
        <v/>
      </c>
      <c r="Z1789" s="50" t="str">
        <f>IFERROR(__xludf.DUMMYFUNCTION("if(or(V1789="""",V1789=""f""),"""",V1789&amp;"": ""&amp;vlookup(to_text(V1789),'1.Learning-Goals'!$A$3:$B$100,2,FALSE))"),"")</f>
        <v/>
      </c>
      <c r="AA1789" s="50" t="str">
        <f>IFERROR(__xludf.DUMMYFUNCTION("if(or(W1789="""",W1789=""f""),"""",W1789&amp;"": ""&amp;vlookup(to_text(W1789),'1.Learning-Goals'!$A$3:$B$100,2,FALSE))"),"")</f>
        <v/>
      </c>
      <c r="AB1789" s="50" t="str">
        <f>IFERROR(__xludf.DUMMYFUNCTION("if(or(X1789="""",X1789=""f""),"""",X1789&amp;"": ""&amp;vlookup(to_text(X1789),'1.Learning-Goals'!$A$3:$B$100,2,FALSE))"),"")</f>
        <v/>
      </c>
      <c r="AC1789" s="52"/>
      <c r="AD1789" s="52"/>
      <c r="AE1789" s="52"/>
      <c r="AF1789" s="52"/>
      <c r="AG1789" s="52"/>
      <c r="AH1789" s="52"/>
      <c r="AI1789" s="52"/>
      <c r="AJ1789" s="52"/>
    </row>
    <row r="1790" ht="15.75" customHeight="1">
      <c r="A1790" s="53"/>
      <c r="B1790" s="39" t="str">
        <f t="shared" si="1"/>
        <v/>
      </c>
      <c r="C1790" s="40" t="s">
        <v>5729</v>
      </c>
      <c r="D1790" s="41" t="s">
        <v>5730</v>
      </c>
      <c r="E1790" s="41" t="s">
        <v>4890</v>
      </c>
      <c r="F1790" s="40" t="s">
        <v>5260</v>
      </c>
      <c r="G1790" s="41" t="s">
        <v>1067</v>
      </c>
      <c r="H1790" s="60" t="s">
        <v>4893</v>
      </c>
      <c r="I1790" s="41" t="s">
        <v>5261</v>
      </c>
      <c r="J1790" s="46" t="s">
        <v>5719</v>
      </c>
      <c r="K1790" s="40" t="s">
        <v>5731</v>
      </c>
      <c r="L1790" s="41" t="s">
        <v>5732</v>
      </c>
      <c r="M1790" s="59"/>
      <c r="N1790" s="49"/>
      <c r="O1790" s="61"/>
      <c r="P1790" s="49"/>
      <c r="Q1790" s="46" t="s">
        <v>5733</v>
      </c>
      <c r="R1790" s="46" t="s">
        <v>5734</v>
      </c>
      <c r="S1790" s="49"/>
      <c r="T1790" s="50" t="str">
        <f>IFERROR(__xludf.DUMMYFUNCTION("if(isblank($A1790),"""",REGEXREPLACE($A1790,   "",?(\d),?"",  ""$1""&amp;""-""&amp;$H1790))"),"")</f>
        <v/>
      </c>
      <c r="U1790" s="51" t="str">
        <f>IFERROR(__xludf.DUMMYFUNCTION("iferror(split(A1790,"","",TRUE,TRUE),"""")"),"")</f>
        <v/>
      </c>
      <c r="V1790" s="51"/>
      <c r="W1790" s="51"/>
      <c r="X1790" s="51"/>
      <c r="Y1790" s="50" t="str">
        <f>IFERROR(__xludf.DUMMYFUNCTION("if(or(U1790="""",U1790=""f""),"""",U1790&amp;"": ""&amp;vlookup(to_text(U1790),'1.Learning-Goals'!$A$3:$B$100,2,FALSE))"),"")</f>
        <v/>
      </c>
      <c r="Z1790" s="50" t="str">
        <f>IFERROR(__xludf.DUMMYFUNCTION("if(or(V1790="""",V1790=""f""),"""",V1790&amp;"": ""&amp;vlookup(to_text(V1790),'1.Learning-Goals'!$A$3:$B$100,2,FALSE))"),"")</f>
        <v/>
      </c>
      <c r="AA1790" s="50" t="str">
        <f>IFERROR(__xludf.DUMMYFUNCTION("if(or(W1790="""",W1790=""f""),"""",W1790&amp;"": ""&amp;vlookup(to_text(W1790),'1.Learning-Goals'!$A$3:$B$100,2,FALSE))"),"")</f>
        <v/>
      </c>
      <c r="AB1790" s="50" t="str">
        <f>IFERROR(__xludf.DUMMYFUNCTION("if(or(X1790="""",X1790=""f""),"""",X1790&amp;"": ""&amp;vlookup(to_text(X1790),'1.Learning-Goals'!$A$3:$B$100,2,FALSE))"),"")</f>
        <v/>
      </c>
      <c r="AC1790" s="52"/>
      <c r="AD1790" s="52"/>
      <c r="AE1790" s="52"/>
      <c r="AF1790" s="52"/>
      <c r="AG1790" s="52"/>
      <c r="AH1790" s="52"/>
      <c r="AI1790" s="52"/>
      <c r="AJ1790" s="52"/>
    </row>
    <row r="1791" ht="15.75" customHeight="1">
      <c r="A1791" s="53"/>
      <c r="B1791" s="39" t="str">
        <f t="shared" si="1"/>
        <v/>
      </c>
      <c r="C1791" s="40" t="s">
        <v>5735</v>
      </c>
      <c r="D1791" s="41" t="s">
        <v>5736</v>
      </c>
      <c r="E1791" s="41" t="s">
        <v>4890</v>
      </c>
      <c r="F1791" s="40" t="s">
        <v>5260</v>
      </c>
      <c r="G1791" s="41" t="s">
        <v>4051</v>
      </c>
      <c r="H1791" s="60" t="s">
        <v>4893</v>
      </c>
      <c r="I1791" s="41" t="s">
        <v>5261</v>
      </c>
      <c r="J1791" s="41" t="s">
        <v>5719</v>
      </c>
      <c r="K1791" s="40" t="s">
        <v>5619</v>
      </c>
      <c r="L1791" s="41" t="s">
        <v>5620</v>
      </c>
      <c r="M1791" s="59"/>
      <c r="N1791" s="49"/>
      <c r="O1791" s="61"/>
      <c r="P1791" s="49"/>
      <c r="Q1791" s="46" t="s">
        <v>5621</v>
      </c>
      <c r="R1791" s="46" t="s">
        <v>5622</v>
      </c>
      <c r="S1791" s="49"/>
      <c r="T1791" s="50" t="str">
        <f>IFERROR(__xludf.DUMMYFUNCTION("if(isblank($A1791),"""",REGEXREPLACE($A1791,   "",?(\d),?"",  ""$1""&amp;""-""&amp;$H1791))"),"")</f>
        <v/>
      </c>
      <c r="U1791" s="51" t="str">
        <f>IFERROR(__xludf.DUMMYFUNCTION("iferror(split(A1791,"","",TRUE,TRUE),"""")"),"")</f>
        <v/>
      </c>
      <c r="V1791" s="51"/>
      <c r="W1791" s="51"/>
      <c r="X1791" s="51"/>
      <c r="Y1791" s="50" t="str">
        <f>IFERROR(__xludf.DUMMYFUNCTION("if(or(U1791="""",U1791=""f""),"""",U1791&amp;"": ""&amp;vlookup(to_text(U1791),'1.Learning-Goals'!$A$3:$B$100,2,FALSE))"),"")</f>
        <v/>
      </c>
      <c r="Z1791" s="50" t="str">
        <f>IFERROR(__xludf.DUMMYFUNCTION("if(or(V1791="""",V1791=""f""),"""",V1791&amp;"": ""&amp;vlookup(to_text(V1791),'1.Learning-Goals'!$A$3:$B$100,2,FALSE))"),"")</f>
        <v/>
      </c>
      <c r="AA1791" s="50" t="str">
        <f>IFERROR(__xludf.DUMMYFUNCTION("if(or(W1791="""",W1791=""f""),"""",W1791&amp;"": ""&amp;vlookup(to_text(W1791),'1.Learning-Goals'!$A$3:$B$100,2,FALSE))"),"")</f>
        <v/>
      </c>
      <c r="AB1791" s="50" t="str">
        <f>IFERROR(__xludf.DUMMYFUNCTION("if(or(X1791="""",X1791=""f""),"""",X1791&amp;"": ""&amp;vlookup(to_text(X1791),'1.Learning-Goals'!$A$3:$B$100,2,FALSE))"),"")</f>
        <v/>
      </c>
      <c r="AC1791" s="52"/>
      <c r="AD1791" s="52"/>
      <c r="AE1791" s="52"/>
      <c r="AF1791" s="52"/>
      <c r="AG1791" s="52"/>
      <c r="AH1791" s="52"/>
      <c r="AI1791" s="52"/>
      <c r="AJ1791" s="52"/>
    </row>
    <row r="1792" ht="15.75" customHeight="1">
      <c r="A1792" s="53"/>
      <c r="B1792" s="39" t="str">
        <f t="shared" si="1"/>
        <v/>
      </c>
      <c r="C1792" s="40" t="s">
        <v>5737</v>
      </c>
      <c r="D1792" s="41" t="s">
        <v>5738</v>
      </c>
      <c r="E1792" s="41" t="s">
        <v>4890</v>
      </c>
      <c r="F1792" s="40" t="s">
        <v>5260</v>
      </c>
      <c r="G1792" s="41" t="s">
        <v>4892</v>
      </c>
      <c r="H1792" s="60" t="s">
        <v>4893</v>
      </c>
      <c r="I1792" s="41" t="s">
        <v>5261</v>
      </c>
      <c r="J1792" s="46" t="s">
        <v>5739</v>
      </c>
      <c r="K1792" s="40" t="s">
        <v>5740</v>
      </c>
      <c r="L1792" s="41" t="s">
        <v>5741</v>
      </c>
      <c r="M1792" s="59"/>
      <c r="N1792" s="49"/>
      <c r="O1792" s="61"/>
      <c r="P1792" s="49"/>
      <c r="Q1792" s="46" t="s">
        <v>5742</v>
      </c>
      <c r="R1792" s="59"/>
      <c r="S1792" s="49"/>
      <c r="T1792" s="50" t="str">
        <f>IFERROR(__xludf.DUMMYFUNCTION("if(isblank($A1792),"""",REGEXREPLACE($A1792,   "",?(\d),?"",  ""$1""&amp;""-""&amp;$H1792))"),"")</f>
        <v/>
      </c>
      <c r="U1792" s="51" t="str">
        <f>IFERROR(__xludf.DUMMYFUNCTION("iferror(split(A1792,"","",TRUE,TRUE),"""")"),"")</f>
        <v/>
      </c>
      <c r="V1792" s="51"/>
      <c r="W1792" s="51"/>
      <c r="X1792" s="51"/>
      <c r="Y1792" s="50" t="str">
        <f>IFERROR(__xludf.DUMMYFUNCTION("if(or(U1792="""",U1792=""f""),"""",U1792&amp;"": ""&amp;vlookup(to_text(U1792),'1.Learning-Goals'!$A$3:$B$100,2,FALSE))"),"")</f>
        <v/>
      </c>
      <c r="Z1792" s="50" t="str">
        <f>IFERROR(__xludf.DUMMYFUNCTION("if(or(V1792="""",V1792=""f""),"""",V1792&amp;"": ""&amp;vlookup(to_text(V1792),'1.Learning-Goals'!$A$3:$B$100,2,FALSE))"),"")</f>
        <v/>
      </c>
      <c r="AA1792" s="50" t="str">
        <f>IFERROR(__xludf.DUMMYFUNCTION("if(or(W1792="""",W1792=""f""),"""",W1792&amp;"": ""&amp;vlookup(to_text(W1792),'1.Learning-Goals'!$A$3:$B$100,2,FALSE))"),"")</f>
        <v/>
      </c>
      <c r="AB1792" s="50" t="str">
        <f>IFERROR(__xludf.DUMMYFUNCTION("if(or(X1792="""",X1792=""f""),"""",X1792&amp;"": ""&amp;vlookup(to_text(X1792),'1.Learning-Goals'!$A$3:$B$100,2,FALSE))"),"")</f>
        <v/>
      </c>
      <c r="AC1792" s="52"/>
      <c r="AD1792" s="52"/>
      <c r="AE1792" s="52"/>
      <c r="AF1792" s="52"/>
      <c r="AG1792" s="52"/>
      <c r="AH1792" s="52"/>
      <c r="AI1792" s="52"/>
      <c r="AJ1792" s="52"/>
    </row>
    <row r="1793" ht="15.75" customHeight="1">
      <c r="A1793" s="53"/>
      <c r="B1793" s="39" t="str">
        <f t="shared" si="1"/>
        <v/>
      </c>
      <c r="C1793" s="40" t="s">
        <v>5743</v>
      </c>
      <c r="D1793" s="41" t="s">
        <v>5744</v>
      </c>
      <c r="E1793" s="41" t="s">
        <v>4890</v>
      </c>
      <c r="F1793" s="40" t="s">
        <v>5260</v>
      </c>
      <c r="G1793" s="41" t="s">
        <v>4902</v>
      </c>
      <c r="H1793" s="60" t="s">
        <v>4893</v>
      </c>
      <c r="I1793" s="41" t="s">
        <v>5261</v>
      </c>
      <c r="J1793" s="46" t="s">
        <v>5739</v>
      </c>
      <c r="K1793" s="40" t="s">
        <v>5745</v>
      </c>
      <c r="L1793" s="41" t="s">
        <v>5746</v>
      </c>
      <c r="M1793" s="59"/>
      <c r="N1793" s="49"/>
      <c r="O1793" s="61"/>
      <c r="P1793" s="49"/>
      <c r="Q1793" s="46" t="s">
        <v>5747</v>
      </c>
      <c r="R1793" s="46" t="s">
        <v>5748</v>
      </c>
      <c r="S1793" s="49"/>
      <c r="T1793" s="50" t="str">
        <f>IFERROR(__xludf.DUMMYFUNCTION("if(isblank($A1793),"""",REGEXREPLACE($A1793,   "",?(\d),?"",  ""$1""&amp;""-""&amp;$H1793))"),"")</f>
        <v/>
      </c>
      <c r="U1793" s="51" t="str">
        <f>IFERROR(__xludf.DUMMYFUNCTION("iferror(split(A1793,"","",TRUE,TRUE),"""")"),"")</f>
        <v/>
      </c>
      <c r="V1793" s="51"/>
      <c r="W1793" s="51"/>
      <c r="X1793" s="51"/>
      <c r="Y1793" s="50" t="str">
        <f>IFERROR(__xludf.DUMMYFUNCTION("if(or(U1793="""",U1793=""f""),"""",U1793&amp;"": ""&amp;vlookup(to_text(U1793),'1.Learning-Goals'!$A$3:$B$100,2,FALSE))"),"")</f>
        <v/>
      </c>
      <c r="Z1793" s="50" t="str">
        <f>IFERROR(__xludf.DUMMYFUNCTION("if(or(V1793="""",V1793=""f""),"""",V1793&amp;"": ""&amp;vlookup(to_text(V1793),'1.Learning-Goals'!$A$3:$B$100,2,FALSE))"),"")</f>
        <v/>
      </c>
      <c r="AA1793" s="50" t="str">
        <f>IFERROR(__xludf.DUMMYFUNCTION("if(or(W1793="""",W1793=""f""),"""",W1793&amp;"": ""&amp;vlookup(to_text(W1793),'1.Learning-Goals'!$A$3:$B$100,2,FALSE))"),"")</f>
        <v/>
      </c>
      <c r="AB1793" s="50" t="str">
        <f>IFERROR(__xludf.DUMMYFUNCTION("if(or(X1793="""",X1793=""f""),"""",X1793&amp;"": ""&amp;vlookup(to_text(X1793),'1.Learning-Goals'!$A$3:$B$100,2,FALSE))"),"")</f>
        <v/>
      </c>
      <c r="AC1793" s="52"/>
      <c r="AD1793" s="52"/>
      <c r="AE1793" s="52"/>
      <c r="AF1793" s="52"/>
      <c r="AG1793" s="52"/>
      <c r="AH1793" s="52"/>
      <c r="AI1793" s="52"/>
      <c r="AJ1793" s="52"/>
    </row>
    <row r="1794" ht="15.75" customHeight="1">
      <c r="A1794" s="53"/>
      <c r="B1794" s="39" t="str">
        <f t="shared" si="1"/>
        <v/>
      </c>
      <c r="C1794" s="40" t="s">
        <v>5749</v>
      </c>
      <c r="D1794" s="41" t="s">
        <v>5750</v>
      </c>
      <c r="E1794" s="41" t="s">
        <v>4890</v>
      </c>
      <c r="F1794" s="40" t="s">
        <v>5260</v>
      </c>
      <c r="G1794" s="41" t="s">
        <v>1067</v>
      </c>
      <c r="H1794" s="60" t="s">
        <v>4893</v>
      </c>
      <c r="I1794" s="41" t="s">
        <v>5261</v>
      </c>
      <c r="J1794" s="46" t="s">
        <v>5739</v>
      </c>
      <c r="K1794" s="40" t="s">
        <v>5751</v>
      </c>
      <c r="L1794" s="41" t="s">
        <v>5752</v>
      </c>
      <c r="M1794" s="59"/>
      <c r="N1794" s="49"/>
      <c r="O1794" s="61"/>
      <c r="P1794" s="49"/>
      <c r="Q1794" s="46" t="s">
        <v>5753</v>
      </c>
      <c r="R1794" s="59"/>
      <c r="S1794" s="49"/>
      <c r="T1794" s="50" t="str">
        <f>IFERROR(__xludf.DUMMYFUNCTION("if(isblank($A1794),"""",REGEXREPLACE($A1794,   "",?(\d),?"",  ""$1""&amp;""-""&amp;$H1794))"),"")</f>
        <v/>
      </c>
      <c r="U1794" s="51" t="str">
        <f>IFERROR(__xludf.DUMMYFUNCTION("iferror(split(A1794,"","",TRUE,TRUE),"""")"),"")</f>
        <v/>
      </c>
      <c r="V1794" s="51"/>
      <c r="W1794" s="51"/>
      <c r="X1794" s="51"/>
      <c r="Y1794" s="50" t="str">
        <f>IFERROR(__xludf.DUMMYFUNCTION("if(or(U1794="""",U1794=""f""),"""",U1794&amp;"": ""&amp;vlookup(to_text(U1794),'1.Learning-Goals'!$A$3:$B$100,2,FALSE))"),"")</f>
        <v/>
      </c>
      <c r="Z1794" s="50" t="str">
        <f>IFERROR(__xludf.DUMMYFUNCTION("if(or(V1794="""",V1794=""f""),"""",V1794&amp;"": ""&amp;vlookup(to_text(V1794),'1.Learning-Goals'!$A$3:$B$100,2,FALSE))"),"")</f>
        <v/>
      </c>
      <c r="AA1794" s="50" t="str">
        <f>IFERROR(__xludf.DUMMYFUNCTION("if(or(W1794="""",W1794=""f""),"""",W1794&amp;"": ""&amp;vlookup(to_text(W1794),'1.Learning-Goals'!$A$3:$B$100,2,FALSE))"),"")</f>
        <v/>
      </c>
      <c r="AB1794" s="50" t="str">
        <f>IFERROR(__xludf.DUMMYFUNCTION("if(or(X1794="""",X1794=""f""),"""",X1794&amp;"": ""&amp;vlookup(to_text(X1794),'1.Learning-Goals'!$A$3:$B$100,2,FALSE))"),"")</f>
        <v/>
      </c>
      <c r="AC1794" s="52"/>
      <c r="AD1794" s="52"/>
      <c r="AE1794" s="52"/>
      <c r="AF1794" s="52"/>
      <c r="AG1794" s="52"/>
      <c r="AH1794" s="52"/>
      <c r="AI1794" s="52"/>
      <c r="AJ1794" s="52"/>
    </row>
    <row r="1795" ht="15.75" customHeight="1">
      <c r="A1795" s="53"/>
      <c r="B1795" s="39" t="str">
        <f t="shared" si="1"/>
        <v/>
      </c>
      <c r="C1795" s="40" t="s">
        <v>5754</v>
      </c>
      <c r="D1795" s="41" t="s">
        <v>5755</v>
      </c>
      <c r="E1795" s="41" t="s">
        <v>4890</v>
      </c>
      <c r="F1795" s="40" t="s">
        <v>5260</v>
      </c>
      <c r="G1795" s="41" t="s">
        <v>1067</v>
      </c>
      <c r="H1795" s="60" t="s">
        <v>4893</v>
      </c>
      <c r="I1795" s="41" t="s">
        <v>5261</v>
      </c>
      <c r="J1795" s="46" t="s">
        <v>5739</v>
      </c>
      <c r="K1795" s="40" t="s">
        <v>5756</v>
      </c>
      <c r="L1795" s="41" t="s">
        <v>5757</v>
      </c>
      <c r="M1795" s="59"/>
      <c r="N1795" s="49"/>
      <c r="O1795" s="61"/>
      <c r="P1795" s="49"/>
      <c r="Q1795" s="46" t="s">
        <v>5758</v>
      </c>
      <c r="R1795" s="46" t="s">
        <v>5759</v>
      </c>
      <c r="S1795" s="49"/>
      <c r="T1795" s="50" t="str">
        <f>IFERROR(__xludf.DUMMYFUNCTION("if(isblank($A1795),"""",REGEXREPLACE($A1795,   "",?(\d),?"",  ""$1""&amp;""-""&amp;$H1795))"),"")</f>
        <v/>
      </c>
      <c r="U1795" s="51" t="str">
        <f>IFERROR(__xludf.DUMMYFUNCTION("iferror(split(A1795,"","",TRUE,TRUE),"""")"),"")</f>
        <v/>
      </c>
      <c r="V1795" s="51"/>
      <c r="W1795" s="51"/>
      <c r="X1795" s="51"/>
      <c r="Y1795" s="50" t="str">
        <f>IFERROR(__xludf.DUMMYFUNCTION("if(or(U1795="""",U1795=""f""),"""",U1795&amp;"": ""&amp;vlookup(to_text(U1795),'1.Learning-Goals'!$A$3:$B$100,2,FALSE))"),"")</f>
        <v/>
      </c>
      <c r="Z1795" s="50" t="str">
        <f>IFERROR(__xludf.DUMMYFUNCTION("if(or(V1795="""",V1795=""f""),"""",V1795&amp;"": ""&amp;vlookup(to_text(V1795),'1.Learning-Goals'!$A$3:$B$100,2,FALSE))"),"")</f>
        <v/>
      </c>
      <c r="AA1795" s="50" t="str">
        <f>IFERROR(__xludf.DUMMYFUNCTION("if(or(W1795="""",W1795=""f""),"""",W1795&amp;"": ""&amp;vlookup(to_text(W1795),'1.Learning-Goals'!$A$3:$B$100,2,FALSE))"),"")</f>
        <v/>
      </c>
      <c r="AB1795" s="50" t="str">
        <f>IFERROR(__xludf.DUMMYFUNCTION("if(or(X1795="""",X1795=""f""),"""",X1795&amp;"": ""&amp;vlookup(to_text(X1795),'1.Learning-Goals'!$A$3:$B$100,2,FALSE))"),"")</f>
        <v/>
      </c>
      <c r="AC1795" s="52"/>
      <c r="AD1795" s="52"/>
      <c r="AE1795" s="52"/>
      <c r="AF1795" s="52"/>
      <c r="AG1795" s="52"/>
      <c r="AH1795" s="52"/>
      <c r="AI1795" s="52"/>
      <c r="AJ1795" s="52"/>
    </row>
    <row r="1796" ht="15.75" customHeight="1">
      <c r="A1796" s="53"/>
      <c r="B1796" s="39" t="str">
        <f t="shared" si="1"/>
        <v/>
      </c>
      <c r="C1796" s="40" t="s">
        <v>5760</v>
      </c>
      <c r="D1796" s="41" t="s">
        <v>5761</v>
      </c>
      <c r="E1796" s="41" t="s">
        <v>4890</v>
      </c>
      <c r="F1796" s="40" t="s">
        <v>5260</v>
      </c>
      <c r="G1796" s="41" t="s">
        <v>1067</v>
      </c>
      <c r="H1796" s="60" t="s">
        <v>4893</v>
      </c>
      <c r="I1796" s="41" t="s">
        <v>5261</v>
      </c>
      <c r="J1796" s="46" t="s">
        <v>5739</v>
      </c>
      <c r="K1796" s="40" t="s">
        <v>5762</v>
      </c>
      <c r="L1796" s="41" t="s">
        <v>5763</v>
      </c>
      <c r="M1796" s="59"/>
      <c r="N1796" s="49"/>
      <c r="O1796" s="61"/>
      <c r="P1796" s="49"/>
      <c r="Q1796" s="46" t="s">
        <v>5764</v>
      </c>
      <c r="R1796" s="46" t="s">
        <v>5765</v>
      </c>
      <c r="S1796" s="49"/>
      <c r="T1796" s="50" t="str">
        <f>IFERROR(__xludf.DUMMYFUNCTION("if(isblank($A1796),"""",REGEXREPLACE($A1796,   "",?(\d),?"",  ""$1""&amp;""-""&amp;$H1796))"),"")</f>
        <v/>
      </c>
      <c r="U1796" s="51" t="str">
        <f>IFERROR(__xludf.DUMMYFUNCTION("iferror(split(A1796,"","",TRUE,TRUE),"""")"),"")</f>
        <v/>
      </c>
      <c r="V1796" s="51"/>
      <c r="W1796" s="51"/>
      <c r="X1796" s="51"/>
      <c r="Y1796" s="50" t="str">
        <f>IFERROR(__xludf.DUMMYFUNCTION("if(or(U1796="""",U1796=""f""),"""",U1796&amp;"": ""&amp;vlookup(to_text(U1796),'1.Learning-Goals'!$A$3:$B$100,2,FALSE))"),"")</f>
        <v/>
      </c>
      <c r="Z1796" s="50" t="str">
        <f>IFERROR(__xludf.DUMMYFUNCTION("if(or(V1796="""",V1796=""f""),"""",V1796&amp;"": ""&amp;vlookup(to_text(V1796),'1.Learning-Goals'!$A$3:$B$100,2,FALSE))"),"")</f>
        <v/>
      </c>
      <c r="AA1796" s="50" t="str">
        <f>IFERROR(__xludf.DUMMYFUNCTION("if(or(W1796="""",W1796=""f""),"""",W1796&amp;"": ""&amp;vlookup(to_text(W1796),'1.Learning-Goals'!$A$3:$B$100,2,FALSE))"),"")</f>
        <v/>
      </c>
      <c r="AB1796" s="50" t="str">
        <f>IFERROR(__xludf.DUMMYFUNCTION("if(or(X1796="""",X1796=""f""),"""",X1796&amp;"": ""&amp;vlookup(to_text(X1796),'1.Learning-Goals'!$A$3:$B$100,2,FALSE))"),"")</f>
        <v/>
      </c>
      <c r="AC1796" s="52"/>
      <c r="AD1796" s="52"/>
      <c r="AE1796" s="52"/>
      <c r="AF1796" s="52"/>
      <c r="AG1796" s="52"/>
      <c r="AH1796" s="52"/>
      <c r="AI1796" s="52"/>
      <c r="AJ1796" s="52"/>
    </row>
    <row r="1797" ht="15.75" customHeight="1">
      <c r="A1797" s="53"/>
      <c r="B1797" s="39" t="str">
        <f t="shared" si="1"/>
        <v/>
      </c>
      <c r="C1797" s="40" t="s">
        <v>5766</v>
      </c>
      <c r="D1797" s="41" t="s">
        <v>5767</v>
      </c>
      <c r="E1797" s="41" t="s">
        <v>4890</v>
      </c>
      <c r="F1797" s="40" t="s">
        <v>5260</v>
      </c>
      <c r="G1797" s="41" t="s">
        <v>4051</v>
      </c>
      <c r="H1797" s="60" t="s">
        <v>4893</v>
      </c>
      <c r="I1797" s="41" t="s">
        <v>5261</v>
      </c>
      <c r="J1797" s="41" t="s">
        <v>5739</v>
      </c>
      <c r="K1797" s="40" t="s">
        <v>5768</v>
      </c>
      <c r="L1797" s="41" t="s">
        <v>5769</v>
      </c>
      <c r="M1797" s="59"/>
      <c r="N1797" s="49"/>
      <c r="O1797" s="61"/>
      <c r="P1797" s="49"/>
      <c r="Q1797" s="46" t="s">
        <v>5770</v>
      </c>
      <c r="R1797" s="59"/>
      <c r="S1797" s="49"/>
      <c r="T1797" s="50" t="str">
        <f>IFERROR(__xludf.DUMMYFUNCTION("if(isblank($A1797),"""",REGEXREPLACE($A1797,   "",?(\d),?"",  ""$1""&amp;""-""&amp;$H1797))"),"")</f>
        <v/>
      </c>
      <c r="U1797" s="51" t="str">
        <f>IFERROR(__xludf.DUMMYFUNCTION("iferror(split(A1797,"","",TRUE,TRUE),"""")"),"")</f>
        <v/>
      </c>
      <c r="V1797" s="51"/>
      <c r="W1797" s="51"/>
      <c r="X1797" s="51"/>
      <c r="Y1797" s="50" t="str">
        <f>IFERROR(__xludf.DUMMYFUNCTION("if(or(U1797="""",U1797=""f""),"""",U1797&amp;"": ""&amp;vlookup(to_text(U1797),'1.Learning-Goals'!$A$3:$B$100,2,FALSE))"),"")</f>
        <v/>
      </c>
      <c r="Z1797" s="50" t="str">
        <f>IFERROR(__xludf.DUMMYFUNCTION("if(or(V1797="""",V1797=""f""),"""",V1797&amp;"": ""&amp;vlookup(to_text(V1797),'1.Learning-Goals'!$A$3:$B$100,2,FALSE))"),"")</f>
        <v/>
      </c>
      <c r="AA1797" s="50" t="str">
        <f>IFERROR(__xludf.DUMMYFUNCTION("if(or(W1797="""",W1797=""f""),"""",W1797&amp;"": ""&amp;vlookup(to_text(W1797),'1.Learning-Goals'!$A$3:$B$100,2,FALSE))"),"")</f>
        <v/>
      </c>
      <c r="AB1797" s="50" t="str">
        <f>IFERROR(__xludf.DUMMYFUNCTION("if(or(X1797="""",X1797=""f""),"""",X1797&amp;"": ""&amp;vlookup(to_text(X1797),'1.Learning-Goals'!$A$3:$B$100,2,FALSE))"),"")</f>
        <v/>
      </c>
      <c r="AC1797" s="52"/>
      <c r="AD1797" s="52"/>
      <c r="AE1797" s="52"/>
      <c r="AF1797" s="52"/>
      <c r="AG1797" s="52"/>
      <c r="AH1797" s="52"/>
      <c r="AI1797" s="52"/>
      <c r="AJ1797" s="52"/>
    </row>
    <row r="1798" ht="15.75" customHeight="1">
      <c r="A1798" s="53"/>
      <c r="B1798" s="39" t="str">
        <f t="shared" si="1"/>
        <v/>
      </c>
      <c r="C1798" s="40" t="s">
        <v>5771</v>
      </c>
      <c r="D1798" s="41" t="s">
        <v>5772</v>
      </c>
      <c r="E1798" s="41" t="s">
        <v>4890</v>
      </c>
      <c r="F1798" s="40" t="s">
        <v>5260</v>
      </c>
      <c r="G1798" s="41" t="s">
        <v>4051</v>
      </c>
      <c r="H1798" s="60" t="s">
        <v>4893</v>
      </c>
      <c r="I1798" s="41" t="s">
        <v>5261</v>
      </c>
      <c r="J1798" s="41" t="s">
        <v>5739</v>
      </c>
      <c r="K1798" s="40" t="s">
        <v>5768</v>
      </c>
      <c r="L1798" s="41" t="s">
        <v>5769</v>
      </c>
      <c r="M1798" s="59"/>
      <c r="N1798" s="49"/>
      <c r="O1798" s="61"/>
      <c r="P1798" s="49"/>
      <c r="Q1798" s="46" t="s">
        <v>5770</v>
      </c>
      <c r="R1798" s="59"/>
      <c r="S1798" s="49"/>
      <c r="T1798" s="50" t="str">
        <f>IFERROR(__xludf.DUMMYFUNCTION("if(isblank($A1798),"""",REGEXREPLACE($A1798,   "",?(\d),?"",  ""$1""&amp;""-""&amp;$H1798))"),"")</f>
        <v/>
      </c>
      <c r="U1798" s="51" t="str">
        <f>IFERROR(__xludf.DUMMYFUNCTION("iferror(split(A1798,"","",TRUE,TRUE),"""")"),"")</f>
        <v/>
      </c>
      <c r="V1798" s="51"/>
      <c r="W1798" s="51"/>
      <c r="X1798" s="51"/>
      <c r="Y1798" s="50" t="str">
        <f>IFERROR(__xludf.DUMMYFUNCTION("if(or(U1798="""",U1798=""f""),"""",U1798&amp;"": ""&amp;vlookup(to_text(U1798),'1.Learning-Goals'!$A$3:$B$100,2,FALSE))"),"")</f>
        <v/>
      </c>
      <c r="Z1798" s="50" t="str">
        <f>IFERROR(__xludf.DUMMYFUNCTION("if(or(V1798="""",V1798=""f""),"""",V1798&amp;"": ""&amp;vlookup(to_text(V1798),'1.Learning-Goals'!$A$3:$B$100,2,FALSE))"),"")</f>
        <v/>
      </c>
      <c r="AA1798" s="50" t="str">
        <f>IFERROR(__xludf.DUMMYFUNCTION("if(or(W1798="""",W1798=""f""),"""",W1798&amp;"": ""&amp;vlookup(to_text(W1798),'1.Learning-Goals'!$A$3:$B$100,2,FALSE))"),"")</f>
        <v/>
      </c>
      <c r="AB1798" s="50" t="str">
        <f>IFERROR(__xludf.DUMMYFUNCTION("if(or(X1798="""",X1798=""f""),"""",X1798&amp;"": ""&amp;vlookup(to_text(X1798),'1.Learning-Goals'!$A$3:$B$100,2,FALSE))"),"")</f>
        <v/>
      </c>
      <c r="AC1798" s="52"/>
      <c r="AD1798" s="52"/>
      <c r="AE1798" s="52"/>
      <c r="AF1798" s="52"/>
      <c r="AG1798" s="52"/>
      <c r="AH1798" s="52"/>
      <c r="AI1798" s="52"/>
      <c r="AJ1798" s="52"/>
    </row>
    <row r="1799" ht="15.75" customHeight="1">
      <c r="A1799" s="53"/>
      <c r="B1799" s="39" t="str">
        <f t="shared" si="1"/>
        <v/>
      </c>
      <c r="C1799" s="40" t="s">
        <v>5773</v>
      </c>
      <c r="D1799" s="41" t="s">
        <v>5774</v>
      </c>
      <c r="E1799" s="41" t="s">
        <v>4890</v>
      </c>
      <c r="F1799" s="40" t="s">
        <v>5260</v>
      </c>
      <c r="G1799" s="41" t="s">
        <v>4051</v>
      </c>
      <c r="H1799" s="60" t="s">
        <v>4893</v>
      </c>
      <c r="I1799" s="41" t="s">
        <v>5261</v>
      </c>
      <c r="J1799" s="41" t="s">
        <v>5739</v>
      </c>
      <c r="K1799" s="40" t="s">
        <v>5775</v>
      </c>
      <c r="L1799" s="41" t="s">
        <v>5776</v>
      </c>
      <c r="M1799" s="59"/>
      <c r="N1799" s="49"/>
      <c r="O1799" s="61"/>
      <c r="P1799" s="49"/>
      <c r="Q1799" s="46" t="s">
        <v>5777</v>
      </c>
      <c r="R1799" s="46" t="s">
        <v>5778</v>
      </c>
      <c r="S1799" s="49"/>
      <c r="T1799" s="50" t="str">
        <f>IFERROR(__xludf.DUMMYFUNCTION("if(isblank($A1799),"""",REGEXREPLACE($A1799,   "",?(\d),?"",  ""$1""&amp;""-""&amp;$H1799))"),"")</f>
        <v/>
      </c>
      <c r="U1799" s="51" t="str">
        <f>IFERROR(__xludf.DUMMYFUNCTION("iferror(split(A1799,"","",TRUE,TRUE),"""")"),"")</f>
        <v/>
      </c>
      <c r="V1799" s="51"/>
      <c r="W1799" s="51"/>
      <c r="X1799" s="51"/>
      <c r="Y1799" s="50" t="str">
        <f>IFERROR(__xludf.DUMMYFUNCTION("if(or(U1799="""",U1799=""f""),"""",U1799&amp;"": ""&amp;vlookup(to_text(U1799),'1.Learning-Goals'!$A$3:$B$100,2,FALSE))"),"")</f>
        <v/>
      </c>
      <c r="Z1799" s="50" t="str">
        <f>IFERROR(__xludf.DUMMYFUNCTION("if(or(V1799="""",V1799=""f""),"""",V1799&amp;"": ""&amp;vlookup(to_text(V1799),'1.Learning-Goals'!$A$3:$B$100,2,FALSE))"),"")</f>
        <v/>
      </c>
      <c r="AA1799" s="50" t="str">
        <f>IFERROR(__xludf.DUMMYFUNCTION("if(or(W1799="""",W1799=""f""),"""",W1799&amp;"": ""&amp;vlookup(to_text(W1799),'1.Learning-Goals'!$A$3:$B$100,2,FALSE))"),"")</f>
        <v/>
      </c>
      <c r="AB1799" s="50" t="str">
        <f>IFERROR(__xludf.DUMMYFUNCTION("if(or(X1799="""",X1799=""f""),"""",X1799&amp;"": ""&amp;vlookup(to_text(X1799),'1.Learning-Goals'!$A$3:$B$100,2,FALSE))"),"")</f>
        <v/>
      </c>
      <c r="AC1799" s="52"/>
      <c r="AD1799" s="52"/>
      <c r="AE1799" s="52"/>
      <c r="AF1799" s="52"/>
      <c r="AG1799" s="52"/>
      <c r="AH1799" s="52"/>
      <c r="AI1799" s="52"/>
      <c r="AJ1799" s="52"/>
    </row>
    <row r="1800" ht="15.75" customHeight="1">
      <c r="A1800" s="53"/>
      <c r="B1800" s="39" t="str">
        <f t="shared" si="1"/>
        <v/>
      </c>
      <c r="C1800" s="40" t="s">
        <v>5779</v>
      </c>
      <c r="D1800" s="41" t="s">
        <v>5780</v>
      </c>
      <c r="E1800" s="41" t="s">
        <v>4890</v>
      </c>
      <c r="F1800" s="40" t="s">
        <v>5260</v>
      </c>
      <c r="G1800" s="41" t="s">
        <v>4051</v>
      </c>
      <c r="H1800" s="60" t="s">
        <v>4893</v>
      </c>
      <c r="I1800" s="41" t="s">
        <v>5261</v>
      </c>
      <c r="J1800" s="41" t="s">
        <v>5739</v>
      </c>
      <c r="K1800" s="40" t="s">
        <v>5781</v>
      </c>
      <c r="L1800" s="41" t="s">
        <v>5782</v>
      </c>
      <c r="M1800" s="59"/>
      <c r="N1800" s="49"/>
      <c r="O1800" s="61"/>
      <c r="P1800" s="49"/>
      <c r="Q1800" s="46" t="s">
        <v>5783</v>
      </c>
      <c r="R1800" s="46" t="s">
        <v>5784</v>
      </c>
      <c r="S1800" s="49"/>
      <c r="T1800" s="50" t="str">
        <f>IFERROR(__xludf.DUMMYFUNCTION("if(isblank($A1800),"""",REGEXREPLACE($A1800,   "",?(\d),?"",  ""$1""&amp;""-""&amp;$H1800))"),"")</f>
        <v/>
      </c>
      <c r="U1800" s="51" t="str">
        <f>IFERROR(__xludf.DUMMYFUNCTION("iferror(split(A1800,"","",TRUE,TRUE),"""")"),"")</f>
        <v/>
      </c>
      <c r="V1800" s="51"/>
      <c r="W1800" s="51"/>
      <c r="X1800" s="51"/>
      <c r="Y1800" s="50" t="str">
        <f>IFERROR(__xludf.DUMMYFUNCTION("if(or(U1800="""",U1800=""f""),"""",U1800&amp;"": ""&amp;vlookup(to_text(U1800),'1.Learning-Goals'!$A$3:$B$100,2,FALSE))"),"")</f>
        <v/>
      </c>
      <c r="Z1800" s="50" t="str">
        <f>IFERROR(__xludf.DUMMYFUNCTION("if(or(V1800="""",V1800=""f""),"""",V1800&amp;"": ""&amp;vlookup(to_text(V1800),'1.Learning-Goals'!$A$3:$B$100,2,FALSE))"),"")</f>
        <v/>
      </c>
      <c r="AA1800" s="50" t="str">
        <f>IFERROR(__xludf.DUMMYFUNCTION("if(or(W1800="""",W1800=""f""),"""",W1800&amp;"": ""&amp;vlookup(to_text(W1800),'1.Learning-Goals'!$A$3:$B$100,2,FALSE))"),"")</f>
        <v/>
      </c>
      <c r="AB1800" s="50" t="str">
        <f>IFERROR(__xludf.DUMMYFUNCTION("if(or(X1800="""",X1800=""f""),"""",X1800&amp;"": ""&amp;vlookup(to_text(X1800),'1.Learning-Goals'!$A$3:$B$100,2,FALSE))"),"")</f>
        <v/>
      </c>
      <c r="AC1800" s="52"/>
      <c r="AD1800" s="52"/>
      <c r="AE1800" s="52"/>
      <c r="AF1800" s="52"/>
      <c r="AG1800" s="52"/>
      <c r="AH1800" s="52"/>
      <c r="AI1800" s="52"/>
      <c r="AJ1800" s="52"/>
    </row>
    <row r="1801" ht="15.75" customHeight="1">
      <c r="A1801" s="53"/>
      <c r="B1801" s="39" t="str">
        <f t="shared" si="1"/>
        <v/>
      </c>
      <c r="C1801" s="40" t="s">
        <v>5785</v>
      </c>
      <c r="D1801" s="41" t="s">
        <v>5786</v>
      </c>
      <c r="E1801" s="41" t="s">
        <v>4890</v>
      </c>
      <c r="F1801" s="40" t="s">
        <v>5260</v>
      </c>
      <c r="G1801" s="41" t="s">
        <v>4892</v>
      </c>
      <c r="H1801" s="60" t="s">
        <v>4893</v>
      </c>
      <c r="I1801" s="41" t="s">
        <v>5261</v>
      </c>
      <c r="J1801" s="46" t="s">
        <v>5787</v>
      </c>
      <c r="K1801" s="40" t="s">
        <v>5788</v>
      </c>
      <c r="L1801" s="41" t="s">
        <v>5789</v>
      </c>
      <c r="M1801" s="59"/>
      <c r="N1801" s="49"/>
      <c r="O1801" s="61"/>
      <c r="P1801" s="49"/>
      <c r="Q1801" s="46" t="s">
        <v>5790</v>
      </c>
      <c r="R1801" s="59"/>
      <c r="S1801" s="49"/>
      <c r="T1801" s="50" t="str">
        <f>IFERROR(__xludf.DUMMYFUNCTION("if(isblank($A1801),"""",REGEXREPLACE($A1801,   "",?(\d),?"",  ""$1""&amp;""-""&amp;$H1801))"),"")</f>
        <v/>
      </c>
      <c r="U1801" s="51" t="str">
        <f>IFERROR(__xludf.DUMMYFUNCTION("iferror(split(A1801,"","",TRUE,TRUE),"""")"),"")</f>
        <v/>
      </c>
      <c r="V1801" s="51"/>
      <c r="W1801" s="51"/>
      <c r="X1801" s="51"/>
      <c r="Y1801" s="50" t="str">
        <f>IFERROR(__xludf.DUMMYFUNCTION("if(or(U1801="""",U1801=""f""),"""",U1801&amp;"": ""&amp;vlookup(to_text(U1801),'1.Learning-Goals'!$A$3:$B$100,2,FALSE))"),"")</f>
        <v/>
      </c>
      <c r="Z1801" s="50" t="str">
        <f>IFERROR(__xludf.DUMMYFUNCTION("if(or(V1801="""",V1801=""f""),"""",V1801&amp;"": ""&amp;vlookup(to_text(V1801),'1.Learning-Goals'!$A$3:$B$100,2,FALSE))"),"")</f>
        <v/>
      </c>
      <c r="AA1801" s="50" t="str">
        <f>IFERROR(__xludf.DUMMYFUNCTION("if(or(W1801="""",W1801=""f""),"""",W1801&amp;"": ""&amp;vlookup(to_text(W1801),'1.Learning-Goals'!$A$3:$B$100,2,FALSE))"),"")</f>
        <v/>
      </c>
      <c r="AB1801" s="50" t="str">
        <f>IFERROR(__xludf.DUMMYFUNCTION("if(or(X1801="""",X1801=""f""),"""",X1801&amp;"": ""&amp;vlookup(to_text(X1801),'1.Learning-Goals'!$A$3:$B$100,2,FALSE))"),"")</f>
        <v/>
      </c>
      <c r="AC1801" s="52"/>
      <c r="AD1801" s="52"/>
      <c r="AE1801" s="52"/>
      <c r="AF1801" s="52"/>
      <c r="AG1801" s="52"/>
      <c r="AH1801" s="52"/>
      <c r="AI1801" s="52"/>
      <c r="AJ1801" s="52"/>
    </row>
    <row r="1802" ht="15.75" customHeight="1">
      <c r="A1802" s="53"/>
      <c r="B1802" s="39" t="str">
        <f t="shared" si="1"/>
        <v/>
      </c>
      <c r="C1802" s="40" t="s">
        <v>5791</v>
      </c>
      <c r="D1802" s="41" t="s">
        <v>5792</v>
      </c>
      <c r="E1802" s="41" t="s">
        <v>4890</v>
      </c>
      <c r="F1802" s="40" t="s">
        <v>5260</v>
      </c>
      <c r="G1802" s="41" t="s">
        <v>4902</v>
      </c>
      <c r="H1802" s="60" t="s">
        <v>4893</v>
      </c>
      <c r="I1802" s="41" t="s">
        <v>5261</v>
      </c>
      <c r="J1802" s="46" t="s">
        <v>5787</v>
      </c>
      <c r="K1802" s="40" t="s">
        <v>5793</v>
      </c>
      <c r="L1802" s="41" t="s">
        <v>5794</v>
      </c>
      <c r="M1802" s="59"/>
      <c r="N1802" s="49"/>
      <c r="O1802" s="61"/>
      <c r="P1802" s="49"/>
      <c r="Q1802" s="46" t="s">
        <v>5795</v>
      </c>
      <c r="R1802" s="46" t="s">
        <v>5796</v>
      </c>
      <c r="S1802" s="49"/>
      <c r="T1802" s="50" t="str">
        <f>IFERROR(__xludf.DUMMYFUNCTION("if(isblank($A1802),"""",REGEXREPLACE($A1802,   "",?(\d),?"",  ""$1""&amp;""-""&amp;$H1802))"),"")</f>
        <v/>
      </c>
      <c r="U1802" s="51" t="str">
        <f>IFERROR(__xludf.DUMMYFUNCTION("iferror(split(A1802,"","",TRUE,TRUE),"""")"),"")</f>
        <v/>
      </c>
      <c r="V1802" s="51"/>
      <c r="W1802" s="51"/>
      <c r="X1802" s="51"/>
      <c r="Y1802" s="50" t="str">
        <f>IFERROR(__xludf.DUMMYFUNCTION("if(or(U1802="""",U1802=""f""),"""",U1802&amp;"": ""&amp;vlookup(to_text(U1802),'1.Learning-Goals'!$A$3:$B$100,2,FALSE))"),"")</f>
        <v/>
      </c>
      <c r="Z1802" s="50" t="str">
        <f>IFERROR(__xludf.DUMMYFUNCTION("if(or(V1802="""",V1802=""f""),"""",V1802&amp;"": ""&amp;vlookup(to_text(V1802),'1.Learning-Goals'!$A$3:$B$100,2,FALSE))"),"")</f>
        <v/>
      </c>
      <c r="AA1802" s="50" t="str">
        <f>IFERROR(__xludf.DUMMYFUNCTION("if(or(W1802="""",W1802=""f""),"""",W1802&amp;"": ""&amp;vlookup(to_text(W1802),'1.Learning-Goals'!$A$3:$B$100,2,FALSE))"),"")</f>
        <v/>
      </c>
      <c r="AB1802" s="50" t="str">
        <f>IFERROR(__xludf.DUMMYFUNCTION("if(or(X1802="""",X1802=""f""),"""",X1802&amp;"": ""&amp;vlookup(to_text(X1802),'1.Learning-Goals'!$A$3:$B$100,2,FALSE))"),"")</f>
        <v/>
      </c>
      <c r="AC1802" s="52"/>
      <c r="AD1802" s="52"/>
      <c r="AE1802" s="52"/>
      <c r="AF1802" s="52"/>
      <c r="AG1802" s="52"/>
      <c r="AH1802" s="52"/>
      <c r="AI1802" s="52"/>
      <c r="AJ1802" s="52"/>
    </row>
    <row r="1803" ht="15.75" customHeight="1">
      <c r="A1803" s="53"/>
      <c r="B1803" s="39" t="str">
        <f t="shared" si="1"/>
        <v/>
      </c>
      <c r="C1803" s="40" t="s">
        <v>5797</v>
      </c>
      <c r="D1803" s="41" t="s">
        <v>5798</v>
      </c>
      <c r="E1803" s="41" t="s">
        <v>4890</v>
      </c>
      <c r="F1803" s="40" t="s">
        <v>5260</v>
      </c>
      <c r="G1803" s="41" t="s">
        <v>1067</v>
      </c>
      <c r="H1803" s="60" t="s">
        <v>4893</v>
      </c>
      <c r="I1803" s="41" t="s">
        <v>5261</v>
      </c>
      <c r="J1803" s="46" t="s">
        <v>5787</v>
      </c>
      <c r="K1803" s="40" t="s">
        <v>5799</v>
      </c>
      <c r="L1803" s="41" t="s">
        <v>5800</v>
      </c>
      <c r="M1803" s="59"/>
      <c r="N1803" s="49"/>
      <c r="O1803" s="61"/>
      <c r="P1803" s="49"/>
      <c r="Q1803" s="46" t="s">
        <v>5801</v>
      </c>
      <c r="R1803" s="59"/>
      <c r="S1803" s="49"/>
      <c r="T1803" s="50" t="str">
        <f>IFERROR(__xludf.DUMMYFUNCTION("if(isblank($A1803),"""",REGEXREPLACE($A1803,   "",?(\d),?"",  ""$1""&amp;""-""&amp;$H1803))"),"")</f>
        <v/>
      </c>
      <c r="U1803" s="51" t="str">
        <f>IFERROR(__xludf.DUMMYFUNCTION("iferror(split(A1803,"","",TRUE,TRUE),"""")"),"")</f>
        <v/>
      </c>
      <c r="V1803" s="51"/>
      <c r="W1803" s="51"/>
      <c r="X1803" s="51"/>
      <c r="Y1803" s="50" t="str">
        <f>IFERROR(__xludf.DUMMYFUNCTION("if(or(U1803="""",U1803=""f""),"""",U1803&amp;"": ""&amp;vlookup(to_text(U1803),'1.Learning-Goals'!$A$3:$B$100,2,FALSE))"),"")</f>
        <v/>
      </c>
      <c r="Z1803" s="50" t="str">
        <f>IFERROR(__xludf.DUMMYFUNCTION("if(or(V1803="""",V1803=""f""),"""",V1803&amp;"": ""&amp;vlookup(to_text(V1803),'1.Learning-Goals'!$A$3:$B$100,2,FALSE))"),"")</f>
        <v/>
      </c>
      <c r="AA1803" s="50" t="str">
        <f>IFERROR(__xludf.DUMMYFUNCTION("if(or(W1803="""",W1803=""f""),"""",W1803&amp;"": ""&amp;vlookup(to_text(W1803),'1.Learning-Goals'!$A$3:$B$100,2,FALSE))"),"")</f>
        <v/>
      </c>
      <c r="AB1803" s="50" t="str">
        <f>IFERROR(__xludf.DUMMYFUNCTION("if(or(X1803="""",X1803=""f""),"""",X1803&amp;"": ""&amp;vlookup(to_text(X1803),'1.Learning-Goals'!$A$3:$B$100,2,FALSE))"),"")</f>
        <v/>
      </c>
      <c r="AC1803" s="52"/>
      <c r="AD1803" s="52"/>
      <c r="AE1803" s="52"/>
      <c r="AF1803" s="52"/>
      <c r="AG1803" s="52"/>
      <c r="AH1803" s="52"/>
      <c r="AI1803" s="52"/>
      <c r="AJ1803" s="52"/>
    </row>
    <row r="1804" ht="15.75" customHeight="1">
      <c r="A1804" s="53"/>
      <c r="B1804" s="39" t="str">
        <f t="shared" si="1"/>
        <v/>
      </c>
      <c r="C1804" s="40" t="s">
        <v>5802</v>
      </c>
      <c r="D1804" s="41" t="s">
        <v>5803</v>
      </c>
      <c r="E1804" s="41" t="s">
        <v>4890</v>
      </c>
      <c r="F1804" s="40" t="s">
        <v>5260</v>
      </c>
      <c r="G1804" s="41" t="s">
        <v>1067</v>
      </c>
      <c r="H1804" s="60" t="s">
        <v>4893</v>
      </c>
      <c r="I1804" s="41" t="s">
        <v>5261</v>
      </c>
      <c r="J1804" s="46" t="s">
        <v>5787</v>
      </c>
      <c r="K1804" s="40" t="s">
        <v>5804</v>
      </c>
      <c r="L1804" s="41" t="s">
        <v>5805</v>
      </c>
      <c r="M1804" s="59"/>
      <c r="N1804" s="49"/>
      <c r="O1804" s="61"/>
      <c r="P1804" s="49"/>
      <c r="Q1804" s="46" t="s">
        <v>5806</v>
      </c>
      <c r="R1804" s="59"/>
      <c r="S1804" s="49"/>
      <c r="T1804" s="50" t="str">
        <f>IFERROR(__xludf.DUMMYFUNCTION("if(isblank($A1804),"""",REGEXREPLACE($A1804,   "",?(\d),?"",  ""$1""&amp;""-""&amp;$H1804))"),"")</f>
        <v/>
      </c>
      <c r="U1804" s="51" t="str">
        <f>IFERROR(__xludf.DUMMYFUNCTION("iferror(split(A1804,"","",TRUE,TRUE),"""")"),"")</f>
        <v/>
      </c>
      <c r="V1804" s="51"/>
      <c r="W1804" s="51"/>
      <c r="X1804" s="51"/>
      <c r="Y1804" s="50" t="str">
        <f>IFERROR(__xludf.DUMMYFUNCTION("if(or(U1804="""",U1804=""f""),"""",U1804&amp;"": ""&amp;vlookup(to_text(U1804),'1.Learning-Goals'!$A$3:$B$100,2,FALSE))"),"")</f>
        <v/>
      </c>
      <c r="Z1804" s="50" t="str">
        <f>IFERROR(__xludf.DUMMYFUNCTION("if(or(V1804="""",V1804=""f""),"""",V1804&amp;"": ""&amp;vlookup(to_text(V1804),'1.Learning-Goals'!$A$3:$B$100,2,FALSE))"),"")</f>
        <v/>
      </c>
      <c r="AA1804" s="50" t="str">
        <f>IFERROR(__xludf.DUMMYFUNCTION("if(or(W1804="""",W1804=""f""),"""",W1804&amp;"": ""&amp;vlookup(to_text(W1804),'1.Learning-Goals'!$A$3:$B$100,2,FALSE))"),"")</f>
        <v/>
      </c>
      <c r="AB1804" s="50" t="str">
        <f>IFERROR(__xludf.DUMMYFUNCTION("if(or(X1804="""",X1804=""f""),"""",X1804&amp;"": ""&amp;vlookup(to_text(X1804),'1.Learning-Goals'!$A$3:$B$100,2,FALSE))"),"")</f>
        <v/>
      </c>
      <c r="AC1804" s="52"/>
      <c r="AD1804" s="52"/>
      <c r="AE1804" s="52"/>
      <c r="AF1804" s="52"/>
      <c r="AG1804" s="52"/>
      <c r="AH1804" s="52"/>
      <c r="AI1804" s="52"/>
      <c r="AJ1804" s="52"/>
    </row>
    <row r="1805" ht="15.75" customHeight="1">
      <c r="A1805" s="53"/>
      <c r="B1805" s="39" t="str">
        <f t="shared" si="1"/>
        <v/>
      </c>
      <c r="C1805" s="40" t="s">
        <v>5807</v>
      </c>
      <c r="D1805" s="41" t="s">
        <v>5808</v>
      </c>
      <c r="E1805" s="41" t="s">
        <v>4890</v>
      </c>
      <c r="F1805" s="40" t="s">
        <v>5260</v>
      </c>
      <c r="G1805" s="41" t="s">
        <v>1067</v>
      </c>
      <c r="H1805" s="60" t="s">
        <v>4893</v>
      </c>
      <c r="I1805" s="41" t="s">
        <v>5261</v>
      </c>
      <c r="J1805" s="46" t="s">
        <v>5787</v>
      </c>
      <c r="K1805" s="40" t="s">
        <v>5804</v>
      </c>
      <c r="L1805" s="41" t="s">
        <v>5805</v>
      </c>
      <c r="M1805" s="59"/>
      <c r="N1805" s="49"/>
      <c r="O1805" s="61"/>
      <c r="P1805" s="49"/>
      <c r="Q1805" s="46" t="s">
        <v>5806</v>
      </c>
      <c r="R1805" s="59"/>
      <c r="S1805" s="49"/>
      <c r="T1805" s="50" t="str">
        <f>IFERROR(__xludf.DUMMYFUNCTION("if(isblank($A1805),"""",REGEXREPLACE($A1805,   "",?(\d),?"",  ""$1""&amp;""-""&amp;$H1805))"),"")</f>
        <v/>
      </c>
      <c r="U1805" s="51" t="str">
        <f>IFERROR(__xludf.DUMMYFUNCTION("iferror(split(A1805,"","",TRUE,TRUE),"""")"),"")</f>
        <v/>
      </c>
      <c r="V1805" s="51"/>
      <c r="W1805" s="51"/>
      <c r="X1805" s="51"/>
      <c r="Y1805" s="50" t="str">
        <f>IFERROR(__xludf.DUMMYFUNCTION("if(or(U1805="""",U1805=""f""),"""",U1805&amp;"": ""&amp;vlookup(to_text(U1805),'1.Learning-Goals'!$A$3:$B$100,2,FALSE))"),"")</f>
        <v/>
      </c>
      <c r="Z1805" s="50" t="str">
        <f>IFERROR(__xludf.DUMMYFUNCTION("if(or(V1805="""",V1805=""f""),"""",V1805&amp;"": ""&amp;vlookup(to_text(V1805),'1.Learning-Goals'!$A$3:$B$100,2,FALSE))"),"")</f>
        <v/>
      </c>
      <c r="AA1805" s="50" t="str">
        <f>IFERROR(__xludf.DUMMYFUNCTION("if(or(W1805="""",W1805=""f""),"""",W1805&amp;"": ""&amp;vlookup(to_text(W1805),'1.Learning-Goals'!$A$3:$B$100,2,FALSE))"),"")</f>
        <v/>
      </c>
      <c r="AB1805" s="50" t="str">
        <f>IFERROR(__xludf.DUMMYFUNCTION("if(or(X1805="""",X1805=""f""),"""",X1805&amp;"": ""&amp;vlookup(to_text(X1805),'1.Learning-Goals'!$A$3:$B$100,2,FALSE))"),"")</f>
        <v/>
      </c>
      <c r="AC1805" s="52"/>
      <c r="AD1805" s="52"/>
      <c r="AE1805" s="52"/>
      <c r="AF1805" s="52"/>
      <c r="AG1805" s="52"/>
      <c r="AH1805" s="52"/>
      <c r="AI1805" s="52"/>
      <c r="AJ1805" s="52"/>
    </row>
    <row r="1806" ht="15.75" customHeight="1">
      <c r="A1806" s="53"/>
      <c r="B1806" s="39" t="str">
        <f t="shared" si="1"/>
        <v/>
      </c>
      <c r="C1806" s="40" t="s">
        <v>5809</v>
      </c>
      <c r="D1806" s="41" t="s">
        <v>5810</v>
      </c>
      <c r="E1806" s="41" t="s">
        <v>4890</v>
      </c>
      <c r="F1806" s="40" t="s">
        <v>5260</v>
      </c>
      <c r="G1806" s="41" t="s">
        <v>1067</v>
      </c>
      <c r="H1806" s="60" t="s">
        <v>4893</v>
      </c>
      <c r="I1806" s="41" t="s">
        <v>5261</v>
      </c>
      <c r="J1806" s="46" t="s">
        <v>5787</v>
      </c>
      <c r="K1806" s="40" t="s">
        <v>5811</v>
      </c>
      <c r="L1806" s="41" t="s">
        <v>5812</v>
      </c>
      <c r="M1806" s="59"/>
      <c r="N1806" s="49"/>
      <c r="O1806" s="61"/>
      <c r="P1806" s="49"/>
      <c r="Q1806" s="46" t="s">
        <v>5813</v>
      </c>
      <c r="R1806" s="46" t="s">
        <v>5814</v>
      </c>
      <c r="S1806" s="49"/>
      <c r="T1806" s="50" t="str">
        <f>IFERROR(__xludf.DUMMYFUNCTION("if(isblank($A1806),"""",REGEXREPLACE($A1806,   "",?(\d),?"",  ""$1""&amp;""-""&amp;$H1806))"),"")</f>
        <v/>
      </c>
      <c r="U1806" s="51" t="str">
        <f>IFERROR(__xludf.DUMMYFUNCTION("iferror(split(A1806,"","",TRUE,TRUE),"""")"),"")</f>
        <v/>
      </c>
      <c r="V1806" s="51"/>
      <c r="W1806" s="51"/>
      <c r="X1806" s="51"/>
      <c r="Y1806" s="50" t="str">
        <f>IFERROR(__xludf.DUMMYFUNCTION("if(or(U1806="""",U1806=""f""),"""",U1806&amp;"": ""&amp;vlookup(to_text(U1806),'1.Learning-Goals'!$A$3:$B$100,2,FALSE))"),"")</f>
        <v/>
      </c>
      <c r="Z1806" s="50" t="str">
        <f>IFERROR(__xludf.DUMMYFUNCTION("if(or(V1806="""",V1806=""f""),"""",V1806&amp;"": ""&amp;vlookup(to_text(V1806),'1.Learning-Goals'!$A$3:$B$100,2,FALSE))"),"")</f>
        <v/>
      </c>
      <c r="AA1806" s="50" t="str">
        <f>IFERROR(__xludf.DUMMYFUNCTION("if(or(W1806="""",W1806=""f""),"""",W1806&amp;"": ""&amp;vlookup(to_text(W1806),'1.Learning-Goals'!$A$3:$B$100,2,FALSE))"),"")</f>
        <v/>
      </c>
      <c r="AB1806" s="50" t="str">
        <f>IFERROR(__xludf.DUMMYFUNCTION("if(or(X1806="""",X1806=""f""),"""",X1806&amp;"": ""&amp;vlookup(to_text(X1806),'1.Learning-Goals'!$A$3:$B$100,2,FALSE))"),"")</f>
        <v/>
      </c>
      <c r="AC1806" s="52"/>
      <c r="AD1806" s="52"/>
      <c r="AE1806" s="52"/>
      <c r="AF1806" s="52"/>
      <c r="AG1806" s="52"/>
      <c r="AH1806" s="52"/>
      <c r="AI1806" s="52"/>
      <c r="AJ1806" s="52"/>
    </row>
    <row r="1807" ht="15.75" customHeight="1">
      <c r="A1807" s="53"/>
      <c r="B1807" s="39" t="str">
        <f t="shared" si="1"/>
        <v/>
      </c>
      <c r="C1807" s="40" t="s">
        <v>5815</v>
      </c>
      <c r="D1807" s="41" t="s">
        <v>5816</v>
      </c>
      <c r="E1807" s="41" t="s">
        <v>4890</v>
      </c>
      <c r="F1807" s="40" t="s">
        <v>5260</v>
      </c>
      <c r="G1807" s="41" t="s">
        <v>4051</v>
      </c>
      <c r="H1807" s="60" t="s">
        <v>4893</v>
      </c>
      <c r="I1807" s="41" t="s">
        <v>5261</v>
      </c>
      <c r="J1807" s="41" t="s">
        <v>5787</v>
      </c>
      <c r="K1807" s="40" t="s">
        <v>5817</v>
      </c>
      <c r="L1807" s="41" t="s">
        <v>5818</v>
      </c>
      <c r="M1807" s="59"/>
      <c r="N1807" s="49"/>
      <c r="O1807" s="61"/>
      <c r="P1807" s="49"/>
      <c r="Q1807" s="46" t="s">
        <v>5819</v>
      </c>
      <c r="R1807" s="59"/>
      <c r="S1807" s="49"/>
      <c r="T1807" s="50" t="str">
        <f>IFERROR(__xludf.DUMMYFUNCTION("if(isblank($A1807),"""",REGEXREPLACE($A1807,   "",?(\d),?"",  ""$1""&amp;""-""&amp;$H1807))"),"")</f>
        <v/>
      </c>
      <c r="U1807" s="51" t="str">
        <f>IFERROR(__xludf.DUMMYFUNCTION("iferror(split(A1807,"","",TRUE,TRUE),"""")"),"")</f>
        <v/>
      </c>
      <c r="V1807" s="51"/>
      <c r="W1807" s="51"/>
      <c r="X1807" s="51"/>
      <c r="Y1807" s="50" t="str">
        <f>IFERROR(__xludf.DUMMYFUNCTION("if(or(U1807="""",U1807=""f""),"""",U1807&amp;"": ""&amp;vlookup(to_text(U1807),'1.Learning-Goals'!$A$3:$B$100,2,FALSE))"),"")</f>
        <v/>
      </c>
      <c r="Z1807" s="50" t="str">
        <f>IFERROR(__xludf.DUMMYFUNCTION("if(or(V1807="""",V1807=""f""),"""",V1807&amp;"": ""&amp;vlookup(to_text(V1807),'1.Learning-Goals'!$A$3:$B$100,2,FALSE))"),"")</f>
        <v/>
      </c>
      <c r="AA1807" s="50" t="str">
        <f>IFERROR(__xludf.DUMMYFUNCTION("if(or(W1807="""",W1807=""f""),"""",W1807&amp;"": ""&amp;vlookup(to_text(W1807),'1.Learning-Goals'!$A$3:$B$100,2,FALSE))"),"")</f>
        <v/>
      </c>
      <c r="AB1807" s="50" t="str">
        <f>IFERROR(__xludf.DUMMYFUNCTION("if(or(X1807="""",X1807=""f""),"""",X1807&amp;"": ""&amp;vlookup(to_text(X1807),'1.Learning-Goals'!$A$3:$B$100,2,FALSE))"),"")</f>
        <v/>
      </c>
      <c r="AC1807" s="52"/>
      <c r="AD1807" s="52"/>
      <c r="AE1807" s="52"/>
      <c r="AF1807" s="52"/>
      <c r="AG1807" s="52"/>
      <c r="AH1807" s="52"/>
      <c r="AI1807" s="52"/>
      <c r="AJ1807" s="52"/>
    </row>
    <row r="1808" ht="15.75" customHeight="1">
      <c r="A1808" s="53"/>
      <c r="B1808" s="39" t="str">
        <f t="shared" si="1"/>
        <v/>
      </c>
      <c r="C1808" s="40" t="s">
        <v>5820</v>
      </c>
      <c r="D1808" s="41" t="s">
        <v>5821</v>
      </c>
      <c r="E1808" s="41" t="s">
        <v>4890</v>
      </c>
      <c r="F1808" s="40" t="s">
        <v>5260</v>
      </c>
      <c r="G1808" s="41" t="s">
        <v>4892</v>
      </c>
      <c r="H1808" s="60" t="s">
        <v>4893</v>
      </c>
      <c r="I1808" s="41" t="s">
        <v>5261</v>
      </c>
      <c r="J1808" s="46" t="s">
        <v>5822</v>
      </c>
      <c r="K1808" s="40" t="s">
        <v>5823</v>
      </c>
      <c r="L1808" s="41" t="s">
        <v>5824</v>
      </c>
      <c r="M1808" s="59"/>
      <c r="N1808" s="49"/>
      <c r="O1808" s="61"/>
      <c r="P1808" s="49"/>
      <c r="Q1808" s="46" t="s">
        <v>5825</v>
      </c>
      <c r="R1808" s="59"/>
      <c r="S1808" s="49"/>
      <c r="T1808" s="50" t="str">
        <f>IFERROR(__xludf.DUMMYFUNCTION("if(isblank($A1808),"""",REGEXREPLACE($A1808,   "",?(\d),?"",  ""$1""&amp;""-""&amp;$H1808))"),"")</f>
        <v/>
      </c>
      <c r="U1808" s="51" t="str">
        <f>IFERROR(__xludf.DUMMYFUNCTION("iferror(split(A1808,"","",TRUE,TRUE),"""")"),"")</f>
        <v/>
      </c>
      <c r="V1808" s="51"/>
      <c r="W1808" s="51"/>
      <c r="X1808" s="51"/>
      <c r="Y1808" s="50" t="str">
        <f>IFERROR(__xludf.DUMMYFUNCTION("if(or(U1808="""",U1808=""f""),"""",U1808&amp;"": ""&amp;vlookup(to_text(U1808),'1.Learning-Goals'!$A$3:$B$100,2,FALSE))"),"")</f>
        <v/>
      </c>
      <c r="Z1808" s="50" t="str">
        <f>IFERROR(__xludf.DUMMYFUNCTION("if(or(V1808="""",V1808=""f""),"""",V1808&amp;"": ""&amp;vlookup(to_text(V1808),'1.Learning-Goals'!$A$3:$B$100,2,FALSE))"),"")</f>
        <v/>
      </c>
      <c r="AA1808" s="50" t="str">
        <f>IFERROR(__xludf.DUMMYFUNCTION("if(or(W1808="""",W1808=""f""),"""",W1808&amp;"": ""&amp;vlookup(to_text(W1808),'1.Learning-Goals'!$A$3:$B$100,2,FALSE))"),"")</f>
        <v/>
      </c>
      <c r="AB1808" s="50" t="str">
        <f>IFERROR(__xludf.DUMMYFUNCTION("if(or(X1808="""",X1808=""f""),"""",X1808&amp;"": ""&amp;vlookup(to_text(X1808),'1.Learning-Goals'!$A$3:$B$100,2,FALSE))"),"")</f>
        <v/>
      </c>
      <c r="AC1808" s="52"/>
      <c r="AD1808" s="52"/>
      <c r="AE1808" s="52"/>
      <c r="AF1808" s="52"/>
      <c r="AG1808" s="52"/>
      <c r="AH1808" s="52"/>
      <c r="AI1808" s="52"/>
      <c r="AJ1808" s="52"/>
    </row>
    <row r="1809" ht="15.75" customHeight="1">
      <c r="A1809" s="53"/>
      <c r="B1809" s="39" t="str">
        <f t="shared" si="1"/>
        <v/>
      </c>
      <c r="C1809" s="40" t="s">
        <v>5826</v>
      </c>
      <c r="D1809" s="41" t="s">
        <v>5827</v>
      </c>
      <c r="E1809" s="41" t="s">
        <v>4890</v>
      </c>
      <c r="F1809" s="40" t="s">
        <v>5260</v>
      </c>
      <c r="G1809" s="41" t="s">
        <v>4902</v>
      </c>
      <c r="H1809" s="60" t="s">
        <v>4893</v>
      </c>
      <c r="I1809" s="41" t="s">
        <v>5261</v>
      </c>
      <c r="J1809" s="46" t="s">
        <v>5822</v>
      </c>
      <c r="K1809" s="40" t="s">
        <v>5590</v>
      </c>
      <c r="L1809" s="41" t="s">
        <v>5591</v>
      </c>
      <c r="M1809" s="59"/>
      <c r="N1809" s="49"/>
      <c r="O1809" s="61"/>
      <c r="P1809" s="49"/>
      <c r="Q1809" s="46" t="s">
        <v>5592</v>
      </c>
      <c r="R1809" s="59"/>
      <c r="S1809" s="49"/>
      <c r="T1809" s="50" t="str">
        <f>IFERROR(__xludf.DUMMYFUNCTION("if(isblank($A1809),"""",REGEXREPLACE($A1809,   "",?(\d),?"",  ""$1""&amp;""-""&amp;$H1809))"),"")</f>
        <v/>
      </c>
      <c r="U1809" s="51" t="str">
        <f>IFERROR(__xludf.DUMMYFUNCTION("iferror(split(A1809,"","",TRUE,TRUE),"""")"),"")</f>
        <v/>
      </c>
      <c r="V1809" s="51"/>
      <c r="W1809" s="51"/>
      <c r="X1809" s="51"/>
      <c r="Y1809" s="50" t="str">
        <f>IFERROR(__xludf.DUMMYFUNCTION("if(or(U1809="""",U1809=""f""),"""",U1809&amp;"": ""&amp;vlookup(to_text(U1809),'1.Learning-Goals'!$A$3:$B$100,2,FALSE))"),"")</f>
        <v/>
      </c>
      <c r="Z1809" s="50" t="str">
        <f>IFERROR(__xludf.DUMMYFUNCTION("if(or(V1809="""",V1809=""f""),"""",V1809&amp;"": ""&amp;vlookup(to_text(V1809),'1.Learning-Goals'!$A$3:$B$100,2,FALSE))"),"")</f>
        <v/>
      </c>
      <c r="AA1809" s="50" t="str">
        <f>IFERROR(__xludf.DUMMYFUNCTION("if(or(W1809="""",W1809=""f""),"""",W1809&amp;"": ""&amp;vlookup(to_text(W1809),'1.Learning-Goals'!$A$3:$B$100,2,FALSE))"),"")</f>
        <v/>
      </c>
      <c r="AB1809" s="50" t="str">
        <f>IFERROR(__xludf.DUMMYFUNCTION("if(or(X1809="""",X1809=""f""),"""",X1809&amp;"": ""&amp;vlookup(to_text(X1809),'1.Learning-Goals'!$A$3:$B$100,2,FALSE))"),"")</f>
        <v/>
      </c>
      <c r="AC1809" s="52"/>
      <c r="AD1809" s="52"/>
      <c r="AE1809" s="52"/>
      <c r="AF1809" s="52"/>
      <c r="AG1809" s="52"/>
      <c r="AH1809" s="52"/>
      <c r="AI1809" s="52"/>
      <c r="AJ1809" s="52"/>
    </row>
    <row r="1810" ht="15.75" customHeight="1">
      <c r="A1810" s="53"/>
      <c r="B1810" s="39" t="str">
        <f t="shared" si="1"/>
        <v/>
      </c>
      <c r="C1810" s="40" t="s">
        <v>5828</v>
      </c>
      <c r="D1810" s="41" t="s">
        <v>5829</v>
      </c>
      <c r="E1810" s="41" t="s">
        <v>4890</v>
      </c>
      <c r="F1810" s="40" t="s">
        <v>5260</v>
      </c>
      <c r="G1810" s="41" t="s">
        <v>4902</v>
      </c>
      <c r="H1810" s="60" t="s">
        <v>4893</v>
      </c>
      <c r="I1810" s="41" t="s">
        <v>5261</v>
      </c>
      <c r="J1810" s="46" t="s">
        <v>5822</v>
      </c>
      <c r="K1810" s="40" t="s">
        <v>5830</v>
      </c>
      <c r="L1810" s="41" t="s">
        <v>5831</v>
      </c>
      <c r="M1810" s="59"/>
      <c r="N1810" s="49"/>
      <c r="O1810" s="61"/>
      <c r="P1810" s="49"/>
      <c r="Q1810" s="46" t="s">
        <v>5832</v>
      </c>
      <c r="R1810" s="59"/>
      <c r="S1810" s="49"/>
      <c r="T1810" s="50" t="str">
        <f>IFERROR(__xludf.DUMMYFUNCTION("if(isblank($A1810),"""",REGEXREPLACE($A1810,   "",?(\d),?"",  ""$1""&amp;""-""&amp;$H1810))"),"")</f>
        <v/>
      </c>
      <c r="U1810" s="51" t="str">
        <f>IFERROR(__xludf.DUMMYFUNCTION("iferror(split(A1810,"","",TRUE,TRUE),"""")"),"")</f>
        <v/>
      </c>
      <c r="V1810" s="51"/>
      <c r="W1810" s="51"/>
      <c r="X1810" s="51"/>
      <c r="Y1810" s="50" t="str">
        <f>IFERROR(__xludf.DUMMYFUNCTION("if(or(U1810="""",U1810=""f""),"""",U1810&amp;"": ""&amp;vlookup(to_text(U1810),'1.Learning-Goals'!$A$3:$B$100,2,FALSE))"),"")</f>
        <v/>
      </c>
      <c r="Z1810" s="50" t="str">
        <f>IFERROR(__xludf.DUMMYFUNCTION("if(or(V1810="""",V1810=""f""),"""",V1810&amp;"": ""&amp;vlookup(to_text(V1810),'1.Learning-Goals'!$A$3:$B$100,2,FALSE))"),"")</f>
        <v/>
      </c>
      <c r="AA1810" s="50" t="str">
        <f>IFERROR(__xludf.DUMMYFUNCTION("if(or(W1810="""",W1810=""f""),"""",W1810&amp;"": ""&amp;vlookup(to_text(W1810),'1.Learning-Goals'!$A$3:$B$100,2,FALSE))"),"")</f>
        <v/>
      </c>
      <c r="AB1810" s="50" t="str">
        <f>IFERROR(__xludf.DUMMYFUNCTION("if(or(X1810="""",X1810=""f""),"""",X1810&amp;"": ""&amp;vlookup(to_text(X1810),'1.Learning-Goals'!$A$3:$B$100,2,FALSE))"),"")</f>
        <v/>
      </c>
      <c r="AC1810" s="52"/>
      <c r="AD1810" s="52"/>
      <c r="AE1810" s="52"/>
      <c r="AF1810" s="52"/>
      <c r="AG1810" s="52"/>
      <c r="AH1810" s="52"/>
      <c r="AI1810" s="52"/>
      <c r="AJ1810" s="52"/>
    </row>
    <row r="1811" ht="15.75" customHeight="1">
      <c r="A1811" s="53"/>
      <c r="B1811" s="39" t="str">
        <f t="shared" si="1"/>
        <v/>
      </c>
      <c r="C1811" s="40" t="s">
        <v>5833</v>
      </c>
      <c r="D1811" s="41" t="s">
        <v>5834</v>
      </c>
      <c r="E1811" s="41" t="s">
        <v>4890</v>
      </c>
      <c r="F1811" s="40" t="s">
        <v>5260</v>
      </c>
      <c r="G1811" s="41" t="s">
        <v>1067</v>
      </c>
      <c r="H1811" s="60" t="s">
        <v>4893</v>
      </c>
      <c r="I1811" s="41" t="s">
        <v>5261</v>
      </c>
      <c r="J1811" s="46" t="s">
        <v>5822</v>
      </c>
      <c r="K1811" s="40" t="s">
        <v>5595</v>
      </c>
      <c r="L1811" s="41" t="s">
        <v>5596</v>
      </c>
      <c r="M1811" s="59"/>
      <c r="N1811" s="49"/>
      <c r="O1811" s="61"/>
      <c r="P1811" s="49"/>
      <c r="Q1811" s="46" t="s">
        <v>5597</v>
      </c>
      <c r="R1811" s="46" t="s">
        <v>5598</v>
      </c>
      <c r="S1811" s="49"/>
      <c r="T1811" s="50" t="str">
        <f>IFERROR(__xludf.DUMMYFUNCTION("if(isblank($A1811),"""",REGEXREPLACE($A1811,   "",?(\d),?"",  ""$1""&amp;""-""&amp;$H1811))"),"")</f>
        <v/>
      </c>
      <c r="U1811" s="51" t="str">
        <f>IFERROR(__xludf.DUMMYFUNCTION("iferror(split(A1811,"","",TRUE,TRUE),"""")"),"")</f>
        <v/>
      </c>
      <c r="V1811" s="51"/>
      <c r="W1811" s="51"/>
      <c r="X1811" s="51"/>
      <c r="Y1811" s="50" t="str">
        <f>IFERROR(__xludf.DUMMYFUNCTION("if(or(U1811="""",U1811=""f""),"""",U1811&amp;"": ""&amp;vlookup(to_text(U1811),'1.Learning-Goals'!$A$3:$B$100,2,FALSE))"),"")</f>
        <v/>
      </c>
      <c r="Z1811" s="50" t="str">
        <f>IFERROR(__xludf.DUMMYFUNCTION("if(or(V1811="""",V1811=""f""),"""",V1811&amp;"": ""&amp;vlookup(to_text(V1811),'1.Learning-Goals'!$A$3:$B$100,2,FALSE))"),"")</f>
        <v/>
      </c>
      <c r="AA1811" s="50" t="str">
        <f>IFERROR(__xludf.DUMMYFUNCTION("if(or(W1811="""",W1811=""f""),"""",W1811&amp;"": ""&amp;vlookup(to_text(W1811),'1.Learning-Goals'!$A$3:$B$100,2,FALSE))"),"")</f>
        <v/>
      </c>
      <c r="AB1811" s="50" t="str">
        <f>IFERROR(__xludf.DUMMYFUNCTION("if(or(X1811="""",X1811=""f""),"""",X1811&amp;"": ""&amp;vlookup(to_text(X1811),'1.Learning-Goals'!$A$3:$B$100,2,FALSE))"),"")</f>
        <v/>
      </c>
      <c r="AC1811" s="52"/>
      <c r="AD1811" s="52"/>
      <c r="AE1811" s="52"/>
      <c r="AF1811" s="52"/>
      <c r="AG1811" s="52"/>
      <c r="AH1811" s="52"/>
      <c r="AI1811" s="52"/>
      <c r="AJ1811" s="52"/>
    </row>
    <row r="1812" ht="15.75" customHeight="1">
      <c r="A1812" s="53"/>
      <c r="B1812" s="39" t="str">
        <f t="shared" si="1"/>
        <v/>
      </c>
      <c r="C1812" s="40" t="s">
        <v>5835</v>
      </c>
      <c r="D1812" s="41" t="s">
        <v>5836</v>
      </c>
      <c r="E1812" s="41" t="s">
        <v>4890</v>
      </c>
      <c r="F1812" s="40" t="s">
        <v>5260</v>
      </c>
      <c r="G1812" s="41" t="s">
        <v>1067</v>
      </c>
      <c r="H1812" s="60" t="s">
        <v>4893</v>
      </c>
      <c r="I1812" s="41" t="s">
        <v>5261</v>
      </c>
      <c r="J1812" s="46" t="s">
        <v>5822</v>
      </c>
      <c r="K1812" s="40" t="s">
        <v>5601</v>
      </c>
      <c r="L1812" s="41" t="s">
        <v>5602</v>
      </c>
      <c r="M1812" s="59"/>
      <c r="N1812" s="49"/>
      <c r="O1812" s="61"/>
      <c r="P1812" s="49"/>
      <c r="Q1812" s="46" t="s">
        <v>5603</v>
      </c>
      <c r="R1812" s="46" t="s">
        <v>5604</v>
      </c>
      <c r="S1812" s="49"/>
      <c r="T1812" s="50" t="str">
        <f>IFERROR(__xludf.DUMMYFUNCTION("if(isblank($A1812),"""",REGEXREPLACE($A1812,   "",?(\d),?"",  ""$1""&amp;""-""&amp;$H1812))"),"")</f>
        <v/>
      </c>
      <c r="U1812" s="51" t="str">
        <f>IFERROR(__xludf.DUMMYFUNCTION("iferror(split(A1812,"","",TRUE,TRUE),"""")"),"")</f>
        <v/>
      </c>
      <c r="V1812" s="51"/>
      <c r="W1812" s="51"/>
      <c r="X1812" s="51"/>
      <c r="Y1812" s="50" t="str">
        <f>IFERROR(__xludf.DUMMYFUNCTION("if(or(U1812="""",U1812=""f""),"""",U1812&amp;"": ""&amp;vlookup(to_text(U1812),'1.Learning-Goals'!$A$3:$B$100,2,FALSE))"),"")</f>
        <v/>
      </c>
      <c r="Z1812" s="50" t="str">
        <f>IFERROR(__xludf.DUMMYFUNCTION("if(or(V1812="""",V1812=""f""),"""",V1812&amp;"": ""&amp;vlookup(to_text(V1812),'1.Learning-Goals'!$A$3:$B$100,2,FALSE))"),"")</f>
        <v/>
      </c>
      <c r="AA1812" s="50" t="str">
        <f>IFERROR(__xludf.DUMMYFUNCTION("if(or(W1812="""",W1812=""f""),"""",W1812&amp;"": ""&amp;vlookup(to_text(W1812),'1.Learning-Goals'!$A$3:$B$100,2,FALSE))"),"")</f>
        <v/>
      </c>
      <c r="AB1812" s="50" t="str">
        <f>IFERROR(__xludf.DUMMYFUNCTION("if(or(X1812="""",X1812=""f""),"""",X1812&amp;"": ""&amp;vlookup(to_text(X1812),'1.Learning-Goals'!$A$3:$B$100,2,FALSE))"),"")</f>
        <v/>
      </c>
      <c r="AC1812" s="52"/>
      <c r="AD1812" s="52"/>
      <c r="AE1812" s="52"/>
      <c r="AF1812" s="52"/>
      <c r="AG1812" s="52"/>
      <c r="AH1812" s="52"/>
      <c r="AI1812" s="52"/>
      <c r="AJ1812" s="52"/>
    </row>
    <row r="1813" ht="15.75" customHeight="1">
      <c r="A1813" s="53"/>
      <c r="B1813" s="39" t="str">
        <f t="shared" si="1"/>
        <v/>
      </c>
      <c r="C1813" s="40" t="s">
        <v>5837</v>
      </c>
      <c r="D1813" s="41" t="s">
        <v>5838</v>
      </c>
      <c r="E1813" s="41" t="s">
        <v>4890</v>
      </c>
      <c r="F1813" s="40" t="s">
        <v>5260</v>
      </c>
      <c r="G1813" s="41" t="s">
        <v>4051</v>
      </c>
      <c r="H1813" s="60" t="s">
        <v>4893</v>
      </c>
      <c r="I1813" s="41" t="s">
        <v>5261</v>
      </c>
      <c r="J1813" s="41" t="s">
        <v>5822</v>
      </c>
      <c r="K1813" s="40" t="s">
        <v>5839</v>
      </c>
      <c r="L1813" s="41" t="s">
        <v>5840</v>
      </c>
      <c r="M1813" s="59"/>
      <c r="N1813" s="49"/>
      <c r="O1813" s="61"/>
      <c r="P1813" s="49"/>
      <c r="Q1813" s="46" t="s">
        <v>5841</v>
      </c>
      <c r="R1813" s="46" t="s">
        <v>5842</v>
      </c>
      <c r="S1813" s="49"/>
      <c r="T1813" s="50" t="str">
        <f>IFERROR(__xludf.DUMMYFUNCTION("if(isblank($A1813),"""",REGEXREPLACE($A1813,   "",?(\d),?"",  ""$1""&amp;""-""&amp;$H1813))"),"")</f>
        <v/>
      </c>
      <c r="U1813" s="51" t="str">
        <f>IFERROR(__xludf.DUMMYFUNCTION("iferror(split(A1813,"","",TRUE,TRUE),"""")"),"")</f>
        <v/>
      </c>
      <c r="V1813" s="51"/>
      <c r="W1813" s="51"/>
      <c r="X1813" s="51"/>
      <c r="Y1813" s="50" t="str">
        <f>IFERROR(__xludf.DUMMYFUNCTION("if(or(U1813="""",U1813=""f""),"""",U1813&amp;"": ""&amp;vlookup(to_text(U1813),'1.Learning-Goals'!$A$3:$B$100,2,FALSE))"),"")</f>
        <v/>
      </c>
      <c r="Z1813" s="50" t="str">
        <f>IFERROR(__xludf.DUMMYFUNCTION("if(or(V1813="""",V1813=""f""),"""",V1813&amp;"": ""&amp;vlookup(to_text(V1813),'1.Learning-Goals'!$A$3:$B$100,2,FALSE))"),"")</f>
        <v/>
      </c>
      <c r="AA1813" s="50" t="str">
        <f>IFERROR(__xludf.DUMMYFUNCTION("if(or(W1813="""",W1813=""f""),"""",W1813&amp;"": ""&amp;vlookup(to_text(W1813),'1.Learning-Goals'!$A$3:$B$100,2,FALSE))"),"")</f>
        <v/>
      </c>
      <c r="AB1813" s="50" t="str">
        <f>IFERROR(__xludf.DUMMYFUNCTION("if(or(X1813="""",X1813=""f""),"""",X1813&amp;"": ""&amp;vlookup(to_text(X1813),'1.Learning-Goals'!$A$3:$B$100,2,FALSE))"),"")</f>
        <v/>
      </c>
      <c r="AC1813" s="52"/>
      <c r="AD1813" s="52"/>
      <c r="AE1813" s="52"/>
      <c r="AF1813" s="52"/>
      <c r="AG1813" s="52"/>
      <c r="AH1813" s="52"/>
      <c r="AI1813" s="52"/>
      <c r="AJ1813" s="52"/>
    </row>
    <row r="1814" ht="15.75" customHeight="1">
      <c r="A1814" s="53"/>
      <c r="B1814" s="39" t="str">
        <f t="shared" si="1"/>
        <v/>
      </c>
      <c r="C1814" s="40" t="s">
        <v>5843</v>
      </c>
      <c r="D1814" s="41" t="s">
        <v>5844</v>
      </c>
      <c r="E1814" s="41" t="s">
        <v>4890</v>
      </c>
      <c r="F1814" s="40" t="s">
        <v>5260</v>
      </c>
      <c r="G1814" s="41" t="s">
        <v>4051</v>
      </c>
      <c r="H1814" s="60" t="s">
        <v>4893</v>
      </c>
      <c r="I1814" s="41" t="s">
        <v>5261</v>
      </c>
      <c r="J1814" s="41" t="s">
        <v>5822</v>
      </c>
      <c r="K1814" s="40" t="s">
        <v>5845</v>
      </c>
      <c r="L1814" s="41" t="s">
        <v>5846</v>
      </c>
      <c r="M1814" s="59"/>
      <c r="N1814" s="49"/>
      <c r="O1814" s="61"/>
      <c r="P1814" s="49"/>
      <c r="Q1814" s="46" t="s">
        <v>5847</v>
      </c>
      <c r="R1814" s="46" t="s">
        <v>5848</v>
      </c>
      <c r="S1814" s="49"/>
      <c r="T1814" s="50" t="str">
        <f>IFERROR(__xludf.DUMMYFUNCTION("if(isblank($A1814),"""",REGEXREPLACE($A1814,   "",?(\d),?"",  ""$1""&amp;""-""&amp;$H1814))"),"")</f>
        <v/>
      </c>
      <c r="U1814" s="51" t="str">
        <f>IFERROR(__xludf.DUMMYFUNCTION("iferror(split(A1814,"","",TRUE,TRUE),"""")"),"")</f>
        <v/>
      </c>
      <c r="V1814" s="51"/>
      <c r="W1814" s="51"/>
      <c r="X1814" s="51"/>
      <c r="Y1814" s="50" t="str">
        <f>IFERROR(__xludf.DUMMYFUNCTION("if(or(U1814="""",U1814=""f""),"""",U1814&amp;"": ""&amp;vlookup(to_text(U1814),'1.Learning-Goals'!$A$3:$B$100,2,FALSE))"),"")</f>
        <v/>
      </c>
      <c r="Z1814" s="50" t="str">
        <f>IFERROR(__xludf.DUMMYFUNCTION("if(or(V1814="""",V1814=""f""),"""",V1814&amp;"": ""&amp;vlookup(to_text(V1814),'1.Learning-Goals'!$A$3:$B$100,2,FALSE))"),"")</f>
        <v/>
      </c>
      <c r="AA1814" s="50" t="str">
        <f>IFERROR(__xludf.DUMMYFUNCTION("if(or(W1814="""",W1814=""f""),"""",W1814&amp;"": ""&amp;vlookup(to_text(W1814),'1.Learning-Goals'!$A$3:$B$100,2,FALSE))"),"")</f>
        <v/>
      </c>
      <c r="AB1814" s="50" t="str">
        <f>IFERROR(__xludf.DUMMYFUNCTION("if(or(X1814="""",X1814=""f""),"""",X1814&amp;"": ""&amp;vlookup(to_text(X1814),'1.Learning-Goals'!$A$3:$B$100,2,FALSE))"),"")</f>
        <v/>
      </c>
      <c r="AC1814" s="52"/>
      <c r="AD1814" s="52"/>
      <c r="AE1814" s="52"/>
      <c r="AF1814" s="52"/>
      <c r="AG1814" s="52"/>
      <c r="AH1814" s="52"/>
      <c r="AI1814" s="52"/>
      <c r="AJ1814" s="52"/>
    </row>
    <row r="1815" ht="15.75" customHeight="1">
      <c r="A1815" s="53"/>
      <c r="B1815" s="39" t="str">
        <f t="shared" si="1"/>
        <v/>
      </c>
      <c r="C1815" s="40" t="s">
        <v>5849</v>
      </c>
      <c r="D1815" s="41" t="s">
        <v>5850</v>
      </c>
      <c r="E1815" s="41" t="s">
        <v>4890</v>
      </c>
      <c r="F1815" s="40" t="s">
        <v>5260</v>
      </c>
      <c r="G1815" s="41" t="s">
        <v>4051</v>
      </c>
      <c r="H1815" s="60" t="s">
        <v>4893</v>
      </c>
      <c r="I1815" s="41" t="s">
        <v>5261</v>
      </c>
      <c r="J1815" s="41" t="s">
        <v>5822</v>
      </c>
      <c r="K1815" s="40" t="s">
        <v>5845</v>
      </c>
      <c r="L1815" s="41" t="s">
        <v>5846</v>
      </c>
      <c r="M1815" s="59"/>
      <c r="N1815" s="49"/>
      <c r="O1815" s="61"/>
      <c r="P1815" s="49"/>
      <c r="Q1815" s="46" t="s">
        <v>5847</v>
      </c>
      <c r="R1815" s="46" t="s">
        <v>5848</v>
      </c>
      <c r="S1815" s="49"/>
      <c r="T1815" s="50" t="str">
        <f>IFERROR(__xludf.DUMMYFUNCTION("if(isblank($A1815),"""",REGEXREPLACE($A1815,   "",?(\d),?"",  ""$1""&amp;""-""&amp;$H1815))"),"")</f>
        <v/>
      </c>
      <c r="U1815" s="51" t="str">
        <f>IFERROR(__xludf.DUMMYFUNCTION("iferror(split(A1815,"","",TRUE,TRUE),"""")"),"")</f>
        <v/>
      </c>
      <c r="V1815" s="51"/>
      <c r="W1815" s="51"/>
      <c r="X1815" s="51"/>
      <c r="Y1815" s="50" t="str">
        <f>IFERROR(__xludf.DUMMYFUNCTION("if(or(U1815="""",U1815=""f""),"""",U1815&amp;"": ""&amp;vlookup(to_text(U1815),'1.Learning-Goals'!$A$3:$B$100,2,FALSE))"),"")</f>
        <v/>
      </c>
      <c r="Z1815" s="50" t="str">
        <f>IFERROR(__xludf.DUMMYFUNCTION("if(or(V1815="""",V1815=""f""),"""",V1815&amp;"": ""&amp;vlookup(to_text(V1815),'1.Learning-Goals'!$A$3:$B$100,2,FALSE))"),"")</f>
        <v/>
      </c>
      <c r="AA1815" s="50" t="str">
        <f>IFERROR(__xludf.DUMMYFUNCTION("if(or(W1815="""",W1815=""f""),"""",W1815&amp;"": ""&amp;vlookup(to_text(W1815),'1.Learning-Goals'!$A$3:$B$100,2,FALSE))"),"")</f>
        <v/>
      </c>
      <c r="AB1815" s="50" t="str">
        <f>IFERROR(__xludf.DUMMYFUNCTION("if(or(X1815="""",X1815=""f""),"""",X1815&amp;"": ""&amp;vlookup(to_text(X1815),'1.Learning-Goals'!$A$3:$B$100,2,FALSE))"),"")</f>
        <v/>
      </c>
      <c r="AC1815" s="52"/>
      <c r="AD1815" s="52"/>
      <c r="AE1815" s="52"/>
      <c r="AF1815" s="52"/>
      <c r="AG1815" s="52"/>
      <c r="AH1815" s="52"/>
      <c r="AI1815" s="52"/>
      <c r="AJ1815" s="52"/>
    </row>
    <row r="1816" ht="15.75" customHeight="1">
      <c r="A1816" s="53"/>
      <c r="B1816" s="39" t="str">
        <f t="shared" si="1"/>
        <v/>
      </c>
      <c r="C1816" s="40" t="s">
        <v>5851</v>
      </c>
      <c r="D1816" s="41" t="s">
        <v>5852</v>
      </c>
      <c r="E1816" s="41" t="s">
        <v>4890</v>
      </c>
      <c r="F1816" s="40" t="s">
        <v>5260</v>
      </c>
      <c r="G1816" s="41" t="s">
        <v>4051</v>
      </c>
      <c r="H1816" s="60" t="s">
        <v>4893</v>
      </c>
      <c r="I1816" s="41" t="s">
        <v>5261</v>
      </c>
      <c r="J1816" s="41" t="s">
        <v>5822</v>
      </c>
      <c r="K1816" s="40" t="s">
        <v>5853</v>
      </c>
      <c r="L1816" s="41" t="s">
        <v>5854</v>
      </c>
      <c r="M1816" s="59"/>
      <c r="N1816" s="49"/>
      <c r="O1816" s="61"/>
      <c r="P1816" s="49"/>
      <c r="Q1816" s="46" t="s">
        <v>5855</v>
      </c>
      <c r="R1816" s="46" t="s">
        <v>5856</v>
      </c>
      <c r="S1816" s="49"/>
      <c r="T1816" s="50" t="str">
        <f>IFERROR(__xludf.DUMMYFUNCTION("if(isblank($A1816),"""",REGEXREPLACE($A1816,   "",?(\d),?"",  ""$1""&amp;""-""&amp;$H1816))"),"")</f>
        <v/>
      </c>
      <c r="U1816" s="51" t="str">
        <f>IFERROR(__xludf.DUMMYFUNCTION("iferror(split(A1816,"","",TRUE,TRUE),"""")"),"")</f>
        <v/>
      </c>
      <c r="V1816" s="51"/>
      <c r="W1816" s="51"/>
      <c r="X1816" s="51"/>
      <c r="Y1816" s="50" t="str">
        <f>IFERROR(__xludf.DUMMYFUNCTION("if(or(U1816="""",U1816=""f""),"""",U1816&amp;"": ""&amp;vlookup(to_text(U1816),'1.Learning-Goals'!$A$3:$B$100,2,FALSE))"),"")</f>
        <v/>
      </c>
      <c r="Z1816" s="50" t="str">
        <f>IFERROR(__xludf.DUMMYFUNCTION("if(or(V1816="""",V1816=""f""),"""",V1816&amp;"": ""&amp;vlookup(to_text(V1816),'1.Learning-Goals'!$A$3:$B$100,2,FALSE))"),"")</f>
        <v/>
      </c>
      <c r="AA1816" s="50" t="str">
        <f>IFERROR(__xludf.DUMMYFUNCTION("if(or(W1816="""",W1816=""f""),"""",W1816&amp;"": ""&amp;vlookup(to_text(W1816),'1.Learning-Goals'!$A$3:$B$100,2,FALSE))"),"")</f>
        <v/>
      </c>
      <c r="AB1816" s="50" t="str">
        <f>IFERROR(__xludf.DUMMYFUNCTION("if(or(X1816="""",X1816=""f""),"""",X1816&amp;"": ""&amp;vlookup(to_text(X1816),'1.Learning-Goals'!$A$3:$B$100,2,FALSE))"),"")</f>
        <v/>
      </c>
      <c r="AC1816" s="52"/>
      <c r="AD1816" s="52"/>
      <c r="AE1816" s="52"/>
      <c r="AF1816" s="52"/>
      <c r="AG1816" s="52"/>
      <c r="AH1816" s="52"/>
      <c r="AI1816" s="52"/>
      <c r="AJ1816" s="52"/>
    </row>
    <row r="1817" ht="15.75" customHeight="1">
      <c r="A1817" s="53"/>
      <c r="B1817" s="39" t="str">
        <f t="shared" si="1"/>
        <v/>
      </c>
      <c r="C1817" s="40" t="s">
        <v>5857</v>
      </c>
      <c r="D1817" s="41" t="s">
        <v>5858</v>
      </c>
      <c r="E1817" s="41" t="s">
        <v>4890</v>
      </c>
      <c r="F1817" s="40" t="s">
        <v>5260</v>
      </c>
      <c r="G1817" s="41" t="s">
        <v>4892</v>
      </c>
      <c r="H1817" s="60" t="s">
        <v>4893</v>
      </c>
      <c r="I1817" s="41" t="s">
        <v>5261</v>
      </c>
      <c r="J1817" s="46" t="s">
        <v>5859</v>
      </c>
      <c r="K1817" s="40" t="s">
        <v>5740</v>
      </c>
      <c r="L1817" s="41" t="s">
        <v>5741</v>
      </c>
      <c r="M1817" s="59"/>
      <c r="N1817" s="49"/>
      <c r="O1817" s="61"/>
      <c r="P1817" s="49"/>
      <c r="Q1817" s="46" t="s">
        <v>5742</v>
      </c>
      <c r="R1817" s="59"/>
      <c r="S1817" s="49"/>
      <c r="T1817" s="50" t="str">
        <f>IFERROR(__xludf.DUMMYFUNCTION("if(isblank($A1817),"""",REGEXREPLACE($A1817,   "",?(\d),?"",  ""$1""&amp;""-""&amp;$H1817))"),"")</f>
        <v/>
      </c>
      <c r="U1817" s="51" t="str">
        <f>IFERROR(__xludf.DUMMYFUNCTION("iferror(split(A1817,"","",TRUE,TRUE),"""")"),"")</f>
        <v/>
      </c>
      <c r="V1817" s="51"/>
      <c r="W1817" s="51"/>
      <c r="X1817" s="51"/>
      <c r="Y1817" s="50" t="str">
        <f>IFERROR(__xludf.DUMMYFUNCTION("if(or(U1817="""",U1817=""f""),"""",U1817&amp;"": ""&amp;vlookup(to_text(U1817),'1.Learning-Goals'!$A$3:$B$100,2,FALSE))"),"")</f>
        <v/>
      </c>
      <c r="Z1817" s="50" t="str">
        <f>IFERROR(__xludf.DUMMYFUNCTION("if(or(V1817="""",V1817=""f""),"""",V1817&amp;"": ""&amp;vlookup(to_text(V1817),'1.Learning-Goals'!$A$3:$B$100,2,FALSE))"),"")</f>
        <v/>
      </c>
      <c r="AA1817" s="50" t="str">
        <f>IFERROR(__xludf.DUMMYFUNCTION("if(or(W1817="""",W1817=""f""),"""",W1817&amp;"": ""&amp;vlookup(to_text(W1817),'1.Learning-Goals'!$A$3:$B$100,2,FALSE))"),"")</f>
        <v/>
      </c>
      <c r="AB1817" s="50" t="str">
        <f>IFERROR(__xludf.DUMMYFUNCTION("if(or(X1817="""",X1817=""f""),"""",X1817&amp;"": ""&amp;vlookup(to_text(X1817),'1.Learning-Goals'!$A$3:$B$100,2,FALSE))"),"")</f>
        <v/>
      </c>
      <c r="AC1817" s="52"/>
      <c r="AD1817" s="52"/>
      <c r="AE1817" s="52"/>
      <c r="AF1817" s="52"/>
      <c r="AG1817" s="52"/>
      <c r="AH1817" s="52"/>
      <c r="AI1817" s="52"/>
      <c r="AJ1817" s="52"/>
    </row>
    <row r="1818" ht="15.75" customHeight="1">
      <c r="A1818" s="53"/>
      <c r="B1818" s="39" t="str">
        <f t="shared" si="1"/>
        <v/>
      </c>
      <c r="C1818" s="40" t="s">
        <v>5860</v>
      </c>
      <c r="D1818" s="41" t="s">
        <v>5861</v>
      </c>
      <c r="E1818" s="41" t="s">
        <v>4890</v>
      </c>
      <c r="F1818" s="40" t="s">
        <v>5260</v>
      </c>
      <c r="G1818" s="41" t="s">
        <v>4902</v>
      </c>
      <c r="H1818" s="60" t="s">
        <v>4893</v>
      </c>
      <c r="I1818" s="41" t="s">
        <v>5261</v>
      </c>
      <c r="J1818" s="46" t="s">
        <v>5859</v>
      </c>
      <c r="K1818" s="40" t="s">
        <v>5862</v>
      </c>
      <c r="L1818" s="41" t="s">
        <v>5863</v>
      </c>
      <c r="M1818" s="59"/>
      <c r="N1818" s="49"/>
      <c r="O1818" s="61"/>
      <c r="P1818" s="49"/>
      <c r="Q1818" s="46" t="s">
        <v>5864</v>
      </c>
      <c r="R1818" s="46" t="s">
        <v>5865</v>
      </c>
      <c r="S1818" s="49"/>
      <c r="T1818" s="50" t="str">
        <f>IFERROR(__xludf.DUMMYFUNCTION("if(isblank($A1818),"""",REGEXREPLACE($A1818,   "",?(\d),?"",  ""$1""&amp;""-""&amp;$H1818))"),"")</f>
        <v/>
      </c>
      <c r="U1818" s="51" t="str">
        <f>IFERROR(__xludf.DUMMYFUNCTION("iferror(split(A1818,"","",TRUE,TRUE),"""")"),"")</f>
        <v/>
      </c>
      <c r="V1818" s="51"/>
      <c r="W1818" s="51"/>
      <c r="X1818" s="51"/>
      <c r="Y1818" s="50" t="str">
        <f>IFERROR(__xludf.DUMMYFUNCTION("if(or(U1818="""",U1818=""f""),"""",U1818&amp;"": ""&amp;vlookup(to_text(U1818),'1.Learning-Goals'!$A$3:$B$100,2,FALSE))"),"")</f>
        <v/>
      </c>
      <c r="Z1818" s="50" t="str">
        <f>IFERROR(__xludf.DUMMYFUNCTION("if(or(V1818="""",V1818=""f""),"""",V1818&amp;"": ""&amp;vlookup(to_text(V1818),'1.Learning-Goals'!$A$3:$B$100,2,FALSE))"),"")</f>
        <v/>
      </c>
      <c r="AA1818" s="50" t="str">
        <f>IFERROR(__xludf.DUMMYFUNCTION("if(or(W1818="""",W1818=""f""),"""",W1818&amp;"": ""&amp;vlookup(to_text(W1818),'1.Learning-Goals'!$A$3:$B$100,2,FALSE))"),"")</f>
        <v/>
      </c>
      <c r="AB1818" s="50" t="str">
        <f>IFERROR(__xludf.DUMMYFUNCTION("if(or(X1818="""",X1818=""f""),"""",X1818&amp;"": ""&amp;vlookup(to_text(X1818),'1.Learning-Goals'!$A$3:$B$100,2,FALSE))"),"")</f>
        <v/>
      </c>
      <c r="AC1818" s="52"/>
      <c r="AD1818" s="52"/>
      <c r="AE1818" s="52"/>
      <c r="AF1818" s="52"/>
      <c r="AG1818" s="52"/>
      <c r="AH1818" s="52"/>
      <c r="AI1818" s="52"/>
      <c r="AJ1818" s="52"/>
    </row>
    <row r="1819" ht="15.75" customHeight="1">
      <c r="A1819" s="53"/>
      <c r="B1819" s="39" t="str">
        <f t="shared" si="1"/>
        <v/>
      </c>
      <c r="C1819" s="40" t="s">
        <v>5866</v>
      </c>
      <c r="D1819" s="41" t="s">
        <v>5867</v>
      </c>
      <c r="E1819" s="41" t="s">
        <v>4890</v>
      </c>
      <c r="F1819" s="40" t="s">
        <v>5260</v>
      </c>
      <c r="G1819" s="41" t="s">
        <v>1067</v>
      </c>
      <c r="H1819" s="60" t="s">
        <v>4893</v>
      </c>
      <c r="I1819" s="41" t="s">
        <v>5261</v>
      </c>
      <c r="J1819" s="46" t="s">
        <v>5859</v>
      </c>
      <c r="K1819" s="40" t="s">
        <v>5868</v>
      </c>
      <c r="L1819" s="41" t="s">
        <v>5869</v>
      </c>
      <c r="M1819" s="59"/>
      <c r="N1819" s="49"/>
      <c r="O1819" s="61"/>
      <c r="P1819" s="49"/>
      <c r="Q1819" s="46" t="s">
        <v>5870</v>
      </c>
      <c r="R1819" s="59"/>
      <c r="S1819" s="49"/>
      <c r="T1819" s="50" t="str">
        <f>IFERROR(__xludf.DUMMYFUNCTION("if(isblank($A1819),"""",REGEXREPLACE($A1819,   "",?(\d),?"",  ""$1""&amp;""-""&amp;$H1819))"),"")</f>
        <v/>
      </c>
      <c r="U1819" s="51" t="str">
        <f>IFERROR(__xludf.DUMMYFUNCTION("iferror(split(A1819,"","",TRUE,TRUE),"""")"),"")</f>
        <v/>
      </c>
      <c r="V1819" s="51"/>
      <c r="W1819" s="51"/>
      <c r="X1819" s="51"/>
      <c r="Y1819" s="50" t="str">
        <f>IFERROR(__xludf.DUMMYFUNCTION("if(or(U1819="""",U1819=""f""),"""",U1819&amp;"": ""&amp;vlookup(to_text(U1819),'1.Learning-Goals'!$A$3:$B$100,2,FALSE))"),"")</f>
        <v/>
      </c>
      <c r="Z1819" s="50" t="str">
        <f>IFERROR(__xludf.DUMMYFUNCTION("if(or(V1819="""",V1819=""f""),"""",V1819&amp;"": ""&amp;vlookup(to_text(V1819),'1.Learning-Goals'!$A$3:$B$100,2,FALSE))"),"")</f>
        <v/>
      </c>
      <c r="AA1819" s="50" t="str">
        <f>IFERROR(__xludf.DUMMYFUNCTION("if(or(W1819="""",W1819=""f""),"""",W1819&amp;"": ""&amp;vlookup(to_text(W1819),'1.Learning-Goals'!$A$3:$B$100,2,FALSE))"),"")</f>
        <v/>
      </c>
      <c r="AB1819" s="50" t="str">
        <f>IFERROR(__xludf.DUMMYFUNCTION("if(or(X1819="""",X1819=""f""),"""",X1819&amp;"": ""&amp;vlookup(to_text(X1819),'1.Learning-Goals'!$A$3:$B$100,2,FALSE))"),"")</f>
        <v/>
      </c>
      <c r="AC1819" s="52"/>
      <c r="AD1819" s="52"/>
      <c r="AE1819" s="52"/>
      <c r="AF1819" s="52"/>
      <c r="AG1819" s="52"/>
      <c r="AH1819" s="52"/>
      <c r="AI1819" s="52"/>
      <c r="AJ1819" s="52"/>
    </row>
    <row r="1820" ht="15.75" customHeight="1">
      <c r="A1820" s="53"/>
      <c r="B1820" s="39" t="str">
        <f t="shared" si="1"/>
        <v/>
      </c>
      <c r="C1820" s="40" t="s">
        <v>5871</v>
      </c>
      <c r="D1820" s="41" t="s">
        <v>5872</v>
      </c>
      <c r="E1820" s="41" t="s">
        <v>4890</v>
      </c>
      <c r="F1820" s="40" t="s">
        <v>5260</v>
      </c>
      <c r="G1820" s="41" t="s">
        <v>4892</v>
      </c>
      <c r="H1820" s="60" t="s">
        <v>4893</v>
      </c>
      <c r="I1820" s="41" t="s">
        <v>5261</v>
      </c>
      <c r="J1820" s="46" t="s">
        <v>5873</v>
      </c>
      <c r="K1820" s="40" t="s">
        <v>5874</v>
      </c>
      <c r="L1820" s="41" t="s">
        <v>5875</v>
      </c>
      <c r="M1820" s="59"/>
      <c r="N1820" s="49"/>
      <c r="O1820" s="61"/>
      <c r="P1820" s="49"/>
      <c r="Q1820" s="46" t="s">
        <v>5876</v>
      </c>
      <c r="R1820" s="59"/>
      <c r="S1820" s="49"/>
      <c r="T1820" s="50" t="str">
        <f>IFERROR(__xludf.DUMMYFUNCTION("if(isblank($A1820),"""",REGEXREPLACE($A1820,   "",?(\d),?"",  ""$1""&amp;""-""&amp;$H1820))"),"")</f>
        <v/>
      </c>
      <c r="U1820" s="51" t="str">
        <f>IFERROR(__xludf.DUMMYFUNCTION("iferror(split(A1820,"","",TRUE,TRUE),"""")"),"")</f>
        <v/>
      </c>
      <c r="V1820" s="51"/>
      <c r="W1820" s="51"/>
      <c r="X1820" s="51"/>
      <c r="Y1820" s="50" t="str">
        <f>IFERROR(__xludf.DUMMYFUNCTION("if(or(U1820="""",U1820=""f""),"""",U1820&amp;"": ""&amp;vlookup(to_text(U1820),'1.Learning-Goals'!$A$3:$B$100,2,FALSE))"),"")</f>
        <v/>
      </c>
      <c r="Z1820" s="50" t="str">
        <f>IFERROR(__xludf.DUMMYFUNCTION("if(or(V1820="""",V1820=""f""),"""",V1820&amp;"": ""&amp;vlookup(to_text(V1820),'1.Learning-Goals'!$A$3:$B$100,2,FALSE))"),"")</f>
        <v/>
      </c>
      <c r="AA1820" s="50" t="str">
        <f>IFERROR(__xludf.DUMMYFUNCTION("if(or(W1820="""",W1820=""f""),"""",W1820&amp;"": ""&amp;vlookup(to_text(W1820),'1.Learning-Goals'!$A$3:$B$100,2,FALSE))"),"")</f>
        <v/>
      </c>
      <c r="AB1820" s="50" t="str">
        <f>IFERROR(__xludf.DUMMYFUNCTION("if(or(X1820="""",X1820=""f""),"""",X1820&amp;"": ""&amp;vlookup(to_text(X1820),'1.Learning-Goals'!$A$3:$B$100,2,FALSE))"),"")</f>
        <v/>
      </c>
      <c r="AC1820" s="52"/>
      <c r="AD1820" s="52"/>
      <c r="AE1820" s="52"/>
      <c r="AF1820" s="52"/>
      <c r="AG1820" s="52"/>
      <c r="AH1820" s="52"/>
      <c r="AI1820" s="52"/>
      <c r="AJ1820" s="52"/>
    </row>
    <row r="1821" ht="15.75" customHeight="1">
      <c r="A1821" s="53"/>
      <c r="B1821" s="39" t="str">
        <f t="shared" si="1"/>
        <v/>
      </c>
      <c r="C1821" s="40" t="s">
        <v>5877</v>
      </c>
      <c r="D1821" s="41" t="s">
        <v>5878</v>
      </c>
      <c r="E1821" s="41" t="s">
        <v>4890</v>
      </c>
      <c r="F1821" s="40" t="s">
        <v>5260</v>
      </c>
      <c r="G1821" s="41" t="s">
        <v>4892</v>
      </c>
      <c r="H1821" s="60" t="s">
        <v>4893</v>
      </c>
      <c r="I1821" s="41" t="s">
        <v>5261</v>
      </c>
      <c r="J1821" s="46" t="s">
        <v>5873</v>
      </c>
      <c r="K1821" s="40" t="s">
        <v>5879</v>
      </c>
      <c r="L1821" s="41" t="s">
        <v>5880</v>
      </c>
      <c r="M1821" s="59"/>
      <c r="N1821" s="49"/>
      <c r="O1821" s="61"/>
      <c r="P1821" s="49"/>
      <c r="Q1821" s="59"/>
      <c r="R1821" s="59"/>
      <c r="S1821" s="49"/>
      <c r="T1821" s="50" t="str">
        <f>IFERROR(__xludf.DUMMYFUNCTION("if(isblank($A1821),"""",REGEXREPLACE($A1821,   "",?(\d),?"",  ""$1""&amp;""-""&amp;$H1821))"),"")</f>
        <v/>
      </c>
      <c r="U1821" s="51" t="str">
        <f>IFERROR(__xludf.DUMMYFUNCTION("iferror(split(A1821,"","",TRUE,TRUE),"""")"),"")</f>
        <v/>
      </c>
      <c r="V1821" s="51"/>
      <c r="W1821" s="51"/>
      <c r="X1821" s="51"/>
      <c r="Y1821" s="50" t="str">
        <f>IFERROR(__xludf.DUMMYFUNCTION("if(or(U1821="""",U1821=""f""),"""",U1821&amp;"": ""&amp;vlookup(to_text(U1821),'1.Learning-Goals'!$A$3:$B$100,2,FALSE))"),"")</f>
        <v/>
      </c>
      <c r="Z1821" s="50" t="str">
        <f>IFERROR(__xludf.DUMMYFUNCTION("if(or(V1821="""",V1821=""f""),"""",V1821&amp;"": ""&amp;vlookup(to_text(V1821),'1.Learning-Goals'!$A$3:$B$100,2,FALSE))"),"")</f>
        <v/>
      </c>
      <c r="AA1821" s="50" t="str">
        <f>IFERROR(__xludf.DUMMYFUNCTION("if(or(W1821="""",W1821=""f""),"""",W1821&amp;"": ""&amp;vlookup(to_text(W1821),'1.Learning-Goals'!$A$3:$B$100,2,FALSE))"),"")</f>
        <v/>
      </c>
      <c r="AB1821" s="50" t="str">
        <f>IFERROR(__xludf.DUMMYFUNCTION("if(or(X1821="""",X1821=""f""),"""",X1821&amp;"": ""&amp;vlookup(to_text(X1821),'1.Learning-Goals'!$A$3:$B$100,2,FALSE))"),"")</f>
        <v/>
      </c>
      <c r="AC1821" s="52"/>
      <c r="AD1821" s="52"/>
      <c r="AE1821" s="52"/>
      <c r="AF1821" s="52"/>
      <c r="AG1821" s="52"/>
      <c r="AH1821" s="52"/>
      <c r="AI1821" s="52"/>
      <c r="AJ1821" s="52"/>
    </row>
    <row r="1822" ht="15.75" customHeight="1">
      <c r="A1822" s="53"/>
      <c r="B1822" s="39" t="str">
        <f t="shared" si="1"/>
        <v/>
      </c>
      <c r="C1822" s="40" t="s">
        <v>5881</v>
      </c>
      <c r="D1822" s="41" t="s">
        <v>5882</v>
      </c>
      <c r="E1822" s="41" t="s">
        <v>4890</v>
      </c>
      <c r="F1822" s="40" t="s">
        <v>5260</v>
      </c>
      <c r="G1822" s="41" t="s">
        <v>4902</v>
      </c>
      <c r="H1822" s="60" t="s">
        <v>4893</v>
      </c>
      <c r="I1822" s="41" t="s">
        <v>5261</v>
      </c>
      <c r="J1822" s="46" t="s">
        <v>5873</v>
      </c>
      <c r="K1822" s="40" t="s">
        <v>5883</v>
      </c>
      <c r="L1822" s="41" t="s">
        <v>5884</v>
      </c>
      <c r="M1822" s="59"/>
      <c r="N1822" s="49"/>
      <c r="O1822" s="61"/>
      <c r="P1822" s="49"/>
      <c r="Q1822" s="46" t="s">
        <v>5885</v>
      </c>
      <c r="R1822" s="46" t="s">
        <v>5886</v>
      </c>
      <c r="S1822" s="49"/>
      <c r="T1822" s="50" t="str">
        <f>IFERROR(__xludf.DUMMYFUNCTION("if(isblank($A1822),"""",REGEXREPLACE($A1822,   "",?(\d),?"",  ""$1""&amp;""-""&amp;$H1822))"),"")</f>
        <v/>
      </c>
      <c r="U1822" s="51" t="str">
        <f>IFERROR(__xludf.DUMMYFUNCTION("iferror(split(A1822,"","",TRUE,TRUE),"""")"),"")</f>
        <v/>
      </c>
      <c r="V1822" s="51"/>
      <c r="W1822" s="51"/>
      <c r="X1822" s="51"/>
      <c r="Y1822" s="50" t="str">
        <f>IFERROR(__xludf.DUMMYFUNCTION("if(or(U1822="""",U1822=""f""),"""",U1822&amp;"": ""&amp;vlookup(to_text(U1822),'1.Learning-Goals'!$A$3:$B$100,2,FALSE))"),"")</f>
        <v/>
      </c>
      <c r="Z1822" s="50" t="str">
        <f>IFERROR(__xludf.DUMMYFUNCTION("if(or(V1822="""",V1822=""f""),"""",V1822&amp;"": ""&amp;vlookup(to_text(V1822),'1.Learning-Goals'!$A$3:$B$100,2,FALSE))"),"")</f>
        <v/>
      </c>
      <c r="AA1822" s="50" t="str">
        <f>IFERROR(__xludf.DUMMYFUNCTION("if(or(W1822="""",W1822=""f""),"""",W1822&amp;"": ""&amp;vlookup(to_text(W1822),'1.Learning-Goals'!$A$3:$B$100,2,FALSE))"),"")</f>
        <v/>
      </c>
      <c r="AB1822" s="50" t="str">
        <f>IFERROR(__xludf.DUMMYFUNCTION("if(or(X1822="""",X1822=""f""),"""",X1822&amp;"": ""&amp;vlookup(to_text(X1822),'1.Learning-Goals'!$A$3:$B$100,2,FALSE))"),"")</f>
        <v/>
      </c>
      <c r="AC1822" s="52"/>
      <c r="AD1822" s="52"/>
      <c r="AE1822" s="52"/>
      <c r="AF1822" s="52"/>
      <c r="AG1822" s="52"/>
      <c r="AH1822" s="52"/>
      <c r="AI1822" s="52"/>
      <c r="AJ1822" s="52"/>
    </row>
    <row r="1823" ht="15.75" customHeight="1">
      <c r="A1823" s="53"/>
      <c r="B1823" s="39" t="str">
        <f t="shared" si="1"/>
        <v/>
      </c>
      <c r="C1823" s="40" t="s">
        <v>5887</v>
      </c>
      <c r="D1823" s="41" t="s">
        <v>5888</v>
      </c>
      <c r="E1823" s="41" t="s">
        <v>4890</v>
      </c>
      <c r="F1823" s="40" t="s">
        <v>5260</v>
      </c>
      <c r="G1823" s="41" t="s">
        <v>1067</v>
      </c>
      <c r="H1823" s="60" t="s">
        <v>4893</v>
      </c>
      <c r="I1823" s="41" t="s">
        <v>5261</v>
      </c>
      <c r="J1823" s="46" t="s">
        <v>5873</v>
      </c>
      <c r="K1823" s="40" t="s">
        <v>5889</v>
      </c>
      <c r="L1823" s="41" t="s">
        <v>5890</v>
      </c>
      <c r="M1823" s="59"/>
      <c r="N1823" s="49"/>
      <c r="O1823" s="61"/>
      <c r="P1823" s="49"/>
      <c r="Q1823" s="46" t="s">
        <v>5891</v>
      </c>
      <c r="R1823" s="59"/>
      <c r="S1823" s="49"/>
      <c r="T1823" s="50" t="str">
        <f>IFERROR(__xludf.DUMMYFUNCTION("if(isblank($A1823),"""",REGEXREPLACE($A1823,   "",?(\d),?"",  ""$1""&amp;""-""&amp;$H1823))"),"")</f>
        <v/>
      </c>
      <c r="U1823" s="51" t="str">
        <f>IFERROR(__xludf.DUMMYFUNCTION("iferror(split(A1823,"","",TRUE,TRUE),"""")"),"")</f>
        <v/>
      </c>
      <c r="V1823" s="51"/>
      <c r="W1823" s="51"/>
      <c r="X1823" s="51"/>
      <c r="Y1823" s="50" t="str">
        <f>IFERROR(__xludf.DUMMYFUNCTION("if(or(U1823="""",U1823=""f""),"""",U1823&amp;"": ""&amp;vlookup(to_text(U1823),'1.Learning-Goals'!$A$3:$B$100,2,FALSE))"),"")</f>
        <v/>
      </c>
      <c r="Z1823" s="50" t="str">
        <f>IFERROR(__xludf.DUMMYFUNCTION("if(or(V1823="""",V1823=""f""),"""",V1823&amp;"": ""&amp;vlookup(to_text(V1823),'1.Learning-Goals'!$A$3:$B$100,2,FALSE))"),"")</f>
        <v/>
      </c>
      <c r="AA1823" s="50" t="str">
        <f>IFERROR(__xludf.DUMMYFUNCTION("if(or(W1823="""",W1823=""f""),"""",W1823&amp;"": ""&amp;vlookup(to_text(W1823),'1.Learning-Goals'!$A$3:$B$100,2,FALSE))"),"")</f>
        <v/>
      </c>
      <c r="AB1823" s="50" t="str">
        <f>IFERROR(__xludf.DUMMYFUNCTION("if(or(X1823="""",X1823=""f""),"""",X1823&amp;"": ""&amp;vlookup(to_text(X1823),'1.Learning-Goals'!$A$3:$B$100,2,FALSE))"),"")</f>
        <v/>
      </c>
      <c r="AC1823" s="52"/>
      <c r="AD1823" s="52"/>
      <c r="AE1823" s="52"/>
      <c r="AF1823" s="52"/>
      <c r="AG1823" s="52"/>
      <c r="AH1823" s="52"/>
      <c r="AI1823" s="52"/>
      <c r="AJ1823" s="52"/>
    </row>
    <row r="1824" ht="15.75" customHeight="1">
      <c r="A1824" s="53"/>
      <c r="B1824" s="39" t="str">
        <f t="shared" si="1"/>
        <v/>
      </c>
      <c r="C1824" s="40" t="s">
        <v>5892</v>
      </c>
      <c r="D1824" s="41" t="s">
        <v>5893</v>
      </c>
      <c r="E1824" s="41" t="s">
        <v>4890</v>
      </c>
      <c r="F1824" s="40" t="s">
        <v>5260</v>
      </c>
      <c r="G1824" s="41" t="s">
        <v>1067</v>
      </c>
      <c r="H1824" s="60" t="s">
        <v>4893</v>
      </c>
      <c r="I1824" s="41" t="s">
        <v>5261</v>
      </c>
      <c r="J1824" s="46" t="s">
        <v>5873</v>
      </c>
      <c r="K1824" s="40" t="s">
        <v>5889</v>
      </c>
      <c r="L1824" s="41" t="s">
        <v>5890</v>
      </c>
      <c r="M1824" s="59"/>
      <c r="N1824" s="49"/>
      <c r="O1824" s="61"/>
      <c r="P1824" s="49"/>
      <c r="Q1824" s="46" t="s">
        <v>5891</v>
      </c>
      <c r="R1824" s="59"/>
      <c r="S1824" s="49"/>
      <c r="T1824" s="50" t="str">
        <f>IFERROR(__xludf.DUMMYFUNCTION("if(isblank($A1824),"""",REGEXREPLACE($A1824,   "",?(\d),?"",  ""$1""&amp;""-""&amp;$H1824))"),"")</f>
        <v/>
      </c>
      <c r="U1824" s="51" t="str">
        <f>IFERROR(__xludf.DUMMYFUNCTION("iferror(split(A1824,"","",TRUE,TRUE),"""")"),"")</f>
        <v/>
      </c>
      <c r="V1824" s="51"/>
      <c r="W1824" s="51"/>
      <c r="X1824" s="51"/>
      <c r="Y1824" s="50" t="str">
        <f>IFERROR(__xludf.DUMMYFUNCTION("if(or(U1824="""",U1824=""f""),"""",U1824&amp;"": ""&amp;vlookup(to_text(U1824),'1.Learning-Goals'!$A$3:$B$100,2,FALSE))"),"")</f>
        <v/>
      </c>
      <c r="Z1824" s="50" t="str">
        <f>IFERROR(__xludf.DUMMYFUNCTION("if(or(V1824="""",V1824=""f""),"""",V1824&amp;"": ""&amp;vlookup(to_text(V1824),'1.Learning-Goals'!$A$3:$B$100,2,FALSE))"),"")</f>
        <v/>
      </c>
      <c r="AA1824" s="50" t="str">
        <f>IFERROR(__xludf.DUMMYFUNCTION("if(or(W1824="""",W1824=""f""),"""",W1824&amp;"": ""&amp;vlookup(to_text(W1824),'1.Learning-Goals'!$A$3:$B$100,2,FALSE))"),"")</f>
        <v/>
      </c>
      <c r="AB1824" s="50" t="str">
        <f>IFERROR(__xludf.DUMMYFUNCTION("if(or(X1824="""",X1824=""f""),"""",X1824&amp;"": ""&amp;vlookup(to_text(X1824),'1.Learning-Goals'!$A$3:$B$100,2,FALSE))"),"")</f>
        <v/>
      </c>
      <c r="AC1824" s="52"/>
      <c r="AD1824" s="52"/>
      <c r="AE1824" s="52"/>
      <c r="AF1824" s="52"/>
      <c r="AG1824" s="52"/>
      <c r="AH1824" s="52"/>
      <c r="AI1824" s="52"/>
      <c r="AJ1824" s="52"/>
    </row>
    <row r="1825" ht="15.75" customHeight="1">
      <c r="A1825" s="53"/>
      <c r="B1825" s="39" t="str">
        <f t="shared" si="1"/>
        <v/>
      </c>
      <c r="C1825" s="40" t="s">
        <v>5894</v>
      </c>
      <c r="D1825" s="41" t="s">
        <v>5895</v>
      </c>
      <c r="E1825" s="41" t="s">
        <v>4890</v>
      </c>
      <c r="F1825" s="40" t="s">
        <v>5260</v>
      </c>
      <c r="G1825" s="41" t="s">
        <v>1067</v>
      </c>
      <c r="H1825" s="60" t="s">
        <v>4893</v>
      </c>
      <c r="I1825" s="41" t="s">
        <v>5261</v>
      </c>
      <c r="J1825" s="46" t="s">
        <v>5873</v>
      </c>
      <c r="K1825" s="40" t="s">
        <v>5889</v>
      </c>
      <c r="L1825" s="41" t="s">
        <v>5890</v>
      </c>
      <c r="M1825" s="59"/>
      <c r="N1825" s="49"/>
      <c r="O1825" s="61"/>
      <c r="P1825" s="49"/>
      <c r="Q1825" s="46" t="s">
        <v>5891</v>
      </c>
      <c r="R1825" s="59"/>
      <c r="S1825" s="49"/>
      <c r="T1825" s="50" t="str">
        <f>IFERROR(__xludf.DUMMYFUNCTION("if(isblank($A1825),"""",REGEXREPLACE($A1825,   "",?(\d),?"",  ""$1""&amp;""-""&amp;$H1825))"),"")</f>
        <v/>
      </c>
      <c r="U1825" s="51" t="str">
        <f>IFERROR(__xludf.DUMMYFUNCTION("iferror(split(A1825,"","",TRUE,TRUE),"""")"),"")</f>
        <v/>
      </c>
      <c r="V1825" s="51"/>
      <c r="W1825" s="51"/>
      <c r="X1825" s="51"/>
      <c r="Y1825" s="50" t="str">
        <f>IFERROR(__xludf.DUMMYFUNCTION("if(or(U1825="""",U1825=""f""),"""",U1825&amp;"": ""&amp;vlookup(to_text(U1825),'1.Learning-Goals'!$A$3:$B$100,2,FALSE))"),"")</f>
        <v/>
      </c>
      <c r="Z1825" s="50" t="str">
        <f>IFERROR(__xludf.DUMMYFUNCTION("if(or(V1825="""",V1825=""f""),"""",V1825&amp;"": ""&amp;vlookup(to_text(V1825),'1.Learning-Goals'!$A$3:$B$100,2,FALSE))"),"")</f>
        <v/>
      </c>
      <c r="AA1825" s="50" t="str">
        <f>IFERROR(__xludf.DUMMYFUNCTION("if(or(W1825="""",W1825=""f""),"""",W1825&amp;"": ""&amp;vlookup(to_text(W1825),'1.Learning-Goals'!$A$3:$B$100,2,FALSE))"),"")</f>
        <v/>
      </c>
      <c r="AB1825" s="50" t="str">
        <f>IFERROR(__xludf.DUMMYFUNCTION("if(or(X1825="""",X1825=""f""),"""",X1825&amp;"": ""&amp;vlookup(to_text(X1825),'1.Learning-Goals'!$A$3:$B$100,2,FALSE))"),"")</f>
        <v/>
      </c>
      <c r="AC1825" s="52"/>
      <c r="AD1825" s="52"/>
      <c r="AE1825" s="52"/>
      <c r="AF1825" s="52"/>
      <c r="AG1825" s="52"/>
      <c r="AH1825" s="52"/>
      <c r="AI1825" s="52"/>
      <c r="AJ1825" s="52"/>
    </row>
    <row r="1826" ht="15.75" customHeight="1">
      <c r="A1826" s="53"/>
      <c r="B1826" s="39" t="str">
        <f t="shared" si="1"/>
        <v/>
      </c>
      <c r="C1826" s="40" t="s">
        <v>5896</v>
      </c>
      <c r="D1826" s="41" t="s">
        <v>5897</v>
      </c>
      <c r="E1826" s="41" t="s">
        <v>4890</v>
      </c>
      <c r="F1826" s="40" t="s">
        <v>5260</v>
      </c>
      <c r="G1826" s="41" t="s">
        <v>1067</v>
      </c>
      <c r="H1826" s="60" t="s">
        <v>4893</v>
      </c>
      <c r="I1826" s="41" t="s">
        <v>5261</v>
      </c>
      <c r="J1826" s="46" t="s">
        <v>5873</v>
      </c>
      <c r="K1826" s="40" t="s">
        <v>5898</v>
      </c>
      <c r="L1826" s="41" t="s">
        <v>5899</v>
      </c>
      <c r="M1826" s="59"/>
      <c r="N1826" s="49"/>
      <c r="O1826" s="61"/>
      <c r="P1826" s="49"/>
      <c r="Q1826" s="46" t="s">
        <v>5900</v>
      </c>
      <c r="R1826" s="59"/>
      <c r="S1826" s="49"/>
      <c r="T1826" s="50" t="str">
        <f>IFERROR(__xludf.DUMMYFUNCTION("if(isblank($A1826),"""",REGEXREPLACE($A1826,   "",?(\d),?"",  ""$1""&amp;""-""&amp;$H1826))"),"")</f>
        <v/>
      </c>
      <c r="U1826" s="51" t="str">
        <f>IFERROR(__xludf.DUMMYFUNCTION("iferror(split(A1826,"","",TRUE,TRUE),"""")"),"")</f>
        <v/>
      </c>
      <c r="V1826" s="51"/>
      <c r="W1826" s="51"/>
      <c r="X1826" s="51"/>
      <c r="Y1826" s="50" t="str">
        <f>IFERROR(__xludf.DUMMYFUNCTION("if(or(U1826="""",U1826=""f""),"""",U1826&amp;"": ""&amp;vlookup(to_text(U1826),'1.Learning-Goals'!$A$3:$B$100,2,FALSE))"),"")</f>
        <v/>
      </c>
      <c r="Z1826" s="50" t="str">
        <f>IFERROR(__xludf.DUMMYFUNCTION("if(or(V1826="""",V1826=""f""),"""",V1826&amp;"": ""&amp;vlookup(to_text(V1826),'1.Learning-Goals'!$A$3:$B$100,2,FALSE))"),"")</f>
        <v/>
      </c>
      <c r="AA1826" s="50" t="str">
        <f>IFERROR(__xludf.DUMMYFUNCTION("if(or(W1826="""",W1826=""f""),"""",W1826&amp;"": ""&amp;vlookup(to_text(W1826),'1.Learning-Goals'!$A$3:$B$100,2,FALSE))"),"")</f>
        <v/>
      </c>
      <c r="AB1826" s="50" t="str">
        <f>IFERROR(__xludf.DUMMYFUNCTION("if(or(X1826="""",X1826=""f""),"""",X1826&amp;"": ""&amp;vlookup(to_text(X1826),'1.Learning-Goals'!$A$3:$B$100,2,FALSE))"),"")</f>
        <v/>
      </c>
      <c r="AC1826" s="52"/>
      <c r="AD1826" s="52"/>
      <c r="AE1826" s="52"/>
      <c r="AF1826" s="52"/>
      <c r="AG1826" s="52"/>
      <c r="AH1826" s="52"/>
      <c r="AI1826" s="52"/>
      <c r="AJ1826" s="52"/>
    </row>
    <row r="1827" ht="15.75" customHeight="1">
      <c r="A1827" s="53"/>
      <c r="B1827" s="39" t="str">
        <f t="shared" si="1"/>
        <v/>
      </c>
      <c r="C1827" s="40" t="s">
        <v>5901</v>
      </c>
      <c r="D1827" s="41" t="s">
        <v>5902</v>
      </c>
      <c r="E1827" s="41" t="s">
        <v>4890</v>
      </c>
      <c r="F1827" s="40" t="s">
        <v>5260</v>
      </c>
      <c r="G1827" s="41" t="s">
        <v>4051</v>
      </c>
      <c r="H1827" s="60" t="s">
        <v>4893</v>
      </c>
      <c r="I1827" s="41" t="s">
        <v>5261</v>
      </c>
      <c r="J1827" s="41" t="s">
        <v>5873</v>
      </c>
      <c r="K1827" s="40" t="s">
        <v>5903</v>
      </c>
      <c r="L1827" s="41" t="s">
        <v>5904</v>
      </c>
      <c r="M1827" s="59"/>
      <c r="N1827" s="49"/>
      <c r="O1827" s="61"/>
      <c r="P1827" s="49"/>
      <c r="Q1827" s="46" t="s">
        <v>5905</v>
      </c>
      <c r="R1827" s="46" t="s">
        <v>5906</v>
      </c>
      <c r="S1827" s="49"/>
      <c r="T1827" s="50" t="str">
        <f>IFERROR(__xludf.DUMMYFUNCTION("if(isblank($A1827),"""",REGEXREPLACE($A1827,   "",?(\d),?"",  ""$1""&amp;""-""&amp;$H1827))"),"")</f>
        <v/>
      </c>
      <c r="U1827" s="51" t="str">
        <f>IFERROR(__xludf.DUMMYFUNCTION("iferror(split(A1827,"","",TRUE,TRUE),"""")"),"")</f>
        <v/>
      </c>
      <c r="V1827" s="51"/>
      <c r="W1827" s="51"/>
      <c r="X1827" s="51"/>
      <c r="Y1827" s="50" t="str">
        <f>IFERROR(__xludf.DUMMYFUNCTION("if(or(U1827="""",U1827=""f""),"""",U1827&amp;"": ""&amp;vlookup(to_text(U1827),'1.Learning-Goals'!$A$3:$B$100,2,FALSE))"),"")</f>
        <v/>
      </c>
      <c r="Z1827" s="50" t="str">
        <f>IFERROR(__xludf.DUMMYFUNCTION("if(or(V1827="""",V1827=""f""),"""",V1827&amp;"": ""&amp;vlookup(to_text(V1827),'1.Learning-Goals'!$A$3:$B$100,2,FALSE))"),"")</f>
        <v/>
      </c>
      <c r="AA1827" s="50" t="str">
        <f>IFERROR(__xludf.DUMMYFUNCTION("if(or(W1827="""",W1827=""f""),"""",W1827&amp;"": ""&amp;vlookup(to_text(W1827),'1.Learning-Goals'!$A$3:$B$100,2,FALSE))"),"")</f>
        <v/>
      </c>
      <c r="AB1827" s="50" t="str">
        <f>IFERROR(__xludf.DUMMYFUNCTION("if(or(X1827="""",X1827=""f""),"""",X1827&amp;"": ""&amp;vlookup(to_text(X1827),'1.Learning-Goals'!$A$3:$B$100,2,FALSE))"),"")</f>
        <v/>
      </c>
      <c r="AC1827" s="52"/>
      <c r="AD1827" s="52"/>
      <c r="AE1827" s="52"/>
      <c r="AF1827" s="52"/>
      <c r="AG1827" s="52"/>
      <c r="AH1827" s="52"/>
      <c r="AI1827" s="52"/>
      <c r="AJ1827" s="52"/>
    </row>
    <row r="1828" ht="15.75" customHeight="1">
      <c r="A1828" s="53"/>
      <c r="B1828" s="39" t="str">
        <f t="shared" si="1"/>
        <v/>
      </c>
      <c r="C1828" s="40" t="s">
        <v>5907</v>
      </c>
      <c r="D1828" s="41" t="s">
        <v>5908</v>
      </c>
      <c r="E1828" s="41" t="s">
        <v>4890</v>
      </c>
      <c r="F1828" s="40" t="s">
        <v>5260</v>
      </c>
      <c r="G1828" s="41" t="s">
        <v>4902</v>
      </c>
      <c r="H1828" s="60" t="s">
        <v>4893</v>
      </c>
      <c r="I1828" s="41" t="s">
        <v>5261</v>
      </c>
      <c r="J1828" s="46" t="s">
        <v>5909</v>
      </c>
      <c r="K1828" s="40" t="s">
        <v>5883</v>
      </c>
      <c r="L1828" s="41" t="s">
        <v>5884</v>
      </c>
      <c r="M1828" s="59"/>
      <c r="N1828" s="49"/>
      <c r="O1828" s="61"/>
      <c r="P1828" s="49"/>
      <c r="Q1828" s="46" t="s">
        <v>5885</v>
      </c>
      <c r="R1828" s="46" t="s">
        <v>5886</v>
      </c>
      <c r="S1828" s="49"/>
      <c r="T1828" s="50" t="str">
        <f>IFERROR(__xludf.DUMMYFUNCTION("if(isblank($A1828),"""",REGEXREPLACE($A1828,   "",?(\d),?"",  ""$1""&amp;""-""&amp;$H1828))"),"")</f>
        <v/>
      </c>
      <c r="U1828" s="51" t="str">
        <f>IFERROR(__xludf.DUMMYFUNCTION("iferror(split(A1828,"","",TRUE,TRUE),"""")"),"")</f>
        <v/>
      </c>
      <c r="V1828" s="51"/>
      <c r="W1828" s="51"/>
      <c r="X1828" s="51"/>
      <c r="Y1828" s="50" t="str">
        <f>IFERROR(__xludf.DUMMYFUNCTION("if(or(U1828="""",U1828=""f""),"""",U1828&amp;"": ""&amp;vlookup(to_text(U1828),'1.Learning-Goals'!$A$3:$B$100,2,FALSE))"),"")</f>
        <v/>
      </c>
      <c r="Z1828" s="50" t="str">
        <f>IFERROR(__xludf.DUMMYFUNCTION("if(or(V1828="""",V1828=""f""),"""",V1828&amp;"": ""&amp;vlookup(to_text(V1828),'1.Learning-Goals'!$A$3:$B$100,2,FALSE))"),"")</f>
        <v/>
      </c>
      <c r="AA1828" s="50" t="str">
        <f>IFERROR(__xludf.DUMMYFUNCTION("if(or(W1828="""",W1828=""f""),"""",W1828&amp;"": ""&amp;vlookup(to_text(W1828),'1.Learning-Goals'!$A$3:$B$100,2,FALSE))"),"")</f>
        <v/>
      </c>
      <c r="AB1828" s="50" t="str">
        <f>IFERROR(__xludf.DUMMYFUNCTION("if(or(X1828="""",X1828=""f""),"""",X1828&amp;"": ""&amp;vlookup(to_text(X1828),'1.Learning-Goals'!$A$3:$B$100,2,FALSE))"),"")</f>
        <v/>
      </c>
      <c r="AC1828" s="52"/>
      <c r="AD1828" s="52"/>
      <c r="AE1828" s="52"/>
      <c r="AF1828" s="52"/>
      <c r="AG1828" s="52"/>
      <c r="AH1828" s="52"/>
      <c r="AI1828" s="52"/>
      <c r="AJ1828" s="52"/>
    </row>
    <row r="1829" ht="15.75" customHeight="1">
      <c r="A1829" s="53"/>
      <c r="B1829" s="39" t="str">
        <f t="shared" si="1"/>
        <v/>
      </c>
      <c r="C1829" s="40" t="s">
        <v>5910</v>
      </c>
      <c r="D1829" s="41" t="s">
        <v>5911</v>
      </c>
      <c r="E1829" s="41" t="s">
        <v>4890</v>
      </c>
      <c r="F1829" s="40" t="s">
        <v>5260</v>
      </c>
      <c r="G1829" s="41" t="s">
        <v>1067</v>
      </c>
      <c r="H1829" s="60" t="s">
        <v>4893</v>
      </c>
      <c r="I1829" s="41" t="s">
        <v>5261</v>
      </c>
      <c r="J1829" s="46" t="s">
        <v>5909</v>
      </c>
      <c r="K1829" s="40" t="s">
        <v>5912</v>
      </c>
      <c r="L1829" s="41" t="s">
        <v>5913</v>
      </c>
      <c r="M1829" s="59"/>
      <c r="N1829" s="49"/>
      <c r="O1829" s="61"/>
      <c r="P1829" s="49"/>
      <c r="Q1829" s="46" t="s">
        <v>5914</v>
      </c>
      <c r="R1829" s="46" t="s">
        <v>5915</v>
      </c>
      <c r="S1829" s="49"/>
      <c r="T1829" s="50" t="str">
        <f>IFERROR(__xludf.DUMMYFUNCTION("if(isblank($A1829),"""",REGEXREPLACE($A1829,   "",?(\d),?"",  ""$1""&amp;""-""&amp;$H1829))"),"")</f>
        <v/>
      </c>
      <c r="U1829" s="51" t="str">
        <f>IFERROR(__xludf.DUMMYFUNCTION("iferror(split(A1829,"","",TRUE,TRUE),"""")"),"")</f>
        <v/>
      </c>
      <c r="V1829" s="51"/>
      <c r="W1829" s="51"/>
      <c r="X1829" s="51"/>
      <c r="Y1829" s="50" t="str">
        <f>IFERROR(__xludf.DUMMYFUNCTION("if(or(U1829="""",U1829=""f""),"""",U1829&amp;"": ""&amp;vlookup(to_text(U1829),'1.Learning-Goals'!$A$3:$B$100,2,FALSE))"),"")</f>
        <v/>
      </c>
      <c r="Z1829" s="50" t="str">
        <f>IFERROR(__xludf.DUMMYFUNCTION("if(or(V1829="""",V1829=""f""),"""",V1829&amp;"": ""&amp;vlookup(to_text(V1829),'1.Learning-Goals'!$A$3:$B$100,2,FALSE))"),"")</f>
        <v/>
      </c>
      <c r="AA1829" s="50" t="str">
        <f>IFERROR(__xludf.DUMMYFUNCTION("if(or(W1829="""",W1829=""f""),"""",W1829&amp;"": ""&amp;vlookup(to_text(W1829),'1.Learning-Goals'!$A$3:$B$100,2,FALSE))"),"")</f>
        <v/>
      </c>
      <c r="AB1829" s="50" t="str">
        <f>IFERROR(__xludf.DUMMYFUNCTION("if(or(X1829="""",X1829=""f""),"""",X1829&amp;"": ""&amp;vlookup(to_text(X1829),'1.Learning-Goals'!$A$3:$B$100,2,FALSE))"),"")</f>
        <v/>
      </c>
      <c r="AC1829" s="52"/>
      <c r="AD1829" s="52"/>
      <c r="AE1829" s="52"/>
      <c r="AF1829" s="52"/>
      <c r="AG1829" s="52"/>
      <c r="AH1829" s="52"/>
      <c r="AI1829" s="52"/>
      <c r="AJ1829" s="52"/>
    </row>
    <row r="1830" ht="15.75" customHeight="1">
      <c r="A1830" s="53"/>
      <c r="B1830" s="39" t="str">
        <f t="shared" si="1"/>
        <v/>
      </c>
      <c r="C1830" s="40" t="s">
        <v>5916</v>
      </c>
      <c r="D1830" s="41" t="s">
        <v>5917</v>
      </c>
      <c r="E1830" s="41" t="s">
        <v>4890</v>
      </c>
      <c r="F1830" s="40" t="s">
        <v>5260</v>
      </c>
      <c r="G1830" s="41" t="s">
        <v>4051</v>
      </c>
      <c r="H1830" s="60" t="s">
        <v>4893</v>
      </c>
      <c r="I1830" s="41" t="s">
        <v>5261</v>
      </c>
      <c r="J1830" s="41" t="s">
        <v>5909</v>
      </c>
      <c r="K1830" s="40" t="s">
        <v>5918</v>
      </c>
      <c r="L1830" s="41" t="s">
        <v>5919</v>
      </c>
      <c r="M1830" s="59"/>
      <c r="N1830" s="49"/>
      <c r="O1830" s="61"/>
      <c r="P1830" s="49"/>
      <c r="Q1830" s="46" t="s">
        <v>5920</v>
      </c>
      <c r="R1830" s="46" t="s">
        <v>5921</v>
      </c>
      <c r="S1830" s="49"/>
      <c r="T1830" s="50" t="str">
        <f>IFERROR(__xludf.DUMMYFUNCTION("if(isblank($A1830),"""",REGEXREPLACE($A1830,   "",?(\d),?"",  ""$1""&amp;""-""&amp;$H1830))"),"")</f>
        <v/>
      </c>
      <c r="U1830" s="51" t="str">
        <f>IFERROR(__xludf.DUMMYFUNCTION("iferror(split(A1830,"","",TRUE,TRUE),"""")"),"")</f>
        <v/>
      </c>
      <c r="V1830" s="51"/>
      <c r="W1830" s="51"/>
      <c r="X1830" s="51"/>
      <c r="Y1830" s="50" t="str">
        <f>IFERROR(__xludf.DUMMYFUNCTION("if(or(U1830="""",U1830=""f""),"""",U1830&amp;"": ""&amp;vlookup(to_text(U1830),'1.Learning-Goals'!$A$3:$B$100,2,FALSE))"),"")</f>
        <v/>
      </c>
      <c r="Z1830" s="50" t="str">
        <f>IFERROR(__xludf.DUMMYFUNCTION("if(or(V1830="""",V1830=""f""),"""",V1830&amp;"": ""&amp;vlookup(to_text(V1830),'1.Learning-Goals'!$A$3:$B$100,2,FALSE))"),"")</f>
        <v/>
      </c>
      <c r="AA1830" s="50" t="str">
        <f>IFERROR(__xludf.DUMMYFUNCTION("if(or(W1830="""",W1830=""f""),"""",W1830&amp;"": ""&amp;vlookup(to_text(W1830),'1.Learning-Goals'!$A$3:$B$100,2,FALSE))"),"")</f>
        <v/>
      </c>
      <c r="AB1830" s="50" t="str">
        <f>IFERROR(__xludf.DUMMYFUNCTION("if(or(X1830="""",X1830=""f""),"""",X1830&amp;"": ""&amp;vlookup(to_text(X1830),'1.Learning-Goals'!$A$3:$B$100,2,FALSE))"),"")</f>
        <v/>
      </c>
      <c r="AC1830" s="52"/>
      <c r="AD1830" s="52"/>
      <c r="AE1830" s="52"/>
      <c r="AF1830" s="52"/>
      <c r="AG1830" s="52"/>
      <c r="AH1830" s="52"/>
      <c r="AI1830" s="52"/>
      <c r="AJ1830" s="52"/>
    </row>
    <row r="1831" ht="15.75" customHeight="1">
      <c r="A1831" s="53"/>
      <c r="B1831" s="39" t="str">
        <f t="shared" si="1"/>
        <v/>
      </c>
      <c r="C1831" s="40" t="s">
        <v>5922</v>
      </c>
      <c r="D1831" s="41" t="s">
        <v>5923</v>
      </c>
      <c r="E1831" s="41" t="s">
        <v>4890</v>
      </c>
      <c r="F1831" s="40" t="s">
        <v>5260</v>
      </c>
      <c r="G1831" s="41" t="s">
        <v>4051</v>
      </c>
      <c r="H1831" s="60" t="s">
        <v>4893</v>
      </c>
      <c r="I1831" s="41" t="s">
        <v>5261</v>
      </c>
      <c r="J1831" s="41" t="s">
        <v>5909</v>
      </c>
      <c r="K1831" s="40" t="s">
        <v>5924</v>
      </c>
      <c r="L1831" s="41" t="s">
        <v>5925</v>
      </c>
      <c r="M1831" s="59"/>
      <c r="N1831" s="49"/>
      <c r="O1831" s="61"/>
      <c r="P1831" s="49"/>
      <c r="Q1831" s="46" t="s">
        <v>5926</v>
      </c>
      <c r="R1831" s="46" t="s">
        <v>5927</v>
      </c>
      <c r="S1831" s="49"/>
      <c r="T1831" s="50" t="str">
        <f>IFERROR(__xludf.DUMMYFUNCTION("if(isblank($A1831),"""",REGEXREPLACE($A1831,   "",?(\d),?"",  ""$1""&amp;""-""&amp;$H1831))"),"")</f>
        <v/>
      </c>
      <c r="U1831" s="51" t="str">
        <f>IFERROR(__xludf.DUMMYFUNCTION("iferror(split(A1831,"","",TRUE,TRUE),"""")"),"")</f>
        <v/>
      </c>
      <c r="V1831" s="51"/>
      <c r="W1831" s="51"/>
      <c r="X1831" s="51"/>
      <c r="Y1831" s="50" t="str">
        <f>IFERROR(__xludf.DUMMYFUNCTION("if(or(U1831="""",U1831=""f""),"""",U1831&amp;"": ""&amp;vlookup(to_text(U1831),'1.Learning-Goals'!$A$3:$B$100,2,FALSE))"),"")</f>
        <v/>
      </c>
      <c r="Z1831" s="50" t="str">
        <f>IFERROR(__xludf.DUMMYFUNCTION("if(or(V1831="""",V1831=""f""),"""",V1831&amp;"": ""&amp;vlookup(to_text(V1831),'1.Learning-Goals'!$A$3:$B$100,2,FALSE))"),"")</f>
        <v/>
      </c>
      <c r="AA1831" s="50" t="str">
        <f>IFERROR(__xludf.DUMMYFUNCTION("if(or(W1831="""",W1831=""f""),"""",W1831&amp;"": ""&amp;vlookup(to_text(W1831),'1.Learning-Goals'!$A$3:$B$100,2,FALSE))"),"")</f>
        <v/>
      </c>
      <c r="AB1831" s="50" t="str">
        <f>IFERROR(__xludf.DUMMYFUNCTION("if(or(X1831="""",X1831=""f""),"""",X1831&amp;"": ""&amp;vlookup(to_text(X1831),'1.Learning-Goals'!$A$3:$B$100,2,FALSE))"),"")</f>
        <v/>
      </c>
      <c r="AC1831" s="52"/>
      <c r="AD1831" s="52"/>
      <c r="AE1831" s="52"/>
      <c r="AF1831" s="52"/>
      <c r="AG1831" s="52"/>
      <c r="AH1831" s="52"/>
      <c r="AI1831" s="52"/>
      <c r="AJ1831" s="52"/>
    </row>
    <row r="1832" ht="15.75" customHeight="1">
      <c r="A1832" s="53"/>
      <c r="B1832" s="39" t="str">
        <f t="shared" si="1"/>
        <v/>
      </c>
      <c r="C1832" s="40" t="s">
        <v>5928</v>
      </c>
      <c r="D1832" s="41" t="s">
        <v>5929</v>
      </c>
      <c r="E1832" s="41" t="s">
        <v>4890</v>
      </c>
      <c r="F1832" s="40" t="s">
        <v>5260</v>
      </c>
      <c r="G1832" s="41" t="s">
        <v>4051</v>
      </c>
      <c r="H1832" s="60" t="s">
        <v>4893</v>
      </c>
      <c r="I1832" s="41" t="s">
        <v>5261</v>
      </c>
      <c r="J1832" s="41" t="s">
        <v>5909</v>
      </c>
      <c r="K1832" s="40" t="s">
        <v>5613</v>
      </c>
      <c r="L1832" s="41" t="s">
        <v>5614</v>
      </c>
      <c r="M1832" s="59"/>
      <c r="N1832" s="49"/>
      <c r="O1832" s="61"/>
      <c r="P1832" s="49"/>
      <c r="Q1832" s="46" t="s">
        <v>5615</v>
      </c>
      <c r="R1832" s="46" t="s">
        <v>5616</v>
      </c>
      <c r="S1832" s="49"/>
      <c r="T1832" s="50" t="str">
        <f>IFERROR(__xludf.DUMMYFUNCTION("if(isblank($A1832),"""",REGEXREPLACE($A1832,   "",?(\d),?"",  ""$1""&amp;""-""&amp;$H1832))"),"")</f>
        <v/>
      </c>
      <c r="U1832" s="51" t="str">
        <f>IFERROR(__xludf.DUMMYFUNCTION("iferror(split(A1832,"","",TRUE,TRUE),"""")"),"")</f>
        <v/>
      </c>
      <c r="V1832" s="51"/>
      <c r="W1832" s="51"/>
      <c r="X1832" s="51"/>
      <c r="Y1832" s="50" t="str">
        <f>IFERROR(__xludf.DUMMYFUNCTION("if(or(U1832="""",U1832=""f""),"""",U1832&amp;"": ""&amp;vlookup(to_text(U1832),'1.Learning-Goals'!$A$3:$B$100,2,FALSE))"),"")</f>
        <v/>
      </c>
      <c r="Z1832" s="50" t="str">
        <f>IFERROR(__xludf.DUMMYFUNCTION("if(or(V1832="""",V1832=""f""),"""",V1832&amp;"": ""&amp;vlookup(to_text(V1832),'1.Learning-Goals'!$A$3:$B$100,2,FALSE))"),"")</f>
        <v/>
      </c>
      <c r="AA1832" s="50" t="str">
        <f>IFERROR(__xludf.DUMMYFUNCTION("if(or(W1832="""",W1832=""f""),"""",W1832&amp;"": ""&amp;vlookup(to_text(W1832),'1.Learning-Goals'!$A$3:$B$100,2,FALSE))"),"")</f>
        <v/>
      </c>
      <c r="AB1832" s="50" t="str">
        <f>IFERROR(__xludf.DUMMYFUNCTION("if(or(X1832="""",X1832=""f""),"""",X1832&amp;"": ""&amp;vlookup(to_text(X1832),'1.Learning-Goals'!$A$3:$B$100,2,FALSE))"),"")</f>
        <v/>
      </c>
      <c r="AC1832" s="52"/>
      <c r="AD1832" s="52"/>
      <c r="AE1832" s="52"/>
      <c r="AF1832" s="52"/>
      <c r="AG1832" s="52"/>
      <c r="AH1832" s="52"/>
      <c r="AI1832" s="52"/>
      <c r="AJ1832" s="52"/>
    </row>
    <row r="1833" ht="15.75" customHeight="1">
      <c r="A1833" s="53"/>
      <c r="B1833" s="39" t="str">
        <f t="shared" si="1"/>
        <v/>
      </c>
      <c r="C1833" s="40" t="s">
        <v>5930</v>
      </c>
      <c r="D1833" s="41" t="s">
        <v>5931</v>
      </c>
      <c r="E1833" s="41" t="s">
        <v>4890</v>
      </c>
      <c r="F1833" s="40" t="s">
        <v>5260</v>
      </c>
      <c r="G1833" s="41" t="s">
        <v>4902</v>
      </c>
      <c r="H1833" s="60" t="s">
        <v>4893</v>
      </c>
      <c r="I1833" s="41" t="s">
        <v>5261</v>
      </c>
      <c r="J1833" s="46" t="s">
        <v>5932</v>
      </c>
      <c r="K1833" s="40" t="s">
        <v>5933</v>
      </c>
      <c r="L1833" s="41" t="s">
        <v>5934</v>
      </c>
      <c r="M1833" s="59"/>
      <c r="N1833" s="49"/>
      <c r="O1833" s="61"/>
      <c r="P1833" s="49"/>
      <c r="Q1833" s="46" t="s">
        <v>5935</v>
      </c>
      <c r="R1833" s="46" t="s">
        <v>5936</v>
      </c>
      <c r="S1833" s="49"/>
      <c r="T1833" s="50" t="str">
        <f>IFERROR(__xludf.DUMMYFUNCTION("if(isblank($A1833),"""",REGEXREPLACE($A1833,   "",?(\d),?"",  ""$1""&amp;""-""&amp;$H1833))"),"")</f>
        <v/>
      </c>
      <c r="U1833" s="51" t="str">
        <f>IFERROR(__xludf.DUMMYFUNCTION("iferror(split(A1833,"","",TRUE,TRUE),"""")"),"")</f>
        <v/>
      </c>
      <c r="V1833" s="51"/>
      <c r="W1833" s="51"/>
      <c r="X1833" s="51"/>
      <c r="Y1833" s="50" t="str">
        <f>IFERROR(__xludf.DUMMYFUNCTION("if(or(U1833="""",U1833=""f""),"""",U1833&amp;"": ""&amp;vlookup(to_text(U1833),'1.Learning-Goals'!$A$3:$B$100,2,FALSE))"),"")</f>
        <v/>
      </c>
      <c r="Z1833" s="50" t="str">
        <f>IFERROR(__xludf.DUMMYFUNCTION("if(or(V1833="""",V1833=""f""),"""",V1833&amp;"": ""&amp;vlookup(to_text(V1833),'1.Learning-Goals'!$A$3:$B$100,2,FALSE))"),"")</f>
        <v/>
      </c>
      <c r="AA1833" s="50" t="str">
        <f>IFERROR(__xludf.DUMMYFUNCTION("if(or(W1833="""",W1833=""f""),"""",W1833&amp;"": ""&amp;vlookup(to_text(W1833),'1.Learning-Goals'!$A$3:$B$100,2,FALSE))"),"")</f>
        <v/>
      </c>
      <c r="AB1833" s="50" t="str">
        <f>IFERROR(__xludf.DUMMYFUNCTION("if(or(X1833="""",X1833=""f""),"""",X1833&amp;"": ""&amp;vlookup(to_text(X1833),'1.Learning-Goals'!$A$3:$B$100,2,FALSE))"),"")</f>
        <v/>
      </c>
      <c r="AC1833" s="52"/>
      <c r="AD1833" s="52"/>
      <c r="AE1833" s="52"/>
      <c r="AF1833" s="52"/>
      <c r="AG1833" s="52"/>
      <c r="AH1833" s="52"/>
      <c r="AI1833" s="52"/>
      <c r="AJ1833" s="52"/>
    </row>
    <row r="1834" ht="15.75" customHeight="1">
      <c r="A1834" s="53"/>
      <c r="B1834" s="39" t="str">
        <f t="shared" si="1"/>
        <v/>
      </c>
      <c r="C1834" s="40" t="s">
        <v>5937</v>
      </c>
      <c r="D1834" s="41" t="s">
        <v>5938</v>
      </c>
      <c r="E1834" s="41" t="s">
        <v>4890</v>
      </c>
      <c r="F1834" s="40" t="s">
        <v>5260</v>
      </c>
      <c r="G1834" s="41" t="s">
        <v>1067</v>
      </c>
      <c r="H1834" s="60" t="s">
        <v>4893</v>
      </c>
      <c r="I1834" s="41" t="s">
        <v>5261</v>
      </c>
      <c r="J1834" s="46" t="s">
        <v>5932</v>
      </c>
      <c r="K1834" s="40" t="s">
        <v>5939</v>
      </c>
      <c r="L1834" s="41" t="s">
        <v>5940</v>
      </c>
      <c r="M1834" s="59"/>
      <c r="N1834" s="49"/>
      <c r="O1834" s="61"/>
      <c r="P1834" s="49"/>
      <c r="Q1834" s="46" t="s">
        <v>5941</v>
      </c>
      <c r="R1834" s="59"/>
      <c r="S1834" s="49"/>
      <c r="T1834" s="50" t="str">
        <f>IFERROR(__xludf.DUMMYFUNCTION("if(isblank($A1834),"""",REGEXREPLACE($A1834,   "",?(\d),?"",  ""$1""&amp;""-""&amp;$H1834))"),"")</f>
        <v/>
      </c>
      <c r="U1834" s="51" t="str">
        <f>IFERROR(__xludf.DUMMYFUNCTION("iferror(split(A1834,"","",TRUE,TRUE),"""")"),"")</f>
        <v/>
      </c>
      <c r="V1834" s="51"/>
      <c r="W1834" s="51"/>
      <c r="X1834" s="51"/>
      <c r="Y1834" s="50" t="str">
        <f>IFERROR(__xludf.DUMMYFUNCTION("if(or(U1834="""",U1834=""f""),"""",U1834&amp;"": ""&amp;vlookup(to_text(U1834),'1.Learning-Goals'!$A$3:$B$100,2,FALSE))"),"")</f>
        <v/>
      </c>
      <c r="Z1834" s="50" t="str">
        <f>IFERROR(__xludf.DUMMYFUNCTION("if(or(V1834="""",V1834=""f""),"""",V1834&amp;"": ""&amp;vlookup(to_text(V1834),'1.Learning-Goals'!$A$3:$B$100,2,FALSE))"),"")</f>
        <v/>
      </c>
      <c r="AA1834" s="50" t="str">
        <f>IFERROR(__xludf.DUMMYFUNCTION("if(or(W1834="""",W1834=""f""),"""",W1834&amp;"": ""&amp;vlookup(to_text(W1834),'1.Learning-Goals'!$A$3:$B$100,2,FALSE))"),"")</f>
        <v/>
      </c>
      <c r="AB1834" s="50" t="str">
        <f>IFERROR(__xludf.DUMMYFUNCTION("if(or(X1834="""",X1834=""f""),"""",X1834&amp;"": ""&amp;vlookup(to_text(X1834),'1.Learning-Goals'!$A$3:$B$100,2,FALSE))"),"")</f>
        <v/>
      </c>
      <c r="AC1834" s="52"/>
      <c r="AD1834" s="52"/>
      <c r="AE1834" s="52"/>
      <c r="AF1834" s="52"/>
      <c r="AG1834" s="52"/>
      <c r="AH1834" s="52"/>
      <c r="AI1834" s="52"/>
      <c r="AJ1834" s="52"/>
    </row>
    <row r="1835" ht="15.75" customHeight="1">
      <c r="A1835" s="53"/>
      <c r="B1835" s="39" t="str">
        <f t="shared" si="1"/>
        <v/>
      </c>
      <c r="C1835" s="40" t="s">
        <v>5942</v>
      </c>
      <c r="D1835" s="41" t="s">
        <v>5943</v>
      </c>
      <c r="E1835" s="41" t="s">
        <v>4890</v>
      </c>
      <c r="F1835" s="40" t="s">
        <v>5260</v>
      </c>
      <c r="G1835" s="41" t="s">
        <v>1067</v>
      </c>
      <c r="H1835" s="60" t="s">
        <v>4893</v>
      </c>
      <c r="I1835" s="41" t="s">
        <v>5261</v>
      </c>
      <c r="J1835" s="46" t="s">
        <v>5932</v>
      </c>
      <c r="K1835" s="40" t="s">
        <v>5944</v>
      </c>
      <c r="L1835" s="41" t="s">
        <v>5945</v>
      </c>
      <c r="M1835" s="59"/>
      <c r="N1835" s="49"/>
      <c r="O1835" s="61"/>
      <c r="P1835" s="49"/>
      <c r="Q1835" s="46" t="s">
        <v>5946</v>
      </c>
      <c r="R1835" s="59"/>
      <c r="S1835" s="49"/>
      <c r="T1835" s="50" t="str">
        <f>IFERROR(__xludf.DUMMYFUNCTION("if(isblank($A1835),"""",REGEXREPLACE($A1835,   "",?(\d),?"",  ""$1""&amp;""-""&amp;$H1835))"),"")</f>
        <v/>
      </c>
      <c r="U1835" s="51" t="str">
        <f>IFERROR(__xludf.DUMMYFUNCTION("iferror(split(A1835,"","",TRUE,TRUE),"""")"),"")</f>
        <v/>
      </c>
      <c r="V1835" s="51"/>
      <c r="W1835" s="51"/>
      <c r="X1835" s="51"/>
      <c r="Y1835" s="50" t="str">
        <f>IFERROR(__xludf.DUMMYFUNCTION("if(or(U1835="""",U1835=""f""),"""",U1835&amp;"": ""&amp;vlookup(to_text(U1835),'1.Learning-Goals'!$A$3:$B$100,2,FALSE))"),"")</f>
        <v/>
      </c>
      <c r="Z1835" s="50" t="str">
        <f>IFERROR(__xludf.DUMMYFUNCTION("if(or(V1835="""",V1835=""f""),"""",V1835&amp;"": ""&amp;vlookup(to_text(V1835),'1.Learning-Goals'!$A$3:$B$100,2,FALSE))"),"")</f>
        <v/>
      </c>
      <c r="AA1835" s="50" t="str">
        <f>IFERROR(__xludf.DUMMYFUNCTION("if(or(W1835="""",W1835=""f""),"""",W1835&amp;"": ""&amp;vlookup(to_text(W1835),'1.Learning-Goals'!$A$3:$B$100,2,FALSE))"),"")</f>
        <v/>
      </c>
      <c r="AB1835" s="50" t="str">
        <f>IFERROR(__xludf.DUMMYFUNCTION("if(or(X1835="""",X1835=""f""),"""",X1835&amp;"": ""&amp;vlookup(to_text(X1835),'1.Learning-Goals'!$A$3:$B$100,2,FALSE))"),"")</f>
        <v/>
      </c>
      <c r="AC1835" s="52"/>
      <c r="AD1835" s="52"/>
      <c r="AE1835" s="52"/>
      <c r="AF1835" s="52"/>
      <c r="AG1835" s="52"/>
      <c r="AH1835" s="52"/>
      <c r="AI1835" s="52"/>
      <c r="AJ1835" s="52"/>
    </row>
    <row r="1836" ht="15.75" customHeight="1">
      <c r="A1836" s="53"/>
      <c r="B1836" s="39" t="str">
        <f t="shared" si="1"/>
        <v/>
      </c>
      <c r="C1836" s="40" t="s">
        <v>5947</v>
      </c>
      <c r="D1836" s="41" t="s">
        <v>5948</v>
      </c>
      <c r="E1836" s="41" t="s">
        <v>4890</v>
      </c>
      <c r="F1836" s="40" t="s">
        <v>5260</v>
      </c>
      <c r="G1836" s="41" t="s">
        <v>4051</v>
      </c>
      <c r="H1836" s="60" t="s">
        <v>4893</v>
      </c>
      <c r="I1836" s="41" t="s">
        <v>5261</v>
      </c>
      <c r="J1836" s="41" t="s">
        <v>5932</v>
      </c>
      <c r="K1836" s="40" t="s">
        <v>5949</v>
      </c>
      <c r="L1836" s="41" t="s">
        <v>5950</v>
      </c>
      <c r="M1836" s="59"/>
      <c r="N1836" s="49"/>
      <c r="O1836" s="61"/>
      <c r="P1836" s="49"/>
      <c r="Q1836" s="46" t="s">
        <v>5951</v>
      </c>
      <c r="R1836" s="46" t="s">
        <v>5952</v>
      </c>
      <c r="S1836" s="49"/>
      <c r="T1836" s="50" t="str">
        <f>IFERROR(__xludf.DUMMYFUNCTION("if(isblank($A1836),"""",REGEXREPLACE($A1836,   "",?(\d),?"",  ""$1""&amp;""-""&amp;$H1836))"),"")</f>
        <v/>
      </c>
      <c r="U1836" s="51" t="str">
        <f>IFERROR(__xludf.DUMMYFUNCTION("iferror(split(A1836,"","",TRUE,TRUE),"""")"),"")</f>
        <v/>
      </c>
      <c r="V1836" s="51"/>
      <c r="W1836" s="51"/>
      <c r="X1836" s="51"/>
      <c r="Y1836" s="50" t="str">
        <f>IFERROR(__xludf.DUMMYFUNCTION("if(or(U1836="""",U1836=""f""),"""",U1836&amp;"": ""&amp;vlookup(to_text(U1836),'1.Learning-Goals'!$A$3:$B$100,2,FALSE))"),"")</f>
        <v/>
      </c>
      <c r="Z1836" s="50" t="str">
        <f>IFERROR(__xludf.DUMMYFUNCTION("if(or(V1836="""",V1836=""f""),"""",V1836&amp;"": ""&amp;vlookup(to_text(V1836),'1.Learning-Goals'!$A$3:$B$100,2,FALSE))"),"")</f>
        <v/>
      </c>
      <c r="AA1836" s="50" t="str">
        <f>IFERROR(__xludf.DUMMYFUNCTION("if(or(W1836="""",W1836=""f""),"""",W1836&amp;"": ""&amp;vlookup(to_text(W1836),'1.Learning-Goals'!$A$3:$B$100,2,FALSE))"),"")</f>
        <v/>
      </c>
      <c r="AB1836" s="50" t="str">
        <f>IFERROR(__xludf.DUMMYFUNCTION("if(or(X1836="""",X1836=""f""),"""",X1836&amp;"": ""&amp;vlookup(to_text(X1836),'1.Learning-Goals'!$A$3:$B$100,2,FALSE))"),"")</f>
        <v/>
      </c>
      <c r="AC1836" s="52"/>
      <c r="AD1836" s="52"/>
      <c r="AE1836" s="52"/>
      <c r="AF1836" s="52"/>
      <c r="AG1836" s="52"/>
      <c r="AH1836" s="52"/>
      <c r="AI1836" s="52"/>
      <c r="AJ1836" s="52"/>
    </row>
    <row r="1837" ht="15.75" customHeight="1">
      <c r="A1837" s="53"/>
      <c r="B1837" s="39" t="str">
        <f t="shared" si="1"/>
        <v/>
      </c>
      <c r="C1837" s="40" t="s">
        <v>5953</v>
      </c>
      <c r="D1837" s="41" t="s">
        <v>5954</v>
      </c>
      <c r="E1837" s="41" t="s">
        <v>4890</v>
      </c>
      <c r="F1837" s="40" t="s">
        <v>5260</v>
      </c>
      <c r="G1837" s="41" t="s">
        <v>4051</v>
      </c>
      <c r="H1837" s="60" t="s">
        <v>4893</v>
      </c>
      <c r="I1837" s="41" t="s">
        <v>5261</v>
      </c>
      <c r="J1837" s="41" t="s">
        <v>5932</v>
      </c>
      <c r="K1837" s="40" t="s">
        <v>5955</v>
      </c>
      <c r="L1837" s="41" t="s">
        <v>5956</v>
      </c>
      <c r="M1837" s="59"/>
      <c r="N1837" s="49"/>
      <c r="O1837" s="61"/>
      <c r="P1837" s="49"/>
      <c r="Q1837" s="46" t="s">
        <v>5957</v>
      </c>
      <c r="R1837" s="59"/>
      <c r="S1837" s="49"/>
      <c r="T1837" s="50" t="str">
        <f>IFERROR(__xludf.DUMMYFUNCTION("if(isblank($A1837),"""",REGEXREPLACE($A1837,   "",?(\d),?"",  ""$1""&amp;""-""&amp;$H1837))"),"")</f>
        <v/>
      </c>
      <c r="U1837" s="51" t="str">
        <f>IFERROR(__xludf.DUMMYFUNCTION("iferror(split(A1837,"","",TRUE,TRUE),"""")"),"")</f>
        <v/>
      </c>
      <c r="V1837" s="51"/>
      <c r="W1837" s="51"/>
      <c r="X1837" s="51"/>
      <c r="Y1837" s="50" t="str">
        <f>IFERROR(__xludf.DUMMYFUNCTION("if(or(U1837="""",U1837=""f""),"""",U1837&amp;"": ""&amp;vlookup(to_text(U1837),'1.Learning-Goals'!$A$3:$B$100,2,FALSE))"),"")</f>
        <v/>
      </c>
      <c r="Z1837" s="50" t="str">
        <f>IFERROR(__xludf.DUMMYFUNCTION("if(or(V1837="""",V1837=""f""),"""",V1837&amp;"": ""&amp;vlookup(to_text(V1837),'1.Learning-Goals'!$A$3:$B$100,2,FALSE))"),"")</f>
        <v/>
      </c>
      <c r="AA1837" s="50" t="str">
        <f>IFERROR(__xludf.DUMMYFUNCTION("if(or(W1837="""",W1837=""f""),"""",W1837&amp;"": ""&amp;vlookup(to_text(W1837),'1.Learning-Goals'!$A$3:$B$100,2,FALSE))"),"")</f>
        <v/>
      </c>
      <c r="AB1837" s="50" t="str">
        <f>IFERROR(__xludf.DUMMYFUNCTION("if(or(X1837="""",X1837=""f""),"""",X1837&amp;"": ""&amp;vlookup(to_text(X1837),'1.Learning-Goals'!$A$3:$B$100,2,FALSE))"),"")</f>
        <v/>
      </c>
      <c r="AC1837" s="52"/>
      <c r="AD1837" s="52"/>
      <c r="AE1837" s="52"/>
      <c r="AF1837" s="52"/>
      <c r="AG1837" s="52"/>
      <c r="AH1837" s="52"/>
      <c r="AI1837" s="52"/>
      <c r="AJ1837" s="52"/>
    </row>
    <row r="1838" ht="15.75" customHeight="1">
      <c r="A1838" s="53"/>
      <c r="B1838" s="39" t="str">
        <f t="shared" si="1"/>
        <v/>
      </c>
      <c r="C1838" s="40" t="s">
        <v>5958</v>
      </c>
      <c r="D1838" s="41" t="s">
        <v>5959</v>
      </c>
      <c r="E1838" s="41" t="s">
        <v>4890</v>
      </c>
      <c r="F1838" s="40" t="s">
        <v>5260</v>
      </c>
      <c r="G1838" s="41" t="s">
        <v>4902</v>
      </c>
      <c r="H1838" s="60" t="s">
        <v>4893</v>
      </c>
      <c r="I1838" s="41" t="s">
        <v>5261</v>
      </c>
      <c r="J1838" s="46" t="s">
        <v>5960</v>
      </c>
      <c r="K1838" s="40" t="s">
        <v>5961</v>
      </c>
      <c r="L1838" s="41" t="s">
        <v>5962</v>
      </c>
      <c r="M1838" s="59"/>
      <c r="N1838" s="49"/>
      <c r="O1838" s="61"/>
      <c r="P1838" s="49"/>
      <c r="Q1838" s="59"/>
      <c r="R1838" s="59"/>
      <c r="S1838" s="49"/>
      <c r="T1838" s="50" t="str">
        <f>IFERROR(__xludf.DUMMYFUNCTION("if(isblank($A1838),"""",REGEXREPLACE($A1838,   "",?(\d),?"",  ""$1""&amp;""-""&amp;$H1838))"),"")</f>
        <v/>
      </c>
      <c r="U1838" s="51" t="str">
        <f>IFERROR(__xludf.DUMMYFUNCTION("iferror(split(A1838,"","",TRUE,TRUE),"""")"),"")</f>
        <v/>
      </c>
      <c r="V1838" s="51"/>
      <c r="W1838" s="51"/>
      <c r="X1838" s="51"/>
      <c r="Y1838" s="50" t="str">
        <f>IFERROR(__xludf.DUMMYFUNCTION("if(or(U1838="""",U1838=""f""),"""",U1838&amp;"": ""&amp;vlookup(to_text(U1838),'1.Learning-Goals'!$A$3:$B$100,2,FALSE))"),"")</f>
        <v/>
      </c>
      <c r="Z1838" s="50" t="str">
        <f>IFERROR(__xludf.DUMMYFUNCTION("if(or(V1838="""",V1838=""f""),"""",V1838&amp;"": ""&amp;vlookup(to_text(V1838),'1.Learning-Goals'!$A$3:$B$100,2,FALSE))"),"")</f>
        <v/>
      </c>
      <c r="AA1838" s="50" t="str">
        <f>IFERROR(__xludf.DUMMYFUNCTION("if(or(W1838="""",W1838=""f""),"""",W1838&amp;"": ""&amp;vlookup(to_text(W1838),'1.Learning-Goals'!$A$3:$B$100,2,FALSE))"),"")</f>
        <v/>
      </c>
      <c r="AB1838" s="50" t="str">
        <f>IFERROR(__xludf.DUMMYFUNCTION("if(or(X1838="""",X1838=""f""),"""",X1838&amp;"": ""&amp;vlookup(to_text(X1838),'1.Learning-Goals'!$A$3:$B$100,2,FALSE))"),"")</f>
        <v/>
      </c>
      <c r="AC1838" s="52"/>
      <c r="AD1838" s="52"/>
      <c r="AE1838" s="52"/>
      <c r="AF1838" s="52"/>
      <c r="AG1838" s="52"/>
      <c r="AH1838" s="52"/>
      <c r="AI1838" s="52"/>
      <c r="AJ1838" s="52"/>
    </row>
    <row r="1839" ht="15.75" customHeight="1">
      <c r="A1839" s="53"/>
      <c r="B1839" s="39" t="str">
        <f t="shared" si="1"/>
        <v/>
      </c>
      <c r="C1839" s="40" t="s">
        <v>5963</v>
      </c>
      <c r="D1839" s="41" t="s">
        <v>5964</v>
      </c>
      <c r="E1839" s="41" t="s">
        <v>4890</v>
      </c>
      <c r="F1839" s="40" t="s">
        <v>5260</v>
      </c>
      <c r="G1839" s="41" t="s">
        <v>4051</v>
      </c>
      <c r="H1839" s="60" t="s">
        <v>4893</v>
      </c>
      <c r="I1839" s="41" t="s">
        <v>5261</v>
      </c>
      <c r="J1839" s="41" t="s">
        <v>5960</v>
      </c>
      <c r="K1839" s="40" t="s">
        <v>5965</v>
      </c>
      <c r="L1839" s="41" t="s">
        <v>5966</v>
      </c>
      <c r="M1839" s="59"/>
      <c r="N1839" s="49"/>
      <c r="O1839" s="61"/>
      <c r="P1839" s="49"/>
      <c r="Q1839" s="46" t="s">
        <v>5967</v>
      </c>
      <c r="R1839" s="59"/>
      <c r="S1839" s="49"/>
      <c r="T1839" s="50" t="str">
        <f>IFERROR(__xludf.DUMMYFUNCTION("if(isblank($A1839),"""",REGEXREPLACE($A1839,   "",?(\d),?"",  ""$1""&amp;""-""&amp;$H1839))"),"")</f>
        <v/>
      </c>
      <c r="U1839" s="51" t="str">
        <f>IFERROR(__xludf.DUMMYFUNCTION("iferror(split(A1839,"","",TRUE,TRUE),"""")"),"")</f>
        <v/>
      </c>
      <c r="V1839" s="51"/>
      <c r="W1839" s="51"/>
      <c r="X1839" s="51"/>
      <c r="Y1839" s="50" t="str">
        <f>IFERROR(__xludf.DUMMYFUNCTION("if(or(U1839="""",U1839=""f""),"""",U1839&amp;"": ""&amp;vlookup(to_text(U1839),'1.Learning-Goals'!$A$3:$B$100,2,FALSE))"),"")</f>
        <v/>
      </c>
      <c r="Z1839" s="50" t="str">
        <f>IFERROR(__xludf.DUMMYFUNCTION("if(or(V1839="""",V1839=""f""),"""",V1839&amp;"": ""&amp;vlookup(to_text(V1839),'1.Learning-Goals'!$A$3:$B$100,2,FALSE))"),"")</f>
        <v/>
      </c>
      <c r="AA1839" s="50" t="str">
        <f>IFERROR(__xludf.DUMMYFUNCTION("if(or(W1839="""",W1839=""f""),"""",W1839&amp;"": ""&amp;vlookup(to_text(W1839),'1.Learning-Goals'!$A$3:$B$100,2,FALSE))"),"")</f>
        <v/>
      </c>
      <c r="AB1839" s="50" t="str">
        <f>IFERROR(__xludf.DUMMYFUNCTION("if(or(X1839="""",X1839=""f""),"""",X1839&amp;"": ""&amp;vlookup(to_text(X1839),'1.Learning-Goals'!$A$3:$B$100,2,FALSE))"),"")</f>
        <v/>
      </c>
      <c r="AC1839" s="52"/>
      <c r="AD1839" s="52"/>
      <c r="AE1839" s="52"/>
      <c r="AF1839" s="52"/>
      <c r="AG1839" s="52"/>
      <c r="AH1839" s="52"/>
      <c r="AI1839" s="52"/>
      <c r="AJ1839" s="52"/>
    </row>
    <row r="1840" ht="15.75" customHeight="1">
      <c r="A1840" s="53"/>
      <c r="B1840" s="39" t="str">
        <f t="shared" si="1"/>
        <v/>
      </c>
      <c r="C1840" s="40" t="s">
        <v>5968</v>
      </c>
      <c r="D1840" s="41" t="s">
        <v>5969</v>
      </c>
      <c r="E1840" s="41" t="s">
        <v>4890</v>
      </c>
      <c r="F1840" s="40" t="s">
        <v>5260</v>
      </c>
      <c r="G1840" s="41" t="s">
        <v>4892</v>
      </c>
      <c r="H1840" s="60" t="s">
        <v>4893</v>
      </c>
      <c r="I1840" s="41" t="s">
        <v>5261</v>
      </c>
      <c r="J1840" s="46" t="s">
        <v>5970</v>
      </c>
      <c r="K1840" s="40" t="s">
        <v>5971</v>
      </c>
      <c r="L1840" s="41" t="s">
        <v>5972</v>
      </c>
      <c r="M1840" s="59"/>
      <c r="N1840" s="49"/>
      <c r="O1840" s="61"/>
      <c r="P1840" s="49"/>
      <c r="Q1840" s="46" t="s">
        <v>5973</v>
      </c>
      <c r="R1840" s="46" t="s">
        <v>5974</v>
      </c>
      <c r="S1840" s="49"/>
      <c r="T1840" s="50" t="str">
        <f>IFERROR(__xludf.DUMMYFUNCTION("if(isblank($A1840),"""",REGEXREPLACE($A1840,   "",?(\d),?"",  ""$1""&amp;""-""&amp;$H1840))"),"")</f>
        <v/>
      </c>
      <c r="U1840" s="51" t="str">
        <f>IFERROR(__xludf.DUMMYFUNCTION("iferror(split(A1840,"","",TRUE,TRUE),"""")"),"")</f>
        <v/>
      </c>
      <c r="V1840" s="51"/>
      <c r="W1840" s="51"/>
      <c r="X1840" s="51"/>
      <c r="Y1840" s="50" t="str">
        <f>IFERROR(__xludf.DUMMYFUNCTION("if(or(U1840="""",U1840=""f""),"""",U1840&amp;"": ""&amp;vlookup(to_text(U1840),'1.Learning-Goals'!$A$3:$B$100,2,FALSE))"),"")</f>
        <v/>
      </c>
      <c r="Z1840" s="50" t="str">
        <f>IFERROR(__xludf.DUMMYFUNCTION("if(or(V1840="""",V1840=""f""),"""",V1840&amp;"": ""&amp;vlookup(to_text(V1840),'1.Learning-Goals'!$A$3:$B$100,2,FALSE))"),"")</f>
        <v/>
      </c>
      <c r="AA1840" s="50" t="str">
        <f>IFERROR(__xludf.DUMMYFUNCTION("if(or(W1840="""",W1840=""f""),"""",W1840&amp;"": ""&amp;vlookup(to_text(W1840),'1.Learning-Goals'!$A$3:$B$100,2,FALSE))"),"")</f>
        <v/>
      </c>
      <c r="AB1840" s="50" t="str">
        <f>IFERROR(__xludf.DUMMYFUNCTION("if(or(X1840="""",X1840=""f""),"""",X1840&amp;"": ""&amp;vlookup(to_text(X1840),'1.Learning-Goals'!$A$3:$B$100,2,FALSE))"),"")</f>
        <v/>
      </c>
      <c r="AC1840" s="52"/>
      <c r="AD1840" s="52"/>
      <c r="AE1840" s="52"/>
      <c r="AF1840" s="52"/>
      <c r="AG1840" s="52"/>
      <c r="AH1840" s="52"/>
      <c r="AI1840" s="52"/>
      <c r="AJ1840" s="52"/>
    </row>
    <row r="1841" ht="15.75" customHeight="1">
      <c r="A1841" s="53"/>
      <c r="B1841" s="39" t="str">
        <f t="shared" si="1"/>
        <v/>
      </c>
      <c r="C1841" s="40" t="s">
        <v>5975</v>
      </c>
      <c r="D1841" s="41" t="s">
        <v>5976</v>
      </c>
      <c r="E1841" s="41" t="s">
        <v>4890</v>
      </c>
      <c r="F1841" s="40" t="s">
        <v>5260</v>
      </c>
      <c r="G1841" s="41" t="s">
        <v>4902</v>
      </c>
      <c r="H1841" s="60" t="s">
        <v>4893</v>
      </c>
      <c r="I1841" s="41" t="s">
        <v>5261</v>
      </c>
      <c r="J1841" s="46" t="s">
        <v>5970</v>
      </c>
      <c r="K1841" s="40" t="s">
        <v>5977</v>
      </c>
      <c r="L1841" s="41" t="s">
        <v>5978</v>
      </c>
      <c r="M1841" s="59"/>
      <c r="N1841" s="49"/>
      <c r="O1841" s="61"/>
      <c r="P1841" s="49"/>
      <c r="Q1841" s="46" t="s">
        <v>5979</v>
      </c>
      <c r="R1841" s="46" t="s">
        <v>5980</v>
      </c>
      <c r="S1841" s="49"/>
      <c r="T1841" s="50" t="str">
        <f>IFERROR(__xludf.DUMMYFUNCTION("if(isblank($A1841),"""",REGEXREPLACE($A1841,   "",?(\d),?"",  ""$1""&amp;""-""&amp;$H1841))"),"")</f>
        <v/>
      </c>
      <c r="U1841" s="51" t="str">
        <f>IFERROR(__xludf.DUMMYFUNCTION("iferror(split(A1841,"","",TRUE,TRUE),"""")"),"")</f>
        <v/>
      </c>
      <c r="V1841" s="51"/>
      <c r="W1841" s="51"/>
      <c r="X1841" s="51"/>
      <c r="Y1841" s="50" t="str">
        <f>IFERROR(__xludf.DUMMYFUNCTION("if(or(U1841="""",U1841=""f""),"""",U1841&amp;"": ""&amp;vlookup(to_text(U1841),'1.Learning-Goals'!$A$3:$B$100,2,FALSE))"),"")</f>
        <v/>
      </c>
      <c r="Z1841" s="50" t="str">
        <f>IFERROR(__xludf.DUMMYFUNCTION("if(or(V1841="""",V1841=""f""),"""",V1841&amp;"": ""&amp;vlookup(to_text(V1841),'1.Learning-Goals'!$A$3:$B$100,2,FALSE))"),"")</f>
        <v/>
      </c>
      <c r="AA1841" s="50" t="str">
        <f>IFERROR(__xludf.DUMMYFUNCTION("if(or(W1841="""",W1841=""f""),"""",W1841&amp;"": ""&amp;vlookup(to_text(W1841),'1.Learning-Goals'!$A$3:$B$100,2,FALSE))"),"")</f>
        <v/>
      </c>
      <c r="AB1841" s="50" t="str">
        <f>IFERROR(__xludf.DUMMYFUNCTION("if(or(X1841="""",X1841=""f""),"""",X1841&amp;"": ""&amp;vlookup(to_text(X1841),'1.Learning-Goals'!$A$3:$B$100,2,FALSE))"),"")</f>
        <v/>
      </c>
      <c r="AC1841" s="52"/>
      <c r="AD1841" s="52"/>
      <c r="AE1841" s="52"/>
      <c r="AF1841" s="52"/>
      <c r="AG1841" s="52"/>
      <c r="AH1841" s="52"/>
      <c r="AI1841" s="52"/>
      <c r="AJ1841" s="52"/>
    </row>
    <row r="1842" ht="15.75" customHeight="1">
      <c r="A1842" s="53"/>
      <c r="B1842" s="39" t="str">
        <f t="shared" si="1"/>
        <v/>
      </c>
      <c r="C1842" s="40" t="s">
        <v>5981</v>
      </c>
      <c r="D1842" s="41" t="s">
        <v>5982</v>
      </c>
      <c r="E1842" s="41" t="s">
        <v>4890</v>
      </c>
      <c r="F1842" s="40" t="s">
        <v>5260</v>
      </c>
      <c r="G1842" s="41" t="s">
        <v>4902</v>
      </c>
      <c r="H1842" s="60" t="s">
        <v>4893</v>
      </c>
      <c r="I1842" s="41" t="s">
        <v>5261</v>
      </c>
      <c r="J1842" s="46" t="s">
        <v>5970</v>
      </c>
      <c r="K1842" s="40" t="s">
        <v>5983</v>
      </c>
      <c r="L1842" s="41" t="s">
        <v>5984</v>
      </c>
      <c r="M1842" s="59"/>
      <c r="N1842" s="49"/>
      <c r="O1842" s="61"/>
      <c r="P1842" s="49"/>
      <c r="Q1842" s="46" t="s">
        <v>5985</v>
      </c>
      <c r="R1842" s="59"/>
      <c r="S1842" s="49"/>
      <c r="T1842" s="50" t="str">
        <f>IFERROR(__xludf.DUMMYFUNCTION("if(isblank($A1842),"""",REGEXREPLACE($A1842,   "",?(\d),?"",  ""$1""&amp;""-""&amp;$H1842))"),"")</f>
        <v/>
      </c>
      <c r="U1842" s="51" t="str">
        <f>IFERROR(__xludf.DUMMYFUNCTION("iferror(split(A1842,"","",TRUE,TRUE),"""")"),"")</f>
        <v/>
      </c>
      <c r="V1842" s="51"/>
      <c r="W1842" s="51"/>
      <c r="X1842" s="51"/>
      <c r="Y1842" s="50" t="str">
        <f>IFERROR(__xludf.DUMMYFUNCTION("if(or(U1842="""",U1842=""f""),"""",U1842&amp;"": ""&amp;vlookup(to_text(U1842),'1.Learning-Goals'!$A$3:$B$100,2,FALSE))"),"")</f>
        <v/>
      </c>
      <c r="Z1842" s="50" t="str">
        <f>IFERROR(__xludf.DUMMYFUNCTION("if(or(V1842="""",V1842=""f""),"""",V1842&amp;"": ""&amp;vlookup(to_text(V1842),'1.Learning-Goals'!$A$3:$B$100,2,FALSE))"),"")</f>
        <v/>
      </c>
      <c r="AA1842" s="50" t="str">
        <f>IFERROR(__xludf.DUMMYFUNCTION("if(or(W1842="""",W1842=""f""),"""",W1842&amp;"": ""&amp;vlookup(to_text(W1842),'1.Learning-Goals'!$A$3:$B$100,2,FALSE))"),"")</f>
        <v/>
      </c>
      <c r="AB1842" s="50" t="str">
        <f>IFERROR(__xludf.DUMMYFUNCTION("if(or(X1842="""",X1842=""f""),"""",X1842&amp;"": ""&amp;vlookup(to_text(X1842),'1.Learning-Goals'!$A$3:$B$100,2,FALSE))"),"")</f>
        <v/>
      </c>
      <c r="AC1842" s="52"/>
      <c r="AD1842" s="52"/>
      <c r="AE1842" s="52"/>
      <c r="AF1842" s="52"/>
      <c r="AG1842" s="52"/>
      <c r="AH1842" s="52"/>
      <c r="AI1842" s="52"/>
      <c r="AJ1842" s="52"/>
    </row>
    <row r="1843" ht="15.75" customHeight="1">
      <c r="A1843" s="53"/>
      <c r="B1843" s="39" t="str">
        <f t="shared" si="1"/>
        <v/>
      </c>
      <c r="C1843" s="40" t="s">
        <v>5986</v>
      </c>
      <c r="D1843" s="41" t="s">
        <v>5987</v>
      </c>
      <c r="E1843" s="41" t="s">
        <v>4890</v>
      </c>
      <c r="F1843" s="40" t="s">
        <v>5260</v>
      </c>
      <c r="G1843" s="41" t="s">
        <v>1067</v>
      </c>
      <c r="H1843" s="60" t="s">
        <v>4893</v>
      </c>
      <c r="I1843" s="41" t="s">
        <v>5261</v>
      </c>
      <c r="J1843" s="46" t="s">
        <v>5970</v>
      </c>
      <c r="K1843" s="40" t="s">
        <v>5988</v>
      </c>
      <c r="L1843" s="41" t="s">
        <v>5989</v>
      </c>
      <c r="M1843" s="59"/>
      <c r="N1843" s="49"/>
      <c r="O1843" s="61"/>
      <c r="P1843" s="49"/>
      <c r="Q1843" s="46" t="s">
        <v>5990</v>
      </c>
      <c r="R1843" s="46" t="s">
        <v>5991</v>
      </c>
      <c r="S1843" s="49"/>
      <c r="T1843" s="50" t="str">
        <f>IFERROR(__xludf.DUMMYFUNCTION("if(isblank($A1843),"""",REGEXREPLACE($A1843,   "",?(\d),?"",  ""$1""&amp;""-""&amp;$H1843))"),"")</f>
        <v/>
      </c>
      <c r="U1843" s="51" t="str">
        <f>IFERROR(__xludf.DUMMYFUNCTION("iferror(split(A1843,"","",TRUE,TRUE),"""")"),"")</f>
        <v/>
      </c>
      <c r="V1843" s="51"/>
      <c r="W1843" s="51"/>
      <c r="X1843" s="51"/>
      <c r="Y1843" s="50" t="str">
        <f>IFERROR(__xludf.DUMMYFUNCTION("if(or(U1843="""",U1843=""f""),"""",U1843&amp;"": ""&amp;vlookup(to_text(U1843),'1.Learning-Goals'!$A$3:$B$100,2,FALSE))"),"")</f>
        <v/>
      </c>
      <c r="Z1843" s="50" t="str">
        <f>IFERROR(__xludf.DUMMYFUNCTION("if(or(V1843="""",V1843=""f""),"""",V1843&amp;"": ""&amp;vlookup(to_text(V1843),'1.Learning-Goals'!$A$3:$B$100,2,FALSE))"),"")</f>
        <v/>
      </c>
      <c r="AA1843" s="50" t="str">
        <f>IFERROR(__xludf.DUMMYFUNCTION("if(or(W1843="""",W1843=""f""),"""",W1843&amp;"": ""&amp;vlookup(to_text(W1843),'1.Learning-Goals'!$A$3:$B$100,2,FALSE))"),"")</f>
        <v/>
      </c>
      <c r="AB1843" s="50" t="str">
        <f>IFERROR(__xludf.DUMMYFUNCTION("if(or(X1843="""",X1843=""f""),"""",X1843&amp;"": ""&amp;vlookup(to_text(X1843),'1.Learning-Goals'!$A$3:$B$100,2,FALSE))"),"")</f>
        <v/>
      </c>
      <c r="AC1843" s="52"/>
      <c r="AD1843" s="52"/>
      <c r="AE1843" s="52"/>
      <c r="AF1843" s="52"/>
      <c r="AG1843" s="52"/>
      <c r="AH1843" s="52"/>
      <c r="AI1843" s="52"/>
      <c r="AJ1843" s="52"/>
    </row>
    <row r="1844" ht="15.75" customHeight="1">
      <c r="A1844" s="53"/>
      <c r="B1844" s="39" t="str">
        <f t="shared" si="1"/>
        <v/>
      </c>
      <c r="C1844" s="40" t="s">
        <v>5992</v>
      </c>
      <c r="D1844" s="41" t="s">
        <v>5993</v>
      </c>
      <c r="E1844" s="41" t="s">
        <v>4890</v>
      </c>
      <c r="F1844" s="40" t="s">
        <v>5260</v>
      </c>
      <c r="G1844" s="41" t="s">
        <v>1067</v>
      </c>
      <c r="H1844" s="60" t="s">
        <v>4893</v>
      </c>
      <c r="I1844" s="41" t="s">
        <v>5261</v>
      </c>
      <c r="J1844" s="46" t="s">
        <v>5970</v>
      </c>
      <c r="K1844" s="40" t="s">
        <v>5799</v>
      </c>
      <c r="L1844" s="41" t="s">
        <v>5800</v>
      </c>
      <c r="M1844" s="59"/>
      <c r="N1844" s="49"/>
      <c r="O1844" s="61"/>
      <c r="P1844" s="49"/>
      <c r="Q1844" s="46" t="s">
        <v>5801</v>
      </c>
      <c r="R1844" s="59"/>
      <c r="S1844" s="49"/>
      <c r="T1844" s="50" t="str">
        <f>IFERROR(__xludf.DUMMYFUNCTION("if(isblank($A1844),"""",REGEXREPLACE($A1844,   "",?(\d),?"",  ""$1""&amp;""-""&amp;$H1844))"),"")</f>
        <v/>
      </c>
      <c r="U1844" s="51" t="str">
        <f>IFERROR(__xludf.DUMMYFUNCTION("iferror(split(A1844,"","",TRUE,TRUE),"""")"),"")</f>
        <v/>
      </c>
      <c r="V1844" s="51"/>
      <c r="W1844" s="51"/>
      <c r="X1844" s="51"/>
      <c r="Y1844" s="50" t="str">
        <f>IFERROR(__xludf.DUMMYFUNCTION("if(or(U1844="""",U1844=""f""),"""",U1844&amp;"": ""&amp;vlookup(to_text(U1844),'1.Learning-Goals'!$A$3:$B$100,2,FALSE))"),"")</f>
        <v/>
      </c>
      <c r="Z1844" s="50" t="str">
        <f>IFERROR(__xludf.DUMMYFUNCTION("if(or(V1844="""",V1844=""f""),"""",V1844&amp;"": ""&amp;vlookup(to_text(V1844),'1.Learning-Goals'!$A$3:$B$100,2,FALSE))"),"")</f>
        <v/>
      </c>
      <c r="AA1844" s="50" t="str">
        <f>IFERROR(__xludf.DUMMYFUNCTION("if(or(W1844="""",W1844=""f""),"""",W1844&amp;"": ""&amp;vlookup(to_text(W1844),'1.Learning-Goals'!$A$3:$B$100,2,FALSE))"),"")</f>
        <v/>
      </c>
      <c r="AB1844" s="50" t="str">
        <f>IFERROR(__xludf.DUMMYFUNCTION("if(or(X1844="""",X1844=""f""),"""",X1844&amp;"": ""&amp;vlookup(to_text(X1844),'1.Learning-Goals'!$A$3:$B$100,2,FALSE))"),"")</f>
        <v/>
      </c>
      <c r="AC1844" s="52"/>
      <c r="AD1844" s="52"/>
      <c r="AE1844" s="52"/>
      <c r="AF1844" s="52"/>
      <c r="AG1844" s="52"/>
      <c r="AH1844" s="52"/>
      <c r="AI1844" s="52"/>
      <c r="AJ1844" s="52"/>
    </row>
    <row r="1845" ht="15.75" customHeight="1">
      <c r="A1845" s="53"/>
      <c r="B1845" s="39" t="str">
        <f t="shared" si="1"/>
        <v/>
      </c>
      <c r="C1845" s="40" t="s">
        <v>5994</v>
      </c>
      <c r="D1845" s="41" t="s">
        <v>5995</v>
      </c>
      <c r="E1845" s="41" t="s">
        <v>4890</v>
      </c>
      <c r="F1845" s="40" t="s">
        <v>5260</v>
      </c>
      <c r="G1845" s="41" t="s">
        <v>4051</v>
      </c>
      <c r="H1845" s="60" t="s">
        <v>4893</v>
      </c>
      <c r="I1845" s="41" t="s">
        <v>5261</v>
      </c>
      <c r="J1845" s="41" t="s">
        <v>5970</v>
      </c>
      <c r="K1845" s="40" t="s">
        <v>5996</v>
      </c>
      <c r="L1845" s="41" t="s">
        <v>5997</v>
      </c>
      <c r="M1845" s="59"/>
      <c r="N1845" s="49"/>
      <c r="O1845" s="61"/>
      <c r="P1845" s="49"/>
      <c r="Q1845" s="46" t="s">
        <v>5998</v>
      </c>
      <c r="R1845" s="59"/>
      <c r="S1845" s="49"/>
      <c r="T1845" s="50" t="str">
        <f>IFERROR(__xludf.DUMMYFUNCTION("if(isblank($A1845),"""",REGEXREPLACE($A1845,   "",?(\d),?"",  ""$1""&amp;""-""&amp;$H1845))"),"")</f>
        <v/>
      </c>
      <c r="U1845" s="51" t="str">
        <f>IFERROR(__xludf.DUMMYFUNCTION("iferror(split(A1845,"","",TRUE,TRUE),"""")"),"")</f>
        <v/>
      </c>
      <c r="V1845" s="51"/>
      <c r="W1845" s="51"/>
      <c r="X1845" s="51"/>
      <c r="Y1845" s="50" t="str">
        <f>IFERROR(__xludf.DUMMYFUNCTION("if(or(U1845="""",U1845=""f""),"""",U1845&amp;"": ""&amp;vlookup(to_text(U1845),'1.Learning-Goals'!$A$3:$B$100,2,FALSE))"),"")</f>
        <v/>
      </c>
      <c r="Z1845" s="50" t="str">
        <f>IFERROR(__xludf.DUMMYFUNCTION("if(or(V1845="""",V1845=""f""),"""",V1845&amp;"": ""&amp;vlookup(to_text(V1845),'1.Learning-Goals'!$A$3:$B$100,2,FALSE))"),"")</f>
        <v/>
      </c>
      <c r="AA1845" s="50" t="str">
        <f>IFERROR(__xludf.DUMMYFUNCTION("if(or(W1845="""",W1845=""f""),"""",W1845&amp;"": ""&amp;vlookup(to_text(W1845),'1.Learning-Goals'!$A$3:$B$100,2,FALSE))"),"")</f>
        <v/>
      </c>
      <c r="AB1845" s="50" t="str">
        <f>IFERROR(__xludf.DUMMYFUNCTION("if(or(X1845="""",X1845=""f""),"""",X1845&amp;"": ""&amp;vlookup(to_text(X1845),'1.Learning-Goals'!$A$3:$B$100,2,FALSE))"),"")</f>
        <v/>
      </c>
      <c r="AC1845" s="52"/>
      <c r="AD1845" s="52"/>
      <c r="AE1845" s="52"/>
      <c r="AF1845" s="52"/>
      <c r="AG1845" s="52"/>
      <c r="AH1845" s="52"/>
      <c r="AI1845" s="52"/>
      <c r="AJ1845" s="52"/>
    </row>
    <row r="1846" ht="15.75" customHeight="1">
      <c r="A1846" s="53"/>
      <c r="B1846" s="39" t="str">
        <f t="shared" si="1"/>
        <v/>
      </c>
      <c r="C1846" s="40" t="s">
        <v>5999</v>
      </c>
      <c r="D1846" s="41" t="s">
        <v>6000</v>
      </c>
      <c r="E1846" s="41" t="s">
        <v>4890</v>
      </c>
      <c r="F1846" s="40" t="s">
        <v>5260</v>
      </c>
      <c r="G1846" s="41" t="s">
        <v>4892</v>
      </c>
      <c r="H1846" s="60" t="s">
        <v>4893</v>
      </c>
      <c r="I1846" s="41" t="s">
        <v>5261</v>
      </c>
      <c r="J1846" s="46" t="s">
        <v>6001</v>
      </c>
      <c r="K1846" s="40" t="s">
        <v>5971</v>
      </c>
      <c r="L1846" s="41" t="s">
        <v>5972</v>
      </c>
      <c r="M1846" s="59"/>
      <c r="N1846" s="49"/>
      <c r="O1846" s="61"/>
      <c r="P1846" s="49"/>
      <c r="Q1846" s="46" t="s">
        <v>5973</v>
      </c>
      <c r="R1846" s="46" t="s">
        <v>5974</v>
      </c>
      <c r="S1846" s="49"/>
      <c r="T1846" s="50" t="str">
        <f>IFERROR(__xludf.DUMMYFUNCTION("if(isblank($A1846),"""",REGEXREPLACE($A1846,   "",?(\d),?"",  ""$1""&amp;""-""&amp;$H1846))"),"")</f>
        <v/>
      </c>
      <c r="U1846" s="51" t="str">
        <f>IFERROR(__xludf.DUMMYFUNCTION("iferror(split(A1846,"","",TRUE,TRUE),"""")"),"")</f>
        <v/>
      </c>
      <c r="V1846" s="51"/>
      <c r="W1846" s="51"/>
      <c r="X1846" s="51"/>
      <c r="Y1846" s="50" t="str">
        <f>IFERROR(__xludf.DUMMYFUNCTION("if(or(U1846="""",U1846=""f""),"""",U1846&amp;"": ""&amp;vlookup(to_text(U1846),'1.Learning-Goals'!$A$3:$B$100,2,FALSE))"),"")</f>
        <v/>
      </c>
      <c r="Z1846" s="50" t="str">
        <f>IFERROR(__xludf.DUMMYFUNCTION("if(or(V1846="""",V1846=""f""),"""",V1846&amp;"": ""&amp;vlookup(to_text(V1846),'1.Learning-Goals'!$A$3:$B$100,2,FALSE))"),"")</f>
        <v/>
      </c>
      <c r="AA1846" s="50" t="str">
        <f>IFERROR(__xludf.DUMMYFUNCTION("if(or(W1846="""",W1846=""f""),"""",W1846&amp;"": ""&amp;vlookup(to_text(W1846),'1.Learning-Goals'!$A$3:$B$100,2,FALSE))"),"")</f>
        <v/>
      </c>
      <c r="AB1846" s="50" t="str">
        <f>IFERROR(__xludf.DUMMYFUNCTION("if(or(X1846="""",X1846=""f""),"""",X1846&amp;"": ""&amp;vlookup(to_text(X1846),'1.Learning-Goals'!$A$3:$B$100,2,FALSE))"),"")</f>
        <v/>
      </c>
      <c r="AC1846" s="52"/>
      <c r="AD1846" s="52"/>
      <c r="AE1846" s="52"/>
      <c r="AF1846" s="52"/>
      <c r="AG1846" s="52"/>
      <c r="AH1846" s="52"/>
      <c r="AI1846" s="52"/>
      <c r="AJ1846" s="52"/>
    </row>
    <row r="1847" ht="15.75" customHeight="1">
      <c r="A1847" s="53"/>
      <c r="B1847" s="39" t="str">
        <f t="shared" si="1"/>
        <v/>
      </c>
      <c r="C1847" s="40" t="s">
        <v>6002</v>
      </c>
      <c r="D1847" s="41" t="s">
        <v>6003</v>
      </c>
      <c r="E1847" s="41" t="s">
        <v>4890</v>
      </c>
      <c r="F1847" s="40" t="s">
        <v>5260</v>
      </c>
      <c r="G1847" s="41" t="s">
        <v>4902</v>
      </c>
      <c r="H1847" s="60" t="s">
        <v>4893</v>
      </c>
      <c r="I1847" s="41" t="s">
        <v>5261</v>
      </c>
      <c r="J1847" s="46" t="s">
        <v>6001</v>
      </c>
      <c r="K1847" s="40" t="s">
        <v>5977</v>
      </c>
      <c r="L1847" s="41" t="s">
        <v>5978</v>
      </c>
      <c r="M1847" s="59"/>
      <c r="N1847" s="49"/>
      <c r="O1847" s="61"/>
      <c r="P1847" s="49"/>
      <c r="Q1847" s="46" t="s">
        <v>5979</v>
      </c>
      <c r="R1847" s="46" t="s">
        <v>5980</v>
      </c>
      <c r="S1847" s="49"/>
      <c r="T1847" s="50" t="str">
        <f>IFERROR(__xludf.DUMMYFUNCTION("if(isblank($A1847),"""",REGEXREPLACE($A1847,   "",?(\d),?"",  ""$1""&amp;""-""&amp;$H1847))"),"")</f>
        <v/>
      </c>
      <c r="U1847" s="51" t="str">
        <f>IFERROR(__xludf.DUMMYFUNCTION("iferror(split(A1847,"","",TRUE,TRUE),"""")"),"")</f>
        <v/>
      </c>
      <c r="V1847" s="51"/>
      <c r="W1847" s="51"/>
      <c r="X1847" s="51"/>
      <c r="Y1847" s="50" t="str">
        <f>IFERROR(__xludf.DUMMYFUNCTION("if(or(U1847="""",U1847=""f""),"""",U1847&amp;"": ""&amp;vlookup(to_text(U1847),'1.Learning-Goals'!$A$3:$B$100,2,FALSE))"),"")</f>
        <v/>
      </c>
      <c r="Z1847" s="50" t="str">
        <f>IFERROR(__xludf.DUMMYFUNCTION("if(or(V1847="""",V1847=""f""),"""",V1847&amp;"": ""&amp;vlookup(to_text(V1847),'1.Learning-Goals'!$A$3:$B$100,2,FALSE))"),"")</f>
        <v/>
      </c>
      <c r="AA1847" s="50" t="str">
        <f>IFERROR(__xludf.DUMMYFUNCTION("if(or(W1847="""",W1847=""f""),"""",W1847&amp;"": ""&amp;vlookup(to_text(W1847),'1.Learning-Goals'!$A$3:$B$100,2,FALSE))"),"")</f>
        <v/>
      </c>
      <c r="AB1847" s="50" t="str">
        <f>IFERROR(__xludf.DUMMYFUNCTION("if(or(X1847="""",X1847=""f""),"""",X1847&amp;"": ""&amp;vlookup(to_text(X1847),'1.Learning-Goals'!$A$3:$B$100,2,FALSE))"),"")</f>
        <v/>
      </c>
      <c r="AC1847" s="52"/>
      <c r="AD1847" s="52"/>
      <c r="AE1847" s="52"/>
      <c r="AF1847" s="52"/>
      <c r="AG1847" s="52"/>
      <c r="AH1847" s="52"/>
      <c r="AI1847" s="52"/>
      <c r="AJ1847" s="52"/>
    </row>
    <row r="1848" ht="15.75" customHeight="1">
      <c r="A1848" s="53"/>
      <c r="B1848" s="39" t="str">
        <f t="shared" si="1"/>
        <v/>
      </c>
      <c r="C1848" s="40" t="s">
        <v>6004</v>
      </c>
      <c r="D1848" s="41" t="s">
        <v>6005</v>
      </c>
      <c r="E1848" s="41" t="s">
        <v>4890</v>
      </c>
      <c r="F1848" s="40" t="s">
        <v>5260</v>
      </c>
      <c r="G1848" s="41" t="s">
        <v>4902</v>
      </c>
      <c r="H1848" s="60" t="s">
        <v>4893</v>
      </c>
      <c r="I1848" s="41" t="s">
        <v>5261</v>
      </c>
      <c r="J1848" s="46" t="s">
        <v>6001</v>
      </c>
      <c r="K1848" s="40" t="s">
        <v>5983</v>
      </c>
      <c r="L1848" s="41" t="s">
        <v>5984</v>
      </c>
      <c r="M1848" s="59"/>
      <c r="N1848" s="49"/>
      <c r="O1848" s="61"/>
      <c r="P1848" s="49"/>
      <c r="Q1848" s="46" t="s">
        <v>5985</v>
      </c>
      <c r="R1848" s="59"/>
      <c r="S1848" s="49"/>
      <c r="T1848" s="50" t="str">
        <f>IFERROR(__xludf.DUMMYFUNCTION("if(isblank($A1848),"""",REGEXREPLACE($A1848,   "",?(\d),?"",  ""$1""&amp;""-""&amp;$H1848))"),"")</f>
        <v/>
      </c>
      <c r="U1848" s="51" t="str">
        <f>IFERROR(__xludf.DUMMYFUNCTION("iferror(split(A1848,"","",TRUE,TRUE),"""")"),"")</f>
        <v/>
      </c>
      <c r="V1848" s="51"/>
      <c r="W1848" s="51"/>
      <c r="X1848" s="51"/>
      <c r="Y1848" s="50" t="str">
        <f>IFERROR(__xludf.DUMMYFUNCTION("if(or(U1848="""",U1848=""f""),"""",U1848&amp;"": ""&amp;vlookup(to_text(U1848),'1.Learning-Goals'!$A$3:$B$100,2,FALSE))"),"")</f>
        <v/>
      </c>
      <c r="Z1848" s="50" t="str">
        <f>IFERROR(__xludf.DUMMYFUNCTION("if(or(V1848="""",V1848=""f""),"""",V1848&amp;"": ""&amp;vlookup(to_text(V1848),'1.Learning-Goals'!$A$3:$B$100,2,FALSE))"),"")</f>
        <v/>
      </c>
      <c r="AA1848" s="50" t="str">
        <f>IFERROR(__xludf.DUMMYFUNCTION("if(or(W1848="""",W1848=""f""),"""",W1848&amp;"": ""&amp;vlookup(to_text(W1848),'1.Learning-Goals'!$A$3:$B$100,2,FALSE))"),"")</f>
        <v/>
      </c>
      <c r="AB1848" s="50" t="str">
        <f>IFERROR(__xludf.DUMMYFUNCTION("if(or(X1848="""",X1848=""f""),"""",X1848&amp;"": ""&amp;vlookup(to_text(X1848),'1.Learning-Goals'!$A$3:$B$100,2,FALSE))"),"")</f>
        <v/>
      </c>
      <c r="AC1848" s="52"/>
      <c r="AD1848" s="52"/>
      <c r="AE1848" s="52"/>
      <c r="AF1848" s="52"/>
      <c r="AG1848" s="52"/>
      <c r="AH1848" s="52"/>
      <c r="AI1848" s="52"/>
      <c r="AJ1848" s="52"/>
    </row>
    <row r="1849" ht="15.75" customHeight="1">
      <c r="A1849" s="53"/>
      <c r="B1849" s="39" t="str">
        <f t="shared" si="1"/>
        <v/>
      </c>
      <c r="C1849" s="40" t="s">
        <v>6006</v>
      </c>
      <c r="D1849" s="41" t="s">
        <v>6007</v>
      </c>
      <c r="E1849" s="41" t="s">
        <v>4890</v>
      </c>
      <c r="F1849" s="40" t="s">
        <v>5260</v>
      </c>
      <c r="G1849" s="41" t="s">
        <v>1067</v>
      </c>
      <c r="H1849" s="60" t="s">
        <v>4893</v>
      </c>
      <c r="I1849" s="41" t="s">
        <v>5261</v>
      </c>
      <c r="J1849" s="46" t="s">
        <v>6001</v>
      </c>
      <c r="K1849" s="40" t="s">
        <v>5799</v>
      </c>
      <c r="L1849" s="41" t="s">
        <v>5800</v>
      </c>
      <c r="M1849" s="59"/>
      <c r="N1849" s="49"/>
      <c r="O1849" s="61"/>
      <c r="P1849" s="49"/>
      <c r="Q1849" s="46" t="s">
        <v>5801</v>
      </c>
      <c r="R1849" s="59"/>
      <c r="S1849" s="49"/>
      <c r="T1849" s="50" t="str">
        <f>IFERROR(__xludf.DUMMYFUNCTION("if(isblank($A1849),"""",REGEXREPLACE($A1849,   "",?(\d),?"",  ""$1""&amp;""-""&amp;$H1849))"),"")</f>
        <v/>
      </c>
      <c r="U1849" s="51" t="str">
        <f>IFERROR(__xludf.DUMMYFUNCTION("iferror(split(A1849,"","",TRUE,TRUE),"""")"),"")</f>
        <v/>
      </c>
      <c r="V1849" s="51"/>
      <c r="W1849" s="51"/>
      <c r="X1849" s="51"/>
      <c r="Y1849" s="50" t="str">
        <f>IFERROR(__xludf.DUMMYFUNCTION("if(or(U1849="""",U1849=""f""),"""",U1849&amp;"": ""&amp;vlookup(to_text(U1849),'1.Learning-Goals'!$A$3:$B$100,2,FALSE))"),"")</f>
        <v/>
      </c>
      <c r="Z1849" s="50" t="str">
        <f>IFERROR(__xludf.DUMMYFUNCTION("if(or(V1849="""",V1849=""f""),"""",V1849&amp;"": ""&amp;vlookup(to_text(V1849),'1.Learning-Goals'!$A$3:$B$100,2,FALSE))"),"")</f>
        <v/>
      </c>
      <c r="AA1849" s="50" t="str">
        <f>IFERROR(__xludf.DUMMYFUNCTION("if(or(W1849="""",W1849=""f""),"""",W1849&amp;"": ""&amp;vlookup(to_text(W1849),'1.Learning-Goals'!$A$3:$B$100,2,FALSE))"),"")</f>
        <v/>
      </c>
      <c r="AB1849" s="50" t="str">
        <f>IFERROR(__xludf.DUMMYFUNCTION("if(or(X1849="""",X1849=""f""),"""",X1849&amp;"": ""&amp;vlookup(to_text(X1849),'1.Learning-Goals'!$A$3:$B$100,2,FALSE))"),"")</f>
        <v/>
      </c>
      <c r="AC1849" s="52"/>
      <c r="AD1849" s="52"/>
      <c r="AE1849" s="52"/>
      <c r="AF1849" s="52"/>
      <c r="AG1849" s="52"/>
      <c r="AH1849" s="52"/>
      <c r="AI1849" s="52"/>
      <c r="AJ1849" s="52"/>
    </row>
    <row r="1850" ht="15.75" customHeight="1">
      <c r="A1850" s="53"/>
      <c r="B1850" s="39" t="str">
        <f t="shared" si="1"/>
        <v/>
      </c>
      <c r="C1850" s="40" t="s">
        <v>6008</v>
      </c>
      <c r="D1850" s="41" t="s">
        <v>6009</v>
      </c>
      <c r="E1850" s="41" t="s">
        <v>4890</v>
      </c>
      <c r="F1850" s="40" t="s">
        <v>5260</v>
      </c>
      <c r="G1850" s="41" t="s">
        <v>1067</v>
      </c>
      <c r="H1850" s="60" t="s">
        <v>4893</v>
      </c>
      <c r="I1850" s="41" t="s">
        <v>5261</v>
      </c>
      <c r="J1850" s="46" t="s">
        <v>6001</v>
      </c>
      <c r="K1850" s="40" t="s">
        <v>5988</v>
      </c>
      <c r="L1850" s="41" t="s">
        <v>5989</v>
      </c>
      <c r="M1850" s="59"/>
      <c r="N1850" s="49"/>
      <c r="O1850" s="61"/>
      <c r="P1850" s="49"/>
      <c r="Q1850" s="46" t="s">
        <v>5990</v>
      </c>
      <c r="R1850" s="46" t="s">
        <v>5991</v>
      </c>
      <c r="S1850" s="49"/>
      <c r="T1850" s="50" t="str">
        <f>IFERROR(__xludf.DUMMYFUNCTION("if(isblank($A1850),"""",REGEXREPLACE($A1850,   "",?(\d),?"",  ""$1""&amp;""-""&amp;$H1850))"),"")</f>
        <v/>
      </c>
      <c r="U1850" s="51" t="str">
        <f>IFERROR(__xludf.DUMMYFUNCTION("iferror(split(A1850,"","",TRUE,TRUE),"""")"),"")</f>
        <v/>
      </c>
      <c r="V1850" s="51"/>
      <c r="W1850" s="51"/>
      <c r="X1850" s="51"/>
      <c r="Y1850" s="50" t="str">
        <f>IFERROR(__xludf.DUMMYFUNCTION("if(or(U1850="""",U1850=""f""),"""",U1850&amp;"": ""&amp;vlookup(to_text(U1850),'1.Learning-Goals'!$A$3:$B$100,2,FALSE))"),"")</f>
        <v/>
      </c>
      <c r="Z1850" s="50" t="str">
        <f>IFERROR(__xludf.DUMMYFUNCTION("if(or(V1850="""",V1850=""f""),"""",V1850&amp;"": ""&amp;vlookup(to_text(V1850),'1.Learning-Goals'!$A$3:$B$100,2,FALSE))"),"")</f>
        <v/>
      </c>
      <c r="AA1850" s="50" t="str">
        <f>IFERROR(__xludf.DUMMYFUNCTION("if(or(W1850="""",W1850=""f""),"""",W1850&amp;"": ""&amp;vlookup(to_text(W1850),'1.Learning-Goals'!$A$3:$B$100,2,FALSE))"),"")</f>
        <v/>
      </c>
      <c r="AB1850" s="50" t="str">
        <f>IFERROR(__xludf.DUMMYFUNCTION("if(or(X1850="""",X1850=""f""),"""",X1850&amp;"": ""&amp;vlookup(to_text(X1850),'1.Learning-Goals'!$A$3:$B$100,2,FALSE))"),"")</f>
        <v/>
      </c>
      <c r="AC1850" s="52"/>
      <c r="AD1850" s="52"/>
      <c r="AE1850" s="52"/>
      <c r="AF1850" s="52"/>
      <c r="AG1850" s="52"/>
      <c r="AH1850" s="52"/>
      <c r="AI1850" s="52"/>
      <c r="AJ1850" s="52"/>
    </row>
    <row r="1851" ht="15.75" customHeight="1">
      <c r="A1851" s="53"/>
      <c r="B1851" s="39" t="str">
        <f t="shared" si="1"/>
        <v/>
      </c>
      <c r="C1851" s="40" t="s">
        <v>6010</v>
      </c>
      <c r="D1851" s="41" t="s">
        <v>6011</v>
      </c>
      <c r="E1851" s="41" t="s">
        <v>4890</v>
      </c>
      <c r="F1851" s="40" t="s">
        <v>5260</v>
      </c>
      <c r="G1851" s="41" t="s">
        <v>4051</v>
      </c>
      <c r="H1851" s="60" t="s">
        <v>4893</v>
      </c>
      <c r="I1851" s="41" t="s">
        <v>5261</v>
      </c>
      <c r="J1851" s="41" t="s">
        <v>6001</v>
      </c>
      <c r="K1851" s="40" t="s">
        <v>6012</v>
      </c>
      <c r="L1851" s="41" t="s">
        <v>6013</v>
      </c>
      <c r="M1851" s="59"/>
      <c r="N1851" s="49"/>
      <c r="O1851" s="61"/>
      <c r="P1851" s="49"/>
      <c r="Q1851" s="46" t="s">
        <v>6014</v>
      </c>
      <c r="R1851" s="46" t="s">
        <v>5998</v>
      </c>
      <c r="S1851" s="49"/>
      <c r="T1851" s="50" t="str">
        <f>IFERROR(__xludf.DUMMYFUNCTION("if(isblank($A1851),"""",REGEXREPLACE($A1851,   "",?(\d),?"",  ""$1""&amp;""-""&amp;$H1851))"),"")</f>
        <v/>
      </c>
      <c r="U1851" s="51" t="str">
        <f>IFERROR(__xludf.DUMMYFUNCTION("iferror(split(A1851,"","",TRUE,TRUE),"""")"),"")</f>
        <v/>
      </c>
      <c r="V1851" s="51"/>
      <c r="W1851" s="51"/>
      <c r="X1851" s="51"/>
      <c r="Y1851" s="50" t="str">
        <f>IFERROR(__xludf.DUMMYFUNCTION("if(or(U1851="""",U1851=""f""),"""",U1851&amp;"": ""&amp;vlookup(to_text(U1851),'1.Learning-Goals'!$A$3:$B$100,2,FALSE))"),"")</f>
        <v/>
      </c>
      <c r="Z1851" s="50" t="str">
        <f>IFERROR(__xludf.DUMMYFUNCTION("if(or(V1851="""",V1851=""f""),"""",V1851&amp;"": ""&amp;vlookup(to_text(V1851),'1.Learning-Goals'!$A$3:$B$100,2,FALSE))"),"")</f>
        <v/>
      </c>
      <c r="AA1851" s="50" t="str">
        <f>IFERROR(__xludf.DUMMYFUNCTION("if(or(W1851="""",W1851=""f""),"""",W1851&amp;"": ""&amp;vlookup(to_text(W1851),'1.Learning-Goals'!$A$3:$B$100,2,FALSE))"),"")</f>
        <v/>
      </c>
      <c r="AB1851" s="50" t="str">
        <f>IFERROR(__xludf.DUMMYFUNCTION("if(or(X1851="""",X1851=""f""),"""",X1851&amp;"": ""&amp;vlookup(to_text(X1851),'1.Learning-Goals'!$A$3:$B$100,2,FALSE))"),"")</f>
        <v/>
      </c>
      <c r="AC1851" s="52"/>
      <c r="AD1851" s="52"/>
      <c r="AE1851" s="52"/>
      <c r="AF1851" s="52"/>
      <c r="AG1851" s="52"/>
      <c r="AH1851" s="52"/>
      <c r="AI1851" s="52"/>
      <c r="AJ1851" s="52"/>
    </row>
    <row r="1852" ht="15.75" customHeight="1">
      <c r="A1852" s="53"/>
      <c r="B1852" s="39" t="str">
        <f t="shared" si="1"/>
        <v/>
      </c>
      <c r="C1852" s="40" t="s">
        <v>6015</v>
      </c>
      <c r="D1852" s="41" t="s">
        <v>6016</v>
      </c>
      <c r="E1852" s="41" t="s">
        <v>4890</v>
      </c>
      <c r="F1852" s="40" t="s">
        <v>5260</v>
      </c>
      <c r="G1852" s="41" t="s">
        <v>4051</v>
      </c>
      <c r="H1852" s="60" t="s">
        <v>4893</v>
      </c>
      <c r="I1852" s="41" t="s">
        <v>5261</v>
      </c>
      <c r="J1852" s="41" t="s">
        <v>6001</v>
      </c>
      <c r="K1852" s="40" t="s">
        <v>6012</v>
      </c>
      <c r="L1852" s="41" t="s">
        <v>6013</v>
      </c>
      <c r="M1852" s="59"/>
      <c r="N1852" s="49"/>
      <c r="O1852" s="61"/>
      <c r="P1852" s="49"/>
      <c r="Q1852" s="46" t="s">
        <v>6014</v>
      </c>
      <c r="R1852" s="46" t="s">
        <v>5998</v>
      </c>
      <c r="S1852" s="49"/>
      <c r="T1852" s="50" t="str">
        <f>IFERROR(__xludf.DUMMYFUNCTION("if(isblank($A1852),"""",REGEXREPLACE($A1852,   "",?(\d),?"",  ""$1""&amp;""-""&amp;$H1852))"),"")</f>
        <v/>
      </c>
      <c r="U1852" s="51" t="str">
        <f>IFERROR(__xludf.DUMMYFUNCTION("iferror(split(A1852,"","",TRUE,TRUE),"""")"),"")</f>
        <v/>
      </c>
      <c r="V1852" s="51"/>
      <c r="W1852" s="51"/>
      <c r="X1852" s="51"/>
      <c r="Y1852" s="50" t="str">
        <f>IFERROR(__xludf.DUMMYFUNCTION("if(or(U1852="""",U1852=""f""),"""",U1852&amp;"": ""&amp;vlookup(to_text(U1852),'1.Learning-Goals'!$A$3:$B$100,2,FALSE))"),"")</f>
        <v/>
      </c>
      <c r="Z1852" s="50" t="str">
        <f>IFERROR(__xludf.DUMMYFUNCTION("if(or(V1852="""",V1852=""f""),"""",V1852&amp;"": ""&amp;vlookup(to_text(V1852),'1.Learning-Goals'!$A$3:$B$100,2,FALSE))"),"")</f>
        <v/>
      </c>
      <c r="AA1852" s="50" t="str">
        <f>IFERROR(__xludf.DUMMYFUNCTION("if(or(W1852="""",W1852=""f""),"""",W1852&amp;"": ""&amp;vlookup(to_text(W1852),'1.Learning-Goals'!$A$3:$B$100,2,FALSE))"),"")</f>
        <v/>
      </c>
      <c r="AB1852" s="50" t="str">
        <f>IFERROR(__xludf.DUMMYFUNCTION("if(or(X1852="""",X1852=""f""),"""",X1852&amp;"": ""&amp;vlookup(to_text(X1852),'1.Learning-Goals'!$A$3:$B$100,2,FALSE))"),"")</f>
        <v/>
      </c>
      <c r="AC1852" s="52"/>
      <c r="AD1852" s="52"/>
      <c r="AE1852" s="52"/>
      <c r="AF1852" s="52"/>
      <c r="AG1852" s="52"/>
      <c r="AH1852" s="52"/>
      <c r="AI1852" s="52"/>
      <c r="AJ1852" s="52"/>
    </row>
    <row r="1853" ht="15.75" customHeight="1">
      <c r="A1853" s="53"/>
      <c r="B1853" s="39" t="str">
        <f t="shared" si="1"/>
        <v/>
      </c>
      <c r="C1853" s="40" t="s">
        <v>6017</v>
      </c>
      <c r="D1853" s="41" t="s">
        <v>6018</v>
      </c>
      <c r="E1853" s="41" t="s">
        <v>4890</v>
      </c>
      <c r="F1853" s="40" t="s">
        <v>5260</v>
      </c>
      <c r="G1853" s="41" t="s">
        <v>4902</v>
      </c>
      <c r="H1853" s="60" t="s">
        <v>4893</v>
      </c>
      <c r="I1853" s="41" t="s">
        <v>5261</v>
      </c>
      <c r="J1853" s="46" t="s">
        <v>6019</v>
      </c>
      <c r="K1853" s="40" t="s">
        <v>6020</v>
      </c>
      <c r="L1853" s="41" t="s">
        <v>6021</v>
      </c>
      <c r="M1853" s="59"/>
      <c r="N1853" s="49"/>
      <c r="O1853" s="61"/>
      <c r="P1853" s="49"/>
      <c r="Q1853" s="46" t="s">
        <v>6022</v>
      </c>
      <c r="R1853" s="46" t="s">
        <v>6023</v>
      </c>
      <c r="S1853" s="49"/>
      <c r="T1853" s="50" t="str">
        <f>IFERROR(__xludf.DUMMYFUNCTION("if(isblank($A1853),"""",REGEXREPLACE($A1853,   "",?(\d),?"",  ""$1""&amp;""-""&amp;$H1853))"),"")</f>
        <v/>
      </c>
      <c r="U1853" s="51" t="str">
        <f>IFERROR(__xludf.DUMMYFUNCTION("iferror(split(A1853,"","",TRUE,TRUE),"""")"),"")</f>
        <v/>
      </c>
      <c r="V1853" s="51"/>
      <c r="W1853" s="51"/>
      <c r="X1853" s="51"/>
      <c r="Y1853" s="50" t="str">
        <f>IFERROR(__xludf.DUMMYFUNCTION("if(or(U1853="""",U1853=""f""),"""",U1853&amp;"": ""&amp;vlookup(to_text(U1853),'1.Learning-Goals'!$A$3:$B$100,2,FALSE))"),"")</f>
        <v/>
      </c>
      <c r="Z1853" s="50" t="str">
        <f>IFERROR(__xludf.DUMMYFUNCTION("if(or(V1853="""",V1853=""f""),"""",V1853&amp;"": ""&amp;vlookup(to_text(V1853),'1.Learning-Goals'!$A$3:$B$100,2,FALSE))"),"")</f>
        <v/>
      </c>
      <c r="AA1853" s="50" t="str">
        <f>IFERROR(__xludf.DUMMYFUNCTION("if(or(W1853="""",W1853=""f""),"""",W1853&amp;"": ""&amp;vlookup(to_text(W1853),'1.Learning-Goals'!$A$3:$B$100,2,FALSE))"),"")</f>
        <v/>
      </c>
      <c r="AB1853" s="50" t="str">
        <f>IFERROR(__xludf.DUMMYFUNCTION("if(or(X1853="""",X1853=""f""),"""",X1853&amp;"": ""&amp;vlookup(to_text(X1853),'1.Learning-Goals'!$A$3:$B$100,2,FALSE))"),"")</f>
        <v/>
      </c>
      <c r="AC1853" s="52"/>
      <c r="AD1853" s="52"/>
      <c r="AE1853" s="52"/>
      <c r="AF1853" s="52"/>
      <c r="AG1853" s="52"/>
      <c r="AH1853" s="52"/>
      <c r="AI1853" s="52"/>
      <c r="AJ1853" s="52"/>
    </row>
    <row r="1854" ht="15.75" customHeight="1">
      <c r="A1854" s="53"/>
      <c r="B1854" s="39" t="str">
        <f t="shared" si="1"/>
        <v/>
      </c>
      <c r="C1854" s="40" t="s">
        <v>6024</v>
      </c>
      <c r="D1854" s="41" t="s">
        <v>6025</v>
      </c>
      <c r="E1854" s="41" t="s">
        <v>4890</v>
      </c>
      <c r="F1854" s="40" t="s">
        <v>5260</v>
      </c>
      <c r="G1854" s="41" t="s">
        <v>4902</v>
      </c>
      <c r="H1854" s="60" t="s">
        <v>4893</v>
      </c>
      <c r="I1854" s="41" t="s">
        <v>5261</v>
      </c>
      <c r="J1854" s="46" t="s">
        <v>6019</v>
      </c>
      <c r="K1854" s="40" t="s">
        <v>6020</v>
      </c>
      <c r="L1854" s="41" t="s">
        <v>6021</v>
      </c>
      <c r="M1854" s="59"/>
      <c r="N1854" s="49"/>
      <c r="O1854" s="61"/>
      <c r="P1854" s="49"/>
      <c r="Q1854" s="46" t="s">
        <v>6022</v>
      </c>
      <c r="R1854" s="46" t="s">
        <v>6023</v>
      </c>
      <c r="S1854" s="49"/>
      <c r="T1854" s="50" t="str">
        <f>IFERROR(__xludf.DUMMYFUNCTION("if(isblank($A1854),"""",REGEXREPLACE($A1854,   "",?(\d),?"",  ""$1""&amp;""-""&amp;$H1854))"),"")</f>
        <v/>
      </c>
      <c r="U1854" s="51" t="str">
        <f>IFERROR(__xludf.DUMMYFUNCTION("iferror(split(A1854,"","",TRUE,TRUE),"""")"),"")</f>
        <v/>
      </c>
      <c r="V1854" s="51"/>
      <c r="W1854" s="51"/>
      <c r="X1854" s="51"/>
      <c r="Y1854" s="50" t="str">
        <f>IFERROR(__xludf.DUMMYFUNCTION("if(or(U1854="""",U1854=""f""),"""",U1854&amp;"": ""&amp;vlookup(to_text(U1854),'1.Learning-Goals'!$A$3:$B$100,2,FALSE))"),"")</f>
        <v/>
      </c>
      <c r="Z1854" s="50" t="str">
        <f>IFERROR(__xludf.DUMMYFUNCTION("if(or(V1854="""",V1854=""f""),"""",V1854&amp;"": ""&amp;vlookup(to_text(V1854),'1.Learning-Goals'!$A$3:$B$100,2,FALSE))"),"")</f>
        <v/>
      </c>
      <c r="AA1854" s="50" t="str">
        <f>IFERROR(__xludf.DUMMYFUNCTION("if(or(W1854="""",W1854=""f""),"""",W1854&amp;"": ""&amp;vlookup(to_text(W1854),'1.Learning-Goals'!$A$3:$B$100,2,FALSE))"),"")</f>
        <v/>
      </c>
      <c r="AB1854" s="50" t="str">
        <f>IFERROR(__xludf.DUMMYFUNCTION("if(or(X1854="""",X1854=""f""),"""",X1854&amp;"": ""&amp;vlookup(to_text(X1854),'1.Learning-Goals'!$A$3:$B$100,2,FALSE))"),"")</f>
        <v/>
      </c>
      <c r="AC1854" s="52"/>
      <c r="AD1854" s="52"/>
      <c r="AE1854" s="52"/>
      <c r="AF1854" s="52"/>
      <c r="AG1854" s="52"/>
      <c r="AH1854" s="52"/>
      <c r="AI1854" s="52"/>
      <c r="AJ1854" s="52"/>
    </row>
    <row r="1855" ht="15.75" customHeight="1">
      <c r="A1855" s="53"/>
      <c r="B1855" s="39" t="str">
        <f t="shared" si="1"/>
        <v/>
      </c>
      <c r="C1855" s="40" t="s">
        <v>6026</v>
      </c>
      <c r="D1855" s="41" t="s">
        <v>6027</v>
      </c>
      <c r="E1855" s="41" t="s">
        <v>4890</v>
      </c>
      <c r="F1855" s="40" t="s">
        <v>5260</v>
      </c>
      <c r="G1855" s="41" t="s">
        <v>1067</v>
      </c>
      <c r="H1855" s="60" t="s">
        <v>4893</v>
      </c>
      <c r="I1855" s="41" t="s">
        <v>5261</v>
      </c>
      <c r="J1855" s="46" t="s">
        <v>6019</v>
      </c>
      <c r="K1855" s="40" t="s">
        <v>6028</v>
      </c>
      <c r="L1855" s="41" t="s">
        <v>6029</v>
      </c>
      <c r="M1855" s="59"/>
      <c r="N1855" s="49"/>
      <c r="O1855" s="61"/>
      <c r="P1855" s="49"/>
      <c r="Q1855" s="46" t="s">
        <v>6030</v>
      </c>
      <c r="R1855" s="46" t="s">
        <v>6031</v>
      </c>
      <c r="S1855" s="49"/>
      <c r="T1855" s="50" t="str">
        <f>IFERROR(__xludf.DUMMYFUNCTION("if(isblank($A1855),"""",REGEXREPLACE($A1855,   "",?(\d),?"",  ""$1""&amp;""-""&amp;$H1855))"),"")</f>
        <v/>
      </c>
      <c r="U1855" s="51" t="str">
        <f>IFERROR(__xludf.DUMMYFUNCTION("iferror(split(A1855,"","",TRUE,TRUE),"""")"),"")</f>
        <v/>
      </c>
      <c r="V1855" s="51"/>
      <c r="W1855" s="51"/>
      <c r="X1855" s="51"/>
      <c r="Y1855" s="50" t="str">
        <f>IFERROR(__xludf.DUMMYFUNCTION("if(or(U1855="""",U1855=""f""),"""",U1855&amp;"": ""&amp;vlookup(to_text(U1855),'1.Learning-Goals'!$A$3:$B$100,2,FALSE))"),"")</f>
        <v/>
      </c>
      <c r="Z1855" s="50" t="str">
        <f>IFERROR(__xludf.DUMMYFUNCTION("if(or(V1855="""",V1855=""f""),"""",V1855&amp;"": ""&amp;vlookup(to_text(V1855),'1.Learning-Goals'!$A$3:$B$100,2,FALSE))"),"")</f>
        <v/>
      </c>
      <c r="AA1855" s="50" t="str">
        <f>IFERROR(__xludf.DUMMYFUNCTION("if(or(W1855="""",W1855=""f""),"""",W1855&amp;"": ""&amp;vlookup(to_text(W1855),'1.Learning-Goals'!$A$3:$B$100,2,FALSE))"),"")</f>
        <v/>
      </c>
      <c r="AB1855" s="50" t="str">
        <f>IFERROR(__xludf.DUMMYFUNCTION("if(or(X1855="""",X1855=""f""),"""",X1855&amp;"": ""&amp;vlookup(to_text(X1855),'1.Learning-Goals'!$A$3:$B$100,2,FALSE))"),"")</f>
        <v/>
      </c>
      <c r="AC1855" s="52"/>
      <c r="AD1855" s="52"/>
      <c r="AE1855" s="52"/>
      <c r="AF1855" s="52"/>
      <c r="AG1855" s="52"/>
      <c r="AH1855" s="52"/>
      <c r="AI1855" s="52"/>
      <c r="AJ1855" s="52"/>
    </row>
    <row r="1856" ht="15.75" customHeight="1">
      <c r="A1856" s="53"/>
      <c r="B1856" s="39" t="str">
        <f t="shared" si="1"/>
        <v/>
      </c>
      <c r="C1856" s="40" t="s">
        <v>6032</v>
      </c>
      <c r="D1856" s="41" t="s">
        <v>6033</v>
      </c>
      <c r="E1856" s="41" t="s">
        <v>4890</v>
      </c>
      <c r="F1856" s="40" t="s">
        <v>5260</v>
      </c>
      <c r="G1856" s="41" t="s">
        <v>1067</v>
      </c>
      <c r="H1856" s="60" t="s">
        <v>4893</v>
      </c>
      <c r="I1856" s="41" t="s">
        <v>5261</v>
      </c>
      <c r="J1856" s="46" t="s">
        <v>6019</v>
      </c>
      <c r="K1856" s="40" t="s">
        <v>6034</v>
      </c>
      <c r="L1856" s="41" t="s">
        <v>6035</v>
      </c>
      <c r="M1856" s="59"/>
      <c r="N1856" s="49"/>
      <c r="O1856" s="61"/>
      <c r="P1856" s="49"/>
      <c r="Q1856" s="46" t="s">
        <v>6036</v>
      </c>
      <c r="R1856" s="59"/>
      <c r="S1856" s="49"/>
      <c r="T1856" s="50" t="str">
        <f>IFERROR(__xludf.DUMMYFUNCTION("if(isblank($A1856),"""",REGEXREPLACE($A1856,   "",?(\d),?"",  ""$1""&amp;""-""&amp;$H1856))"),"")</f>
        <v/>
      </c>
      <c r="U1856" s="51" t="str">
        <f>IFERROR(__xludf.DUMMYFUNCTION("iferror(split(A1856,"","",TRUE,TRUE),"""")"),"")</f>
        <v/>
      </c>
      <c r="V1856" s="51"/>
      <c r="W1856" s="51"/>
      <c r="X1856" s="51"/>
      <c r="Y1856" s="50" t="str">
        <f>IFERROR(__xludf.DUMMYFUNCTION("if(or(U1856="""",U1856=""f""),"""",U1856&amp;"": ""&amp;vlookup(to_text(U1856),'1.Learning-Goals'!$A$3:$B$100,2,FALSE))"),"")</f>
        <v/>
      </c>
      <c r="Z1856" s="50" t="str">
        <f>IFERROR(__xludf.DUMMYFUNCTION("if(or(V1856="""",V1856=""f""),"""",V1856&amp;"": ""&amp;vlookup(to_text(V1856),'1.Learning-Goals'!$A$3:$B$100,2,FALSE))"),"")</f>
        <v/>
      </c>
      <c r="AA1856" s="50" t="str">
        <f>IFERROR(__xludf.DUMMYFUNCTION("if(or(W1856="""",W1856=""f""),"""",W1856&amp;"": ""&amp;vlookup(to_text(W1856),'1.Learning-Goals'!$A$3:$B$100,2,FALSE))"),"")</f>
        <v/>
      </c>
      <c r="AB1856" s="50" t="str">
        <f>IFERROR(__xludf.DUMMYFUNCTION("if(or(X1856="""",X1856=""f""),"""",X1856&amp;"": ""&amp;vlookup(to_text(X1856),'1.Learning-Goals'!$A$3:$B$100,2,FALSE))"),"")</f>
        <v/>
      </c>
      <c r="AC1856" s="52"/>
      <c r="AD1856" s="52"/>
      <c r="AE1856" s="52"/>
      <c r="AF1856" s="52"/>
      <c r="AG1856" s="52"/>
      <c r="AH1856" s="52"/>
      <c r="AI1856" s="52"/>
      <c r="AJ1856" s="52"/>
    </row>
    <row r="1857" ht="15.75" customHeight="1">
      <c r="A1857" s="53"/>
      <c r="B1857" s="39" t="str">
        <f t="shared" si="1"/>
        <v/>
      </c>
      <c r="C1857" s="40" t="s">
        <v>6037</v>
      </c>
      <c r="D1857" s="41" t="s">
        <v>6038</v>
      </c>
      <c r="E1857" s="41" t="s">
        <v>4890</v>
      </c>
      <c r="F1857" s="40" t="s">
        <v>5260</v>
      </c>
      <c r="G1857" s="41" t="s">
        <v>1067</v>
      </c>
      <c r="H1857" s="60" t="s">
        <v>4893</v>
      </c>
      <c r="I1857" s="41" t="s">
        <v>5261</v>
      </c>
      <c r="J1857" s="46" t="s">
        <v>6019</v>
      </c>
      <c r="K1857" s="40" t="s">
        <v>6039</v>
      </c>
      <c r="L1857" s="41" t="s">
        <v>6040</v>
      </c>
      <c r="M1857" s="59"/>
      <c r="N1857" s="49"/>
      <c r="O1857" s="61"/>
      <c r="P1857" s="49"/>
      <c r="Q1857" s="46" t="s">
        <v>6041</v>
      </c>
      <c r="R1857" s="46" t="s">
        <v>6042</v>
      </c>
      <c r="S1857" s="49"/>
      <c r="T1857" s="50" t="str">
        <f>IFERROR(__xludf.DUMMYFUNCTION("if(isblank($A1857),"""",REGEXREPLACE($A1857,   "",?(\d),?"",  ""$1""&amp;""-""&amp;$H1857))"),"")</f>
        <v/>
      </c>
      <c r="U1857" s="51" t="str">
        <f>IFERROR(__xludf.DUMMYFUNCTION("iferror(split(A1857,"","",TRUE,TRUE),"""")"),"")</f>
        <v/>
      </c>
      <c r="V1857" s="51"/>
      <c r="W1857" s="51"/>
      <c r="X1857" s="51"/>
      <c r="Y1857" s="50" t="str">
        <f>IFERROR(__xludf.DUMMYFUNCTION("if(or(U1857="""",U1857=""f""),"""",U1857&amp;"": ""&amp;vlookup(to_text(U1857),'1.Learning-Goals'!$A$3:$B$100,2,FALSE))"),"")</f>
        <v/>
      </c>
      <c r="Z1857" s="50" t="str">
        <f>IFERROR(__xludf.DUMMYFUNCTION("if(or(V1857="""",V1857=""f""),"""",V1857&amp;"": ""&amp;vlookup(to_text(V1857),'1.Learning-Goals'!$A$3:$B$100,2,FALSE))"),"")</f>
        <v/>
      </c>
      <c r="AA1857" s="50" t="str">
        <f>IFERROR(__xludf.DUMMYFUNCTION("if(or(W1857="""",W1857=""f""),"""",W1857&amp;"": ""&amp;vlookup(to_text(W1857),'1.Learning-Goals'!$A$3:$B$100,2,FALSE))"),"")</f>
        <v/>
      </c>
      <c r="AB1857" s="50" t="str">
        <f>IFERROR(__xludf.DUMMYFUNCTION("if(or(X1857="""",X1857=""f""),"""",X1857&amp;"": ""&amp;vlookup(to_text(X1857),'1.Learning-Goals'!$A$3:$B$100,2,FALSE))"),"")</f>
        <v/>
      </c>
      <c r="AC1857" s="52"/>
      <c r="AD1857" s="52"/>
      <c r="AE1857" s="52"/>
      <c r="AF1857" s="52"/>
      <c r="AG1857" s="52"/>
      <c r="AH1857" s="52"/>
      <c r="AI1857" s="52"/>
      <c r="AJ1857" s="52"/>
    </row>
    <row r="1858" ht="15.75" customHeight="1">
      <c r="A1858" s="53"/>
      <c r="B1858" s="39" t="str">
        <f t="shared" si="1"/>
        <v/>
      </c>
      <c r="C1858" s="40" t="s">
        <v>6043</v>
      </c>
      <c r="D1858" s="41" t="s">
        <v>6044</v>
      </c>
      <c r="E1858" s="41" t="s">
        <v>4890</v>
      </c>
      <c r="F1858" s="40" t="s">
        <v>5260</v>
      </c>
      <c r="G1858" s="41" t="s">
        <v>4051</v>
      </c>
      <c r="H1858" s="60" t="s">
        <v>4893</v>
      </c>
      <c r="I1858" s="41" t="s">
        <v>5261</v>
      </c>
      <c r="J1858" s="41" t="s">
        <v>6019</v>
      </c>
      <c r="K1858" s="40" t="s">
        <v>6045</v>
      </c>
      <c r="L1858" s="41" t="s">
        <v>6046</v>
      </c>
      <c r="M1858" s="59"/>
      <c r="N1858" s="49"/>
      <c r="O1858" s="61"/>
      <c r="P1858" s="49"/>
      <c r="Q1858" s="46" t="s">
        <v>6047</v>
      </c>
      <c r="R1858" s="59"/>
      <c r="S1858" s="49"/>
      <c r="T1858" s="50" t="str">
        <f>IFERROR(__xludf.DUMMYFUNCTION("if(isblank($A1858),"""",REGEXREPLACE($A1858,   "",?(\d),?"",  ""$1""&amp;""-""&amp;$H1858))"),"")</f>
        <v/>
      </c>
      <c r="U1858" s="51" t="str">
        <f>IFERROR(__xludf.DUMMYFUNCTION("iferror(split(A1858,"","",TRUE,TRUE),"""")"),"")</f>
        <v/>
      </c>
      <c r="V1858" s="51"/>
      <c r="W1858" s="51"/>
      <c r="X1858" s="51"/>
      <c r="Y1858" s="50" t="str">
        <f>IFERROR(__xludf.DUMMYFUNCTION("if(or(U1858="""",U1858=""f""),"""",U1858&amp;"": ""&amp;vlookup(to_text(U1858),'1.Learning-Goals'!$A$3:$B$100,2,FALSE))"),"")</f>
        <v/>
      </c>
      <c r="Z1858" s="50" t="str">
        <f>IFERROR(__xludf.DUMMYFUNCTION("if(or(V1858="""",V1858=""f""),"""",V1858&amp;"": ""&amp;vlookup(to_text(V1858),'1.Learning-Goals'!$A$3:$B$100,2,FALSE))"),"")</f>
        <v/>
      </c>
      <c r="AA1858" s="50" t="str">
        <f>IFERROR(__xludf.DUMMYFUNCTION("if(or(W1858="""",W1858=""f""),"""",W1858&amp;"": ""&amp;vlookup(to_text(W1858),'1.Learning-Goals'!$A$3:$B$100,2,FALSE))"),"")</f>
        <v/>
      </c>
      <c r="AB1858" s="50" t="str">
        <f>IFERROR(__xludf.DUMMYFUNCTION("if(or(X1858="""",X1858=""f""),"""",X1858&amp;"": ""&amp;vlookup(to_text(X1858),'1.Learning-Goals'!$A$3:$B$100,2,FALSE))"),"")</f>
        <v/>
      </c>
      <c r="AC1858" s="52"/>
      <c r="AD1858" s="52"/>
      <c r="AE1858" s="52"/>
      <c r="AF1858" s="52"/>
      <c r="AG1858" s="52"/>
      <c r="AH1858" s="52"/>
      <c r="AI1858" s="52"/>
      <c r="AJ1858" s="52"/>
    </row>
    <row r="1859" ht="15.75" customHeight="1">
      <c r="A1859" s="53"/>
      <c r="B1859" s="39" t="str">
        <f t="shared" si="1"/>
        <v/>
      </c>
      <c r="C1859" s="40" t="s">
        <v>6048</v>
      </c>
      <c r="D1859" s="41" t="s">
        <v>6049</v>
      </c>
      <c r="E1859" s="41" t="s">
        <v>4890</v>
      </c>
      <c r="F1859" s="40" t="s">
        <v>5260</v>
      </c>
      <c r="G1859" s="41" t="s">
        <v>4902</v>
      </c>
      <c r="H1859" s="60" t="s">
        <v>4893</v>
      </c>
      <c r="I1859" s="41" t="s">
        <v>5261</v>
      </c>
      <c r="J1859" s="46" t="s">
        <v>6050</v>
      </c>
      <c r="K1859" s="40" t="s">
        <v>6051</v>
      </c>
      <c r="L1859" s="41" t="s">
        <v>6052</v>
      </c>
      <c r="M1859" s="59"/>
      <c r="N1859" s="49"/>
      <c r="O1859" s="61"/>
      <c r="P1859" s="49"/>
      <c r="Q1859" s="46" t="s">
        <v>6053</v>
      </c>
      <c r="R1859" s="59"/>
      <c r="S1859" s="49"/>
      <c r="T1859" s="50" t="str">
        <f>IFERROR(__xludf.DUMMYFUNCTION("if(isblank($A1859),"""",REGEXREPLACE($A1859,   "",?(\d),?"",  ""$1""&amp;""-""&amp;$H1859))"),"")</f>
        <v/>
      </c>
      <c r="U1859" s="51" t="str">
        <f>IFERROR(__xludf.DUMMYFUNCTION("iferror(split(A1859,"","",TRUE,TRUE),"""")"),"")</f>
        <v/>
      </c>
      <c r="V1859" s="51"/>
      <c r="W1859" s="51"/>
      <c r="X1859" s="51"/>
      <c r="Y1859" s="50" t="str">
        <f>IFERROR(__xludf.DUMMYFUNCTION("if(or(U1859="""",U1859=""f""),"""",U1859&amp;"": ""&amp;vlookup(to_text(U1859),'1.Learning-Goals'!$A$3:$B$100,2,FALSE))"),"")</f>
        <v/>
      </c>
      <c r="Z1859" s="50" t="str">
        <f>IFERROR(__xludf.DUMMYFUNCTION("if(or(V1859="""",V1859=""f""),"""",V1859&amp;"": ""&amp;vlookup(to_text(V1859),'1.Learning-Goals'!$A$3:$B$100,2,FALSE))"),"")</f>
        <v/>
      </c>
      <c r="AA1859" s="50" t="str">
        <f>IFERROR(__xludf.DUMMYFUNCTION("if(or(W1859="""",W1859=""f""),"""",W1859&amp;"": ""&amp;vlookup(to_text(W1859),'1.Learning-Goals'!$A$3:$B$100,2,FALSE))"),"")</f>
        <v/>
      </c>
      <c r="AB1859" s="50" t="str">
        <f>IFERROR(__xludf.DUMMYFUNCTION("if(or(X1859="""",X1859=""f""),"""",X1859&amp;"": ""&amp;vlookup(to_text(X1859),'1.Learning-Goals'!$A$3:$B$100,2,FALSE))"),"")</f>
        <v/>
      </c>
      <c r="AC1859" s="52"/>
      <c r="AD1859" s="52"/>
      <c r="AE1859" s="52"/>
      <c r="AF1859" s="52"/>
      <c r="AG1859" s="52"/>
      <c r="AH1859" s="52"/>
      <c r="AI1859" s="52"/>
      <c r="AJ1859" s="52"/>
    </row>
    <row r="1860" ht="15.75" customHeight="1">
      <c r="A1860" s="53"/>
      <c r="B1860" s="39" t="str">
        <f t="shared" si="1"/>
        <v/>
      </c>
      <c r="C1860" s="40" t="s">
        <v>6054</v>
      </c>
      <c r="D1860" s="41" t="s">
        <v>6055</v>
      </c>
      <c r="E1860" s="41" t="s">
        <v>4890</v>
      </c>
      <c r="F1860" s="40" t="s">
        <v>5260</v>
      </c>
      <c r="G1860" s="41" t="s">
        <v>1067</v>
      </c>
      <c r="H1860" s="60" t="s">
        <v>4893</v>
      </c>
      <c r="I1860" s="41" t="s">
        <v>5261</v>
      </c>
      <c r="J1860" s="46" t="s">
        <v>6050</v>
      </c>
      <c r="K1860" s="40" t="s">
        <v>6056</v>
      </c>
      <c r="L1860" s="41" t="s">
        <v>6057</v>
      </c>
      <c r="M1860" s="59"/>
      <c r="N1860" s="49"/>
      <c r="O1860" s="61"/>
      <c r="P1860" s="49"/>
      <c r="Q1860" s="46" t="s">
        <v>6058</v>
      </c>
      <c r="R1860" s="59"/>
      <c r="S1860" s="49"/>
      <c r="T1860" s="50" t="str">
        <f>IFERROR(__xludf.DUMMYFUNCTION("if(isblank($A1860),"""",REGEXREPLACE($A1860,   "",?(\d),?"",  ""$1""&amp;""-""&amp;$H1860))"),"")</f>
        <v/>
      </c>
      <c r="U1860" s="51" t="str">
        <f>IFERROR(__xludf.DUMMYFUNCTION("iferror(split(A1860,"","",TRUE,TRUE),"""")"),"")</f>
        <v/>
      </c>
      <c r="V1860" s="51"/>
      <c r="W1860" s="51"/>
      <c r="X1860" s="51"/>
      <c r="Y1860" s="50" t="str">
        <f>IFERROR(__xludf.DUMMYFUNCTION("if(or(U1860="""",U1860=""f""),"""",U1860&amp;"": ""&amp;vlookup(to_text(U1860),'1.Learning-Goals'!$A$3:$B$100,2,FALSE))"),"")</f>
        <v/>
      </c>
      <c r="Z1860" s="50" t="str">
        <f>IFERROR(__xludf.DUMMYFUNCTION("if(or(V1860="""",V1860=""f""),"""",V1860&amp;"": ""&amp;vlookup(to_text(V1860),'1.Learning-Goals'!$A$3:$B$100,2,FALSE))"),"")</f>
        <v/>
      </c>
      <c r="AA1860" s="50" t="str">
        <f>IFERROR(__xludf.DUMMYFUNCTION("if(or(W1860="""",W1860=""f""),"""",W1860&amp;"": ""&amp;vlookup(to_text(W1860),'1.Learning-Goals'!$A$3:$B$100,2,FALSE))"),"")</f>
        <v/>
      </c>
      <c r="AB1860" s="50" t="str">
        <f>IFERROR(__xludf.DUMMYFUNCTION("if(or(X1860="""",X1860=""f""),"""",X1860&amp;"": ""&amp;vlookup(to_text(X1860),'1.Learning-Goals'!$A$3:$B$100,2,FALSE))"),"")</f>
        <v/>
      </c>
      <c r="AC1860" s="52"/>
      <c r="AD1860" s="52"/>
      <c r="AE1860" s="52"/>
      <c r="AF1860" s="52"/>
      <c r="AG1860" s="52"/>
      <c r="AH1860" s="52"/>
      <c r="AI1860" s="52"/>
      <c r="AJ1860" s="52"/>
    </row>
    <row r="1861" ht="15.75" customHeight="1">
      <c r="A1861" s="53"/>
      <c r="B1861" s="39" t="str">
        <f t="shared" si="1"/>
        <v/>
      </c>
      <c r="C1861" s="40" t="s">
        <v>6059</v>
      </c>
      <c r="D1861" s="41" t="s">
        <v>6060</v>
      </c>
      <c r="E1861" s="41" t="s">
        <v>4890</v>
      </c>
      <c r="F1861" s="40" t="s">
        <v>5260</v>
      </c>
      <c r="G1861" s="41" t="s">
        <v>1067</v>
      </c>
      <c r="H1861" s="60" t="s">
        <v>4893</v>
      </c>
      <c r="I1861" s="41" t="s">
        <v>5261</v>
      </c>
      <c r="J1861" s="46" t="s">
        <v>6050</v>
      </c>
      <c r="K1861" s="40" t="s">
        <v>6061</v>
      </c>
      <c r="L1861" s="41" t="s">
        <v>6062</v>
      </c>
      <c r="M1861" s="59"/>
      <c r="N1861" s="49"/>
      <c r="O1861" s="61"/>
      <c r="P1861" s="49"/>
      <c r="Q1861" s="46" t="s">
        <v>6063</v>
      </c>
      <c r="R1861" s="59"/>
      <c r="S1861" s="49"/>
      <c r="T1861" s="50" t="str">
        <f>IFERROR(__xludf.DUMMYFUNCTION("if(isblank($A1861),"""",REGEXREPLACE($A1861,   "",?(\d),?"",  ""$1""&amp;""-""&amp;$H1861))"),"")</f>
        <v/>
      </c>
      <c r="U1861" s="51" t="str">
        <f>IFERROR(__xludf.DUMMYFUNCTION("iferror(split(A1861,"","",TRUE,TRUE),"""")"),"")</f>
        <v/>
      </c>
      <c r="V1861" s="51"/>
      <c r="W1861" s="51"/>
      <c r="X1861" s="51"/>
      <c r="Y1861" s="50" t="str">
        <f>IFERROR(__xludf.DUMMYFUNCTION("if(or(U1861="""",U1861=""f""),"""",U1861&amp;"": ""&amp;vlookup(to_text(U1861),'1.Learning-Goals'!$A$3:$B$100,2,FALSE))"),"")</f>
        <v/>
      </c>
      <c r="Z1861" s="50" t="str">
        <f>IFERROR(__xludf.DUMMYFUNCTION("if(or(V1861="""",V1861=""f""),"""",V1861&amp;"": ""&amp;vlookup(to_text(V1861),'1.Learning-Goals'!$A$3:$B$100,2,FALSE))"),"")</f>
        <v/>
      </c>
      <c r="AA1861" s="50" t="str">
        <f>IFERROR(__xludf.DUMMYFUNCTION("if(or(W1861="""",W1861=""f""),"""",W1861&amp;"": ""&amp;vlookup(to_text(W1861),'1.Learning-Goals'!$A$3:$B$100,2,FALSE))"),"")</f>
        <v/>
      </c>
      <c r="AB1861" s="50" t="str">
        <f>IFERROR(__xludf.DUMMYFUNCTION("if(or(X1861="""",X1861=""f""),"""",X1861&amp;"": ""&amp;vlookup(to_text(X1861),'1.Learning-Goals'!$A$3:$B$100,2,FALSE))"),"")</f>
        <v/>
      </c>
      <c r="AC1861" s="52"/>
      <c r="AD1861" s="52"/>
      <c r="AE1861" s="52"/>
      <c r="AF1861" s="52"/>
      <c r="AG1861" s="52"/>
      <c r="AH1861" s="52"/>
      <c r="AI1861" s="52"/>
      <c r="AJ1861" s="52"/>
    </row>
    <row r="1862" ht="15.75" customHeight="1">
      <c r="A1862" s="38" t="s">
        <v>6064</v>
      </c>
      <c r="B1862" s="39" t="str">
        <f t="shared" si="1"/>
        <v>1: Provide examples of variation in genes, traits, and individual survival, and why each is important for a species to persist and evolve.
4: Create a logic model showing how genetic rescue occurs; i.e. how the introduction of new individuals to a small, inbred population on the verge of extinction provides needed genetic variation for the population to survive and recover.</v>
      </c>
      <c r="C1862" s="40" t="s">
        <v>6065</v>
      </c>
      <c r="D1862" s="41" t="s">
        <v>6066</v>
      </c>
      <c r="E1862" s="41" t="s">
        <v>4890</v>
      </c>
      <c r="F1862" s="40" t="s">
        <v>5260</v>
      </c>
      <c r="G1862" s="41" t="s">
        <v>4051</v>
      </c>
      <c r="H1862" s="60" t="s">
        <v>4893</v>
      </c>
      <c r="I1862" s="41" t="s">
        <v>5261</v>
      </c>
      <c r="J1862" s="41" t="s">
        <v>6050</v>
      </c>
      <c r="K1862" s="40" t="s">
        <v>6067</v>
      </c>
      <c r="L1862" s="41" t="s">
        <v>6068</v>
      </c>
      <c r="M1862" s="59"/>
      <c r="N1862" s="49"/>
      <c r="O1862" s="61"/>
      <c r="P1862" s="49"/>
      <c r="Q1862" s="46" t="s">
        <v>6069</v>
      </c>
      <c r="R1862" s="46" t="s">
        <v>6070</v>
      </c>
      <c r="S1862" s="49"/>
      <c r="T1862" s="50" t="str">
        <f>IFERROR(__xludf.DUMMYFUNCTION("if(isblank($A1862),"""",REGEXREPLACE($A1862,   "",?(\d),?"",  ""$1""&amp;""-""&amp;$H1862))"),"1-Science 4-Science")</f>
        <v>1-Science 4-Science</v>
      </c>
      <c r="U1862" s="51">
        <f>IFERROR(__xludf.DUMMYFUNCTION("iferror(split(A1862,"","",TRUE,TRUE),"""")"),1.0)</f>
        <v>1</v>
      </c>
      <c r="V1862" s="51">
        <f>IFERROR(__xludf.DUMMYFUNCTION("""COMPUTED_VALUE"""),4.0)</f>
        <v>4</v>
      </c>
      <c r="W1862" s="51"/>
      <c r="X1862" s="51"/>
      <c r="Y1862" s="50" t="str">
        <f>IFERROR(__xludf.DUMMYFUNCTION("if(or(U1862="""",U1862=""f""),"""",U1862&amp;"": ""&amp;vlookup(to_text(U1862),'1.Learning-Goals'!$A$3:$B$100,2,FALSE))"),"1: Provide examples of variation in genes, traits, and individual survival, and why each is important for a species to persist and evolve.")</f>
        <v>1: Provide examples of variation in genes, traits, and individual survival, and why each is important for a species to persist and evolve.</v>
      </c>
      <c r="Z1862" s="50" t="str">
        <f>IFERROR(__xludf.DUMMYFUNCTION("if(or(V1862="""",V1862=""f""),"""",V1862&amp;"": ""&amp;vlookup(to_text(V1862),'1.Learning-Goals'!$A$3:$B$100,2,FALSE))"),"4: Create a logic model showing how genetic rescue occurs; i.e. how the introduction of new individuals to a small, inbred population on the verge of extinction provides needed genetic variation for the population to survive and recover.")</f>
        <v>4: Create a logic model showing how genetic rescue occurs; i.e. how the introduction of new individuals to a small, inbred population on the verge of extinction provides needed genetic variation for the population to survive and recover.</v>
      </c>
      <c r="AA1862" s="50" t="str">
        <f>IFERROR(__xludf.DUMMYFUNCTION("if(or(W1862="""",W1862=""f""),"""",W1862&amp;"": ""&amp;vlookup(to_text(W1862),'1.Learning-Goals'!$A$3:$B$100,2,FALSE))"),"")</f>
        <v/>
      </c>
      <c r="AB1862" s="50" t="str">
        <f>IFERROR(__xludf.DUMMYFUNCTION("if(or(X1862="""",X1862=""f""),"""",X1862&amp;"": ""&amp;vlookup(to_text(X1862),'1.Learning-Goals'!$A$3:$B$100,2,FALSE))"),"")</f>
        <v/>
      </c>
      <c r="AC1862" s="52"/>
      <c r="AD1862" s="52"/>
      <c r="AE1862" s="52"/>
      <c r="AF1862" s="52"/>
      <c r="AG1862" s="52"/>
      <c r="AH1862" s="52"/>
      <c r="AI1862" s="52"/>
      <c r="AJ1862" s="52"/>
    </row>
    <row r="1863" ht="15.75" customHeight="1">
      <c r="A1863" s="53"/>
      <c r="B1863" s="39" t="str">
        <f t="shared" si="1"/>
        <v/>
      </c>
      <c r="C1863" s="40" t="s">
        <v>6071</v>
      </c>
      <c r="D1863" s="41" t="s">
        <v>6072</v>
      </c>
      <c r="E1863" s="41" t="s">
        <v>4890</v>
      </c>
      <c r="F1863" s="40" t="s">
        <v>5260</v>
      </c>
      <c r="G1863" s="41" t="s">
        <v>4051</v>
      </c>
      <c r="H1863" s="60" t="s">
        <v>4893</v>
      </c>
      <c r="I1863" s="41" t="s">
        <v>5261</v>
      </c>
      <c r="J1863" s="41" t="s">
        <v>6050</v>
      </c>
      <c r="K1863" s="40" t="s">
        <v>6073</v>
      </c>
      <c r="L1863" s="41" t="s">
        <v>6074</v>
      </c>
      <c r="M1863" s="59"/>
      <c r="N1863" s="49"/>
      <c r="O1863" s="61"/>
      <c r="P1863" s="49"/>
      <c r="Q1863" s="46" t="s">
        <v>6075</v>
      </c>
      <c r="R1863" s="46" t="s">
        <v>6076</v>
      </c>
      <c r="S1863" s="49"/>
      <c r="T1863" s="50" t="str">
        <f>IFERROR(__xludf.DUMMYFUNCTION("if(isblank($A1863),"""",REGEXREPLACE($A1863,   "",?(\d),?"",  ""$1""&amp;""-""&amp;$H1863))"),"")</f>
        <v/>
      </c>
      <c r="U1863" s="51" t="str">
        <f>IFERROR(__xludf.DUMMYFUNCTION("iferror(split(A1863,"","",TRUE,TRUE),"""")"),"")</f>
        <v/>
      </c>
      <c r="V1863" s="51"/>
      <c r="W1863" s="51"/>
      <c r="X1863" s="51"/>
      <c r="Y1863" s="50" t="str">
        <f>IFERROR(__xludf.DUMMYFUNCTION("if(or(U1863="""",U1863=""f""),"""",U1863&amp;"": ""&amp;vlookup(to_text(U1863),'1.Learning-Goals'!$A$3:$B$100,2,FALSE))"),"")</f>
        <v/>
      </c>
      <c r="Z1863" s="50" t="str">
        <f>IFERROR(__xludf.DUMMYFUNCTION("if(or(V1863="""",V1863=""f""),"""",V1863&amp;"": ""&amp;vlookup(to_text(V1863),'1.Learning-Goals'!$A$3:$B$100,2,FALSE))"),"")</f>
        <v/>
      </c>
      <c r="AA1863" s="50" t="str">
        <f>IFERROR(__xludf.DUMMYFUNCTION("if(or(W1863="""",W1863=""f""),"""",W1863&amp;"": ""&amp;vlookup(to_text(W1863),'1.Learning-Goals'!$A$3:$B$100,2,FALSE))"),"")</f>
        <v/>
      </c>
      <c r="AB1863" s="50" t="str">
        <f>IFERROR(__xludf.DUMMYFUNCTION("if(or(X1863="""",X1863=""f""),"""",X1863&amp;"": ""&amp;vlookup(to_text(X1863),'1.Learning-Goals'!$A$3:$B$100,2,FALSE))"),"")</f>
        <v/>
      </c>
      <c r="AC1863" s="52"/>
      <c r="AD1863" s="52"/>
      <c r="AE1863" s="52"/>
      <c r="AF1863" s="52"/>
      <c r="AG1863" s="52"/>
      <c r="AH1863" s="52"/>
      <c r="AI1863" s="52"/>
      <c r="AJ1863" s="52"/>
    </row>
    <row r="1864" ht="15.75" customHeight="1">
      <c r="A1864" s="53"/>
      <c r="B1864" s="39" t="str">
        <f t="shared" si="1"/>
        <v/>
      </c>
      <c r="C1864" s="40" t="s">
        <v>6077</v>
      </c>
      <c r="D1864" s="41" t="s">
        <v>6078</v>
      </c>
      <c r="E1864" s="41" t="s">
        <v>4890</v>
      </c>
      <c r="F1864" s="40" t="s">
        <v>5260</v>
      </c>
      <c r="G1864" s="41" t="s">
        <v>4902</v>
      </c>
      <c r="H1864" s="60" t="s">
        <v>4893</v>
      </c>
      <c r="I1864" s="41" t="s">
        <v>5261</v>
      </c>
      <c r="J1864" s="46" t="s">
        <v>6079</v>
      </c>
      <c r="K1864" s="40" t="s">
        <v>6080</v>
      </c>
      <c r="L1864" s="41" t="s">
        <v>6081</v>
      </c>
      <c r="M1864" s="59"/>
      <c r="N1864" s="49"/>
      <c r="O1864" s="61"/>
      <c r="P1864" s="49"/>
      <c r="Q1864" s="46" t="s">
        <v>6082</v>
      </c>
      <c r="R1864" s="59"/>
      <c r="S1864" s="49"/>
      <c r="T1864" s="50" t="str">
        <f>IFERROR(__xludf.DUMMYFUNCTION("if(isblank($A1864),"""",REGEXREPLACE($A1864,   "",?(\d),?"",  ""$1""&amp;""-""&amp;$H1864))"),"")</f>
        <v/>
      </c>
      <c r="U1864" s="51" t="str">
        <f>IFERROR(__xludf.DUMMYFUNCTION("iferror(split(A1864,"","",TRUE,TRUE),"""")"),"")</f>
        <v/>
      </c>
      <c r="V1864" s="51"/>
      <c r="W1864" s="51"/>
      <c r="X1864" s="51"/>
      <c r="Y1864" s="50" t="str">
        <f>IFERROR(__xludf.DUMMYFUNCTION("if(or(U1864="""",U1864=""f""),"""",U1864&amp;"": ""&amp;vlookup(to_text(U1864),'1.Learning-Goals'!$A$3:$B$100,2,FALSE))"),"")</f>
        <v/>
      </c>
      <c r="Z1864" s="50" t="str">
        <f>IFERROR(__xludf.DUMMYFUNCTION("if(or(V1864="""",V1864=""f""),"""",V1864&amp;"": ""&amp;vlookup(to_text(V1864),'1.Learning-Goals'!$A$3:$B$100,2,FALSE))"),"")</f>
        <v/>
      </c>
      <c r="AA1864" s="50" t="str">
        <f>IFERROR(__xludf.DUMMYFUNCTION("if(or(W1864="""",W1864=""f""),"""",W1864&amp;"": ""&amp;vlookup(to_text(W1864),'1.Learning-Goals'!$A$3:$B$100,2,FALSE))"),"")</f>
        <v/>
      </c>
      <c r="AB1864" s="50" t="str">
        <f>IFERROR(__xludf.DUMMYFUNCTION("if(or(X1864="""",X1864=""f""),"""",X1864&amp;"": ""&amp;vlookup(to_text(X1864),'1.Learning-Goals'!$A$3:$B$100,2,FALSE))"),"")</f>
        <v/>
      </c>
      <c r="AC1864" s="52"/>
      <c r="AD1864" s="52"/>
      <c r="AE1864" s="52"/>
      <c r="AF1864" s="52"/>
      <c r="AG1864" s="52"/>
      <c r="AH1864" s="52"/>
      <c r="AI1864" s="52"/>
      <c r="AJ1864" s="52"/>
    </row>
    <row r="1865" ht="15.75" customHeight="1">
      <c r="A1865" s="53"/>
      <c r="B1865" s="39" t="str">
        <f t="shared" si="1"/>
        <v/>
      </c>
      <c r="C1865" s="40" t="s">
        <v>6083</v>
      </c>
      <c r="D1865" s="41" t="s">
        <v>6084</v>
      </c>
      <c r="E1865" s="41" t="s">
        <v>4890</v>
      </c>
      <c r="F1865" s="40" t="s">
        <v>5260</v>
      </c>
      <c r="G1865" s="41" t="s">
        <v>1067</v>
      </c>
      <c r="H1865" s="60" t="s">
        <v>4893</v>
      </c>
      <c r="I1865" s="41" t="s">
        <v>5261</v>
      </c>
      <c r="J1865" s="46" t="s">
        <v>6079</v>
      </c>
      <c r="K1865" s="40" t="s">
        <v>6085</v>
      </c>
      <c r="L1865" s="41" t="s">
        <v>6086</v>
      </c>
      <c r="M1865" s="59"/>
      <c r="N1865" s="49"/>
      <c r="O1865" s="61"/>
      <c r="P1865" s="49"/>
      <c r="Q1865" s="46" t="s">
        <v>6087</v>
      </c>
      <c r="R1865" s="46" t="s">
        <v>6088</v>
      </c>
      <c r="S1865" s="49"/>
      <c r="T1865" s="50" t="str">
        <f>IFERROR(__xludf.DUMMYFUNCTION("if(isblank($A1865),"""",REGEXREPLACE($A1865,   "",?(\d),?"",  ""$1""&amp;""-""&amp;$H1865))"),"")</f>
        <v/>
      </c>
      <c r="U1865" s="51" t="str">
        <f>IFERROR(__xludf.DUMMYFUNCTION("iferror(split(A1865,"","",TRUE,TRUE),"""")"),"")</f>
        <v/>
      </c>
      <c r="V1865" s="51"/>
      <c r="W1865" s="51"/>
      <c r="X1865" s="51"/>
      <c r="Y1865" s="50" t="str">
        <f>IFERROR(__xludf.DUMMYFUNCTION("if(or(U1865="""",U1865=""f""),"""",U1865&amp;"": ""&amp;vlookup(to_text(U1865),'1.Learning-Goals'!$A$3:$B$100,2,FALSE))"),"")</f>
        <v/>
      </c>
      <c r="Z1865" s="50" t="str">
        <f>IFERROR(__xludf.DUMMYFUNCTION("if(or(V1865="""",V1865=""f""),"""",V1865&amp;"": ""&amp;vlookup(to_text(V1865),'1.Learning-Goals'!$A$3:$B$100,2,FALSE))"),"")</f>
        <v/>
      </c>
      <c r="AA1865" s="50" t="str">
        <f>IFERROR(__xludf.DUMMYFUNCTION("if(or(W1865="""",W1865=""f""),"""",W1865&amp;"": ""&amp;vlookup(to_text(W1865),'1.Learning-Goals'!$A$3:$B$100,2,FALSE))"),"")</f>
        <v/>
      </c>
      <c r="AB1865" s="50" t="str">
        <f>IFERROR(__xludf.DUMMYFUNCTION("if(or(X1865="""",X1865=""f""),"""",X1865&amp;"": ""&amp;vlookup(to_text(X1865),'1.Learning-Goals'!$A$3:$B$100,2,FALSE))"),"")</f>
        <v/>
      </c>
      <c r="AC1865" s="52"/>
      <c r="AD1865" s="52"/>
      <c r="AE1865" s="52"/>
      <c r="AF1865" s="52"/>
      <c r="AG1865" s="52"/>
      <c r="AH1865" s="52"/>
      <c r="AI1865" s="52"/>
      <c r="AJ1865" s="52"/>
    </row>
    <row r="1866" ht="15.75" customHeight="1">
      <c r="A1866" s="38" t="s">
        <v>6089</v>
      </c>
      <c r="B1866" s="39" t="str">
        <f t="shared" si="1"/>
        <v>1: Provide examples of variation in genes, traits, and individual survival, and why each is important for a species to persist and evolve.
2: Summarize how human activities fragment animal populations and how habitat fragmentation limits gene flow, reducing genetic variation.</v>
      </c>
      <c r="C1866" s="40" t="s">
        <v>6090</v>
      </c>
      <c r="D1866" s="41" t="s">
        <v>6091</v>
      </c>
      <c r="E1866" s="41" t="s">
        <v>4890</v>
      </c>
      <c r="F1866" s="40" t="s">
        <v>5260</v>
      </c>
      <c r="G1866" s="41" t="s">
        <v>4051</v>
      </c>
      <c r="H1866" s="60" t="s">
        <v>4893</v>
      </c>
      <c r="I1866" s="41" t="s">
        <v>5261</v>
      </c>
      <c r="J1866" s="41" t="s">
        <v>6079</v>
      </c>
      <c r="K1866" s="40" t="s">
        <v>6067</v>
      </c>
      <c r="L1866" s="41" t="s">
        <v>6068</v>
      </c>
      <c r="M1866" s="59"/>
      <c r="N1866" s="49"/>
      <c r="O1866" s="61"/>
      <c r="P1866" s="49"/>
      <c r="Q1866" s="46" t="s">
        <v>6069</v>
      </c>
      <c r="R1866" s="46" t="s">
        <v>6070</v>
      </c>
      <c r="S1866" s="49"/>
      <c r="T1866" s="50" t="str">
        <f>IFERROR(__xludf.DUMMYFUNCTION("if(isblank($A1866),"""",REGEXREPLACE($A1866,   "",?(\d),?"",  ""$1""&amp;""-""&amp;$H1866))"),"1-Science2-Science")</f>
        <v>1-Science2-Science</v>
      </c>
      <c r="U1866" s="51">
        <f>IFERROR(__xludf.DUMMYFUNCTION("iferror(split(A1866,"","",TRUE,TRUE),"""")"),1.0)</f>
        <v>1</v>
      </c>
      <c r="V1866" s="51">
        <f>IFERROR(__xludf.DUMMYFUNCTION("""COMPUTED_VALUE"""),2.0)</f>
        <v>2</v>
      </c>
      <c r="W1866" s="51"/>
      <c r="X1866" s="51"/>
      <c r="Y1866" s="50" t="str">
        <f>IFERROR(__xludf.DUMMYFUNCTION("if(or(U1866="""",U1866=""f""),"""",U1866&amp;"": ""&amp;vlookup(to_text(U1866),'1.Learning-Goals'!$A$3:$B$100,2,FALSE))"),"1: Provide examples of variation in genes, traits, and individual survival, and why each is important for a species to persist and evolve.")</f>
        <v>1: Provide examples of variation in genes, traits, and individual survival, and why each is important for a species to persist and evolve.</v>
      </c>
      <c r="Z1866" s="50" t="str">
        <f>IFERROR(__xludf.DUMMYFUNCTION("if(or(V1866="""",V1866=""f""),"""",V1866&amp;"": ""&amp;vlookup(to_text(V1866),'1.Learning-Goals'!$A$3:$B$100,2,FALSE))"),"2: Summarize how human activities fragment animal populations and how habitat fragmentation limits gene flow, reducing genetic variation.")</f>
        <v>2: Summarize how human activities fragment animal populations and how habitat fragmentation limits gene flow, reducing genetic variation.</v>
      </c>
      <c r="AA1866" s="50" t="str">
        <f>IFERROR(__xludf.DUMMYFUNCTION("if(or(W1866="""",W1866=""f""),"""",W1866&amp;"": ""&amp;vlookup(to_text(W1866),'1.Learning-Goals'!$A$3:$B$100,2,FALSE))"),"")</f>
        <v/>
      </c>
      <c r="AB1866" s="50" t="str">
        <f>IFERROR(__xludf.DUMMYFUNCTION("if(or(X1866="""",X1866=""f""),"""",X1866&amp;"": ""&amp;vlookup(to_text(X1866),'1.Learning-Goals'!$A$3:$B$100,2,FALSE))"),"")</f>
        <v/>
      </c>
      <c r="AC1866" s="52"/>
      <c r="AD1866" s="52"/>
      <c r="AE1866" s="52"/>
      <c r="AF1866" s="52"/>
      <c r="AG1866" s="52"/>
      <c r="AH1866" s="52"/>
      <c r="AI1866" s="52"/>
      <c r="AJ1866" s="52"/>
    </row>
    <row r="1867" ht="15.75" customHeight="1">
      <c r="A1867" s="38"/>
      <c r="B1867" s="39" t="str">
        <f t="shared" si="1"/>
        <v/>
      </c>
      <c r="C1867" s="40" t="s">
        <v>6092</v>
      </c>
      <c r="D1867" s="41" t="s">
        <v>6093</v>
      </c>
      <c r="E1867" s="41" t="s">
        <v>4890</v>
      </c>
      <c r="F1867" s="40" t="s">
        <v>5260</v>
      </c>
      <c r="G1867" s="41" t="s">
        <v>4051</v>
      </c>
      <c r="H1867" s="60" t="s">
        <v>4893</v>
      </c>
      <c r="I1867" s="41" t="s">
        <v>5261</v>
      </c>
      <c r="J1867" s="41" t="s">
        <v>6079</v>
      </c>
      <c r="K1867" s="40" t="s">
        <v>6073</v>
      </c>
      <c r="L1867" s="41" t="s">
        <v>6074</v>
      </c>
      <c r="M1867" s="59"/>
      <c r="N1867" s="49"/>
      <c r="O1867" s="61"/>
      <c r="P1867" s="49"/>
      <c r="Q1867" s="46" t="s">
        <v>6075</v>
      </c>
      <c r="R1867" s="46" t="s">
        <v>6076</v>
      </c>
      <c r="S1867" s="49"/>
      <c r="T1867" s="50" t="str">
        <f>IFERROR(__xludf.DUMMYFUNCTION("if(isblank($A1867),"""",REGEXREPLACE($A1867,   "",?(\d),?"",  ""$1""&amp;""-""&amp;$H1867))"),"")</f>
        <v/>
      </c>
      <c r="U1867" s="51" t="str">
        <f>IFERROR(__xludf.DUMMYFUNCTION("iferror(split(A1867,"","",TRUE,TRUE),"""")"),"")</f>
        <v/>
      </c>
      <c r="V1867" s="51"/>
      <c r="W1867" s="51"/>
      <c r="X1867" s="51"/>
      <c r="Y1867" s="50" t="str">
        <f>IFERROR(__xludf.DUMMYFUNCTION("if(or(U1867="""",U1867=""f""),"""",U1867&amp;"": ""&amp;vlookup(to_text(U1867),'1.Learning-Goals'!$A$3:$B$100,2,FALSE))"),"")</f>
        <v/>
      </c>
      <c r="Z1867" s="50" t="str">
        <f>IFERROR(__xludf.DUMMYFUNCTION("if(or(V1867="""",V1867=""f""),"""",V1867&amp;"": ""&amp;vlookup(to_text(V1867),'1.Learning-Goals'!$A$3:$B$100,2,FALSE))"),"")</f>
        <v/>
      </c>
      <c r="AA1867" s="50" t="str">
        <f>IFERROR(__xludf.DUMMYFUNCTION("if(or(W1867="""",W1867=""f""),"""",W1867&amp;"": ""&amp;vlookup(to_text(W1867),'1.Learning-Goals'!$A$3:$B$100,2,FALSE))"),"")</f>
        <v/>
      </c>
      <c r="AB1867" s="50" t="str">
        <f>IFERROR(__xludf.DUMMYFUNCTION("if(or(X1867="""",X1867=""f""),"""",X1867&amp;"": ""&amp;vlookup(to_text(X1867),'1.Learning-Goals'!$A$3:$B$100,2,FALSE))"),"")</f>
        <v/>
      </c>
      <c r="AC1867" s="52"/>
      <c r="AD1867" s="52"/>
      <c r="AE1867" s="52"/>
      <c r="AF1867" s="52"/>
      <c r="AG1867" s="52"/>
      <c r="AH1867" s="52"/>
      <c r="AI1867" s="52"/>
      <c r="AJ1867" s="52"/>
    </row>
    <row r="1868" ht="15.75" customHeight="1">
      <c r="A1868" s="53"/>
      <c r="B1868" s="39" t="str">
        <f t="shared" si="1"/>
        <v/>
      </c>
      <c r="C1868" s="40" t="s">
        <v>6094</v>
      </c>
      <c r="D1868" s="41" t="s">
        <v>6095</v>
      </c>
      <c r="E1868" s="41" t="s">
        <v>4890</v>
      </c>
      <c r="F1868" s="40" t="s">
        <v>5260</v>
      </c>
      <c r="G1868" s="41" t="s">
        <v>4051</v>
      </c>
      <c r="H1868" s="60" t="s">
        <v>4893</v>
      </c>
      <c r="I1868" s="41" t="s">
        <v>5261</v>
      </c>
      <c r="J1868" s="41" t="s">
        <v>6079</v>
      </c>
      <c r="K1868" s="40" t="s">
        <v>6073</v>
      </c>
      <c r="L1868" s="41" t="s">
        <v>6074</v>
      </c>
      <c r="M1868" s="59"/>
      <c r="N1868" s="49"/>
      <c r="O1868" s="61"/>
      <c r="P1868" s="49"/>
      <c r="Q1868" s="46" t="s">
        <v>6075</v>
      </c>
      <c r="R1868" s="46" t="s">
        <v>6076</v>
      </c>
      <c r="S1868" s="49"/>
      <c r="T1868" s="50" t="str">
        <f>IFERROR(__xludf.DUMMYFUNCTION("if(isblank($A1868),"""",REGEXREPLACE($A1868,   "",?(\d),?"",  ""$1""&amp;""-""&amp;$H1868))"),"")</f>
        <v/>
      </c>
      <c r="U1868" s="51" t="str">
        <f>IFERROR(__xludf.DUMMYFUNCTION("iferror(split(A1868,"","",TRUE,TRUE),"""")"),"")</f>
        <v/>
      </c>
      <c r="V1868" s="51"/>
      <c r="W1868" s="51"/>
      <c r="X1868" s="51"/>
      <c r="Y1868" s="50" t="str">
        <f>IFERROR(__xludf.DUMMYFUNCTION("if(or(U1868="""",U1868=""f""),"""",U1868&amp;"": ""&amp;vlookup(to_text(U1868),'1.Learning-Goals'!$A$3:$B$100,2,FALSE))"),"")</f>
        <v/>
      </c>
      <c r="Z1868" s="50" t="str">
        <f>IFERROR(__xludf.DUMMYFUNCTION("if(or(V1868="""",V1868=""f""),"""",V1868&amp;"": ""&amp;vlookup(to_text(V1868),'1.Learning-Goals'!$A$3:$B$100,2,FALSE))"),"")</f>
        <v/>
      </c>
      <c r="AA1868" s="50" t="str">
        <f>IFERROR(__xludf.DUMMYFUNCTION("if(or(W1868="""",W1868=""f""),"""",W1868&amp;"": ""&amp;vlookup(to_text(W1868),'1.Learning-Goals'!$A$3:$B$100,2,FALSE))"),"")</f>
        <v/>
      </c>
      <c r="AB1868" s="50" t="str">
        <f>IFERROR(__xludf.DUMMYFUNCTION("if(or(X1868="""",X1868=""f""),"""",X1868&amp;"": ""&amp;vlookup(to_text(X1868),'1.Learning-Goals'!$A$3:$B$100,2,FALSE))"),"")</f>
        <v/>
      </c>
      <c r="AC1868" s="52"/>
      <c r="AD1868" s="52"/>
      <c r="AE1868" s="52"/>
      <c r="AF1868" s="52"/>
      <c r="AG1868" s="52"/>
      <c r="AH1868" s="52"/>
      <c r="AI1868" s="52"/>
      <c r="AJ1868" s="52"/>
    </row>
    <row r="1869" ht="15.75" customHeight="1">
      <c r="A1869" s="53"/>
      <c r="B1869" s="39" t="str">
        <f t="shared" si="1"/>
        <v/>
      </c>
      <c r="C1869" s="40" t="s">
        <v>6096</v>
      </c>
      <c r="D1869" s="41" t="s">
        <v>6097</v>
      </c>
      <c r="E1869" s="41" t="s">
        <v>4890</v>
      </c>
      <c r="F1869" s="40" t="s">
        <v>5260</v>
      </c>
      <c r="G1869" s="41" t="s">
        <v>4051</v>
      </c>
      <c r="H1869" s="60" t="s">
        <v>4893</v>
      </c>
      <c r="I1869" s="41" t="s">
        <v>5261</v>
      </c>
      <c r="J1869" s="41" t="s">
        <v>6079</v>
      </c>
      <c r="K1869" s="40" t="s">
        <v>6098</v>
      </c>
      <c r="L1869" s="41" t="s">
        <v>6099</v>
      </c>
      <c r="M1869" s="59"/>
      <c r="N1869" s="49"/>
      <c r="O1869" s="61"/>
      <c r="P1869" s="49"/>
      <c r="Q1869" s="46" t="s">
        <v>6100</v>
      </c>
      <c r="R1869" s="59"/>
      <c r="S1869" s="49"/>
      <c r="T1869" s="50" t="str">
        <f>IFERROR(__xludf.DUMMYFUNCTION("if(isblank($A1869),"""",REGEXREPLACE($A1869,   "",?(\d),?"",  ""$1""&amp;""-""&amp;$H1869))"),"")</f>
        <v/>
      </c>
      <c r="U1869" s="51" t="str">
        <f>IFERROR(__xludf.DUMMYFUNCTION("iferror(split(A1869,"","",TRUE,TRUE),"""")"),"")</f>
        <v/>
      </c>
      <c r="V1869" s="51"/>
      <c r="W1869" s="51"/>
      <c r="X1869" s="51"/>
      <c r="Y1869" s="50" t="str">
        <f>IFERROR(__xludf.DUMMYFUNCTION("if(or(U1869="""",U1869=""f""),"""",U1869&amp;"": ""&amp;vlookup(to_text(U1869),'1.Learning-Goals'!$A$3:$B$100,2,FALSE))"),"")</f>
        <v/>
      </c>
      <c r="Z1869" s="50" t="str">
        <f>IFERROR(__xludf.DUMMYFUNCTION("if(or(V1869="""",V1869=""f""),"""",V1869&amp;"": ""&amp;vlookup(to_text(V1869),'1.Learning-Goals'!$A$3:$B$100,2,FALSE))"),"")</f>
        <v/>
      </c>
      <c r="AA1869" s="50" t="str">
        <f>IFERROR(__xludf.DUMMYFUNCTION("if(or(W1869="""",W1869=""f""),"""",W1869&amp;"": ""&amp;vlookup(to_text(W1869),'1.Learning-Goals'!$A$3:$B$100,2,FALSE))"),"")</f>
        <v/>
      </c>
      <c r="AB1869" s="50" t="str">
        <f>IFERROR(__xludf.DUMMYFUNCTION("if(or(X1869="""",X1869=""f""),"""",X1869&amp;"": ""&amp;vlookup(to_text(X1869),'1.Learning-Goals'!$A$3:$B$100,2,FALSE))"),"")</f>
        <v/>
      </c>
      <c r="AC1869" s="52"/>
      <c r="AD1869" s="52"/>
      <c r="AE1869" s="52"/>
      <c r="AF1869" s="52"/>
      <c r="AG1869" s="52"/>
      <c r="AH1869" s="52"/>
      <c r="AI1869" s="52"/>
      <c r="AJ1869" s="52"/>
    </row>
    <row r="1870" ht="15.75" customHeight="1">
      <c r="A1870" s="38" t="s">
        <v>6101</v>
      </c>
      <c r="B1870" s="39" t="str">
        <f t="shared" si="1"/>
        <v>3: Predict how increasing genetic variation by introducing new individuals (i.e. by conducting genetic rescue) will impact population size.
5: Demonstrate understanding of how reduction in both population size and genetic variation in endangered species lead to the "extinction vortex"—the increasing likelihood of small populations to blink out due to low population size and recessive genetics from inbreeding.</v>
      </c>
      <c r="C1870" s="40" t="s">
        <v>6102</v>
      </c>
      <c r="D1870" s="41" t="s">
        <v>6103</v>
      </c>
      <c r="E1870" s="41" t="s">
        <v>4890</v>
      </c>
      <c r="F1870" s="40" t="s">
        <v>5260</v>
      </c>
      <c r="G1870" s="41" t="s">
        <v>4051</v>
      </c>
      <c r="H1870" s="60" t="s">
        <v>4893</v>
      </c>
      <c r="I1870" s="41" t="s">
        <v>5261</v>
      </c>
      <c r="J1870" s="41" t="s">
        <v>6079</v>
      </c>
      <c r="K1870" s="40" t="s">
        <v>6098</v>
      </c>
      <c r="L1870" s="41" t="s">
        <v>6099</v>
      </c>
      <c r="M1870" s="59"/>
      <c r="N1870" s="49"/>
      <c r="O1870" s="61"/>
      <c r="P1870" s="49"/>
      <c r="Q1870" s="46" t="s">
        <v>6100</v>
      </c>
      <c r="R1870" s="59"/>
      <c r="S1870" s="49"/>
      <c r="T1870" s="50" t="str">
        <f>IFERROR(__xludf.DUMMYFUNCTION("if(isblank($A1870),"""",REGEXREPLACE($A1870,   "",?(\d),?"",  ""$1""&amp;""-""&amp;$H1870))"),"3-Science 5-Science")</f>
        <v>3-Science 5-Science</v>
      </c>
      <c r="U1870" s="51">
        <f>IFERROR(__xludf.DUMMYFUNCTION("iferror(split(A1870,"","",TRUE,TRUE),"""")"),3.0)</f>
        <v>3</v>
      </c>
      <c r="V1870" s="51">
        <f>IFERROR(__xludf.DUMMYFUNCTION("""COMPUTED_VALUE"""),5.0)</f>
        <v>5</v>
      </c>
      <c r="W1870" s="51"/>
      <c r="X1870" s="51"/>
      <c r="Y1870" s="50" t="str">
        <f>IFERROR(__xludf.DUMMYFUNCTION("if(or(U1870="""",U1870=""f""),"""",U1870&amp;"": ""&amp;vlookup(to_text(U1870),'1.Learning-Goals'!$A$3:$B$100,2,FALSE))"),"3: Predict how increasing genetic variation by introducing new individuals (i.e. by conducting genetic rescue) will impact population size.")</f>
        <v>3: Predict how increasing genetic variation by introducing new individuals (i.e. by conducting genetic rescue) will impact population size.</v>
      </c>
      <c r="Z1870" s="50" t="str">
        <f>IFERROR(__xludf.DUMMYFUNCTION("if(or(V1870="""",V1870=""f""),"""",V1870&amp;"": ""&amp;vlookup(to_text(V1870),'1.Learning-Goals'!$A$3:$B$100,2,FALSE))"),"5: Demonstrate understanding of how reduction in both population size and genetic variation in endangered species lead to the ""extinction vortex""—the increasing likelihood of small populations to blink out due to low population size and recessive geneti"&amp;"cs from inbreeding.")</f>
        <v>5: Demonstrate understanding of how reduction in both population size and genetic variation in endangered species lead to the "extinction vortex"—the increasing likelihood of small populations to blink out due to low population size and recessive genetics from inbreeding.</v>
      </c>
      <c r="AA1870" s="50" t="str">
        <f>IFERROR(__xludf.DUMMYFUNCTION("if(or(W1870="""",W1870=""f""),"""",W1870&amp;"": ""&amp;vlookup(to_text(W1870),'1.Learning-Goals'!$A$3:$B$100,2,FALSE))"),"")</f>
        <v/>
      </c>
      <c r="AB1870" s="50" t="str">
        <f>IFERROR(__xludf.DUMMYFUNCTION("if(or(X1870="""",X1870=""f""),"""",X1870&amp;"": ""&amp;vlookup(to_text(X1870),'1.Learning-Goals'!$A$3:$B$100,2,FALSE))"),"")</f>
        <v/>
      </c>
      <c r="AC1870" s="52"/>
      <c r="AD1870" s="52"/>
      <c r="AE1870" s="52"/>
      <c r="AF1870" s="52"/>
      <c r="AG1870" s="52"/>
      <c r="AH1870" s="52"/>
      <c r="AI1870" s="52"/>
      <c r="AJ1870" s="52"/>
    </row>
    <row r="1871" ht="15.75" customHeight="1">
      <c r="A1871" s="53"/>
      <c r="B1871" s="39" t="str">
        <f t="shared" si="1"/>
        <v/>
      </c>
      <c r="C1871" s="40" t="s">
        <v>6104</v>
      </c>
      <c r="D1871" s="41" t="s">
        <v>6105</v>
      </c>
      <c r="E1871" s="41" t="s">
        <v>4890</v>
      </c>
      <c r="F1871" s="40" t="s">
        <v>5260</v>
      </c>
      <c r="G1871" s="41" t="s">
        <v>4892</v>
      </c>
      <c r="H1871" s="60" t="s">
        <v>4893</v>
      </c>
      <c r="I1871" s="41" t="s">
        <v>5261</v>
      </c>
      <c r="J1871" s="46" t="s">
        <v>6106</v>
      </c>
      <c r="K1871" s="40" t="s">
        <v>6107</v>
      </c>
      <c r="L1871" s="41" t="s">
        <v>6108</v>
      </c>
      <c r="M1871" s="59"/>
      <c r="N1871" s="49"/>
      <c r="O1871" s="61"/>
      <c r="P1871" s="49"/>
      <c r="Q1871" s="46" t="s">
        <v>6109</v>
      </c>
      <c r="R1871" s="46" t="s">
        <v>6110</v>
      </c>
      <c r="S1871" s="49"/>
      <c r="T1871" s="50" t="str">
        <f>IFERROR(__xludf.DUMMYFUNCTION("if(isblank($A1871),"""",REGEXREPLACE($A1871,   "",?(\d),?"",  ""$1""&amp;""-""&amp;$H1871))"),"")</f>
        <v/>
      </c>
      <c r="U1871" s="51" t="str">
        <f>IFERROR(__xludf.DUMMYFUNCTION("iferror(split(A1871,"","",TRUE,TRUE),"""")"),"")</f>
        <v/>
      </c>
      <c r="V1871" s="51"/>
      <c r="W1871" s="51"/>
      <c r="X1871" s="51"/>
      <c r="Y1871" s="50" t="str">
        <f>IFERROR(__xludf.DUMMYFUNCTION("if(or(U1871="""",U1871=""f""),"""",U1871&amp;"": ""&amp;vlookup(to_text(U1871),'1.Learning-Goals'!$A$3:$B$100,2,FALSE))"),"")</f>
        <v/>
      </c>
      <c r="Z1871" s="50" t="str">
        <f>IFERROR(__xludf.DUMMYFUNCTION("if(or(V1871="""",V1871=""f""),"""",V1871&amp;"": ""&amp;vlookup(to_text(V1871),'1.Learning-Goals'!$A$3:$B$100,2,FALSE))"),"")</f>
        <v/>
      </c>
      <c r="AA1871" s="50" t="str">
        <f>IFERROR(__xludf.DUMMYFUNCTION("if(or(W1871="""",W1871=""f""),"""",W1871&amp;"": ""&amp;vlookup(to_text(W1871),'1.Learning-Goals'!$A$3:$B$100,2,FALSE))"),"")</f>
        <v/>
      </c>
      <c r="AB1871" s="50" t="str">
        <f>IFERROR(__xludf.DUMMYFUNCTION("if(or(X1871="""",X1871=""f""),"""",X1871&amp;"": ""&amp;vlookup(to_text(X1871),'1.Learning-Goals'!$A$3:$B$100,2,FALSE))"),"")</f>
        <v/>
      </c>
      <c r="AC1871" s="52"/>
      <c r="AD1871" s="52"/>
      <c r="AE1871" s="52"/>
      <c r="AF1871" s="52"/>
      <c r="AG1871" s="52"/>
      <c r="AH1871" s="52"/>
      <c r="AI1871" s="52"/>
      <c r="AJ1871" s="52"/>
    </row>
    <row r="1872" ht="15.75" customHeight="1">
      <c r="A1872" s="53"/>
      <c r="B1872" s="39" t="str">
        <f t="shared" si="1"/>
        <v/>
      </c>
      <c r="C1872" s="40" t="s">
        <v>6111</v>
      </c>
      <c r="D1872" s="41" t="s">
        <v>6112</v>
      </c>
      <c r="E1872" s="41" t="s">
        <v>4890</v>
      </c>
      <c r="F1872" s="40" t="s">
        <v>5260</v>
      </c>
      <c r="G1872" s="41" t="s">
        <v>4902</v>
      </c>
      <c r="H1872" s="60" t="s">
        <v>4893</v>
      </c>
      <c r="I1872" s="41" t="s">
        <v>5261</v>
      </c>
      <c r="J1872" s="46" t="s">
        <v>6106</v>
      </c>
      <c r="K1872" s="40" t="s">
        <v>5933</v>
      </c>
      <c r="L1872" s="41" t="s">
        <v>5934</v>
      </c>
      <c r="M1872" s="59"/>
      <c r="N1872" s="49"/>
      <c r="O1872" s="61"/>
      <c r="P1872" s="49"/>
      <c r="Q1872" s="46" t="s">
        <v>5935</v>
      </c>
      <c r="R1872" s="46" t="s">
        <v>5936</v>
      </c>
      <c r="S1872" s="49"/>
      <c r="T1872" s="50" t="str">
        <f>IFERROR(__xludf.DUMMYFUNCTION("if(isblank($A1872),"""",REGEXREPLACE($A1872,   "",?(\d),?"",  ""$1""&amp;""-""&amp;$H1872))"),"")</f>
        <v/>
      </c>
      <c r="U1872" s="51" t="str">
        <f>IFERROR(__xludf.DUMMYFUNCTION("iferror(split(A1872,"","",TRUE,TRUE),"""")"),"")</f>
        <v/>
      </c>
      <c r="V1872" s="51"/>
      <c r="W1872" s="51"/>
      <c r="X1872" s="51"/>
      <c r="Y1872" s="50" t="str">
        <f>IFERROR(__xludf.DUMMYFUNCTION("if(or(U1872="""",U1872=""f""),"""",U1872&amp;"": ""&amp;vlookup(to_text(U1872),'1.Learning-Goals'!$A$3:$B$100,2,FALSE))"),"")</f>
        <v/>
      </c>
      <c r="Z1872" s="50" t="str">
        <f>IFERROR(__xludf.DUMMYFUNCTION("if(or(V1872="""",V1872=""f""),"""",V1872&amp;"": ""&amp;vlookup(to_text(V1872),'1.Learning-Goals'!$A$3:$B$100,2,FALSE))"),"")</f>
        <v/>
      </c>
      <c r="AA1872" s="50" t="str">
        <f>IFERROR(__xludf.DUMMYFUNCTION("if(or(W1872="""",W1872=""f""),"""",W1872&amp;"": ""&amp;vlookup(to_text(W1872),'1.Learning-Goals'!$A$3:$B$100,2,FALSE))"),"")</f>
        <v/>
      </c>
      <c r="AB1872" s="50" t="str">
        <f>IFERROR(__xludf.DUMMYFUNCTION("if(or(X1872="""",X1872=""f""),"""",X1872&amp;"": ""&amp;vlookup(to_text(X1872),'1.Learning-Goals'!$A$3:$B$100,2,FALSE))"),"")</f>
        <v/>
      </c>
      <c r="AC1872" s="52"/>
      <c r="AD1872" s="52"/>
      <c r="AE1872" s="52"/>
      <c r="AF1872" s="52"/>
      <c r="AG1872" s="52"/>
      <c r="AH1872" s="52"/>
      <c r="AI1872" s="52"/>
      <c r="AJ1872" s="52"/>
    </row>
    <row r="1873" ht="15.75" customHeight="1">
      <c r="A1873" s="53"/>
      <c r="B1873" s="39" t="str">
        <f t="shared" si="1"/>
        <v/>
      </c>
      <c r="C1873" s="40" t="s">
        <v>6113</v>
      </c>
      <c r="D1873" s="41" t="s">
        <v>6114</v>
      </c>
      <c r="E1873" s="41" t="s">
        <v>4890</v>
      </c>
      <c r="F1873" s="40" t="s">
        <v>5260</v>
      </c>
      <c r="G1873" s="41" t="s">
        <v>1067</v>
      </c>
      <c r="H1873" s="60" t="s">
        <v>4893</v>
      </c>
      <c r="I1873" s="41" t="s">
        <v>5261</v>
      </c>
      <c r="J1873" s="46" t="s">
        <v>6106</v>
      </c>
      <c r="K1873" s="40" t="s">
        <v>5944</v>
      </c>
      <c r="L1873" s="41" t="s">
        <v>5945</v>
      </c>
      <c r="M1873" s="59"/>
      <c r="N1873" s="49"/>
      <c r="O1873" s="61"/>
      <c r="P1873" s="49"/>
      <c r="Q1873" s="46" t="s">
        <v>5946</v>
      </c>
      <c r="R1873" s="59"/>
      <c r="S1873" s="49"/>
      <c r="T1873" s="50" t="str">
        <f>IFERROR(__xludf.DUMMYFUNCTION("if(isblank($A1873),"""",REGEXREPLACE($A1873,   "",?(\d),?"",  ""$1""&amp;""-""&amp;$H1873))"),"")</f>
        <v/>
      </c>
      <c r="U1873" s="51" t="str">
        <f>IFERROR(__xludf.DUMMYFUNCTION("iferror(split(A1873,"","",TRUE,TRUE),"""")"),"")</f>
        <v/>
      </c>
      <c r="V1873" s="51"/>
      <c r="W1873" s="51"/>
      <c r="X1873" s="51"/>
      <c r="Y1873" s="50" t="str">
        <f>IFERROR(__xludf.DUMMYFUNCTION("if(or(U1873="""",U1873=""f""),"""",U1873&amp;"": ""&amp;vlookup(to_text(U1873),'1.Learning-Goals'!$A$3:$B$100,2,FALSE))"),"")</f>
        <v/>
      </c>
      <c r="Z1873" s="50" t="str">
        <f>IFERROR(__xludf.DUMMYFUNCTION("if(or(V1873="""",V1873=""f""),"""",V1873&amp;"": ""&amp;vlookup(to_text(V1873),'1.Learning-Goals'!$A$3:$B$100,2,FALSE))"),"")</f>
        <v/>
      </c>
      <c r="AA1873" s="50" t="str">
        <f>IFERROR(__xludf.DUMMYFUNCTION("if(or(W1873="""",W1873=""f""),"""",W1873&amp;"": ""&amp;vlookup(to_text(W1873),'1.Learning-Goals'!$A$3:$B$100,2,FALSE))"),"")</f>
        <v/>
      </c>
      <c r="AB1873" s="50" t="str">
        <f>IFERROR(__xludf.DUMMYFUNCTION("if(or(X1873="""",X1873=""f""),"""",X1873&amp;"": ""&amp;vlookup(to_text(X1873),'1.Learning-Goals'!$A$3:$B$100,2,FALSE))"),"")</f>
        <v/>
      </c>
      <c r="AC1873" s="52"/>
      <c r="AD1873" s="52"/>
      <c r="AE1873" s="52"/>
      <c r="AF1873" s="52"/>
      <c r="AG1873" s="52"/>
      <c r="AH1873" s="52"/>
      <c r="AI1873" s="52"/>
      <c r="AJ1873" s="52"/>
    </row>
    <row r="1874" ht="15.75" customHeight="1">
      <c r="A1874" s="53"/>
      <c r="B1874" s="39" t="str">
        <f t="shared" si="1"/>
        <v/>
      </c>
      <c r="C1874" s="40" t="s">
        <v>6115</v>
      </c>
      <c r="D1874" s="41" t="s">
        <v>6116</v>
      </c>
      <c r="E1874" s="41" t="s">
        <v>4890</v>
      </c>
      <c r="F1874" s="40" t="s">
        <v>5260</v>
      </c>
      <c r="G1874" s="41" t="s">
        <v>4051</v>
      </c>
      <c r="H1874" s="60" t="s">
        <v>4893</v>
      </c>
      <c r="I1874" s="41" t="s">
        <v>5261</v>
      </c>
      <c r="J1874" s="41" t="s">
        <v>6106</v>
      </c>
      <c r="K1874" s="40" t="s">
        <v>5955</v>
      </c>
      <c r="L1874" s="41" t="s">
        <v>5956</v>
      </c>
      <c r="M1874" s="59"/>
      <c r="N1874" s="49"/>
      <c r="O1874" s="61"/>
      <c r="P1874" s="49"/>
      <c r="Q1874" s="46" t="s">
        <v>5957</v>
      </c>
      <c r="R1874" s="59"/>
      <c r="S1874" s="49"/>
      <c r="T1874" s="50" t="str">
        <f>IFERROR(__xludf.DUMMYFUNCTION("if(isblank($A1874),"""",REGEXREPLACE($A1874,   "",?(\d),?"",  ""$1""&amp;""-""&amp;$H1874))"),"")</f>
        <v/>
      </c>
      <c r="U1874" s="51" t="str">
        <f>IFERROR(__xludf.DUMMYFUNCTION("iferror(split(A1874,"","",TRUE,TRUE),"""")"),"")</f>
        <v/>
      </c>
      <c r="V1874" s="51"/>
      <c r="W1874" s="51"/>
      <c r="X1874" s="51"/>
      <c r="Y1874" s="50" t="str">
        <f>IFERROR(__xludf.DUMMYFUNCTION("if(or(U1874="""",U1874=""f""),"""",U1874&amp;"": ""&amp;vlookup(to_text(U1874),'1.Learning-Goals'!$A$3:$B$100,2,FALSE))"),"")</f>
        <v/>
      </c>
      <c r="Z1874" s="50" t="str">
        <f>IFERROR(__xludf.DUMMYFUNCTION("if(or(V1874="""",V1874=""f""),"""",V1874&amp;"": ""&amp;vlookup(to_text(V1874),'1.Learning-Goals'!$A$3:$B$100,2,FALSE))"),"")</f>
        <v/>
      </c>
      <c r="AA1874" s="50" t="str">
        <f>IFERROR(__xludf.DUMMYFUNCTION("if(or(W1874="""",W1874=""f""),"""",W1874&amp;"": ""&amp;vlookup(to_text(W1874),'1.Learning-Goals'!$A$3:$B$100,2,FALSE))"),"")</f>
        <v/>
      </c>
      <c r="AB1874" s="50" t="str">
        <f>IFERROR(__xludf.DUMMYFUNCTION("if(or(X1874="""",X1874=""f""),"""",X1874&amp;"": ""&amp;vlookup(to_text(X1874),'1.Learning-Goals'!$A$3:$B$100,2,FALSE))"),"")</f>
        <v/>
      </c>
      <c r="AC1874" s="52"/>
      <c r="AD1874" s="52"/>
      <c r="AE1874" s="52"/>
      <c r="AF1874" s="52"/>
      <c r="AG1874" s="52"/>
      <c r="AH1874" s="52"/>
      <c r="AI1874" s="52"/>
      <c r="AJ1874" s="52"/>
    </row>
    <row r="1875" ht="15.75" customHeight="1">
      <c r="A1875" s="38" t="s">
        <v>16</v>
      </c>
      <c r="B1875" s="39" t="str">
        <f t="shared" si="1"/>
        <v>3: Predict how increasing genetic variation by introducing new individuals (i.e. by conducting genetic rescue) will impact population size.</v>
      </c>
      <c r="C1875" s="40" t="s">
        <v>6117</v>
      </c>
      <c r="D1875" s="41" t="s">
        <v>6118</v>
      </c>
      <c r="E1875" s="41" t="s">
        <v>4890</v>
      </c>
      <c r="F1875" s="40" t="s">
        <v>5260</v>
      </c>
      <c r="G1875" s="41" t="s">
        <v>4051</v>
      </c>
      <c r="H1875" s="60" t="s">
        <v>4893</v>
      </c>
      <c r="I1875" s="41" t="s">
        <v>5261</v>
      </c>
      <c r="J1875" s="41" t="s">
        <v>6106</v>
      </c>
      <c r="K1875" s="40" t="s">
        <v>6119</v>
      </c>
      <c r="L1875" s="41" t="s">
        <v>6120</v>
      </c>
      <c r="M1875" s="59"/>
      <c r="N1875" s="49"/>
      <c r="O1875" s="61"/>
      <c r="P1875" s="49"/>
      <c r="Q1875" s="46" t="s">
        <v>6121</v>
      </c>
      <c r="R1875" s="59"/>
      <c r="S1875" s="49"/>
      <c r="T1875" s="50" t="str">
        <f>IFERROR(__xludf.DUMMYFUNCTION("if(isblank($A1875),"""",REGEXREPLACE($A1875,   "",?(\d),?"",  ""$1""&amp;""-""&amp;$H1875))"),"3-Science")</f>
        <v>3-Science</v>
      </c>
      <c r="U1875" s="51">
        <f>IFERROR(__xludf.DUMMYFUNCTION("iferror(split(A1875,"","",TRUE,TRUE),"""")"),3.0)</f>
        <v>3</v>
      </c>
      <c r="V1875" s="51"/>
      <c r="W1875" s="51"/>
      <c r="X1875" s="51"/>
      <c r="Y1875" s="50" t="str">
        <f>IFERROR(__xludf.DUMMYFUNCTION("if(or(U1875="""",U1875=""f""),"""",U1875&amp;"": ""&amp;vlookup(to_text(U1875),'1.Learning-Goals'!$A$3:$B$100,2,FALSE))"),"3: Predict how increasing genetic variation by introducing new individuals (i.e. by conducting genetic rescue) will impact population size.")</f>
        <v>3: Predict how increasing genetic variation by introducing new individuals (i.e. by conducting genetic rescue) will impact population size.</v>
      </c>
      <c r="Z1875" s="50" t="str">
        <f>IFERROR(__xludf.DUMMYFUNCTION("if(or(V1875="""",V1875=""f""),"""",V1875&amp;"": ""&amp;vlookup(to_text(V1875),'1.Learning-Goals'!$A$3:$B$100,2,FALSE))"),"")</f>
        <v/>
      </c>
      <c r="AA1875" s="50" t="str">
        <f>IFERROR(__xludf.DUMMYFUNCTION("if(or(W1875="""",W1875=""f""),"""",W1875&amp;"": ""&amp;vlookup(to_text(W1875),'1.Learning-Goals'!$A$3:$B$100,2,FALSE))"),"")</f>
        <v/>
      </c>
      <c r="AB1875" s="50" t="str">
        <f>IFERROR(__xludf.DUMMYFUNCTION("if(or(X1875="""",X1875=""f""),"""",X1875&amp;"": ""&amp;vlookup(to_text(X1875),'1.Learning-Goals'!$A$3:$B$100,2,FALSE))"),"")</f>
        <v/>
      </c>
      <c r="AC1875" s="52"/>
      <c r="AD1875" s="52"/>
      <c r="AE1875" s="52"/>
      <c r="AF1875" s="52"/>
      <c r="AG1875" s="52"/>
      <c r="AH1875" s="52"/>
      <c r="AI1875" s="52"/>
      <c r="AJ1875" s="52"/>
    </row>
    <row r="1876" ht="15.75" customHeight="1">
      <c r="A1876" s="53"/>
      <c r="B1876" s="39" t="str">
        <f t="shared" si="1"/>
        <v/>
      </c>
      <c r="C1876" s="40" t="s">
        <v>6122</v>
      </c>
      <c r="D1876" s="41" t="s">
        <v>6123</v>
      </c>
      <c r="E1876" s="41" t="s">
        <v>4890</v>
      </c>
      <c r="F1876" s="40" t="s">
        <v>5260</v>
      </c>
      <c r="G1876" s="41" t="s">
        <v>4892</v>
      </c>
      <c r="H1876" s="60" t="s">
        <v>4893</v>
      </c>
      <c r="I1876" s="41" t="s">
        <v>5261</v>
      </c>
      <c r="J1876" s="46" t="s">
        <v>6124</v>
      </c>
      <c r="K1876" s="40" t="s">
        <v>6125</v>
      </c>
      <c r="L1876" s="41" t="s">
        <v>6126</v>
      </c>
      <c r="M1876" s="59"/>
      <c r="N1876" s="49"/>
      <c r="O1876" s="61"/>
      <c r="P1876" s="49"/>
      <c r="Q1876" s="46" t="s">
        <v>6127</v>
      </c>
      <c r="R1876" s="46" t="s">
        <v>6128</v>
      </c>
      <c r="S1876" s="49"/>
      <c r="T1876" s="50" t="str">
        <f>IFERROR(__xludf.DUMMYFUNCTION("if(isblank($A1876),"""",REGEXREPLACE($A1876,   "",?(\d),?"",  ""$1""&amp;""-""&amp;$H1876))"),"")</f>
        <v/>
      </c>
      <c r="U1876" s="51" t="str">
        <f>IFERROR(__xludf.DUMMYFUNCTION("iferror(split(A1876,"","",TRUE,TRUE),"""")"),"")</f>
        <v/>
      </c>
      <c r="V1876" s="51"/>
      <c r="W1876" s="51"/>
      <c r="X1876" s="51"/>
      <c r="Y1876" s="50" t="str">
        <f>IFERROR(__xludf.DUMMYFUNCTION("if(or(U1876="""",U1876=""f""),"""",U1876&amp;"": ""&amp;vlookup(to_text(U1876),'1.Learning-Goals'!$A$3:$B$100,2,FALSE))"),"")</f>
        <v/>
      </c>
      <c r="Z1876" s="50" t="str">
        <f>IFERROR(__xludf.DUMMYFUNCTION("if(or(V1876="""",V1876=""f""),"""",V1876&amp;"": ""&amp;vlookup(to_text(V1876),'1.Learning-Goals'!$A$3:$B$100,2,FALSE))"),"")</f>
        <v/>
      </c>
      <c r="AA1876" s="50" t="str">
        <f>IFERROR(__xludf.DUMMYFUNCTION("if(or(W1876="""",W1876=""f""),"""",W1876&amp;"": ""&amp;vlookup(to_text(W1876),'1.Learning-Goals'!$A$3:$B$100,2,FALSE))"),"")</f>
        <v/>
      </c>
      <c r="AB1876" s="50" t="str">
        <f>IFERROR(__xludf.DUMMYFUNCTION("if(or(X1876="""",X1876=""f""),"""",X1876&amp;"": ""&amp;vlookup(to_text(X1876),'1.Learning-Goals'!$A$3:$B$100,2,FALSE))"),"")</f>
        <v/>
      </c>
      <c r="AC1876" s="52"/>
      <c r="AD1876" s="52"/>
      <c r="AE1876" s="52"/>
      <c r="AF1876" s="52"/>
      <c r="AG1876" s="52"/>
      <c r="AH1876" s="52"/>
      <c r="AI1876" s="52"/>
      <c r="AJ1876" s="52"/>
    </row>
    <row r="1877" ht="15.75" customHeight="1">
      <c r="A1877" s="53"/>
      <c r="B1877" s="39" t="str">
        <f t="shared" si="1"/>
        <v/>
      </c>
      <c r="C1877" s="40" t="s">
        <v>6129</v>
      </c>
      <c r="D1877" s="41" t="s">
        <v>6130</v>
      </c>
      <c r="E1877" s="41" t="s">
        <v>4890</v>
      </c>
      <c r="F1877" s="40" t="s">
        <v>5260</v>
      </c>
      <c r="G1877" s="41" t="s">
        <v>4902</v>
      </c>
      <c r="H1877" s="60" t="s">
        <v>4893</v>
      </c>
      <c r="I1877" s="41" t="s">
        <v>5261</v>
      </c>
      <c r="J1877" s="46" t="s">
        <v>6124</v>
      </c>
      <c r="K1877" s="40" t="s">
        <v>6131</v>
      </c>
      <c r="L1877" s="41" t="s">
        <v>6132</v>
      </c>
      <c r="M1877" s="59"/>
      <c r="N1877" s="49"/>
      <c r="O1877" s="61"/>
      <c r="P1877" s="49"/>
      <c r="Q1877" s="46" t="s">
        <v>6133</v>
      </c>
      <c r="R1877" s="59"/>
      <c r="S1877" s="49"/>
      <c r="T1877" s="50" t="str">
        <f>IFERROR(__xludf.DUMMYFUNCTION("if(isblank($A1877),"""",REGEXREPLACE($A1877,   "",?(\d),?"",  ""$1""&amp;""-""&amp;$H1877))"),"")</f>
        <v/>
      </c>
      <c r="U1877" s="51" t="str">
        <f>IFERROR(__xludf.DUMMYFUNCTION("iferror(split(A1877,"","",TRUE,TRUE),"""")"),"")</f>
        <v/>
      </c>
      <c r="V1877" s="51"/>
      <c r="W1877" s="51"/>
      <c r="X1877" s="51"/>
      <c r="Y1877" s="50" t="str">
        <f>IFERROR(__xludf.DUMMYFUNCTION("if(or(U1877="""",U1877=""f""),"""",U1877&amp;"": ""&amp;vlookup(to_text(U1877),'1.Learning-Goals'!$A$3:$B$100,2,FALSE))"),"")</f>
        <v/>
      </c>
      <c r="Z1877" s="50" t="str">
        <f>IFERROR(__xludf.DUMMYFUNCTION("if(or(V1877="""",V1877=""f""),"""",V1877&amp;"": ""&amp;vlookup(to_text(V1877),'1.Learning-Goals'!$A$3:$B$100,2,FALSE))"),"")</f>
        <v/>
      </c>
      <c r="AA1877" s="50" t="str">
        <f>IFERROR(__xludf.DUMMYFUNCTION("if(or(W1877="""",W1877=""f""),"""",W1877&amp;"": ""&amp;vlookup(to_text(W1877),'1.Learning-Goals'!$A$3:$B$100,2,FALSE))"),"")</f>
        <v/>
      </c>
      <c r="AB1877" s="50" t="str">
        <f>IFERROR(__xludf.DUMMYFUNCTION("if(or(X1877="""",X1877=""f""),"""",X1877&amp;"": ""&amp;vlookup(to_text(X1877),'1.Learning-Goals'!$A$3:$B$100,2,FALSE))"),"")</f>
        <v/>
      </c>
      <c r="AC1877" s="52"/>
      <c r="AD1877" s="52"/>
      <c r="AE1877" s="52"/>
      <c r="AF1877" s="52"/>
      <c r="AG1877" s="52"/>
      <c r="AH1877" s="52"/>
      <c r="AI1877" s="52"/>
      <c r="AJ1877" s="52"/>
    </row>
    <row r="1878" ht="15.75" customHeight="1">
      <c r="A1878" s="53"/>
      <c r="B1878" s="39" t="str">
        <f t="shared" si="1"/>
        <v/>
      </c>
      <c r="C1878" s="40" t="s">
        <v>6134</v>
      </c>
      <c r="D1878" s="41" t="s">
        <v>6135</v>
      </c>
      <c r="E1878" s="41" t="s">
        <v>4890</v>
      </c>
      <c r="F1878" s="40" t="s">
        <v>5260</v>
      </c>
      <c r="G1878" s="41" t="s">
        <v>1067</v>
      </c>
      <c r="H1878" s="60" t="s">
        <v>4893</v>
      </c>
      <c r="I1878" s="41" t="s">
        <v>5261</v>
      </c>
      <c r="J1878" s="46" t="s">
        <v>6124</v>
      </c>
      <c r="K1878" s="40" t="s">
        <v>6136</v>
      </c>
      <c r="L1878" s="41" t="s">
        <v>6137</v>
      </c>
      <c r="M1878" s="59"/>
      <c r="N1878" s="49"/>
      <c r="O1878" s="61"/>
      <c r="P1878" s="49"/>
      <c r="Q1878" s="46" t="s">
        <v>6138</v>
      </c>
      <c r="R1878" s="59"/>
      <c r="S1878" s="49"/>
      <c r="T1878" s="50" t="str">
        <f>IFERROR(__xludf.DUMMYFUNCTION("if(isblank($A1878),"""",REGEXREPLACE($A1878,   "",?(\d),?"",  ""$1""&amp;""-""&amp;$H1878))"),"")</f>
        <v/>
      </c>
      <c r="U1878" s="51" t="str">
        <f>IFERROR(__xludf.DUMMYFUNCTION("iferror(split(A1878,"","",TRUE,TRUE),"""")"),"")</f>
        <v/>
      </c>
      <c r="V1878" s="51"/>
      <c r="W1878" s="51"/>
      <c r="X1878" s="51"/>
      <c r="Y1878" s="50" t="str">
        <f>IFERROR(__xludf.DUMMYFUNCTION("if(or(U1878="""",U1878=""f""),"""",U1878&amp;"": ""&amp;vlookup(to_text(U1878),'1.Learning-Goals'!$A$3:$B$100,2,FALSE))"),"")</f>
        <v/>
      </c>
      <c r="Z1878" s="50" t="str">
        <f>IFERROR(__xludf.DUMMYFUNCTION("if(or(V1878="""",V1878=""f""),"""",V1878&amp;"": ""&amp;vlookup(to_text(V1878),'1.Learning-Goals'!$A$3:$B$100,2,FALSE))"),"")</f>
        <v/>
      </c>
      <c r="AA1878" s="50" t="str">
        <f>IFERROR(__xludf.DUMMYFUNCTION("if(or(W1878="""",W1878=""f""),"""",W1878&amp;"": ""&amp;vlookup(to_text(W1878),'1.Learning-Goals'!$A$3:$B$100,2,FALSE))"),"")</f>
        <v/>
      </c>
      <c r="AB1878" s="50" t="str">
        <f>IFERROR(__xludf.DUMMYFUNCTION("if(or(X1878="""",X1878=""f""),"""",X1878&amp;"": ""&amp;vlookup(to_text(X1878),'1.Learning-Goals'!$A$3:$B$100,2,FALSE))"),"")</f>
        <v/>
      </c>
      <c r="AC1878" s="52"/>
      <c r="AD1878" s="52"/>
      <c r="AE1878" s="52"/>
      <c r="AF1878" s="52"/>
      <c r="AG1878" s="52"/>
      <c r="AH1878" s="52"/>
      <c r="AI1878" s="52"/>
      <c r="AJ1878" s="52"/>
    </row>
    <row r="1879" ht="15.75" customHeight="1">
      <c r="A1879" s="53"/>
      <c r="B1879" s="39" t="str">
        <f t="shared" si="1"/>
        <v/>
      </c>
      <c r="C1879" s="40" t="s">
        <v>6139</v>
      </c>
      <c r="D1879" s="41" t="s">
        <v>6140</v>
      </c>
      <c r="E1879" s="41" t="s">
        <v>4890</v>
      </c>
      <c r="F1879" s="40" t="s">
        <v>5260</v>
      </c>
      <c r="G1879" s="41" t="s">
        <v>1067</v>
      </c>
      <c r="H1879" s="60" t="s">
        <v>4893</v>
      </c>
      <c r="I1879" s="41" t="s">
        <v>5261</v>
      </c>
      <c r="J1879" s="46" t="s">
        <v>6124</v>
      </c>
      <c r="K1879" s="40" t="s">
        <v>6141</v>
      </c>
      <c r="L1879" s="41" t="s">
        <v>6142</v>
      </c>
      <c r="M1879" s="59"/>
      <c r="N1879" s="49"/>
      <c r="O1879" s="61"/>
      <c r="P1879" s="49"/>
      <c r="Q1879" s="46" t="s">
        <v>6143</v>
      </c>
      <c r="R1879" s="46" t="s">
        <v>6144</v>
      </c>
      <c r="S1879" s="49"/>
      <c r="T1879" s="50" t="str">
        <f>IFERROR(__xludf.DUMMYFUNCTION("if(isblank($A1879),"""",REGEXREPLACE($A1879,   "",?(\d),?"",  ""$1""&amp;""-""&amp;$H1879))"),"")</f>
        <v/>
      </c>
      <c r="U1879" s="51" t="str">
        <f>IFERROR(__xludf.DUMMYFUNCTION("iferror(split(A1879,"","",TRUE,TRUE),"""")"),"")</f>
        <v/>
      </c>
      <c r="V1879" s="51"/>
      <c r="W1879" s="51"/>
      <c r="X1879" s="51"/>
      <c r="Y1879" s="50" t="str">
        <f>IFERROR(__xludf.DUMMYFUNCTION("if(or(U1879="""",U1879=""f""),"""",U1879&amp;"": ""&amp;vlookup(to_text(U1879),'1.Learning-Goals'!$A$3:$B$100,2,FALSE))"),"")</f>
        <v/>
      </c>
      <c r="Z1879" s="50" t="str">
        <f>IFERROR(__xludf.DUMMYFUNCTION("if(or(V1879="""",V1879=""f""),"""",V1879&amp;"": ""&amp;vlookup(to_text(V1879),'1.Learning-Goals'!$A$3:$B$100,2,FALSE))"),"")</f>
        <v/>
      </c>
      <c r="AA1879" s="50" t="str">
        <f>IFERROR(__xludf.DUMMYFUNCTION("if(or(W1879="""",W1879=""f""),"""",W1879&amp;"": ""&amp;vlookup(to_text(W1879),'1.Learning-Goals'!$A$3:$B$100,2,FALSE))"),"")</f>
        <v/>
      </c>
      <c r="AB1879" s="50" t="str">
        <f>IFERROR(__xludf.DUMMYFUNCTION("if(or(X1879="""",X1879=""f""),"""",X1879&amp;"": ""&amp;vlookup(to_text(X1879),'1.Learning-Goals'!$A$3:$B$100,2,FALSE))"),"")</f>
        <v/>
      </c>
      <c r="AC1879" s="52"/>
      <c r="AD1879" s="52"/>
      <c r="AE1879" s="52"/>
      <c r="AF1879" s="52"/>
      <c r="AG1879" s="52"/>
      <c r="AH1879" s="52"/>
      <c r="AI1879" s="52"/>
      <c r="AJ1879" s="52"/>
    </row>
    <row r="1880" ht="15.75" customHeight="1">
      <c r="A1880" s="53"/>
      <c r="B1880" s="39" t="str">
        <f t="shared" si="1"/>
        <v/>
      </c>
      <c r="C1880" s="40" t="s">
        <v>6145</v>
      </c>
      <c r="D1880" s="41" t="s">
        <v>6146</v>
      </c>
      <c r="E1880" s="41" t="s">
        <v>4890</v>
      </c>
      <c r="F1880" s="40" t="s">
        <v>5260</v>
      </c>
      <c r="G1880" s="41" t="s">
        <v>4051</v>
      </c>
      <c r="H1880" s="60" t="s">
        <v>4893</v>
      </c>
      <c r="I1880" s="41" t="s">
        <v>5261</v>
      </c>
      <c r="J1880" s="41" t="s">
        <v>6124</v>
      </c>
      <c r="K1880" s="40" t="s">
        <v>5607</v>
      </c>
      <c r="L1880" s="41" t="s">
        <v>5608</v>
      </c>
      <c r="M1880" s="59"/>
      <c r="N1880" s="49"/>
      <c r="O1880" s="61"/>
      <c r="P1880" s="49"/>
      <c r="Q1880" s="46" t="s">
        <v>5609</v>
      </c>
      <c r="R1880" s="46" t="s">
        <v>5610</v>
      </c>
      <c r="S1880" s="49"/>
      <c r="T1880" s="50" t="str">
        <f>IFERROR(__xludf.DUMMYFUNCTION("if(isblank($A1880),"""",REGEXREPLACE($A1880,   "",?(\d),?"",  ""$1""&amp;""-""&amp;$H1880))"),"")</f>
        <v/>
      </c>
      <c r="U1880" s="51" t="str">
        <f>IFERROR(__xludf.DUMMYFUNCTION("iferror(split(A1880,"","",TRUE,TRUE),"""")"),"")</f>
        <v/>
      </c>
      <c r="V1880" s="51"/>
      <c r="W1880" s="51"/>
      <c r="X1880" s="51"/>
      <c r="Y1880" s="50" t="str">
        <f>IFERROR(__xludf.DUMMYFUNCTION("if(or(U1880="""",U1880=""f""),"""",U1880&amp;"": ""&amp;vlookup(to_text(U1880),'1.Learning-Goals'!$A$3:$B$100,2,FALSE))"),"")</f>
        <v/>
      </c>
      <c r="Z1880" s="50" t="str">
        <f>IFERROR(__xludf.DUMMYFUNCTION("if(or(V1880="""",V1880=""f""),"""",V1880&amp;"": ""&amp;vlookup(to_text(V1880),'1.Learning-Goals'!$A$3:$B$100,2,FALSE))"),"")</f>
        <v/>
      </c>
      <c r="AA1880" s="50" t="str">
        <f>IFERROR(__xludf.DUMMYFUNCTION("if(or(W1880="""",W1880=""f""),"""",W1880&amp;"": ""&amp;vlookup(to_text(W1880),'1.Learning-Goals'!$A$3:$B$100,2,FALSE))"),"")</f>
        <v/>
      </c>
      <c r="AB1880" s="50" t="str">
        <f>IFERROR(__xludf.DUMMYFUNCTION("if(or(X1880="""",X1880=""f""),"""",X1880&amp;"": ""&amp;vlookup(to_text(X1880),'1.Learning-Goals'!$A$3:$B$100,2,FALSE))"),"")</f>
        <v/>
      </c>
      <c r="AC1880" s="52"/>
      <c r="AD1880" s="52"/>
      <c r="AE1880" s="52"/>
      <c r="AF1880" s="52"/>
      <c r="AG1880" s="52"/>
      <c r="AH1880" s="52"/>
      <c r="AI1880" s="52"/>
      <c r="AJ1880" s="52"/>
    </row>
    <row r="1881" ht="15.75" customHeight="1">
      <c r="A1881" s="53"/>
      <c r="B1881" s="39" t="str">
        <f t="shared" si="1"/>
        <v/>
      </c>
      <c r="C1881" s="40" t="s">
        <v>6147</v>
      </c>
      <c r="D1881" s="41" t="s">
        <v>6148</v>
      </c>
      <c r="E1881" s="41" t="s">
        <v>4890</v>
      </c>
      <c r="F1881" s="40" t="s">
        <v>5260</v>
      </c>
      <c r="G1881" s="41" t="s">
        <v>4051</v>
      </c>
      <c r="H1881" s="60" t="s">
        <v>4893</v>
      </c>
      <c r="I1881" s="41" t="s">
        <v>5261</v>
      </c>
      <c r="J1881" s="41" t="s">
        <v>6124</v>
      </c>
      <c r="K1881" s="40" t="s">
        <v>5714</v>
      </c>
      <c r="L1881" s="41" t="s">
        <v>5715</v>
      </c>
      <c r="M1881" s="59"/>
      <c r="N1881" s="49"/>
      <c r="O1881" s="61"/>
      <c r="P1881" s="49"/>
      <c r="Q1881" s="46" t="s">
        <v>5716</v>
      </c>
      <c r="R1881" s="59"/>
      <c r="S1881" s="49"/>
      <c r="T1881" s="50" t="str">
        <f>IFERROR(__xludf.DUMMYFUNCTION("if(isblank($A1881),"""",REGEXREPLACE($A1881,   "",?(\d),?"",  ""$1""&amp;""-""&amp;$H1881))"),"")</f>
        <v/>
      </c>
      <c r="U1881" s="51" t="str">
        <f>IFERROR(__xludf.DUMMYFUNCTION("iferror(split(A1881,"","",TRUE,TRUE),"""")"),"")</f>
        <v/>
      </c>
      <c r="V1881" s="51"/>
      <c r="W1881" s="51"/>
      <c r="X1881" s="51"/>
      <c r="Y1881" s="50" t="str">
        <f>IFERROR(__xludf.DUMMYFUNCTION("if(or(U1881="""",U1881=""f""),"""",U1881&amp;"": ""&amp;vlookup(to_text(U1881),'1.Learning-Goals'!$A$3:$B$100,2,FALSE))"),"")</f>
        <v/>
      </c>
      <c r="Z1881" s="50" t="str">
        <f>IFERROR(__xludf.DUMMYFUNCTION("if(or(V1881="""",V1881=""f""),"""",V1881&amp;"": ""&amp;vlookup(to_text(V1881),'1.Learning-Goals'!$A$3:$B$100,2,FALSE))"),"")</f>
        <v/>
      </c>
      <c r="AA1881" s="50" t="str">
        <f>IFERROR(__xludf.DUMMYFUNCTION("if(or(W1881="""",W1881=""f""),"""",W1881&amp;"": ""&amp;vlookup(to_text(W1881),'1.Learning-Goals'!$A$3:$B$100,2,FALSE))"),"")</f>
        <v/>
      </c>
      <c r="AB1881" s="50" t="str">
        <f>IFERROR(__xludf.DUMMYFUNCTION("if(or(X1881="""",X1881=""f""),"""",X1881&amp;"": ""&amp;vlookup(to_text(X1881),'1.Learning-Goals'!$A$3:$B$100,2,FALSE))"),"")</f>
        <v/>
      </c>
      <c r="AC1881" s="52"/>
      <c r="AD1881" s="52"/>
      <c r="AE1881" s="52"/>
      <c r="AF1881" s="52"/>
      <c r="AG1881" s="52"/>
      <c r="AH1881" s="52"/>
      <c r="AI1881" s="52"/>
      <c r="AJ1881" s="52"/>
    </row>
    <row r="1882" ht="15.75" customHeight="1">
      <c r="A1882" s="53"/>
      <c r="B1882" s="39" t="str">
        <f t="shared" si="1"/>
        <v/>
      </c>
      <c r="C1882" s="40" t="s">
        <v>6149</v>
      </c>
      <c r="D1882" s="41" t="s">
        <v>6150</v>
      </c>
      <c r="E1882" s="41" t="s">
        <v>4890</v>
      </c>
      <c r="F1882" s="40" t="s">
        <v>5260</v>
      </c>
      <c r="G1882" s="41" t="s">
        <v>4051</v>
      </c>
      <c r="H1882" s="60" t="s">
        <v>4893</v>
      </c>
      <c r="I1882" s="41" t="s">
        <v>5261</v>
      </c>
      <c r="J1882" s="41" t="s">
        <v>6124</v>
      </c>
      <c r="K1882" s="40" t="s">
        <v>5714</v>
      </c>
      <c r="L1882" s="41" t="s">
        <v>5715</v>
      </c>
      <c r="M1882" s="59"/>
      <c r="N1882" s="49"/>
      <c r="O1882" s="61"/>
      <c r="P1882" s="49"/>
      <c r="Q1882" s="46" t="s">
        <v>5716</v>
      </c>
      <c r="R1882" s="59"/>
      <c r="S1882" s="49"/>
      <c r="T1882" s="50" t="str">
        <f>IFERROR(__xludf.DUMMYFUNCTION("if(isblank($A1882),"""",REGEXREPLACE($A1882,   "",?(\d),?"",  ""$1""&amp;""-""&amp;$H1882))"),"")</f>
        <v/>
      </c>
      <c r="U1882" s="51" t="str">
        <f>IFERROR(__xludf.DUMMYFUNCTION("iferror(split(A1882,"","",TRUE,TRUE),"""")"),"")</f>
        <v/>
      </c>
      <c r="V1882" s="51"/>
      <c r="W1882" s="51"/>
      <c r="X1882" s="51"/>
      <c r="Y1882" s="50" t="str">
        <f>IFERROR(__xludf.DUMMYFUNCTION("if(or(U1882="""",U1882=""f""),"""",U1882&amp;"": ""&amp;vlookup(to_text(U1882),'1.Learning-Goals'!$A$3:$B$100,2,FALSE))"),"")</f>
        <v/>
      </c>
      <c r="Z1882" s="50" t="str">
        <f>IFERROR(__xludf.DUMMYFUNCTION("if(or(V1882="""",V1882=""f""),"""",V1882&amp;"": ""&amp;vlookup(to_text(V1882),'1.Learning-Goals'!$A$3:$B$100,2,FALSE))"),"")</f>
        <v/>
      </c>
      <c r="AA1882" s="50" t="str">
        <f>IFERROR(__xludf.DUMMYFUNCTION("if(or(W1882="""",W1882=""f""),"""",W1882&amp;"": ""&amp;vlookup(to_text(W1882),'1.Learning-Goals'!$A$3:$B$100,2,FALSE))"),"")</f>
        <v/>
      </c>
      <c r="AB1882" s="50" t="str">
        <f>IFERROR(__xludf.DUMMYFUNCTION("if(or(X1882="""",X1882=""f""),"""",X1882&amp;"": ""&amp;vlookup(to_text(X1882),'1.Learning-Goals'!$A$3:$B$100,2,FALSE))"),"")</f>
        <v/>
      </c>
      <c r="AC1882" s="52"/>
      <c r="AD1882" s="52"/>
      <c r="AE1882" s="52"/>
      <c r="AF1882" s="52"/>
      <c r="AG1882" s="52"/>
      <c r="AH1882" s="52"/>
      <c r="AI1882" s="52"/>
      <c r="AJ1882" s="52"/>
    </row>
    <row r="1883" ht="15.75" customHeight="1">
      <c r="A1883" s="53"/>
      <c r="B1883" s="39" t="str">
        <f t="shared" si="1"/>
        <v/>
      </c>
      <c r="C1883" s="40" t="s">
        <v>6151</v>
      </c>
      <c r="D1883" s="41" t="s">
        <v>6152</v>
      </c>
      <c r="E1883" s="41" t="s">
        <v>4890</v>
      </c>
      <c r="F1883" s="40" t="s">
        <v>5260</v>
      </c>
      <c r="G1883" s="41" t="s">
        <v>4051</v>
      </c>
      <c r="H1883" s="60" t="s">
        <v>4893</v>
      </c>
      <c r="I1883" s="41" t="s">
        <v>5261</v>
      </c>
      <c r="J1883" s="41" t="s">
        <v>6124</v>
      </c>
      <c r="K1883" s="40" t="s">
        <v>5714</v>
      </c>
      <c r="L1883" s="41" t="s">
        <v>5715</v>
      </c>
      <c r="M1883" s="59"/>
      <c r="N1883" s="49"/>
      <c r="O1883" s="61"/>
      <c r="P1883" s="49"/>
      <c r="Q1883" s="46" t="s">
        <v>5716</v>
      </c>
      <c r="R1883" s="59"/>
      <c r="S1883" s="49"/>
      <c r="T1883" s="50" t="str">
        <f>IFERROR(__xludf.DUMMYFUNCTION("if(isblank($A1883),"""",REGEXREPLACE($A1883,   "",?(\d),?"",  ""$1""&amp;""-""&amp;$H1883))"),"")</f>
        <v/>
      </c>
      <c r="U1883" s="51" t="str">
        <f>IFERROR(__xludf.DUMMYFUNCTION("iferror(split(A1883,"","",TRUE,TRUE),"""")"),"")</f>
        <v/>
      </c>
      <c r="V1883" s="51"/>
      <c r="W1883" s="51"/>
      <c r="X1883" s="51"/>
      <c r="Y1883" s="50" t="str">
        <f>IFERROR(__xludf.DUMMYFUNCTION("if(or(U1883="""",U1883=""f""),"""",U1883&amp;"": ""&amp;vlookup(to_text(U1883),'1.Learning-Goals'!$A$3:$B$100,2,FALSE))"),"")</f>
        <v/>
      </c>
      <c r="Z1883" s="50" t="str">
        <f>IFERROR(__xludf.DUMMYFUNCTION("if(or(V1883="""",V1883=""f""),"""",V1883&amp;"": ""&amp;vlookup(to_text(V1883),'1.Learning-Goals'!$A$3:$B$100,2,FALSE))"),"")</f>
        <v/>
      </c>
      <c r="AA1883" s="50" t="str">
        <f>IFERROR(__xludf.DUMMYFUNCTION("if(or(W1883="""",W1883=""f""),"""",W1883&amp;"": ""&amp;vlookup(to_text(W1883),'1.Learning-Goals'!$A$3:$B$100,2,FALSE))"),"")</f>
        <v/>
      </c>
      <c r="AB1883" s="50" t="str">
        <f>IFERROR(__xludf.DUMMYFUNCTION("if(or(X1883="""",X1883=""f""),"""",X1883&amp;"": ""&amp;vlookup(to_text(X1883),'1.Learning-Goals'!$A$3:$B$100,2,FALSE))"),"")</f>
        <v/>
      </c>
      <c r="AC1883" s="52"/>
      <c r="AD1883" s="52"/>
      <c r="AE1883" s="52"/>
      <c r="AF1883" s="52"/>
      <c r="AG1883" s="52"/>
      <c r="AH1883" s="52"/>
      <c r="AI1883" s="52"/>
      <c r="AJ1883" s="52"/>
    </row>
    <row r="1884" ht="15.75" customHeight="1">
      <c r="A1884" s="53"/>
      <c r="B1884" s="39" t="str">
        <f t="shared" si="1"/>
        <v/>
      </c>
      <c r="C1884" s="40" t="s">
        <v>6153</v>
      </c>
      <c r="D1884" s="41" t="s">
        <v>6154</v>
      </c>
      <c r="E1884" s="41" t="s">
        <v>4890</v>
      </c>
      <c r="F1884" s="40" t="s">
        <v>5260</v>
      </c>
      <c r="G1884" s="41" t="s">
        <v>4892</v>
      </c>
      <c r="H1884" s="60" t="s">
        <v>4893</v>
      </c>
      <c r="I1884" s="41" t="s">
        <v>5261</v>
      </c>
      <c r="J1884" s="46" t="s">
        <v>6155</v>
      </c>
      <c r="K1884" s="40" t="s">
        <v>6156</v>
      </c>
      <c r="L1884" s="41" t="s">
        <v>6157</v>
      </c>
      <c r="M1884" s="59"/>
      <c r="N1884" s="49"/>
      <c r="O1884" s="61"/>
      <c r="P1884" s="49"/>
      <c r="Q1884" s="46" t="s">
        <v>6158</v>
      </c>
      <c r="R1884" s="46" t="s">
        <v>6159</v>
      </c>
      <c r="S1884" s="49"/>
      <c r="T1884" s="50" t="str">
        <f>IFERROR(__xludf.DUMMYFUNCTION("if(isblank($A1884),"""",REGEXREPLACE($A1884,   "",?(\d),?"",  ""$1""&amp;""-""&amp;$H1884))"),"")</f>
        <v/>
      </c>
      <c r="U1884" s="51" t="str">
        <f>IFERROR(__xludf.DUMMYFUNCTION("iferror(split(A1884,"","",TRUE,TRUE),"""")"),"")</f>
        <v/>
      </c>
      <c r="V1884" s="51"/>
      <c r="W1884" s="51"/>
      <c r="X1884" s="51"/>
      <c r="Y1884" s="50" t="str">
        <f>IFERROR(__xludf.DUMMYFUNCTION("if(or(U1884="""",U1884=""f""),"""",U1884&amp;"": ""&amp;vlookup(to_text(U1884),'1.Learning-Goals'!$A$3:$B$100,2,FALSE))"),"")</f>
        <v/>
      </c>
      <c r="Z1884" s="50" t="str">
        <f>IFERROR(__xludf.DUMMYFUNCTION("if(or(V1884="""",V1884=""f""),"""",V1884&amp;"": ""&amp;vlookup(to_text(V1884),'1.Learning-Goals'!$A$3:$B$100,2,FALSE))"),"")</f>
        <v/>
      </c>
      <c r="AA1884" s="50" t="str">
        <f>IFERROR(__xludf.DUMMYFUNCTION("if(or(W1884="""",W1884=""f""),"""",W1884&amp;"": ""&amp;vlookup(to_text(W1884),'1.Learning-Goals'!$A$3:$B$100,2,FALSE))"),"")</f>
        <v/>
      </c>
      <c r="AB1884" s="50" t="str">
        <f>IFERROR(__xludf.DUMMYFUNCTION("if(or(X1884="""",X1884=""f""),"""",X1884&amp;"": ""&amp;vlookup(to_text(X1884),'1.Learning-Goals'!$A$3:$B$100,2,FALSE))"),"")</f>
        <v/>
      </c>
      <c r="AC1884" s="52"/>
      <c r="AD1884" s="52"/>
      <c r="AE1884" s="52"/>
      <c r="AF1884" s="52"/>
      <c r="AG1884" s="52"/>
      <c r="AH1884" s="52"/>
      <c r="AI1884" s="52"/>
      <c r="AJ1884" s="52"/>
    </row>
    <row r="1885" ht="15.75" customHeight="1">
      <c r="A1885" s="53"/>
      <c r="B1885" s="39" t="str">
        <f t="shared" si="1"/>
        <v/>
      </c>
      <c r="C1885" s="40" t="s">
        <v>6160</v>
      </c>
      <c r="D1885" s="41" t="s">
        <v>6161</v>
      </c>
      <c r="E1885" s="41" t="s">
        <v>4890</v>
      </c>
      <c r="F1885" s="40" t="s">
        <v>5260</v>
      </c>
      <c r="G1885" s="41" t="s">
        <v>4902</v>
      </c>
      <c r="H1885" s="60" t="s">
        <v>4893</v>
      </c>
      <c r="I1885" s="41" t="s">
        <v>5261</v>
      </c>
      <c r="J1885" s="46" t="s">
        <v>6155</v>
      </c>
      <c r="K1885" s="40" t="s">
        <v>6162</v>
      </c>
      <c r="L1885" s="41" t="s">
        <v>6163</v>
      </c>
      <c r="M1885" s="59"/>
      <c r="N1885" s="49"/>
      <c r="O1885" s="61"/>
      <c r="P1885" s="49"/>
      <c r="Q1885" s="46" t="s">
        <v>6164</v>
      </c>
      <c r="R1885" s="46" t="s">
        <v>6165</v>
      </c>
      <c r="S1885" s="49"/>
      <c r="T1885" s="50" t="str">
        <f>IFERROR(__xludf.DUMMYFUNCTION("if(isblank($A1885),"""",REGEXREPLACE($A1885,   "",?(\d),?"",  ""$1""&amp;""-""&amp;$H1885))"),"")</f>
        <v/>
      </c>
      <c r="U1885" s="51" t="str">
        <f>IFERROR(__xludf.DUMMYFUNCTION("iferror(split(A1885,"","",TRUE,TRUE),"""")"),"")</f>
        <v/>
      </c>
      <c r="V1885" s="51"/>
      <c r="W1885" s="51"/>
      <c r="X1885" s="51"/>
      <c r="Y1885" s="50" t="str">
        <f>IFERROR(__xludf.DUMMYFUNCTION("if(or(U1885="""",U1885=""f""),"""",U1885&amp;"": ""&amp;vlookup(to_text(U1885),'1.Learning-Goals'!$A$3:$B$100,2,FALSE))"),"")</f>
        <v/>
      </c>
      <c r="Z1885" s="50" t="str">
        <f>IFERROR(__xludf.DUMMYFUNCTION("if(or(V1885="""",V1885=""f""),"""",V1885&amp;"": ""&amp;vlookup(to_text(V1885),'1.Learning-Goals'!$A$3:$B$100,2,FALSE))"),"")</f>
        <v/>
      </c>
      <c r="AA1885" s="50" t="str">
        <f>IFERROR(__xludf.DUMMYFUNCTION("if(or(W1885="""",W1885=""f""),"""",W1885&amp;"": ""&amp;vlookup(to_text(W1885),'1.Learning-Goals'!$A$3:$B$100,2,FALSE))"),"")</f>
        <v/>
      </c>
      <c r="AB1885" s="50" t="str">
        <f>IFERROR(__xludf.DUMMYFUNCTION("if(or(X1885="""",X1885=""f""),"""",X1885&amp;"": ""&amp;vlookup(to_text(X1885),'1.Learning-Goals'!$A$3:$B$100,2,FALSE))"),"")</f>
        <v/>
      </c>
      <c r="AC1885" s="52"/>
      <c r="AD1885" s="52"/>
      <c r="AE1885" s="52"/>
      <c r="AF1885" s="52"/>
      <c r="AG1885" s="52"/>
      <c r="AH1885" s="52"/>
      <c r="AI1885" s="52"/>
      <c r="AJ1885" s="52"/>
    </row>
    <row r="1886" ht="15.75" customHeight="1">
      <c r="A1886" s="53"/>
      <c r="B1886" s="39" t="str">
        <f t="shared" si="1"/>
        <v/>
      </c>
      <c r="C1886" s="40" t="s">
        <v>6166</v>
      </c>
      <c r="D1886" s="41" t="s">
        <v>6167</v>
      </c>
      <c r="E1886" s="41" t="s">
        <v>4890</v>
      </c>
      <c r="F1886" s="40" t="s">
        <v>5260</v>
      </c>
      <c r="G1886" s="41" t="s">
        <v>1067</v>
      </c>
      <c r="H1886" s="60" t="s">
        <v>4893</v>
      </c>
      <c r="I1886" s="41" t="s">
        <v>5261</v>
      </c>
      <c r="J1886" s="46" t="s">
        <v>6155</v>
      </c>
      <c r="K1886" s="40" t="s">
        <v>6141</v>
      </c>
      <c r="L1886" s="41" t="s">
        <v>6142</v>
      </c>
      <c r="M1886" s="59"/>
      <c r="N1886" s="49"/>
      <c r="O1886" s="61"/>
      <c r="P1886" s="49"/>
      <c r="Q1886" s="46" t="s">
        <v>6143</v>
      </c>
      <c r="R1886" s="46" t="s">
        <v>6144</v>
      </c>
      <c r="S1886" s="49"/>
      <c r="T1886" s="50" t="str">
        <f>IFERROR(__xludf.DUMMYFUNCTION("if(isblank($A1886),"""",REGEXREPLACE($A1886,   "",?(\d),?"",  ""$1""&amp;""-""&amp;$H1886))"),"")</f>
        <v/>
      </c>
      <c r="U1886" s="51" t="str">
        <f>IFERROR(__xludf.DUMMYFUNCTION("iferror(split(A1886,"","",TRUE,TRUE),"""")"),"")</f>
        <v/>
      </c>
      <c r="V1886" s="51"/>
      <c r="W1886" s="51"/>
      <c r="X1886" s="51"/>
      <c r="Y1886" s="50" t="str">
        <f>IFERROR(__xludf.DUMMYFUNCTION("if(or(U1886="""",U1886=""f""),"""",U1886&amp;"": ""&amp;vlookup(to_text(U1886),'1.Learning-Goals'!$A$3:$B$100,2,FALSE))"),"")</f>
        <v/>
      </c>
      <c r="Z1886" s="50" t="str">
        <f>IFERROR(__xludf.DUMMYFUNCTION("if(or(V1886="""",V1886=""f""),"""",V1886&amp;"": ""&amp;vlookup(to_text(V1886),'1.Learning-Goals'!$A$3:$B$100,2,FALSE))"),"")</f>
        <v/>
      </c>
      <c r="AA1886" s="50" t="str">
        <f>IFERROR(__xludf.DUMMYFUNCTION("if(or(W1886="""",W1886=""f""),"""",W1886&amp;"": ""&amp;vlookup(to_text(W1886),'1.Learning-Goals'!$A$3:$B$100,2,FALSE))"),"")</f>
        <v/>
      </c>
      <c r="AB1886" s="50" t="str">
        <f>IFERROR(__xludf.DUMMYFUNCTION("if(or(X1886="""",X1886=""f""),"""",X1886&amp;"": ""&amp;vlookup(to_text(X1886),'1.Learning-Goals'!$A$3:$B$100,2,FALSE))"),"")</f>
        <v/>
      </c>
      <c r="AC1886" s="52"/>
      <c r="AD1886" s="52"/>
      <c r="AE1886" s="52"/>
      <c r="AF1886" s="52"/>
      <c r="AG1886" s="52"/>
      <c r="AH1886" s="52"/>
      <c r="AI1886" s="52"/>
      <c r="AJ1886" s="52"/>
    </row>
    <row r="1887" ht="15.75" customHeight="1">
      <c r="A1887" s="53"/>
      <c r="B1887" s="39" t="str">
        <f t="shared" si="1"/>
        <v/>
      </c>
      <c r="C1887" s="40" t="s">
        <v>6168</v>
      </c>
      <c r="D1887" s="41" t="s">
        <v>6169</v>
      </c>
      <c r="E1887" s="41" t="s">
        <v>4890</v>
      </c>
      <c r="F1887" s="40" t="s">
        <v>5260</v>
      </c>
      <c r="G1887" s="41" t="s">
        <v>1067</v>
      </c>
      <c r="H1887" s="60" t="s">
        <v>4893</v>
      </c>
      <c r="I1887" s="41" t="s">
        <v>5261</v>
      </c>
      <c r="J1887" s="46" t="s">
        <v>6155</v>
      </c>
      <c r="K1887" s="40" t="s">
        <v>6136</v>
      </c>
      <c r="L1887" s="41" t="s">
        <v>6137</v>
      </c>
      <c r="M1887" s="59"/>
      <c r="N1887" s="49"/>
      <c r="O1887" s="61"/>
      <c r="P1887" s="49"/>
      <c r="Q1887" s="46" t="s">
        <v>6138</v>
      </c>
      <c r="R1887" s="59"/>
      <c r="S1887" s="49"/>
      <c r="T1887" s="50" t="str">
        <f>IFERROR(__xludf.DUMMYFUNCTION("if(isblank($A1887),"""",REGEXREPLACE($A1887,   "",?(\d),?"",  ""$1""&amp;""-""&amp;$H1887))"),"")</f>
        <v/>
      </c>
      <c r="U1887" s="51" t="str">
        <f>IFERROR(__xludf.DUMMYFUNCTION("iferror(split(A1887,"","",TRUE,TRUE),"""")"),"")</f>
        <v/>
      </c>
      <c r="V1887" s="51"/>
      <c r="W1887" s="51"/>
      <c r="X1887" s="51"/>
      <c r="Y1887" s="50" t="str">
        <f>IFERROR(__xludf.DUMMYFUNCTION("if(or(U1887="""",U1887=""f""),"""",U1887&amp;"": ""&amp;vlookup(to_text(U1887),'1.Learning-Goals'!$A$3:$B$100,2,FALSE))"),"")</f>
        <v/>
      </c>
      <c r="Z1887" s="50" t="str">
        <f>IFERROR(__xludf.DUMMYFUNCTION("if(or(V1887="""",V1887=""f""),"""",V1887&amp;"": ""&amp;vlookup(to_text(V1887),'1.Learning-Goals'!$A$3:$B$100,2,FALSE))"),"")</f>
        <v/>
      </c>
      <c r="AA1887" s="50" t="str">
        <f>IFERROR(__xludf.DUMMYFUNCTION("if(or(W1887="""",W1887=""f""),"""",W1887&amp;"": ""&amp;vlookup(to_text(W1887),'1.Learning-Goals'!$A$3:$B$100,2,FALSE))"),"")</f>
        <v/>
      </c>
      <c r="AB1887" s="50" t="str">
        <f>IFERROR(__xludf.DUMMYFUNCTION("if(or(X1887="""",X1887=""f""),"""",X1887&amp;"": ""&amp;vlookup(to_text(X1887),'1.Learning-Goals'!$A$3:$B$100,2,FALSE))"),"")</f>
        <v/>
      </c>
      <c r="AC1887" s="52"/>
      <c r="AD1887" s="52"/>
      <c r="AE1887" s="52"/>
      <c r="AF1887" s="52"/>
      <c r="AG1887" s="52"/>
      <c r="AH1887" s="52"/>
      <c r="AI1887" s="52"/>
      <c r="AJ1887" s="52"/>
    </row>
    <row r="1888" ht="15.75" customHeight="1">
      <c r="A1888" s="53"/>
      <c r="B1888" s="39" t="str">
        <f t="shared" si="1"/>
        <v/>
      </c>
      <c r="C1888" s="40" t="s">
        <v>6170</v>
      </c>
      <c r="D1888" s="41" t="s">
        <v>6171</v>
      </c>
      <c r="E1888" s="41" t="s">
        <v>4890</v>
      </c>
      <c r="F1888" s="40" t="s">
        <v>5260</v>
      </c>
      <c r="G1888" s="41" t="s">
        <v>1067</v>
      </c>
      <c r="H1888" s="60" t="s">
        <v>4893</v>
      </c>
      <c r="I1888" s="41" t="s">
        <v>5261</v>
      </c>
      <c r="J1888" s="46" t="s">
        <v>6155</v>
      </c>
      <c r="K1888" s="40" t="s">
        <v>6141</v>
      </c>
      <c r="L1888" s="41" t="s">
        <v>6142</v>
      </c>
      <c r="M1888" s="59"/>
      <c r="N1888" s="49"/>
      <c r="O1888" s="61"/>
      <c r="P1888" s="49"/>
      <c r="Q1888" s="46" t="s">
        <v>6143</v>
      </c>
      <c r="R1888" s="46" t="s">
        <v>6144</v>
      </c>
      <c r="S1888" s="49"/>
      <c r="T1888" s="50" t="str">
        <f>IFERROR(__xludf.DUMMYFUNCTION("if(isblank($A1888),"""",REGEXREPLACE($A1888,   "",?(\d),?"",  ""$1""&amp;""-""&amp;$H1888))"),"")</f>
        <v/>
      </c>
      <c r="U1888" s="51" t="str">
        <f>IFERROR(__xludf.DUMMYFUNCTION("iferror(split(A1888,"","",TRUE,TRUE),"""")"),"")</f>
        <v/>
      </c>
      <c r="V1888" s="51"/>
      <c r="W1888" s="51"/>
      <c r="X1888" s="51"/>
      <c r="Y1888" s="50" t="str">
        <f>IFERROR(__xludf.DUMMYFUNCTION("if(or(U1888="""",U1888=""f""),"""",U1888&amp;"": ""&amp;vlookup(to_text(U1888),'1.Learning-Goals'!$A$3:$B$100,2,FALSE))"),"")</f>
        <v/>
      </c>
      <c r="Z1888" s="50" t="str">
        <f>IFERROR(__xludf.DUMMYFUNCTION("if(or(V1888="""",V1888=""f""),"""",V1888&amp;"": ""&amp;vlookup(to_text(V1888),'1.Learning-Goals'!$A$3:$B$100,2,FALSE))"),"")</f>
        <v/>
      </c>
      <c r="AA1888" s="50" t="str">
        <f>IFERROR(__xludf.DUMMYFUNCTION("if(or(W1888="""",W1888=""f""),"""",W1888&amp;"": ""&amp;vlookup(to_text(W1888),'1.Learning-Goals'!$A$3:$B$100,2,FALSE))"),"")</f>
        <v/>
      </c>
      <c r="AB1888" s="50" t="str">
        <f>IFERROR(__xludf.DUMMYFUNCTION("if(or(X1888="""",X1888=""f""),"""",X1888&amp;"": ""&amp;vlookup(to_text(X1888),'1.Learning-Goals'!$A$3:$B$100,2,FALSE))"),"")</f>
        <v/>
      </c>
      <c r="AC1888" s="52"/>
      <c r="AD1888" s="52"/>
      <c r="AE1888" s="52"/>
      <c r="AF1888" s="52"/>
      <c r="AG1888" s="52"/>
      <c r="AH1888" s="52"/>
      <c r="AI1888" s="52"/>
      <c r="AJ1888" s="52"/>
    </row>
    <row r="1889" ht="15.75" customHeight="1">
      <c r="A1889" s="53"/>
      <c r="B1889" s="39" t="str">
        <f t="shared" si="1"/>
        <v/>
      </c>
      <c r="C1889" s="40" t="s">
        <v>6172</v>
      </c>
      <c r="D1889" s="41" t="s">
        <v>6173</v>
      </c>
      <c r="E1889" s="41" t="s">
        <v>4890</v>
      </c>
      <c r="F1889" s="40" t="s">
        <v>5260</v>
      </c>
      <c r="G1889" s="41" t="s">
        <v>4051</v>
      </c>
      <c r="H1889" s="60" t="s">
        <v>4893</v>
      </c>
      <c r="I1889" s="41" t="s">
        <v>5261</v>
      </c>
      <c r="J1889" s="41" t="s">
        <v>6155</v>
      </c>
      <c r="K1889" s="40" t="s">
        <v>6174</v>
      </c>
      <c r="L1889" s="41" t="s">
        <v>6175</v>
      </c>
      <c r="M1889" s="59"/>
      <c r="N1889" s="49"/>
      <c r="O1889" s="61"/>
      <c r="P1889" s="49"/>
      <c r="Q1889" s="46" t="s">
        <v>6176</v>
      </c>
      <c r="R1889" s="46" t="s">
        <v>6177</v>
      </c>
      <c r="S1889" s="49"/>
      <c r="T1889" s="50" t="str">
        <f>IFERROR(__xludf.DUMMYFUNCTION("if(isblank($A1889),"""",REGEXREPLACE($A1889,   "",?(\d),?"",  ""$1""&amp;""-""&amp;$H1889))"),"")</f>
        <v/>
      </c>
      <c r="U1889" s="51" t="str">
        <f>IFERROR(__xludf.DUMMYFUNCTION("iferror(split(A1889,"","",TRUE,TRUE),"""")"),"")</f>
        <v/>
      </c>
      <c r="V1889" s="51"/>
      <c r="W1889" s="51"/>
      <c r="X1889" s="51"/>
      <c r="Y1889" s="50" t="str">
        <f>IFERROR(__xludf.DUMMYFUNCTION("if(or(U1889="""",U1889=""f""),"""",U1889&amp;"": ""&amp;vlookup(to_text(U1889),'1.Learning-Goals'!$A$3:$B$100,2,FALSE))"),"")</f>
        <v/>
      </c>
      <c r="Z1889" s="50" t="str">
        <f>IFERROR(__xludf.DUMMYFUNCTION("if(or(V1889="""",V1889=""f""),"""",V1889&amp;"": ""&amp;vlookup(to_text(V1889),'1.Learning-Goals'!$A$3:$B$100,2,FALSE))"),"")</f>
        <v/>
      </c>
      <c r="AA1889" s="50" t="str">
        <f>IFERROR(__xludf.DUMMYFUNCTION("if(or(W1889="""",W1889=""f""),"""",W1889&amp;"": ""&amp;vlookup(to_text(W1889),'1.Learning-Goals'!$A$3:$B$100,2,FALSE))"),"")</f>
        <v/>
      </c>
      <c r="AB1889" s="50" t="str">
        <f>IFERROR(__xludf.DUMMYFUNCTION("if(or(X1889="""",X1889=""f""),"""",X1889&amp;"": ""&amp;vlookup(to_text(X1889),'1.Learning-Goals'!$A$3:$B$100,2,FALSE))"),"")</f>
        <v/>
      </c>
      <c r="AC1889" s="52"/>
      <c r="AD1889" s="52"/>
      <c r="AE1889" s="52"/>
      <c r="AF1889" s="52"/>
      <c r="AG1889" s="52"/>
      <c r="AH1889" s="52"/>
      <c r="AI1889" s="52"/>
      <c r="AJ1889" s="52"/>
    </row>
    <row r="1890" ht="15.75" customHeight="1">
      <c r="A1890" s="53"/>
      <c r="B1890" s="39" t="str">
        <f t="shared" si="1"/>
        <v/>
      </c>
      <c r="C1890" s="40" t="s">
        <v>6178</v>
      </c>
      <c r="D1890" s="41" t="s">
        <v>6179</v>
      </c>
      <c r="E1890" s="41" t="s">
        <v>4890</v>
      </c>
      <c r="F1890" s="40" t="s">
        <v>5260</v>
      </c>
      <c r="G1890" s="41" t="s">
        <v>4051</v>
      </c>
      <c r="H1890" s="60" t="s">
        <v>4893</v>
      </c>
      <c r="I1890" s="41" t="s">
        <v>5261</v>
      </c>
      <c r="J1890" s="41" t="s">
        <v>6155</v>
      </c>
      <c r="K1890" s="40" t="s">
        <v>6180</v>
      </c>
      <c r="L1890" s="41" t="s">
        <v>6181</v>
      </c>
      <c r="M1890" s="59"/>
      <c r="N1890" s="49"/>
      <c r="O1890" s="61"/>
      <c r="P1890" s="49"/>
      <c r="Q1890" s="46" t="s">
        <v>6182</v>
      </c>
      <c r="R1890" s="46" t="s">
        <v>6183</v>
      </c>
      <c r="S1890" s="49"/>
      <c r="T1890" s="50" t="str">
        <f>IFERROR(__xludf.DUMMYFUNCTION("if(isblank($A1890),"""",REGEXREPLACE($A1890,   "",?(\d),?"",  ""$1""&amp;""-""&amp;$H1890))"),"")</f>
        <v/>
      </c>
      <c r="U1890" s="51" t="str">
        <f>IFERROR(__xludf.DUMMYFUNCTION("iferror(split(A1890,"","",TRUE,TRUE),"""")"),"")</f>
        <v/>
      </c>
      <c r="V1890" s="51"/>
      <c r="W1890" s="51"/>
      <c r="X1890" s="51"/>
      <c r="Y1890" s="50" t="str">
        <f>IFERROR(__xludf.DUMMYFUNCTION("if(or(U1890="""",U1890=""f""),"""",U1890&amp;"": ""&amp;vlookup(to_text(U1890),'1.Learning-Goals'!$A$3:$B$100,2,FALSE))"),"")</f>
        <v/>
      </c>
      <c r="Z1890" s="50" t="str">
        <f>IFERROR(__xludf.DUMMYFUNCTION("if(or(V1890="""",V1890=""f""),"""",V1890&amp;"": ""&amp;vlookup(to_text(V1890),'1.Learning-Goals'!$A$3:$B$100,2,FALSE))"),"")</f>
        <v/>
      </c>
      <c r="AA1890" s="50" t="str">
        <f>IFERROR(__xludf.DUMMYFUNCTION("if(or(W1890="""",W1890=""f""),"""",W1890&amp;"": ""&amp;vlookup(to_text(W1890),'1.Learning-Goals'!$A$3:$B$100,2,FALSE))"),"")</f>
        <v/>
      </c>
      <c r="AB1890" s="50" t="str">
        <f>IFERROR(__xludf.DUMMYFUNCTION("if(or(X1890="""",X1890=""f""),"""",X1890&amp;"": ""&amp;vlookup(to_text(X1890),'1.Learning-Goals'!$A$3:$B$100,2,FALSE))"),"")</f>
        <v/>
      </c>
      <c r="AC1890" s="52"/>
      <c r="AD1890" s="52"/>
      <c r="AE1890" s="52"/>
      <c r="AF1890" s="52"/>
      <c r="AG1890" s="52"/>
      <c r="AH1890" s="52"/>
      <c r="AI1890" s="52"/>
      <c r="AJ1890" s="52"/>
    </row>
    <row r="1891" ht="15.75" customHeight="1">
      <c r="A1891" s="53"/>
      <c r="B1891" s="39" t="str">
        <f t="shared" si="1"/>
        <v/>
      </c>
      <c r="C1891" s="40" t="s">
        <v>6184</v>
      </c>
      <c r="D1891" s="41" t="s">
        <v>6185</v>
      </c>
      <c r="E1891" s="41" t="s">
        <v>4890</v>
      </c>
      <c r="F1891" s="40" t="s">
        <v>5260</v>
      </c>
      <c r="G1891" s="41" t="s">
        <v>4892</v>
      </c>
      <c r="H1891" s="60" t="s">
        <v>4893</v>
      </c>
      <c r="I1891" s="41" t="s">
        <v>5261</v>
      </c>
      <c r="J1891" s="46" t="s">
        <v>6186</v>
      </c>
      <c r="K1891" s="40" t="s">
        <v>6187</v>
      </c>
      <c r="L1891" s="41" t="s">
        <v>6188</v>
      </c>
      <c r="M1891" s="59"/>
      <c r="N1891" s="49"/>
      <c r="O1891" s="61"/>
      <c r="P1891" s="49"/>
      <c r="Q1891" s="46" t="s">
        <v>6189</v>
      </c>
      <c r="R1891" s="46" t="s">
        <v>6190</v>
      </c>
      <c r="S1891" s="49"/>
      <c r="T1891" s="50" t="str">
        <f>IFERROR(__xludf.DUMMYFUNCTION("if(isblank($A1891),"""",REGEXREPLACE($A1891,   "",?(\d),?"",  ""$1""&amp;""-""&amp;$H1891))"),"")</f>
        <v/>
      </c>
      <c r="U1891" s="51" t="str">
        <f>IFERROR(__xludf.DUMMYFUNCTION("iferror(split(A1891,"","",TRUE,TRUE),"""")"),"")</f>
        <v/>
      </c>
      <c r="V1891" s="51"/>
      <c r="W1891" s="51"/>
      <c r="X1891" s="51"/>
      <c r="Y1891" s="50" t="str">
        <f>IFERROR(__xludf.DUMMYFUNCTION("if(or(U1891="""",U1891=""f""),"""",U1891&amp;"": ""&amp;vlookup(to_text(U1891),'1.Learning-Goals'!$A$3:$B$100,2,FALSE))"),"")</f>
        <v/>
      </c>
      <c r="Z1891" s="50" t="str">
        <f>IFERROR(__xludf.DUMMYFUNCTION("if(or(V1891="""",V1891=""f""),"""",V1891&amp;"": ""&amp;vlookup(to_text(V1891),'1.Learning-Goals'!$A$3:$B$100,2,FALSE))"),"")</f>
        <v/>
      </c>
      <c r="AA1891" s="50" t="str">
        <f>IFERROR(__xludf.DUMMYFUNCTION("if(or(W1891="""",W1891=""f""),"""",W1891&amp;"": ""&amp;vlookup(to_text(W1891),'1.Learning-Goals'!$A$3:$B$100,2,FALSE))"),"")</f>
        <v/>
      </c>
      <c r="AB1891" s="50" t="str">
        <f>IFERROR(__xludf.DUMMYFUNCTION("if(or(X1891="""",X1891=""f""),"""",X1891&amp;"": ""&amp;vlookup(to_text(X1891),'1.Learning-Goals'!$A$3:$B$100,2,FALSE))"),"")</f>
        <v/>
      </c>
      <c r="AC1891" s="52"/>
      <c r="AD1891" s="52"/>
      <c r="AE1891" s="52"/>
      <c r="AF1891" s="52"/>
      <c r="AG1891" s="52"/>
      <c r="AH1891" s="52"/>
      <c r="AI1891" s="52"/>
      <c r="AJ1891" s="52"/>
    </row>
    <row r="1892" ht="15.75" customHeight="1">
      <c r="A1892" s="53"/>
      <c r="B1892" s="39" t="str">
        <f t="shared" si="1"/>
        <v/>
      </c>
      <c r="C1892" s="40" t="s">
        <v>6191</v>
      </c>
      <c r="D1892" s="41" t="s">
        <v>6192</v>
      </c>
      <c r="E1892" s="41" t="s">
        <v>4890</v>
      </c>
      <c r="F1892" s="40" t="s">
        <v>5260</v>
      </c>
      <c r="G1892" s="41" t="s">
        <v>4902</v>
      </c>
      <c r="H1892" s="60" t="s">
        <v>4893</v>
      </c>
      <c r="I1892" s="41" t="s">
        <v>5261</v>
      </c>
      <c r="J1892" s="46" t="s">
        <v>6186</v>
      </c>
      <c r="K1892" s="40" t="s">
        <v>6193</v>
      </c>
      <c r="L1892" s="41" t="s">
        <v>6194</v>
      </c>
      <c r="M1892" s="59"/>
      <c r="N1892" s="49"/>
      <c r="O1892" s="61"/>
      <c r="P1892" s="49"/>
      <c r="Q1892" s="46" t="s">
        <v>6195</v>
      </c>
      <c r="R1892" s="46" t="s">
        <v>6196</v>
      </c>
      <c r="S1892" s="49"/>
      <c r="T1892" s="50" t="str">
        <f>IFERROR(__xludf.DUMMYFUNCTION("if(isblank($A1892),"""",REGEXREPLACE($A1892,   "",?(\d),?"",  ""$1""&amp;""-""&amp;$H1892))"),"")</f>
        <v/>
      </c>
      <c r="U1892" s="51" t="str">
        <f>IFERROR(__xludf.DUMMYFUNCTION("iferror(split(A1892,"","",TRUE,TRUE),"""")"),"")</f>
        <v/>
      </c>
      <c r="V1892" s="51"/>
      <c r="W1892" s="51"/>
      <c r="X1892" s="51"/>
      <c r="Y1892" s="50" t="str">
        <f>IFERROR(__xludf.DUMMYFUNCTION("if(or(U1892="""",U1892=""f""),"""",U1892&amp;"": ""&amp;vlookup(to_text(U1892),'1.Learning-Goals'!$A$3:$B$100,2,FALSE))"),"")</f>
        <v/>
      </c>
      <c r="Z1892" s="50" t="str">
        <f>IFERROR(__xludf.DUMMYFUNCTION("if(or(V1892="""",V1892=""f""),"""",V1892&amp;"": ""&amp;vlookup(to_text(V1892),'1.Learning-Goals'!$A$3:$B$100,2,FALSE))"),"")</f>
        <v/>
      </c>
      <c r="AA1892" s="50" t="str">
        <f>IFERROR(__xludf.DUMMYFUNCTION("if(or(W1892="""",W1892=""f""),"""",W1892&amp;"": ""&amp;vlookup(to_text(W1892),'1.Learning-Goals'!$A$3:$B$100,2,FALSE))"),"")</f>
        <v/>
      </c>
      <c r="AB1892" s="50" t="str">
        <f>IFERROR(__xludf.DUMMYFUNCTION("if(or(X1892="""",X1892=""f""),"""",X1892&amp;"": ""&amp;vlookup(to_text(X1892),'1.Learning-Goals'!$A$3:$B$100,2,FALSE))"),"")</f>
        <v/>
      </c>
      <c r="AC1892" s="52"/>
      <c r="AD1892" s="52"/>
      <c r="AE1892" s="52"/>
      <c r="AF1892" s="52"/>
      <c r="AG1892" s="52"/>
      <c r="AH1892" s="52"/>
      <c r="AI1892" s="52"/>
      <c r="AJ1892" s="52"/>
    </row>
    <row r="1893" ht="15.75" customHeight="1">
      <c r="A1893" s="53"/>
      <c r="B1893" s="39" t="str">
        <f t="shared" si="1"/>
        <v/>
      </c>
      <c r="C1893" s="40" t="s">
        <v>6197</v>
      </c>
      <c r="D1893" s="41" t="s">
        <v>6198</v>
      </c>
      <c r="E1893" s="41" t="s">
        <v>4890</v>
      </c>
      <c r="F1893" s="40" t="s">
        <v>5260</v>
      </c>
      <c r="G1893" s="41" t="s">
        <v>1067</v>
      </c>
      <c r="H1893" s="60" t="s">
        <v>4893</v>
      </c>
      <c r="I1893" s="41" t="s">
        <v>5261</v>
      </c>
      <c r="J1893" s="46" t="s">
        <v>6186</v>
      </c>
      <c r="K1893" s="40" t="s">
        <v>6199</v>
      </c>
      <c r="L1893" s="41" t="s">
        <v>6200</v>
      </c>
      <c r="M1893" s="59"/>
      <c r="N1893" s="49"/>
      <c r="O1893" s="61"/>
      <c r="P1893" s="49"/>
      <c r="Q1893" s="46" t="s">
        <v>6201</v>
      </c>
      <c r="R1893" s="46" t="s">
        <v>6202</v>
      </c>
      <c r="S1893" s="49"/>
      <c r="T1893" s="50" t="str">
        <f>IFERROR(__xludf.DUMMYFUNCTION("if(isblank($A1893),"""",REGEXREPLACE($A1893,   "",?(\d),?"",  ""$1""&amp;""-""&amp;$H1893))"),"")</f>
        <v/>
      </c>
      <c r="U1893" s="51" t="str">
        <f>IFERROR(__xludf.DUMMYFUNCTION("iferror(split(A1893,"","",TRUE,TRUE),"""")"),"")</f>
        <v/>
      </c>
      <c r="V1893" s="51"/>
      <c r="W1893" s="51"/>
      <c r="X1893" s="51"/>
      <c r="Y1893" s="50" t="str">
        <f>IFERROR(__xludf.DUMMYFUNCTION("if(or(U1893="""",U1893=""f""),"""",U1893&amp;"": ""&amp;vlookup(to_text(U1893),'1.Learning-Goals'!$A$3:$B$100,2,FALSE))"),"")</f>
        <v/>
      </c>
      <c r="Z1893" s="50" t="str">
        <f>IFERROR(__xludf.DUMMYFUNCTION("if(or(V1893="""",V1893=""f""),"""",V1893&amp;"": ""&amp;vlookup(to_text(V1893),'1.Learning-Goals'!$A$3:$B$100,2,FALSE))"),"")</f>
        <v/>
      </c>
      <c r="AA1893" s="50" t="str">
        <f>IFERROR(__xludf.DUMMYFUNCTION("if(or(W1893="""",W1893=""f""),"""",W1893&amp;"": ""&amp;vlookup(to_text(W1893),'1.Learning-Goals'!$A$3:$B$100,2,FALSE))"),"")</f>
        <v/>
      </c>
      <c r="AB1893" s="50" t="str">
        <f>IFERROR(__xludf.DUMMYFUNCTION("if(or(X1893="""",X1893=""f""),"""",X1893&amp;"": ""&amp;vlookup(to_text(X1893),'1.Learning-Goals'!$A$3:$B$100,2,FALSE))"),"")</f>
        <v/>
      </c>
      <c r="AC1893" s="52"/>
      <c r="AD1893" s="52"/>
      <c r="AE1893" s="52"/>
      <c r="AF1893" s="52"/>
      <c r="AG1893" s="52"/>
      <c r="AH1893" s="52"/>
      <c r="AI1893" s="52"/>
      <c r="AJ1893" s="52"/>
    </row>
    <row r="1894" ht="15.75" customHeight="1">
      <c r="A1894" s="53"/>
      <c r="B1894" s="39" t="str">
        <f t="shared" si="1"/>
        <v/>
      </c>
      <c r="C1894" s="40" t="s">
        <v>6203</v>
      </c>
      <c r="D1894" s="41" t="s">
        <v>6204</v>
      </c>
      <c r="E1894" s="41" t="s">
        <v>4890</v>
      </c>
      <c r="F1894" s="40" t="s">
        <v>5260</v>
      </c>
      <c r="G1894" s="41" t="s">
        <v>1067</v>
      </c>
      <c r="H1894" s="60" t="s">
        <v>4893</v>
      </c>
      <c r="I1894" s="41" t="s">
        <v>5261</v>
      </c>
      <c r="J1894" s="46" t="s">
        <v>6186</v>
      </c>
      <c r="K1894" s="40" t="s">
        <v>6205</v>
      </c>
      <c r="L1894" s="41" t="s">
        <v>6206</v>
      </c>
      <c r="M1894" s="59"/>
      <c r="N1894" s="49"/>
      <c r="O1894" s="61"/>
      <c r="P1894" s="49"/>
      <c r="Q1894" s="46" t="s">
        <v>6207</v>
      </c>
      <c r="R1894" s="46" t="s">
        <v>6208</v>
      </c>
      <c r="S1894" s="49"/>
      <c r="T1894" s="50" t="str">
        <f>IFERROR(__xludf.DUMMYFUNCTION("if(isblank($A1894),"""",REGEXREPLACE($A1894,   "",?(\d),?"",  ""$1""&amp;""-""&amp;$H1894))"),"")</f>
        <v/>
      </c>
      <c r="U1894" s="51" t="str">
        <f>IFERROR(__xludf.DUMMYFUNCTION("iferror(split(A1894,"","",TRUE,TRUE),"""")"),"")</f>
        <v/>
      </c>
      <c r="V1894" s="51"/>
      <c r="W1894" s="51"/>
      <c r="X1894" s="51"/>
      <c r="Y1894" s="50" t="str">
        <f>IFERROR(__xludf.DUMMYFUNCTION("if(or(U1894="""",U1894=""f""),"""",U1894&amp;"": ""&amp;vlookup(to_text(U1894),'1.Learning-Goals'!$A$3:$B$100,2,FALSE))"),"")</f>
        <v/>
      </c>
      <c r="Z1894" s="50" t="str">
        <f>IFERROR(__xludf.DUMMYFUNCTION("if(or(V1894="""",V1894=""f""),"""",V1894&amp;"": ""&amp;vlookup(to_text(V1894),'1.Learning-Goals'!$A$3:$B$100,2,FALSE))"),"")</f>
        <v/>
      </c>
      <c r="AA1894" s="50" t="str">
        <f>IFERROR(__xludf.DUMMYFUNCTION("if(or(W1894="""",W1894=""f""),"""",W1894&amp;"": ""&amp;vlookup(to_text(W1894),'1.Learning-Goals'!$A$3:$B$100,2,FALSE))"),"")</f>
        <v/>
      </c>
      <c r="AB1894" s="50" t="str">
        <f>IFERROR(__xludf.DUMMYFUNCTION("if(or(X1894="""",X1894=""f""),"""",X1894&amp;"": ""&amp;vlookup(to_text(X1894),'1.Learning-Goals'!$A$3:$B$100,2,FALSE))"),"")</f>
        <v/>
      </c>
      <c r="AC1894" s="52"/>
      <c r="AD1894" s="52"/>
      <c r="AE1894" s="52"/>
      <c r="AF1894" s="52"/>
      <c r="AG1894" s="52"/>
      <c r="AH1894" s="52"/>
      <c r="AI1894" s="52"/>
      <c r="AJ1894" s="52"/>
    </row>
    <row r="1895" ht="15.75" customHeight="1">
      <c r="A1895" s="53"/>
      <c r="B1895" s="39" t="str">
        <f t="shared" si="1"/>
        <v/>
      </c>
      <c r="C1895" s="40" t="s">
        <v>6209</v>
      </c>
      <c r="D1895" s="41" t="s">
        <v>6210</v>
      </c>
      <c r="E1895" s="41" t="s">
        <v>4890</v>
      </c>
      <c r="F1895" s="40" t="s">
        <v>5260</v>
      </c>
      <c r="G1895" s="41" t="s">
        <v>4051</v>
      </c>
      <c r="H1895" s="60" t="s">
        <v>4893</v>
      </c>
      <c r="I1895" s="41" t="s">
        <v>5261</v>
      </c>
      <c r="J1895" s="41" t="s">
        <v>6186</v>
      </c>
      <c r="K1895" s="40" t="s">
        <v>5379</v>
      </c>
      <c r="L1895" s="41" t="s">
        <v>5380</v>
      </c>
      <c r="M1895" s="59"/>
      <c r="N1895" s="49"/>
      <c r="O1895" s="61"/>
      <c r="P1895" s="49"/>
      <c r="Q1895" s="46" t="s">
        <v>5381</v>
      </c>
      <c r="R1895" s="59"/>
      <c r="S1895" s="49"/>
      <c r="T1895" s="50" t="str">
        <f>IFERROR(__xludf.DUMMYFUNCTION("if(isblank($A1895),"""",REGEXREPLACE($A1895,   "",?(\d),?"",  ""$1""&amp;""-""&amp;$H1895))"),"")</f>
        <v/>
      </c>
      <c r="U1895" s="51" t="str">
        <f>IFERROR(__xludf.DUMMYFUNCTION("iferror(split(A1895,"","",TRUE,TRUE),"""")"),"")</f>
        <v/>
      </c>
      <c r="V1895" s="51"/>
      <c r="W1895" s="51"/>
      <c r="X1895" s="51"/>
      <c r="Y1895" s="50" t="str">
        <f>IFERROR(__xludf.DUMMYFUNCTION("if(or(U1895="""",U1895=""f""),"""",U1895&amp;"": ""&amp;vlookup(to_text(U1895),'1.Learning-Goals'!$A$3:$B$100,2,FALSE))"),"")</f>
        <v/>
      </c>
      <c r="Z1895" s="50" t="str">
        <f>IFERROR(__xludf.DUMMYFUNCTION("if(or(V1895="""",V1895=""f""),"""",V1895&amp;"": ""&amp;vlookup(to_text(V1895),'1.Learning-Goals'!$A$3:$B$100,2,FALSE))"),"")</f>
        <v/>
      </c>
      <c r="AA1895" s="50" t="str">
        <f>IFERROR(__xludf.DUMMYFUNCTION("if(or(W1895="""",W1895=""f""),"""",W1895&amp;"": ""&amp;vlookup(to_text(W1895),'1.Learning-Goals'!$A$3:$B$100,2,FALSE))"),"")</f>
        <v/>
      </c>
      <c r="AB1895" s="50" t="str">
        <f>IFERROR(__xludf.DUMMYFUNCTION("if(or(X1895="""",X1895=""f""),"""",X1895&amp;"": ""&amp;vlookup(to_text(X1895),'1.Learning-Goals'!$A$3:$B$100,2,FALSE))"),"")</f>
        <v/>
      </c>
      <c r="AC1895" s="52"/>
      <c r="AD1895" s="52"/>
      <c r="AE1895" s="52"/>
      <c r="AF1895" s="52"/>
      <c r="AG1895" s="52"/>
      <c r="AH1895" s="52"/>
      <c r="AI1895" s="52"/>
      <c r="AJ1895" s="52"/>
    </row>
    <row r="1896" ht="15.75" customHeight="1">
      <c r="A1896" s="53"/>
      <c r="B1896" s="39" t="str">
        <f t="shared" si="1"/>
        <v/>
      </c>
      <c r="C1896" s="40" t="s">
        <v>6211</v>
      </c>
      <c r="D1896" s="41" t="s">
        <v>6212</v>
      </c>
      <c r="E1896" s="41" t="s">
        <v>4890</v>
      </c>
      <c r="F1896" s="40" t="s">
        <v>5260</v>
      </c>
      <c r="G1896" s="41" t="s">
        <v>4051</v>
      </c>
      <c r="H1896" s="60" t="s">
        <v>4893</v>
      </c>
      <c r="I1896" s="41" t="s">
        <v>5261</v>
      </c>
      <c r="J1896" s="41" t="s">
        <v>6186</v>
      </c>
      <c r="K1896" s="40" t="s">
        <v>5384</v>
      </c>
      <c r="L1896" s="41" t="s">
        <v>5385</v>
      </c>
      <c r="M1896" s="59"/>
      <c r="N1896" s="49"/>
      <c r="O1896" s="61"/>
      <c r="P1896" s="49"/>
      <c r="Q1896" s="46" t="s">
        <v>5386</v>
      </c>
      <c r="R1896" s="59"/>
      <c r="S1896" s="49"/>
      <c r="T1896" s="50" t="str">
        <f>IFERROR(__xludf.DUMMYFUNCTION("if(isblank($A1896),"""",REGEXREPLACE($A1896,   "",?(\d),?"",  ""$1""&amp;""-""&amp;$H1896))"),"")</f>
        <v/>
      </c>
      <c r="U1896" s="51" t="str">
        <f>IFERROR(__xludf.DUMMYFUNCTION("iferror(split(A1896,"","",TRUE,TRUE),"""")"),"")</f>
        <v/>
      </c>
      <c r="V1896" s="51"/>
      <c r="W1896" s="51"/>
      <c r="X1896" s="51"/>
      <c r="Y1896" s="50" t="str">
        <f>IFERROR(__xludf.DUMMYFUNCTION("if(or(U1896="""",U1896=""f""),"""",U1896&amp;"": ""&amp;vlookup(to_text(U1896),'1.Learning-Goals'!$A$3:$B$100,2,FALSE))"),"")</f>
        <v/>
      </c>
      <c r="Z1896" s="50" t="str">
        <f>IFERROR(__xludf.DUMMYFUNCTION("if(or(V1896="""",V1896=""f""),"""",V1896&amp;"": ""&amp;vlookup(to_text(V1896),'1.Learning-Goals'!$A$3:$B$100,2,FALSE))"),"")</f>
        <v/>
      </c>
      <c r="AA1896" s="50" t="str">
        <f>IFERROR(__xludf.DUMMYFUNCTION("if(or(W1896="""",W1896=""f""),"""",W1896&amp;"": ""&amp;vlookup(to_text(W1896),'1.Learning-Goals'!$A$3:$B$100,2,FALSE))"),"")</f>
        <v/>
      </c>
      <c r="AB1896" s="50" t="str">
        <f>IFERROR(__xludf.DUMMYFUNCTION("if(or(X1896="""",X1896=""f""),"""",X1896&amp;"": ""&amp;vlookup(to_text(X1896),'1.Learning-Goals'!$A$3:$B$100,2,FALSE))"),"")</f>
        <v/>
      </c>
      <c r="AC1896" s="52"/>
      <c r="AD1896" s="52"/>
      <c r="AE1896" s="52"/>
      <c r="AF1896" s="52"/>
      <c r="AG1896" s="52"/>
      <c r="AH1896" s="52"/>
      <c r="AI1896" s="52"/>
      <c r="AJ1896" s="52"/>
    </row>
    <row r="1897" ht="15.75" customHeight="1">
      <c r="A1897" s="53"/>
      <c r="B1897" s="39" t="str">
        <f t="shared" si="1"/>
        <v/>
      </c>
      <c r="C1897" s="40" t="s">
        <v>6213</v>
      </c>
      <c r="D1897" s="41" t="s">
        <v>6214</v>
      </c>
      <c r="E1897" s="41" t="s">
        <v>4890</v>
      </c>
      <c r="F1897" s="40" t="s">
        <v>5260</v>
      </c>
      <c r="G1897" s="41" t="s">
        <v>4892</v>
      </c>
      <c r="H1897" s="60" t="s">
        <v>4893</v>
      </c>
      <c r="I1897" s="41" t="s">
        <v>5261</v>
      </c>
      <c r="J1897" s="46" t="s">
        <v>6215</v>
      </c>
      <c r="K1897" s="40" t="s">
        <v>6216</v>
      </c>
      <c r="L1897" s="41" t="s">
        <v>6217</v>
      </c>
      <c r="M1897" s="59"/>
      <c r="N1897" s="49"/>
      <c r="O1897" s="61"/>
      <c r="P1897" s="49"/>
      <c r="Q1897" s="46" t="s">
        <v>6218</v>
      </c>
      <c r="R1897" s="59"/>
      <c r="S1897" s="49"/>
      <c r="T1897" s="50" t="str">
        <f>IFERROR(__xludf.DUMMYFUNCTION("if(isblank($A1897),"""",REGEXREPLACE($A1897,   "",?(\d),?"",  ""$1""&amp;""-""&amp;$H1897))"),"")</f>
        <v/>
      </c>
      <c r="U1897" s="51" t="str">
        <f>IFERROR(__xludf.DUMMYFUNCTION("iferror(split(A1897,"","",TRUE,TRUE),"""")"),"")</f>
        <v/>
      </c>
      <c r="V1897" s="51"/>
      <c r="W1897" s="51"/>
      <c r="X1897" s="51"/>
      <c r="Y1897" s="50" t="str">
        <f>IFERROR(__xludf.DUMMYFUNCTION("if(or(U1897="""",U1897=""f""),"""",U1897&amp;"": ""&amp;vlookup(to_text(U1897),'1.Learning-Goals'!$A$3:$B$100,2,FALSE))"),"")</f>
        <v/>
      </c>
      <c r="Z1897" s="50" t="str">
        <f>IFERROR(__xludf.DUMMYFUNCTION("if(or(V1897="""",V1897=""f""),"""",V1897&amp;"": ""&amp;vlookup(to_text(V1897),'1.Learning-Goals'!$A$3:$B$100,2,FALSE))"),"")</f>
        <v/>
      </c>
      <c r="AA1897" s="50" t="str">
        <f>IFERROR(__xludf.DUMMYFUNCTION("if(or(W1897="""",W1897=""f""),"""",W1897&amp;"": ""&amp;vlookup(to_text(W1897),'1.Learning-Goals'!$A$3:$B$100,2,FALSE))"),"")</f>
        <v/>
      </c>
      <c r="AB1897" s="50" t="str">
        <f>IFERROR(__xludf.DUMMYFUNCTION("if(or(X1897="""",X1897=""f""),"""",X1897&amp;"": ""&amp;vlookup(to_text(X1897),'1.Learning-Goals'!$A$3:$B$100,2,FALSE))"),"")</f>
        <v/>
      </c>
      <c r="AC1897" s="52"/>
      <c r="AD1897" s="52"/>
      <c r="AE1897" s="52"/>
      <c r="AF1897" s="52"/>
      <c r="AG1897" s="52"/>
      <c r="AH1897" s="52"/>
      <c r="AI1897" s="52"/>
      <c r="AJ1897" s="52"/>
    </row>
    <row r="1898" ht="15.75" customHeight="1">
      <c r="A1898" s="53"/>
      <c r="B1898" s="39" t="str">
        <f t="shared" si="1"/>
        <v/>
      </c>
      <c r="C1898" s="40" t="s">
        <v>6219</v>
      </c>
      <c r="D1898" s="41" t="s">
        <v>6220</v>
      </c>
      <c r="E1898" s="41" t="s">
        <v>4890</v>
      </c>
      <c r="F1898" s="40" t="s">
        <v>5260</v>
      </c>
      <c r="G1898" s="41" t="s">
        <v>4902</v>
      </c>
      <c r="H1898" s="60" t="s">
        <v>4893</v>
      </c>
      <c r="I1898" s="41" t="s">
        <v>5261</v>
      </c>
      <c r="J1898" s="46" t="s">
        <v>6215</v>
      </c>
      <c r="K1898" s="40" t="s">
        <v>6221</v>
      </c>
      <c r="L1898" s="41" t="s">
        <v>6222</v>
      </c>
      <c r="M1898" s="59"/>
      <c r="N1898" s="49"/>
      <c r="O1898" s="61"/>
      <c r="P1898" s="49"/>
      <c r="Q1898" s="46" t="s">
        <v>6223</v>
      </c>
      <c r="R1898" s="46" t="s">
        <v>6224</v>
      </c>
      <c r="S1898" s="49"/>
      <c r="T1898" s="50" t="str">
        <f>IFERROR(__xludf.DUMMYFUNCTION("if(isblank($A1898),"""",REGEXREPLACE($A1898,   "",?(\d),?"",  ""$1""&amp;""-""&amp;$H1898))"),"")</f>
        <v/>
      </c>
      <c r="U1898" s="51" t="str">
        <f>IFERROR(__xludf.DUMMYFUNCTION("iferror(split(A1898,"","",TRUE,TRUE),"""")"),"")</f>
        <v/>
      </c>
      <c r="V1898" s="51"/>
      <c r="W1898" s="51"/>
      <c r="X1898" s="51"/>
      <c r="Y1898" s="50" t="str">
        <f>IFERROR(__xludf.DUMMYFUNCTION("if(or(U1898="""",U1898=""f""),"""",U1898&amp;"": ""&amp;vlookup(to_text(U1898),'1.Learning-Goals'!$A$3:$B$100,2,FALSE))"),"")</f>
        <v/>
      </c>
      <c r="Z1898" s="50" t="str">
        <f>IFERROR(__xludf.DUMMYFUNCTION("if(or(V1898="""",V1898=""f""),"""",V1898&amp;"": ""&amp;vlookup(to_text(V1898),'1.Learning-Goals'!$A$3:$B$100,2,FALSE))"),"")</f>
        <v/>
      </c>
      <c r="AA1898" s="50" t="str">
        <f>IFERROR(__xludf.DUMMYFUNCTION("if(or(W1898="""",W1898=""f""),"""",W1898&amp;"": ""&amp;vlookup(to_text(W1898),'1.Learning-Goals'!$A$3:$B$100,2,FALSE))"),"")</f>
        <v/>
      </c>
      <c r="AB1898" s="50" t="str">
        <f>IFERROR(__xludf.DUMMYFUNCTION("if(or(X1898="""",X1898=""f""),"""",X1898&amp;"": ""&amp;vlookup(to_text(X1898),'1.Learning-Goals'!$A$3:$B$100,2,FALSE))"),"")</f>
        <v/>
      </c>
      <c r="AC1898" s="52"/>
      <c r="AD1898" s="52"/>
      <c r="AE1898" s="52"/>
      <c r="AF1898" s="52"/>
      <c r="AG1898" s="52"/>
      <c r="AH1898" s="52"/>
      <c r="AI1898" s="52"/>
      <c r="AJ1898" s="52"/>
    </row>
    <row r="1899" ht="15.75" customHeight="1">
      <c r="A1899" s="53"/>
      <c r="B1899" s="39" t="str">
        <f t="shared" si="1"/>
        <v/>
      </c>
      <c r="C1899" s="40" t="s">
        <v>6225</v>
      </c>
      <c r="D1899" s="41" t="s">
        <v>6226</v>
      </c>
      <c r="E1899" s="41" t="s">
        <v>4890</v>
      </c>
      <c r="F1899" s="40" t="s">
        <v>5260</v>
      </c>
      <c r="G1899" s="41" t="s">
        <v>4902</v>
      </c>
      <c r="H1899" s="60" t="s">
        <v>4893</v>
      </c>
      <c r="I1899" s="41" t="s">
        <v>5261</v>
      </c>
      <c r="J1899" s="46" t="s">
        <v>6215</v>
      </c>
      <c r="K1899" s="40" t="s">
        <v>6227</v>
      </c>
      <c r="L1899" s="41" t="s">
        <v>6228</v>
      </c>
      <c r="M1899" s="59"/>
      <c r="N1899" s="49"/>
      <c r="O1899" s="61"/>
      <c r="P1899" s="49"/>
      <c r="Q1899" s="46" t="s">
        <v>6229</v>
      </c>
      <c r="R1899" s="46" t="s">
        <v>6230</v>
      </c>
      <c r="S1899" s="49"/>
      <c r="T1899" s="50" t="str">
        <f>IFERROR(__xludf.DUMMYFUNCTION("if(isblank($A1899),"""",REGEXREPLACE($A1899,   "",?(\d),?"",  ""$1""&amp;""-""&amp;$H1899))"),"")</f>
        <v/>
      </c>
      <c r="U1899" s="51" t="str">
        <f>IFERROR(__xludf.DUMMYFUNCTION("iferror(split(A1899,"","",TRUE,TRUE),"""")"),"")</f>
        <v/>
      </c>
      <c r="V1899" s="51"/>
      <c r="W1899" s="51"/>
      <c r="X1899" s="51"/>
      <c r="Y1899" s="50" t="str">
        <f>IFERROR(__xludf.DUMMYFUNCTION("if(or(U1899="""",U1899=""f""),"""",U1899&amp;"": ""&amp;vlookup(to_text(U1899),'1.Learning-Goals'!$A$3:$B$100,2,FALSE))"),"")</f>
        <v/>
      </c>
      <c r="Z1899" s="50" t="str">
        <f>IFERROR(__xludf.DUMMYFUNCTION("if(or(V1899="""",V1899=""f""),"""",V1899&amp;"": ""&amp;vlookup(to_text(V1899),'1.Learning-Goals'!$A$3:$B$100,2,FALSE))"),"")</f>
        <v/>
      </c>
      <c r="AA1899" s="50" t="str">
        <f>IFERROR(__xludf.DUMMYFUNCTION("if(or(W1899="""",W1899=""f""),"""",W1899&amp;"": ""&amp;vlookup(to_text(W1899),'1.Learning-Goals'!$A$3:$B$100,2,FALSE))"),"")</f>
        <v/>
      </c>
      <c r="AB1899" s="50" t="str">
        <f>IFERROR(__xludf.DUMMYFUNCTION("if(or(X1899="""",X1899=""f""),"""",X1899&amp;"": ""&amp;vlookup(to_text(X1899),'1.Learning-Goals'!$A$3:$B$100,2,FALSE))"),"")</f>
        <v/>
      </c>
      <c r="AC1899" s="52"/>
      <c r="AD1899" s="52"/>
      <c r="AE1899" s="52"/>
      <c r="AF1899" s="52"/>
      <c r="AG1899" s="52"/>
      <c r="AH1899" s="52"/>
      <c r="AI1899" s="52"/>
      <c r="AJ1899" s="52"/>
    </row>
    <row r="1900" ht="15.75" customHeight="1">
      <c r="A1900" s="53"/>
      <c r="B1900" s="39" t="str">
        <f t="shared" si="1"/>
        <v/>
      </c>
      <c r="C1900" s="40" t="s">
        <v>6231</v>
      </c>
      <c r="D1900" s="41" t="s">
        <v>6232</v>
      </c>
      <c r="E1900" s="41" t="s">
        <v>4890</v>
      </c>
      <c r="F1900" s="40" t="s">
        <v>5260</v>
      </c>
      <c r="G1900" s="41" t="s">
        <v>1067</v>
      </c>
      <c r="H1900" s="60" t="s">
        <v>4893</v>
      </c>
      <c r="I1900" s="41" t="s">
        <v>5261</v>
      </c>
      <c r="J1900" s="46" t="s">
        <v>6215</v>
      </c>
      <c r="K1900" s="40" t="s">
        <v>6233</v>
      </c>
      <c r="L1900" s="41" t="s">
        <v>6234</v>
      </c>
      <c r="M1900" s="59"/>
      <c r="N1900" s="49"/>
      <c r="O1900" s="61"/>
      <c r="P1900" s="49"/>
      <c r="Q1900" s="46" t="s">
        <v>6235</v>
      </c>
      <c r="R1900" s="46" t="s">
        <v>6236</v>
      </c>
      <c r="S1900" s="49"/>
      <c r="T1900" s="50" t="str">
        <f>IFERROR(__xludf.DUMMYFUNCTION("if(isblank($A1900),"""",REGEXREPLACE($A1900,   "",?(\d),?"",  ""$1""&amp;""-""&amp;$H1900))"),"")</f>
        <v/>
      </c>
      <c r="U1900" s="51" t="str">
        <f>IFERROR(__xludf.DUMMYFUNCTION("iferror(split(A1900,"","",TRUE,TRUE),"""")"),"")</f>
        <v/>
      </c>
      <c r="V1900" s="51"/>
      <c r="W1900" s="51"/>
      <c r="X1900" s="51"/>
      <c r="Y1900" s="50" t="str">
        <f>IFERROR(__xludf.DUMMYFUNCTION("if(or(U1900="""",U1900=""f""),"""",U1900&amp;"": ""&amp;vlookup(to_text(U1900),'1.Learning-Goals'!$A$3:$B$100,2,FALSE))"),"")</f>
        <v/>
      </c>
      <c r="Z1900" s="50" t="str">
        <f>IFERROR(__xludf.DUMMYFUNCTION("if(or(V1900="""",V1900=""f""),"""",V1900&amp;"": ""&amp;vlookup(to_text(V1900),'1.Learning-Goals'!$A$3:$B$100,2,FALSE))"),"")</f>
        <v/>
      </c>
      <c r="AA1900" s="50" t="str">
        <f>IFERROR(__xludf.DUMMYFUNCTION("if(or(W1900="""",W1900=""f""),"""",W1900&amp;"": ""&amp;vlookup(to_text(W1900),'1.Learning-Goals'!$A$3:$B$100,2,FALSE))"),"")</f>
        <v/>
      </c>
      <c r="AB1900" s="50" t="str">
        <f>IFERROR(__xludf.DUMMYFUNCTION("if(or(X1900="""",X1900=""f""),"""",X1900&amp;"": ""&amp;vlookup(to_text(X1900),'1.Learning-Goals'!$A$3:$B$100,2,FALSE))"),"")</f>
        <v/>
      </c>
      <c r="AC1900" s="52"/>
      <c r="AD1900" s="52"/>
      <c r="AE1900" s="52"/>
      <c r="AF1900" s="52"/>
      <c r="AG1900" s="52"/>
      <c r="AH1900" s="52"/>
      <c r="AI1900" s="52"/>
      <c r="AJ1900" s="52"/>
    </row>
    <row r="1901" ht="15.75" customHeight="1">
      <c r="A1901" s="53"/>
      <c r="B1901" s="39" t="str">
        <f t="shared" si="1"/>
        <v/>
      </c>
      <c r="C1901" s="40" t="s">
        <v>6237</v>
      </c>
      <c r="D1901" s="41" t="s">
        <v>6238</v>
      </c>
      <c r="E1901" s="41" t="s">
        <v>4890</v>
      </c>
      <c r="F1901" s="40" t="s">
        <v>5260</v>
      </c>
      <c r="G1901" s="41" t="s">
        <v>1067</v>
      </c>
      <c r="H1901" s="60" t="s">
        <v>4893</v>
      </c>
      <c r="I1901" s="41" t="s">
        <v>5261</v>
      </c>
      <c r="J1901" s="46" t="s">
        <v>6215</v>
      </c>
      <c r="K1901" s="40" t="s">
        <v>6239</v>
      </c>
      <c r="L1901" s="41" t="s">
        <v>6240</v>
      </c>
      <c r="M1901" s="59"/>
      <c r="N1901" s="49"/>
      <c r="O1901" s="61"/>
      <c r="P1901" s="49"/>
      <c r="Q1901" s="46" t="s">
        <v>6241</v>
      </c>
      <c r="R1901" s="59"/>
      <c r="S1901" s="49"/>
      <c r="T1901" s="50" t="str">
        <f>IFERROR(__xludf.DUMMYFUNCTION("if(isblank($A1901),"""",REGEXREPLACE($A1901,   "",?(\d),?"",  ""$1""&amp;""-""&amp;$H1901))"),"")</f>
        <v/>
      </c>
      <c r="U1901" s="51" t="str">
        <f>IFERROR(__xludf.DUMMYFUNCTION("iferror(split(A1901,"","",TRUE,TRUE),"""")"),"")</f>
        <v/>
      </c>
      <c r="V1901" s="51"/>
      <c r="W1901" s="51"/>
      <c r="X1901" s="51"/>
      <c r="Y1901" s="50" t="str">
        <f>IFERROR(__xludf.DUMMYFUNCTION("if(or(U1901="""",U1901=""f""),"""",U1901&amp;"": ""&amp;vlookup(to_text(U1901),'1.Learning-Goals'!$A$3:$B$100,2,FALSE))"),"")</f>
        <v/>
      </c>
      <c r="Z1901" s="50" t="str">
        <f>IFERROR(__xludf.DUMMYFUNCTION("if(or(V1901="""",V1901=""f""),"""",V1901&amp;"": ""&amp;vlookup(to_text(V1901),'1.Learning-Goals'!$A$3:$B$100,2,FALSE))"),"")</f>
        <v/>
      </c>
      <c r="AA1901" s="50" t="str">
        <f>IFERROR(__xludf.DUMMYFUNCTION("if(or(W1901="""",W1901=""f""),"""",W1901&amp;"": ""&amp;vlookup(to_text(W1901),'1.Learning-Goals'!$A$3:$B$100,2,FALSE))"),"")</f>
        <v/>
      </c>
      <c r="AB1901" s="50" t="str">
        <f>IFERROR(__xludf.DUMMYFUNCTION("if(or(X1901="""",X1901=""f""),"""",X1901&amp;"": ""&amp;vlookup(to_text(X1901),'1.Learning-Goals'!$A$3:$B$100,2,FALSE))"),"")</f>
        <v/>
      </c>
      <c r="AC1901" s="52"/>
      <c r="AD1901" s="52"/>
      <c r="AE1901" s="52"/>
      <c r="AF1901" s="52"/>
      <c r="AG1901" s="52"/>
      <c r="AH1901" s="52"/>
      <c r="AI1901" s="52"/>
      <c r="AJ1901" s="52"/>
    </row>
    <row r="1902" ht="15.75" customHeight="1">
      <c r="A1902" s="53"/>
      <c r="B1902" s="39" t="str">
        <f t="shared" si="1"/>
        <v/>
      </c>
      <c r="C1902" s="40" t="s">
        <v>6242</v>
      </c>
      <c r="D1902" s="41" t="s">
        <v>6243</v>
      </c>
      <c r="E1902" s="41" t="s">
        <v>4890</v>
      </c>
      <c r="F1902" s="40" t="s">
        <v>5260</v>
      </c>
      <c r="G1902" s="41" t="s">
        <v>4051</v>
      </c>
      <c r="H1902" s="60" t="s">
        <v>4893</v>
      </c>
      <c r="I1902" s="41" t="s">
        <v>5261</v>
      </c>
      <c r="J1902" s="41" t="s">
        <v>6215</v>
      </c>
      <c r="K1902" s="40" t="s">
        <v>6244</v>
      </c>
      <c r="L1902" s="41" t="s">
        <v>6245</v>
      </c>
      <c r="M1902" s="59"/>
      <c r="N1902" s="49"/>
      <c r="O1902" s="61"/>
      <c r="P1902" s="49"/>
      <c r="Q1902" s="46" t="s">
        <v>6246</v>
      </c>
      <c r="R1902" s="46" t="s">
        <v>6247</v>
      </c>
      <c r="S1902" s="49"/>
      <c r="T1902" s="50" t="str">
        <f>IFERROR(__xludf.DUMMYFUNCTION("if(isblank($A1902),"""",REGEXREPLACE($A1902,   "",?(\d),?"",  ""$1""&amp;""-""&amp;$H1902))"),"")</f>
        <v/>
      </c>
      <c r="U1902" s="51" t="str">
        <f>IFERROR(__xludf.DUMMYFUNCTION("iferror(split(A1902,"","",TRUE,TRUE),"""")"),"")</f>
        <v/>
      </c>
      <c r="V1902" s="51"/>
      <c r="W1902" s="51"/>
      <c r="X1902" s="51"/>
      <c r="Y1902" s="50" t="str">
        <f>IFERROR(__xludf.DUMMYFUNCTION("if(or(U1902="""",U1902=""f""),"""",U1902&amp;"": ""&amp;vlookup(to_text(U1902),'1.Learning-Goals'!$A$3:$B$100,2,FALSE))"),"")</f>
        <v/>
      </c>
      <c r="Z1902" s="50" t="str">
        <f>IFERROR(__xludf.DUMMYFUNCTION("if(or(V1902="""",V1902=""f""),"""",V1902&amp;"": ""&amp;vlookup(to_text(V1902),'1.Learning-Goals'!$A$3:$B$100,2,FALSE))"),"")</f>
        <v/>
      </c>
      <c r="AA1902" s="50" t="str">
        <f>IFERROR(__xludf.DUMMYFUNCTION("if(or(W1902="""",W1902=""f""),"""",W1902&amp;"": ""&amp;vlookup(to_text(W1902),'1.Learning-Goals'!$A$3:$B$100,2,FALSE))"),"")</f>
        <v/>
      </c>
      <c r="AB1902" s="50" t="str">
        <f>IFERROR(__xludf.DUMMYFUNCTION("if(or(X1902="""",X1902=""f""),"""",X1902&amp;"": ""&amp;vlookup(to_text(X1902),'1.Learning-Goals'!$A$3:$B$100,2,FALSE))"),"")</f>
        <v/>
      </c>
      <c r="AC1902" s="52"/>
      <c r="AD1902" s="52"/>
      <c r="AE1902" s="52"/>
      <c r="AF1902" s="52"/>
      <c r="AG1902" s="52"/>
      <c r="AH1902" s="52"/>
      <c r="AI1902" s="52"/>
      <c r="AJ1902" s="52"/>
    </row>
    <row r="1903" ht="15.75" customHeight="1">
      <c r="A1903" s="53"/>
      <c r="B1903" s="39" t="str">
        <f t="shared" si="1"/>
        <v/>
      </c>
      <c r="C1903" s="40" t="s">
        <v>6248</v>
      </c>
      <c r="D1903" s="41" t="s">
        <v>6249</v>
      </c>
      <c r="E1903" s="41" t="s">
        <v>4890</v>
      </c>
      <c r="F1903" s="40" t="s">
        <v>5260</v>
      </c>
      <c r="G1903" s="41" t="s">
        <v>4051</v>
      </c>
      <c r="H1903" s="60" t="s">
        <v>4893</v>
      </c>
      <c r="I1903" s="41" t="s">
        <v>5261</v>
      </c>
      <c r="J1903" s="41" t="s">
        <v>6215</v>
      </c>
      <c r="K1903" s="40" t="s">
        <v>5674</v>
      </c>
      <c r="L1903" s="41" t="s">
        <v>5675</v>
      </c>
      <c r="M1903" s="59"/>
      <c r="N1903" s="49"/>
      <c r="O1903" s="61"/>
      <c r="P1903" s="49"/>
      <c r="Q1903" s="46" t="s">
        <v>5676</v>
      </c>
      <c r="R1903" s="59"/>
      <c r="S1903" s="49"/>
      <c r="T1903" s="50" t="str">
        <f>IFERROR(__xludf.DUMMYFUNCTION("if(isblank($A1903),"""",REGEXREPLACE($A1903,   "",?(\d),?"",  ""$1""&amp;""-""&amp;$H1903))"),"")</f>
        <v/>
      </c>
      <c r="U1903" s="51" t="str">
        <f>IFERROR(__xludf.DUMMYFUNCTION("iferror(split(A1903,"","",TRUE,TRUE),"""")"),"")</f>
        <v/>
      </c>
      <c r="V1903" s="51"/>
      <c r="W1903" s="51"/>
      <c r="X1903" s="51"/>
      <c r="Y1903" s="50" t="str">
        <f>IFERROR(__xludf.DUMMYFUNCTION("if(or(U1903="""",U1903=""f""),"""",U1903&amp;"": ""&amp;vlookup(to_text(U1903),'1.Learning-Goals'!$A$3:$B$100,2,FALSE))"),"")</f>
        <v/>
      </c>
      <c r="Z1903" s="50" t="str">
        <f>IFERROR(__xludf.DUMMYFUNCTION("if(or(V1903="""",V1903=""f""),"""",V1903&amp;"": ""&amp;vlookup(to_text(V1903),'1.Learning-Goals'!$A$3:$B$100,2,FALSE))"),"")</f>
        <v/>
      </c>
      <c r="AA1903" s="50" t="str">
        <f>IFERROR(__xludf.DUMMYFUNCTION("if(or(W1903="""",W1903=""f""),"""",W1903&amp;"": ""&amp;vlookup(to_text(W1903),'1.Learning-Goals'!$A$3:$B$100,2,FALSE))"),"")</f>
        <v/>
      </c>
      <c r="AB1903" s="50" t="str">
        <f>IFERROR(__xludf.DUMMYFUNCTION("if(or(X1903="""",X1903=""f""),"""",X1903&amp;"": ""&amp;vlookup(to_text(X1903),'1.Learning-Goals'!$A$3:$B$100,2,FALSE))"),"")</f>
        <v/>
      </c>
      <c r="AC1903" s="52"/>
      <c r="AD1903" s="52"/>
      <c r="AE1903" s="52"/>
      <c r="AF1903" s="52"/>
      <c r="AG1903" s="52"/>
      <c r="AH1903" s="52"/>
      <c r="AI1903" s="52"/>
      <c r="AJ1903" s="52"/>
    </row>
    <row r="1904" ht="15.75" customHeight="1">
      <c r="A1904" s="53"/>
      <c r="B1904" s="39" t="str">
        <f t="shared" si="1"/>
        <v/>
      </c>
      <c r="C1904" s="40" t="s">
        <v>6250</v>
      </c>
      <c r="D1904" s="41" t="s">
        <v>6251</v>
      </c>
      <c r="E1904" s="41" t="s">
        <v>4890</v>
      </c>
      <c r="F1904" s="40" t="s">
        <v>5260</v>
      </c>
      <c r="G1904" s="41" t="s">
        <v>4051</v>
      </c>
      <c r="H1904" s="60" t="s">
        <v>4893</v>
      </c>
      <c r="I1904" s="41" t="s">
        <v>5261</v>
      </c>
      <c r="J1904" s="41" t="s">
        <v>6215</v>
      </c>
      <c r="K1904" s="40" t="s">
        <v>6180</v>
      </c>
      <c r="L1904" s="41" t="s">
        <v>6181</v>
      </c>
      <c r="M1904" s="59"/>
      <c r="N1904" s="49"/>
      <c r="O1904" s="61"/>
      <c r="P1904" s="49"/>
      <c r="Q1904" s="46" t="s">
        <v>6182</v>
      </c>
      <c r="R1904" s="46" t="s">
        <v>6183</v>
      </c>
      <c r="S1904" s="49"/>
      <c r="T1904" s="50" t="str">
        <f>IFERROR(__xludf.DUMMYFUNCTION("if(isblank($A1904),"""",REGEXREPLACE($A1904,   "",?(\d),?"",  ""$1""&amp;""-""&amp;$H1904))"),"")</f>
        <v/>
      </c>
      <c r="U1904" s="51" t="str">
        <f>IFERROR(__xludf.DUMMYFUNCTION("iferror(split(A1904,"","",TRUE,TRUE),"""")"),"")</f>
        <v/>
      </c>
      <c r="V1904" s="51"/>
      <c r="W1904" s="51"/>
      <c r="X1904" s="51"/>
      <c r="Y1904" s="50" t="str">
        <f>IFERROR(__xludf.DUMMYFUNCTION("if(or(U1904="""",U1904=""f""),"""",U1904&amp;"": ""&amp;vlookup(to_text(U1904),'1.Learning-Goals'!$A$3:$B$100,2,FALSE))"),"")</f>
        <v/>
      </c>
      <c r="Z1904" s="50" t="str">
        <f>IFERROR(__xludf.DUMMYFUNCTION("if(or(V1904="""",V1904=""f""),"""",V1904&amp;"": ""&amp;vlookup(to_text(V1904),'1.Learning-Goals'!$A$3:$B$100,2,FALSE))"),"")</f>
        <v/>
      </c>
      <c r="AA1904" s="50" t="str">
        <f>IFERROR(__xludf.DUMMYFUNCTION("if(or(W1904="""",W1904=""f""),"""",W1904&amp;"": ""&amp;vlookup(to_text(W1904),'1.Learning-Goals'!$A$3:$B$100,2,FALSE))"),"")</f>
        <v/>
      </c>
      <c r="AB1904" s="50" t="str">
        <f>IFERROR(__xludf.DUMMYFUNCTION("if(or(X1904="""",X1904=""f""),"""",X1904&amp;"": ""&amp;vlookup(to_text(X1904),'1.Learning-Goals'!$A$3:$B$100,2,FALSE))"),"")</f>
        <v/>
      </c>
      <c r="AC1904" s="52"/>
      <c r="AD1904" s="52"/>
      <c r="AE1904" s="52"/>
      <c r="AF1904" s="52"/>
      <c r="AG1904" s="52"/>
      <c r="AH1904" s="52"/>
      <c r="AI1904" s="52"/>
      <c r="AJ1904" s="52"/>
    </row>
    <row r="1905" ht="15.75" customHeight="1">
      <c r="A1905" s="53"/>
      <c r="B1905" s="39" t="str">
        <f t="shared" si="1"/>
        <v/>
      </c>
      <c r="C1905" s="40" t="s">
        <v>6252</v>
      </c>
      <c r="D1905" s="41" t="s">
        <v>6253</v>
      </c>
      <c r="E1905" s="41" t="s">
        <v>4890</v>
      </c>
      <c r="F1905" s="40" t="s">
        <v>5260</v>
      </c>
      <c r="G1905" s="41" t="s">
        <v>4892</v>
      </c>
      <c r="H1905" s="60" t="s">
        <v>4893</v>
      </c>
      <c r="I1905" s="41" t="s">
        <v>5261</v>
      </c>
      <c r="J1905" s="46" t="s">
        <v>6254</v>
      </c>
      <c r="K1905" s="40" t="s">
        <v>6255</v>
      </c>
      <c r="L1905" s="41" t="s">
        <v>6256</v>
      </c>
      <c r="M1905" s="59"/>
      <c r="N1905" s="49"/>
      <c r="O1905" s="61"/>
      <c r="P1905" s="49"/>
      <c r="Q1905" s="46" t="s">
        <v>6257</v>
      </c>
      <c r="R1905" s="59"/>
      <c r="S1905" s="49"/>
      <c r="T1905" s="50" t="str">
        <f>IFERROR(__xludf.DUMMYFUNCTION("if(isblank($A1905),"""",REGEXREPLACE($A1905,   "",?(\d),?"",  ""$1""&amp;""-""&amp;$H1905))"),"")</f>
        <v/>
      </c>
      <c r="U1905" s="51" t="str">
        <f>IFERROR(__xludf.DUMMYFUNCTION("iferror(split(A1905,"","",TRUE,TRUE),"""")"),"")</f>
        <v/>
      </c>
      <c r="V1905" s="51"/>
      <c r="W1905" s="51"/>
      <c r="X1905" s="51"/>
      <c r="Y1905" s="50" t="str">
        <f>IFERROR(__xludf.DUMMYFUNCTION("if(or(U1905="""",U1905=""f""),"""",U1905&amp;"": ""&amp;vlookup(to_text(U1905),'1.Learning-Goals'!$A$3:$B$100,2,FALSE))"),"")</f>
        <v/>
      </c>
      <c r="Z1905" s="50" t="str">
        <f>IFERROR(__xludf.DUMMYFUNCTION("if(or(V1905="""",V1905=""f""),"""",V1905&amp;"": ""&amp;vlookup(to_text(V1905),'1.Learning-Goals'!$A$3:$B$100,2,FALSE))"),"")</f>
        <v/>
      </c>
      <c r="AA1905" s="50" t="str">
        <f>IFERROR(__xludf.DUMMYFUNCTION("if(or(W1905="""",W1905=""f""),"""",W1905&amp;"": ""&amp;vlookup(to_text(W1905),'1.Learning-Goals'!$A$3:$B$100,2,FALSE))"),"")</f>
        <v/>
      </c>
      <c r="AB1905" s="50" t="str">
        <f>IFERROR(__xludf.DUMMYFUNCTION("if(or(X1905="""",X1905=""f""),"""",X1905&amp;"": ""&amp;vlookup(to_text(X1905),'1.Learning-Goals'!$A$3:$B$100,2,FALSE))"),"")</f>
        <v/>
      </c>
      <c r="AC1905" s="52"/>
      <c r="AD1905" s="52"/>
      <c r="AE1905" s="52"/>
      <c r="AF1905" s="52"/>
      <c r="AG1905" s="52"/>
      <c r="AH1905" s="52"/>
      <c r="AI1905" s="52"/>
      <c r="AJ1905" s="52"/>
    </row>
    <row r="1906" ht="15.75" customHeight="1">
      <c r="A1906" s="53"/>
      <c r="B1906" s="39" t="str">
        <f t="shared" si="1"/>
        <v/>
      </c>
      <c r="C1906" s="40" t="s">
        <v>6258</v>
      </c>
      <c r="D1906" s="41" t="s">
        <v>6259</v>
      </c>
      <c r="E1906" s="41" t="s">
        <v>4890</v>
      </c>
      <c r="F1906" s="40" t="s">
        <v>5260</v>
      </c>
      <c r="G1906" s="41" t="s">
        <v>4902</v>
      </c>
      <c r="H1906" s="60" t="s">
        <v>4893</v>
      </c>
      <c r="I1906" s="41" t="s">
        <v>5261</v>
      </c>
      <c r="J1906" s="46" t="s">
        <v>6254</v>
      </c>
      <c r="K1906" s="40" t="s">
        <v>6260</v>
      </c>
      <c r="L1906" s="41" t="s">
        <v>6261</v>
      </c>
      <c r="M1906" s="59"/>
      <c r="N1906" s="49"/>
      <c r="O1906" s="61"/>
      <c r="P1906" s="49"/>
      <c r="Q1906" s="46" t="s">
        <v>6262</v>
      </c>
      <c r="R1906" s="59"/>
      <c r="S1906" s="49"/>
      <c r="T1906" s="50" t="str">
        <f>IFERROR(__xludf.DUMMYFUNCTION("if(isblank($A1906),"""",REGEXREPLACE($A1906,   "",?(\d),?"",  ""$1""&amp;""-""&amp;$H1906))"),"")</f>
        <v/>
      </c>
      <c r="U1906" s="51" t="str">
        <f>IFERROR(__xludf.DUMMYFUNCTION("iferror(split(A1906,"","",TRUE,TRUE),"""")"),"")</f>
        <v/>
      </c>
      <c r="V1906" s="51"/>
      <c r="W1906" s="51"/>
      <c r="X1906" s="51"/>
      <c r="Y1906" s="50" t="str">
        <f>IFERROR(__xludf.DUMMYFUNCTION("if(or(U1906="""",U1906=""f""),"""",U1906&amp;"": ""&amp;vlookup(to_text(U1906),'1.Learning-Goals'!$A$3:$B$100,2,FALSE))"),"")</f>
        <v/>
      </c>
      <c r="Z1906" s="50" t="str">
        <f>IFERROR(__xludf.DUMMYFUNCTION("if(or(V1906="""",V1906=""f""),"""",V1906&amp;"": ""&amp;vlookup(to_text(V1906),'1.Learning-Goals'!$A$3:$B$100,2,FALSE))"),"")</f>
        <v/>
      </c>
      <c r="AA1906" s="50" t="str">
        <f>IFERROR(__xludf.DUMMYFUNCTION("if(or(W1906="""",W1906=""f""),"""",W1906&amp;"": ""&amp;vlookup(to_text(W1906),'1.Learning-Goals'!$A$3:$B$100,2,FALSE))"),"")</f>
        <v/>
      </c>
      <c r="AB1906" s="50" t="str">
        <f>IFERROR(__xludf.DUMMYFUNCTION("if(or(X1906="""",X1906=""f""),"""",X1906&amp;"": ""&amp;vlookup(to_text(X1906),'1.Learning-Goals'!$A$3:$B$100,2,FALSE))"),"")</f>
        <v/>
      </c>
      <c r="AC1906" s="52"/>
      <c r="AD1906" s="52"/>
      <c r="AE1906" s="52"/>
      <c r="AF1906" s="52"/>
      <c r="AG1906" s="52"/>
      <c r="AH1906" s="52"/>
      <c r="AI1906" s="52"/>
      <c r="AJ1906" s="52"/>
    </row>
    <row r="1907" ht="15.75" customHeight="1">
      <c r="A1907" s="53"/>
      <c r="B1907" s="39" t="str">
        <f t="shared" si="1"/>
        <v/>
      </c>
      <c r="C1907" s="40" t="s">
        <v>6263</v>
      </c>
      <c r="D1907" s="41" t="s">
        <v>6264</v>
      </c>
      <c r="E1907" s="41" t="s">
        <v>4890</v>
      </c>
      <c r="F1907" s="40" t="s">
        <v>5260</v>
      </c>
      <c r="G1907" s="41" t="s">
        <v>1067</v>
      </c>
      <c r="H1907" s="60" t="s">
        <v>4893</v>
      </c>
      <c r="I1907" s="41" t="s">
        <v>5261</v>
      </c>
      <c r="J1907" s="46" t="s">
        <v>6254</v>
      </c>
      <c r="K1907" s="40" t="s">
        <v>6205</v>
      </c>
      <c r="L1907" s="41" t="s">
        <v>6206</v>
      </c>
      <c r="M1907" s="59"/>
      <c r="N1907" s="49"/>
      <c r="O1907" s="61"/>
      <c r="P1907" s="49"/>
      <c r="Q1907" s="46" t="s">
        <v>6207</v>
      </c>
      <c r="R1907" s="46" t="s">
        <v>6208</v>
      </c>
      <c r="S1907" s="49"/>
      <c r="T1907" s="50" t="str">
        <f>IFERROR(__xludf.DUMMYFUNCTION("if(isblank($A1907),"""",REGEXREPLACE($A1907,   "",?(\d),?"",  ""$1""&amp;""-""&amp;$H1907))"),"")</f>
        <v/>
      </c>
      <c r="U1907" s="51" t="str">
        <f>IFERROR(__xludf.DUMMYFUNCTION("iferror(split(A1907,"","",TRUE,TRUE),"""")"),"")</f>
        <v/>
      </c>
      <c r="V1907" s="51"/>
      <c r="W1907" s="51"/>
      <c r="X1907" s="51"/>
      <c r="Y1907" s="50" t="str">
        <f>IFERROR(__xludf.DUMMYFUNCTION("if(or(U1907="""",U1907=""f""),"""",U1907&amp;"": ""&amp;vlookup(to_text(U1907),'1.Learning-Goals'!$A$3:$B$100,2,FALSE))"),"")</f>
        <v/>
      </c>
      <c r="Z1907" s="50" t="str">
        <f>IFERROR(__xludf.DUMMYFUNCTION("if(or(V1907="""",V1907=""f""),"""",V1907&amp;"": ""&amp;vlookup(to_text(V1907),'1.Learning-Goals'!$A$3:$B$100,2,FALSE))"),"")</f>
        <v/>
      </c>
      <c r="AA1907" s="50" t="str">
        <f>IFERROR(__xludf.DUMMYFUNCTION("if(or(W1907="""",W1907=""f""),"""",W1907&amp;"": ""&amp;vlookup(to_text(W1907),'1.Learning-Goals'!$A$3:$B$100,2,FALSE))"),"")</f>
        <v/>
      </c>
      <c r="AB1907" s="50" t="str">
        <f>IFERROR(__xludf.DUMMYFUNCTION("if(or(X1907="""",X1907=""f""),"""",X1907&amp;"": ""&amp;vlookup(to_text(X1907),'1.Learning-Goals'!$A$3:$B$100,2,FALSE))"),"")</f>
        <v/>
      </c>
      <c r="AC1907" s="52"/>
      <c r="AD1907" s="52"/>
      <c r="AE1907" s="52"/>
      <c r="AF1907" s="52"/>
      <c r="AG1907" s="52"/>
      <c r="AH1907" s="52"/>
      <c r="AI1907" s="52"/>
      <c r="AJ1907" s="52"/>
    </row>
    <row r="1908" ht="15.75" customHeight="1">
      <c r="A1908" s="53"/>
      <c r="B1908" s="39" t="str">
        <f t="shared" si="1"/>
        <v/>
      </c>
      <c r="C1908" s="40" t="s">
        <v>6265</v>
      </c>
      <c r="D1908" s="41" t="s">
        <v>6266</v>
      </c>
      <c r="E1908" s="41" t="s">
        <v>4890</v>
      </c>
      <c r="F1908" s="40" t="s">
        <v>5260</v>
      </c>
      <c r="G1908" s="41" t="s">
        <v>4051</v>
      </c>
      <c r="H1908" s="60" t="s">
        <v>4893</v>
      </c>
      <c r="I1908" s="41" t="s">
        <v>5261</v>
      </c>
      <c r="J1908" s="41" t="s">
        <v>6254</v>
      </c>
      <c r="K1908" s="40" t="s">
        <v>5674</v>
      </c>
      <c r="L1908" s="41" t="s">
        <v>5675</v>
      </c>
      <c r="M1908" s="59"/>
      <c r="N1908" s="49"/>
      <c r="O1908" s="61"/>
      <c r="P1908" s="49"/>
      <c r="Q1908" s="46" t="s">
        <v>5676</v>
      </c>
      <c r="R1908" s="59"/>
      <c r="S1908" s="49"/>
      <c r="T1908" s="50" t="str">
        <f>IFERROR(__xludf.DUMMYFUNCTION("if(isblank($A1908),"""",REGEXREPLACE($A1908,   "",?(\d),?"",  ""$1""&amp;""-""&amp;$H1908))"),"")</f>
        <v/>
      </c>
      <c r="U1908" s="51" t="str">
        <f>IFERROR(__xludf.DUMMYFUNCTION("iferror(split(A1908,"","",TRUE,TRUE),"""")"),"")</f>
        <v/>
      </c>
      <c r="V1908" s="51"/>
      <c r="W1908" s="51"/>
      <c r="X1908" s="51"/>
      <c r="Y1908" s="50" t="str">
        <f>IFERROR(__xludf.DUMMYFUNCTION("if(or(U1908="""",U1908=""f""),"""",U1908&amp;"": ""&amp;vlookup(to_text(U1908),'1.Learning-Goals'!$A$3:$B$100,2,FALSE))"),"")</f>
        <v/>
      </c>
      <c r="Z1908" s="50" t="str">
        <f>IFERROR(__xludf.DUMMYFUNCTION("if(or(V1908="""",V1908=""f""),"""",V1908&amp;"": ""&amp;vlookup(to_text(V1908),'1.Learning-Goals'!$A$3:$B$100,2,FALSE))"),"")</f>
        <v/>
      </c>
      <c r="AA1908" s="50" t="str">
        <f>IFERROR(__xludf.DUMMYFUNCTION("if(or(W1908="""",W1908=""f""),"""",W1908&amp;"": ""&amp;vlookup(to_text(W1908),'1.Learning-Goals'!$A$3:$B$100,2,FALSE))"),"")</f>
        <v/>
      </c>
      <c r="AB1908" s="50" t="str">
        <f>IFERROR(__xludf.DUMMYFUNCTION("if(or(X1908="""",X1908=""f""),"""",X1908&amp;"": ""&amp;vlookup(to_text(X1908),'1.Learning-Goals'!$A$3:$B$100,2,FALSE))"),"")</f>
        <v/>
      </c>
      <c r="AC1908" s="52"/>
      <c r="AD1908" s="52"/>
      <c r="AE1908" s="52"/>
      <c r="AF1908" s="52"/>
      <c r="AG1908" s="52"/>
      <c r="AH1908" s="52"/>
      <c r="AI1908" s="52"/>
      <c r="AJ1908" s="52"/>
    </row>
    <row r="1909" ht="15.75" customHeight="1">
      <c r="A1909" s="53"/>
      <c r="B1909" s="39" t="str">
        <f t="shared" si="1"/>
        <v/>
      </c>
      <c r="C1909" s="40" t="s">
        <v>6267</v>
      </c>
      <c r="D1909" s="41" t="s">
        <v>6268</v>
      </c>
      <c r="E1909" s="41" t="s">
        <v>4890</v>
      </c>
      <c r="F1909" s="40" t="s">
        <v>5260</v>
      </c>
      <c r="G1909" s="41" t="s">
        <v>4051</v>
      </c>
      <c r="H1909" s="60" t="s">
        <v>4893</v>
      </c>
      <c r="I1909" s="41" t="s">
        <v>5261</v>
      </c>
      <c r="J1909" s="41" t="s">
        <v>6254</v>
      </c>
      <c r="K1909" s="40" t="s">
        <v>5379</v>
      </c>
      <c r="L1909" s="41" t="s">
        <v>5380</v>
      </c>
      <c r="M1909" s="59"/>
      <c r="N1909" s="49"/>
      <c r="O1909" s="61"/>
      <c r="P1909" s="49"/>
      <c r="Q1909" s="46" t="s">
        <v>5381</v>
      </c>
      <c r="R1909" s="59"/>
      <c r="S1909" s="49"/>
      <c r="T1909" s="50" t="str">
        <f>IFERROR(__xludf.DUMMYFUNCTION("if(isblank($A1909),"""",REGEXREPLACE($A1909,   "",?(\d),?"",  ""$1""&amp;""-""&amp;$H1909))"),"")</f>
        <v/>
      </c>
      <c r="U1909" s="51" t="str">
        <f>IFERROR(__xludf.DUMMYFUNCTION("iferror(split(A1909,"","",TRUE,TRUE),"""")"),"")</f>
        <v/>
      </c>
      <c r="V1909" s="51"/>
      <c r="W1909" s="51"/>
      <c r="X1909" s="51"/>
      <c r="Y1909" s="50" t="str">
        <f>IFERROR(__xludf.DUMMYFUNCTION("if(or(U1909="""",U1909=""f""),"""",U1909&amp;"": ""&amp;vlookup(to_text(U1909),'1.Learning-Goals'!$A$3:$B$100,2,FALSE))"),"")</f>
        <v/>
      </c>
      <c r="Z1909" s="50" t="str">
        <f>IFERROR(__xludf.DUMMYFUNCTION("if(or(V1909="""",V1909=""f""),"""",V1909&amp;"": ""&amp;vlookup(to_text(V1909),'1.Learning-Goals'!$A$3:$B$100,2,FALSE))"),"")</f>
        <v/>
      </c>
      <c r="AA1909" s="50" t="str">
        <f>IFERROR(__xludf.DUMMYFUNCTION("if(or(W1909="""",W1909=""f""),"""",W1909&amp;"": ""&amp;vlookup(to_text(W1909),'1.Learning-Goals'!$A$3:$B$100,2,FALSE))"),"")</f>
        <v/>
      </c>
      <c r="AB1909" s="50" t="str">
        <f>IFERROR(__xludf.DUMMYFUNCTION("if(or(X1909="""",X1909=""f""),"""",X1909&amp;"": ""&amp;vlookup(to_text(X1909),'1.Learning-Goals'!$A$3:$B$100,2,FALSE))"),"")</f>
        <v/>
      </c>
      <c r="AC1909" s="52"/>
      <c r="AD1909" s="52"/>
      <c r="AE1909" s="52"/>
      <c r="AF1909" s="52"/>
      <c r="AG1909" s="52"/>
      <c r="AH1909" s="52"/>
      <c r="AI1909" s="52"/>
      <c r="AJ1909" s="52"/>
    </row>
    <row r="1910" ht="15.75" customHeight="1">
      <c r="A1910" s="53"/>
      <c r="B1910" s="39" t="str">
        <f t="shared" si="1"/>
        <v/>
      </c>
      <c r="C1910" s="40" t="s">
        <v>6269</v>
      </c>
      <c r="D1910" s="41" t="s">
        <v>6270</v>
      </c>
      <c r="E1910" s="41" t="s">
        <v>4890</v>
      </c>
      <c r="F1910" s="40" t="s">
        <v>5260</v>
      </c>
      <c r="G1910" s="41" t="s">
        <v>4051</v>
      </c>
      <c r="H1910" s="60" t="s">
        <v>4893</v>
      </c>
      <c r="I1910" s="41" t="s">
        <v>5261</v>
      </c>
      <c r="J1910" s="41" t="s">
        <v>6254</v>
      </c>
      <c r="K1910" s="40" t="s">
        <v>6244</v>
      </c>
      <c r="L1910" s="41" t="s">
        <v>6245</v>
      </c>
      <c r="M1910" s="59"/>
      <c r="N1910" s="49"/>
      <c r="O1910" s="61"/>
      <c r="P1910" s="49"/>
      <c r="Q1910" s="46" t="s">
        <v>6246</v>
      </c>
      <c r="R1910" s="46" t="s">
        <v>6247</v>
      </c>
      <c r="S1910" s="49"/>
      <c r="T1910" s="50" t="str">
        <f>IFERROR(__xludf.DUMMYFUNCTION("if(isblank($A1910),"""",REGEXREPLACE($A1910,   "",?(\d),?"",  ""$1""&amp;""-""&amp;$H1910))"),"")</f>
        <v/>
      </c>
      <c r="U1910" s="51" t="str">
        <f>IFERROR(__xludf.DUMMYFUNCTION("iferror(split(A1910,"","",TRUE,TRUE),"""")"),"")</f>
        <v/>
      </c>
      <c r="V1910" s="51"/>
      <c r="W1910" s="51"/>
      <c r="X1910" s="51"/>
      <c r="Y1910" s="50" t="str">
        <f>IFERROR(__xludf.DUMMYFUNCTION("if(or(U1910="""",U1910=""f""),"""",U1910&amp;"": ""&amp;vlookup(to_text(U1910),'1.Learning-Goals'!$A$3:$B$100,2,FALSE))"),"")</f>
        <v/>
      </c>
      <c r="Z1910" s="50" t="str">
        <f>IFERROR(__xludf.DUMMYFUNCTION("if(or(V1910="""",V1910=""f""),"""",V1910&amp;"": ""&amp;vlookup(to_text(V1910),'1.Learning-Goals'!$A$3:$B$100,2,FALSE))"),"")</f>
        <v/>
      </c>
      <c r="AA1910" s="50" t="str">
        <f>IFERROR(__xludf.DUMMYFUNCTION("if(or(W1910="""",W1910=""f""),"""",W1910&amp;"": ""&amp;vlookup(to_text(W1910),'1.Learning-Goals'!$A$3:$B$100,2,FALSE))"),"")</f>
        <v/>
      </c>
      <c r="AB1910" s="50" t="str">
        <f>IFERROR(__xludf.DUMMYFUNCTION("if(or(X1910="""",X1910=""f""),"""",X1910&amp;"": ""&amp;vlookup(to_text(X1910),'1.Learning-Goals'!$A$3:$B$100,2,FALSE))"),"")</f>
        <v/>
      </c>
      <c r="AC1910" s="52"/>
      <c r="AD1910" s="52"/>
      <c r="AE1910" s="52"/>
      <c r="AF1910" s="52"/>
      <c r="AG1910" s="52"/>
      <c r="AH1910" s="52"/>
      <c r="AI1910" s="52"/>
      <c r="AJ1910" s="52"/>
    </row>
    <row r="1911" ht="15.75" customHeight="1">
      <c r="A1911" s="53"/>
      <c r="B1911" s="39" t="str">
        <f t="shared" si="1"/>
        <v/>
      </c>
      <c r="C1911" s="40" t="s">
        <v>6271</v>
      </c>
      <c r="D1911" s="41" t="s">
        <v>6272</v>
      </c>
      <c r="E1911" s="41" t="s">
        <v>4890</v>
      </c>
      <c r="F1911" s="40" t="s">
        <v>5260</v>
      </c>
      <c r="G1911" s="41" t="s">
        <v>4892</v>
      </c>
      <c r="H1911" s="60" t="s">
        <v>4893</v>
      </c>
      <c r="I1911" s="41" t="s">
        <v>5261</v>
      </c>
      <c r="J1911" s="46" t="s">
        <v>6273</v>
      </c>
      <c r="K1911" s="40" t="s">
        <v>6274</v>
      </c>
      <c r="L1911" s="41" t="s">
        <v>6275</v>
      </c>
      <c r="M1911" s="59"/>
      <c r="N1911" s="49"/>
      <c r="O1911" s="61"/>
      <c r="P1911" s="49"/>
      <c r="Q1911" s="59"/>
      <c r="R1911" s="59"/>
      <c r="S1911" s="49"/>
      <c r="T1911" s="50" t="str">
        <f>IFERROR(__xludf.DUMMYFUNCTION("if(isblank($A1911),"""",REGEXREPLACE($A1911,   "",?(\d),?"",  ""$1""&amp;""-""&amp;$H1911))"),"")</f>
        <v/>
      </c>
      <c r="U1911" s="51" t="str">
        <f>IFERROR(__xludf.DUMMYFUNCTION("iferror(split(A1911,"","",TRUE,TRUE),"""")"),"")</f>
        <v/>
      </c>
      <c r="V1911" s="51"/>
      <c r="W1911" s="51"/>
      <c r="X1911" s="51"/>
      <c r="Y1911" s="50" t="str">
        <f>IFERROR(__xludf.DUMMYFUNCTION("if(or(U1911="""",U1911=""f""),"""",U1911&amp;"": ""&amp;vlookup(to_text(U1911),'1.Learning-Goals'!$A$3:$B$100,2,FALSE))"),"")</f>
        <v/>
      </c>
      <c r="Z1911" s="50" t="str">
        <f>IFERROR(__xludf.DUMMYFUNCTION("if(or(V1911="""",V1911=""f""),"""",V1911&amp;"": ""&amp;vlookup(to_text(V1911),'1.Learning-Goals'!$A$3:$B$100,2,FALSE))"),"")</f>
        <v/>
      </c>
      <c r="AA1911" s="50" t="str">
        <f>IFERROR(__xludf.DUMMYFUNCTION("if(or(W1911="""",W1911=""f""),"""",W1911&amp;"": ""&amp;vlookup(to_text(W1911),'1.Learning-Goals'!$A$3:$B$100,2,FALSE))"),"")</f>
        <v/>
      </c>
      <c r="AB1911" s="50" t="str">
        <f>IFERROR(__xludf.DUMMYFUNCTION("if(or(X1911="""",X1911=""f""),"""",X1911&amp;"": ""&amp;vlookup(to_text(X1911),'1.Learning-Goals'!$A$3:$B$100,2,FALSE))"),"")</f>
        <v/>
      </c>
      <c r="AC1911" s="52"/>
      <c r="AD1911" s="52"/>
      <c r="AE1911" s="52"/>
      <c r="AF1911" s="52"/>
      <c r="AG1911" s="52"/>
      <c r="AH1911" s="52"/>
      <c r="AI1911" s="52"/>
      <c r="AJ1911" s="52"/>
    </row>
    <row r="1912" ht="15.75" customHeight="1">
      <c r="A1912" s="53"/>
      <c r="B1912" s="39" t="str">
        <f t="shared" si="1"/>
        <v/>
      </c>
      <c r="C1912" s="40" t="s">
        <v>6276</v>
      </c>
      <c r="D1912" s="41" t="s">
        <v>6277</v>
      </c>
      <c r="E1912" s="41" t="s">
        <v>4890</v>
      </c>
      <c r="F1912" s="40" t="s">
        <v>5260</v>
      </c>
      <c r="G1912" s="41" t="s">
        <v>4902</v>
      </c>
      <c r="H1912" s="60" t="s">
        <v>4893</v>
      </c>
      <c r="I1912" s="41" t="s">
        <v>5261</v>
      </c>
      <c r="J1912" s="46" t="s">
        <v>6273</v>
      </c>
      <c r="K1912" s="40" t="s">
        <v>6278</v>
      </c>
      <c r="L1912" s="41" t="s">
        <v>6279</v>
      </c>
      <c r="M1912" s="59"/>
      <c r="N1912" s="49"/>
      <c r="O1912" s="61"/>
      <c r="P1912" s="49"/>
      <c r="Q1912" s="46" t="s">
        <v>6280</v>
      </c>
      <c r="R1912" s="59"/>
      <c r="S1912" s="49"/>
      <c r="T1912" s="50" t="str">
        <f>IFERROR(__xludf.DUMMYFUNCTION("if(isblank($A1912),"""",REGEXREPLACE($A1912,   "",?(\d),?"",  ""$1""&amp;""-""&amp;$H1912))"),"")</f>
        <v/>
      </c>
      <c r="U1912" s="51" t="str">
        <f>IFERROR(__xludf.DUMMYFUNCTION("iferror(split(A1912,"","",TRUE,TRUE),"""")"),"")</f>
        <v/>
      </c>
      <c r="V1912" s="51"/>
      <c r="W1912" s="51"/>
      <c r="X1912" s="51"/>
      <c r="Y1912" s="50" t="str">
        <f>IFERROR(__xludf.DUMMYFUNCTION("if(or(U1912="""",U1912=""f""),"""",U1912&amp;"": ""&amp;vlookup(to_text(U1912),'1.Learning-Goals'!$A$3:$B$100,2,FALSE))"),"")</f>
        <v/>
      </c>
      <c r="Z1912" s="50" t="str">
        <f>IFERROR(__xludf.DUMMYFUNCTION("if(or(V1912="""",V1912=""f""),"""",V1912&amp;"": ""&amp;vlookup(to_text(V1912),'1.Learning-Goals'!$A$3:$B$100,2,FALSE))"),"")</f>
        <v/>
      </c>
      <c r="AA1912" s="50" t="str">
        <f>IFERROR(__xludf.DUMMYFUNCTION("if(or(W1912="""",W1912=""f""),"""",W1912&amp;"": ""&amp;vlookup(to_text(W1912),'1.Learning-Goals'!$A$3:$B$100,2,FALSE))"),"")</f>
        <v/>
      </c>
      <c r="AB1912" s="50" t="str">
        <f>IFERROR(__xludf.DUMMYFUNCTION("if(or(X1912="""",X1912=""f""),"""",X1912&amp;"": ""&amp;vlookup(to_text(X1912),'1.Learning-Goals'!$A$3:$B$100,2,FALSE))"),"")</f>
        <v/>
      </c>
      <c r="AC1912" s="52"/>
      <c r="AD1912" s="52"/>
      <c r="AE1912" s="52"/>
      <c r="AF1912" s="52"/>
      <c r="AG1912" s="52"/>
      <c r="AH1912" s="52"/>
      <c r="AI1912" s="52"/>
      <c r="AJ1912" s="52"/>
    </row>
    <row r="1913" ht="15.75" customHeight="1">
      <c r="A1913" s="53"/>
      <c r="B1913" s="39" t="str">
        <f t="shared" si="1"/>
        <v/>
      </c>
      <c r="C1913" s="40" t="s">
        <v>6281</v>
      </c>
      <c r="D1913" s="41" t="s">
        <v>6282</v>
      </c>
      <c r="E1913" s="41" t="s">
        <v>4890</v>
      </c>
      <c r="F1913" s="40" t="s">
        <v>5260</v>
      </c>
      <c r="G1913" s="41" t="s">
        <v>1067</v>
      </c>
      <c r="H1913" s="60" t="s">
        <v>4893</v>
      </c>
      <c r="I1913" s="41" t="s">
        <v>5261</v>
      </c>
      <c r="J1913" s="46" t="s">
        <v>6273</v>
      </c>
      <c r="K1913" s="40" t="s">
        <v>6283</v>
      </c>
      <c r="L1913" s="41" t="s">
        <v>6284</v>
      </c>
      <c r="M1913" s="59"/>
      <c r="N1913" s="49"/>
      <c r="O1913" s="61"/>
      <c r="P1913" s="49"/>
      <c r="Q1913" s="46" t="s">
        <v>6285</v>
      </c>
      <c r="R1913" s="46" t="s">
        <v>6286</v>
      </c>
      <c r="S1913" s="49"/>
      <c r="T1913" s="50" t="str">
        <f>IFERROR(__xludf.DUMMYFUNCTION("if(isblank($A1913),"""",REGEXREPLACE($A1913,   "",?(\d),?"",  ""$1""&amp;""-""&amp;$H1913))"),"")</f>
        <v/>
      </c>
      <c r="U1913" s="51" t="str">
        <f>IFERROR(__xludf.DUMMYFUNCTION("iferror(split(A1913,"","",TRUE,TRUE),"""")"),"")</f>
        <v/>
      </c>
      <c r="V1913" s="51"/>
      <c r="W1913" s="51"/>
      <c r="X1913" s="51"/>
      <c r="Y1913" s="50" t="str">
        <f>IFERROR(__xludf.DUMMYFUNCTION("if(or(U1913="""",U1913=""f""),"""",U1913&amp;"": ""&amp;vlookup(to_text(U1913),'1.Learning-Goals'!$A$3:$B$100,2,FALSE))"),"")</f>
        <v/>
      </c>
      <c r="Z1913" s="50" t="str">
        <f>IFERROR(__xludf.DUMMYFUNCTION("if(or(V1913="""",V1913=""f""),"""",V1913&amp;"": ""&amp;vlookup(to_text(V1913),'1.Learning-Goals'!$A$3:$B$100,2,FALSE))"),"")</f>
        <v/>
      </c>
      <c r="AA1913" s="50" t="str">
        <f>IFERROR(__xludf.DUMMYFUNCTION("if(or(W1913="""",W1913=""f""),"""",W1913&amp;"": ""&amp;vlookup(to_text(W1913),'1.Learning-Goals'!$A$3:$B$100,2,FALSE))"),"")</f>
        <v/>
      </c>
      <c r="AB1913" s="50" t="str">
        <f>IFERROR(__xludf.DUMMYFUNCTION("if(or(X1913="""",X1913=""f""),"""",X1913&amp;"": ""&amp;vlookup(to_text(X1913),'1.Learning-Goals'!$A$3:$B$100,2,FALSE))"),"")</f>
        <v/>
      </c>
      <c r="AC1913" s="52"/>
      <c r="AD1913" s="52"/>
      <c r="AE1913" s="52"/>
      <c r="AF1913" s="52"/>
      <c r="AG1913" s="52"/>
      <c r="AH1913" s="52"/>
      <c r="AI1913" s="52"/>
      <c r="AJ1913" s="52"/>
    </row>
    <row r="1914" ht="15.75" customHeight="1">
      <c r="A1914" s="53"/>
      <c r="B1914" s="39" t="str">
        <f t="shared" si="1"/>
        <v/>
      </c>
      <c r="C1914" s="40" t="s">
        <v>6287</v>
      </c>
      <c r="D1914" s="41" t="s">
        <v>6288</v>
      </c>
      <c r="E1914" s="41" t="s">
        <v>4890</v>
      </c>
      <c r="F1914" s="40" t="s">
        <v>5260</v>
      </c>
      <c r="G1914" s="41" t="s">
        <v>1067</v>
      </c>
      <c r="H1914" s="60" t="s">
        <v>4893</v>
      </c>
      <c r="I1914" s="41" t="s">
        <v>5261</v>
      </c>
      <c r="J1914" s="46" t="s">
        <v>6273</v>
      </c>
      <c r="K1914" s="40" t="s">
        <v>6289</v>
      </c>
      <c r="L1914" s="41" t="s">
        <v>6290</v>
      </c>
      <c r="M1914" s="59"/>
      <c r="N1914" s="49"/>
      <c r="O1914" s="61"/>
      <c r="P1914" s="49"/>
      <c r="Q1914" s="46" t="s">
        <v>6291</v>
      </c>
      <c r="R1914" s="46" t="s">
        <v>6292</v>
      </c>
      <c r="S1914" s="49"/>
      <c r="T1914" s="50" t="str">
        <f>IFERROR(__xludf.DUMMYFUNCTION("if(isblank($A1914),"""",REGEXREPLACE($A1914,   "",?(\d),?"",  ""$1""&amp;""-""&amp;$H1914))"),"")</f>
        <v/>
      </c>
      <c r="U1914" s="51" t="str">
        <f>IFERROR(__xludf.DUMMYFUNCTION("iferror(split(A1914,"","",TRUE,TRUE),"""")"),"")</f>
        <v/>
      </c>
      <c r="V1914" s="51"/>
      <c r="W1914" s="51"/>
      <c r="X1914" s="51"/>
      <c r="Y1914" s="50" t="str">
        <f>IFERROR(__xludf.DUMMYFUNCTION("if(or(U1914="""",U1914=""f""),"""",U1914&amp;"": ""&amp;vlookup(to_text(U1914),'1.Learning-Goals'!$A$3:$B$100,2,FALSE))"),"")</f>
        <v/>
      </c>
      <c r="Z1914" s="50" t="str">
        <f>IFERROR(__xludf.DUMMYFUNCTION("if(or(V1914="""",V1914=""f""),"""",V1914&amp;"": ""&amp;vlookup(to_text(V1914),'1.Learning-Goals'!$A$3:$B$100,2,FALSE))"),"")</f>
        <v/>
      </c>
      <c r="AA1914" s="50" t="str">
        <f>IFERROR(__xludf.DUMMYFUNCTION("if(or(W1914="""",W1914=""f""),"""",W1914&amp;"": ""&amp;vlookup(to_text(W1914),'1.Learning-Goals'!$A$3:$B$100,2,FALSE))"),"")</f>
        <v/>
      </c>
      <c r="AB1914" s="50" t="str">
        <f>IFERROR(__xludf.DUMMYFUNCTION("if(or(X1914="""",X1914=""f""),"""",X1914&amp;"": ""&amp;vlookup(to_text(X1914),'1.Learning-Goals'!$A$3:$B$100,2,FALSE))"),"")</f>
        <v/>
      </c>
      <c r="AC1914" s="52"/>
      <c r="AD1914" s="52"/>
      <c r="AE1914" s="52"/>
      <c r="AF1914" s="52"/>
      <c r="AG1914" s="52"/>
      <c r="AH1914" s="52"/>
      <c r="AI1914" s="52"/>
      <c r="AJ1914" s="52"/>
    </row>
    <row r="1915" ht="15.75" customHeight="1">
      <c r="A1915" s="53"/>
      <c r="B1915" s="39" t="str">
        <f t="shared" si="1"/>
        <v/>
      </c>
      <c r="C1915" s="40" t="s">
        <v>6293</v>
      </c>
      <c r="D1915" s="41" t="s">
        <v>6294</v>
      </c>
      <c r="E1915" s="41" t="s">
        <v>4890</v>
      </c>
      <c r="F1915" s="40" t="s">
        <v>5260</v>
      </c>
      <c r="G1915" s="41" t="s">
        <v>1067</v>
      </c>
      <c r="H1915" s="60" t="s">
        <v>4893</v>
      </c>
      <c r="I1915" s="41" t="s">
        <v>5261</v>
      </c>
      <c r="J1915" s="46" t="s">
        <v>6273</v>
      </c>
      <c r="K1915" s="40" t="s">
        <v>6283</v>
      </c>
      <c r="L1915" s="41" t="s">
        <v>6284</v>
      </c>
      <c r="M1915" s="59"/>
      <c r="N1915" s="49"/>
      <c r="O1915" s="61"/>
      <c r="P1915" s="49"/>
      <c r="Q1915" s="46" t="s">
        <v>6285</v>
      </c>
      <c r="R1915" s="46" t="s">
        <v>6286</v>
      </c>
      <c r="S1915" s="49"/>
      <c r="T1915" s="50" t="str">
        <f>IFERROR(__xludf.DUMMYFUNCTION("if(isblank($A1915),"""",REGEXREPLACE($A1915,   "",?(\d),?"",  ""$1""&amp;""-""&amp;$H1915))"),"")</f>
        <v/>
      </c>
      <c r="U1915" s="51" t="str">
        <f>IFERROR(__xludf.DUMMYFUNCTION("iferror(split(A1915,"","",TRUE,TRUE),"""")"),"")</f>
        <v/>
      </c>
      <c r="V1915" s="51"/>
      <c r="W1915" s="51"/>
      <c r="X1915" s="51"/>
      <c r="Y1915" s="50" t="str">
        <f>IFERROR(__xludf.DUMMYFUNCTION("if(or(U1915="""",U1915=""f""),"""",U1915&amp;"": ""&amp;vlookup(to_text(U1915),'1.Learning-Goals'!$A$3:$B$100,2,FALSE))"),"")</f>
        <v/>
      </c>
      <c r="Z1915" s="50" t="str">
        <f>IFERROR(__xludf.DUMMYFUNCTION("if(or(V1915="""",V1915=""f""),"""",V1915&amp;"": ""&amp;vlookup(to_text(V1915),'1.Learning-Goals'!$A$3:$B$100,2,FALSE))"),"")</f>
        <v/>
      </c>
      <c r="AA1915" s="50" t="str">
        <f>IFERROR(__xludf.DUMMYFUNCTION("if(or(W1915="""",W1915=""f""),"""",W1915&amp;"": ""&amp;vlookup(to_text(W1915),'1.Learning-Goals'!$A$3:$B$100,2,FALSE))"),"")</f>
        <v/>
      </c>
      <c r="AB1915" s="50" t="str">
        <f>IFERROR(__xludf.DUMMYFUNCTION("if(or(X1915="""",X1915=""f""),"""",X1915&amp;"": ""&amp;vlookup(to_text(X1915),'1.Learning-Goals'!$A$3:$B$100,2,FALSE))"),"")</f>
        <v/>
      </c>
      <c r="AC1915" s="52"/>
      <c r="AD1915" s="52"/>
      <c r="AE1915" s="52"/>
      <c r="AF1915" s="52"/>
      <c r="AG1915" s="52"/>
      <c r="AH1915" s="52"/>
      <c r="AI1915" s="52"/>
      <c r="AJ1915" s="52"/>
    </row>
    <row r="1916" ht="15.75" customHeight="1">
      <c r="A1916" s="53"/>
      <c r="B1916" s="39" t="str">
        <f t="shared" si="1"/>
        <v/>
      </c>
      <c r="C1916" s="40" t="s">
        <v>6295</v>
      </c>
      <c r="D1916" s="41" t="s">
        <v>6296</v>
      </c>
      <c r="E1916" s="41" t="s">
        <v>4890</v>
      </c>
      <c r="F1916" s="40" t="s">
        <v>5260</v>
      </c>
      <c r="G1916" s="41" t="s">
        <v>1067</v>
      </c>
      <c r="H1916" s="60" t="s">
        <v>4893</v>
      </c>
      <c r="I1916" s="41" t="s">
        <v>5261</v>
      </c>
      <c r="J1916" s="46" t="s">
        <v>6273</v>
      </c>
      <c r="K1916" s="40" t="s">
        <v>6297</v>
      </c>
      <c r="L1916" s="41" t="s">
        <v>6298</v>
      </c>
      <c r="M1916" s="59"/>
      <c r="N1916" s="49"/>
      <c r="O1916" s="61"/>
      <c r="P1916" s="49"/>
      <c r="Q1916" s="46" t="s">
        <v>6299</v>
      </c>
      <c r="R1916" s="46" t="s">
        <v>6300</v>
      </c>
      <c r="S1916" s="49"/>
      <c r="T1916" s="50" t="str">
        <f>IFERROR(__xludf.DUMMYFUNCTION("if(isblank($A1916),"""",REGEXREPLACE($A1916,   "",?(\d),?"",  ""$1""&amp;""-""&amp;$H1916))"),"")</f>
        <v/>
      </c>
      <c r="U1916" s="51" t="str">
        <f>IFERROR(__xludf.DUMMYFUNCTION("iferror(split(A1916,"","",TRUE,TRUE),"""")"),"")</f>
        <v/>
      </c>
      <c r="V1916" s="51"/>
      <c r="W1916" s="51"/>
      <c r="X1916" s="51"/>
      <c r="Y1916" s="50" t="str">
        <f>IFERROR(__xludf.DUMMYFUNCTION("if(or(U1916="""",U1916=""f""),"""",U1916&amp;"": ""&amp;vlookup(to_text(U1916),'1.Learning-Goals'!$A$3:$B$100,2,FALSE))"),"")</f>
        <v/>
      </c>
      <c r="Z1916" s="50" t="str">
        <f>IFERROR(__xludf.DUMMYFUNCTION("if(or(V1916="""",V1916=""f""),"""",V1916&amp;"": ""&amp;vlookup(to_text(V1916),'1.Learning-Goals'!$A$3:$B$100,2,FALSE))"),"")</f>
        <v/>
      </c>
      <c r="AA1916" s="50" t="str">
        <f>IFERROR(__xludf.DUMMYFUNCTION("if(or(W1916="""",W1916=""f""),"""",W1916&amp;"": ""&amp;vlookup(to_text(W1916),'1.Learning-Goals'!$A$3:$B$100,2,FALSE))"),"")</f>
        <v/>
      </c>
      <c r="AB1916" s="50" t="str">
        <f>IFERROR(__xludf.DUMMYFUNCTION("if(or(X1916="""",X1916=""f""),"""",X1916&amp;"": ""&amp;vlookup(to_text(X1916),'1.Learning-Goals'!$A$3:$B$100,2,FALSE))"),"")</f>
        <v/>
      </c>
      <c r="AC1916" s="52"/>
      <c r="AD1916" s="52"/>
      <c r="AE1916" s="52"/>
      <c r="AF1916" s="52"/>
      <c r="AG1916" s="52"/>
      <c r="AH1916" s="52"/>
      <c r="AI1916" s="52"/>
      <c r="AJ1916" s="52"/>
    </row>
    <row r="1917" ht="15.75" customHeight="1">
      <c r="A1917" s="53"/>
      <c r="B1917" s="39" t="str">
        <f t="shared" si="1"/>
        <v/>
      </c>
      <c r="C1917" s="40" t="s">
        <v>6301</v>
      </c>
      <c r="D1917" s="41" t="s">
        <v>6302</v>
      </c>
      <c r="E1917" s="41" t="s">
        <v>4890</v>
      </c>
      <c r="F1917" s="40" t="s">
        <v>5260</v>
      </c>
      <c r="G1917" s="41" t="s">
        <v>1067</v>
      </c>
      <c r="H1917" s="60" t="s">
        <v>4893</v>
      </c>
      <c r="I1917" s="41" t="s">
        <v>5261</v>
      </c>
      <c r="J1917" s="46" t="s">
        <v>6273</v>
      </c>
      <c r="K1917" s="40" t="s">
        <v>6239</v>
      </c>
      <c r="L1917" s="41" t="s">
        <v>6240</v>
      </c>
      <c r="M1917" s="59"/>
      <c r="N1917" s="49"/>
      <c r="O1917" s="61"/>
      <c r="P1917" s="49"/>
      <c r="Q1917" s="46" t="s">
        <v>6241</v>
      </c>
      <c r="R1917" s="59"/>
      <c r="S1917" s="49"/>
      <c r="T1917" s="50" t="str">
        <f>IFERROR(__xludf.DUMMYFUNCTION("if(isblank($A1917),"""",REGEXREPLACE($A1917,   "",?(\d),?"",  ""$1""&amp;""-""&amp;$H1917))"),"")</f>
        <v/>
      </c>
      <c r="U1917" s="51" t="str">
        <f>IFERROR(__xludf.DUMMYFUNCTION("iferror(split(A1917,"","",TRUE,TRUE),"""")"),"")</f>
        <v/>
      </c>
      <c r="V1917" s="51"/>
      <c r="W1917" s="51"/>
      <c r="X1917" s="51"/>
      <c r="Y1917" s="50" t="str">
        <f>IFERROR(__xludf.DUMMYFUNCTION("if(or(U1917="""",U1917=""f""),"""",U1917&amp;"": ""&amp;vlookup(to_text(U1917),'1.Learning-Goals'!$A$3:$B$100,2,FALSE))"),"")</f>
        <v/>
      </c>
      <c r="Z1917" s="50" t="str">
        <f>IFERROR(__xludf.DUMMYFUNCTION("if(or(V1917="""",V1917=""f""),"""",V1917&amp;"": ""&amp;vlookup(to_text(V1917),'1.Learning-Goals'!$A$3:$B$100,2,FALSE))"),"")</f>
        <v/>
      </c>
      <c r="AA1917" s="50" t="str">
        <f>IFERROR(__xludf.DUMMYFUNCTION("if(or(W1917="""",W1917=""f""),"""",W1917&amp;"": ""&amp;vlookup(to_text(W1917),'1.Learning-Goals'!$A$3:$B$100,2,FALSE))"),"")</f>
        <v/>
      </c>
      <c r="AB1917" s="50" t="str">
        <f>IFERROR(__xludf.DUMMYFUNCTION("if(or(X1917="""",X1917=""f""),"""",X1917&amp;"": ""&amp;vlookup(to_text(X1917),'1.Learning-Goals'!$A$3:$B$100,2,FALSE))"),"")</f>
        <v/>
      </c>
      <c r="AC1917" s="52"/>
      <c r="AD1917" s="52"/>
      <c r="AE1917" s="52"/>
      <c r="AF1917" s="52"/>
      <c r="AG1917" s="52"/>
      <c r="AH1917" s="52"/>
      <c r="AI1917" s="52"/>
      <c r="AJ1917" s="52"/>
    </row>
    <row r="1918" ht="15.75" customHeight="1">
      <c r="A1918" s="53"/>
      <c r="B1918" s="39" t="str">
        <f t="shared" si="1"/>
        <v/>
      </c>
      <c r="C1918" s="40" t="s">
        <v>6303</v>
      </c>
      <c r="D1918" s="41" t="s">
        <v>6304</v>
      </c>
      <c r="E1918" s="41" t="s">
        <v>4890</v>
      </c>
      <c r="F1918" s="40" t="s">
        <v>5260</v>
      </c>
      <c r="G1918" s="41" t="s">
        <v>4051</v>
      </c>
      <c r="H1918" s="60" t="s">
        <v>4893</v>
      </c>
      <c r="I1918" s="41" t="s">
        <v>5261</v>
      </c>
      <c r="J1918" s="41" t="s">
        <v>6273</v>
      </c>
      <c r="K1918" s="40" t="s">
        <v>6305</v>
      </c>
      <c r="L1918" s="41" t="s">
        <v>6306</v>
      </c>
      <c r="M1918" s="59"/>
      <c r="N1918" s="49"/>
      <c r="O1918" s="61"/>
      <c r="P1918" s="49"/>
      <c r="Q1918" s="46" t="s">
        <v>6307</v>
      </c>
      <c r="R1918" s="59"/>
      <c r="S1918" s="49"/>
      <c r="T1918" s="50" t="str">
        <f>IFERROR(__xludf.DUMMYFUNCTION("if(isblank($A1918),"""",REGEXREPLACE($A1918,   "",?(\d),?"",  ""$1""&amp;""-""&amp;$H1918))"),"")</f>
        <v/>
      </c>
      <c r="U1918" s="51" t="str">
        <f>IFERROR(__xludf.DUMMYFUNCTION("iferror(split(A1918,"","",TRUE,TRUE),"""")"),"")</f>
        <v/>
      </c>
      <c r="V1918" s="51"/>
      <c r="W1918" s="51"/>
      <c r="X1918" s="51"/>
      <c r="Y1918" s="50" t="str">
        <f>IFERROR(__xludf.DUMMYFUNCTION("if(or(U1918="""",U1918=""f""),"""",U1918&amp;"": ""&amp;vlookup(to_text(U1918),'1.Learning-Goals'!$A$3:$B$100,2,FALSE))"),"")</f>
        <v/>
      </c>
      <c r="Z1918" s="50" t="str">
        <f>IFERROR(__xludf.DUMMYFUNCTION("if(or(V1918="""",V1918=""f""),"""",V1918&amp;"": ""&amp;vlookup(to_text(V1918),'1.Learning-Goals'!$A$3:$B$100,2,FALSE))"),"")</f>
        <v/>
      </c>
      <c r="AA1918" s="50" t="str">
        <f>IFERROR(__xludf.DUMMYFUNCTION("if(or(W1918="""",W1918=""f""),"""",W1918&amp;"": ""&amp;vlookup(to_text(W1918),'1.Learning-Goals'!$A$3:$B$100,2,FALSE))"),"")</f>
        <v/>
      </c>
      <c r="AB1918" s="50" t="str">
        <f>IFERROR(__xludf.DUMMYFUNCTION("if(or(X1918="""",X1918=""f""),"""",X1918&amp;"": ""&amp;vlookup(to_text(X1918),'1.Learning-Goals'!$A$3:$B$100,2,FALSE))"),"")</f>
        <v/>
      </c>
      <c r="AC1918" s="52"/>
      <c r="AD1918" s="52"/>
      <c r="AE1918" s="52"/>
      <c r="AF1918" s="52"/>
      <c r="AG1918" s="52"/>
      <c r="AH1918" s="52"/>
      <c r="AI1918" s="52"/>
      <c r="AJ1918" s="52"/>
    </row>
    <row r="1919" ht="15.75" customHeight="1">
      <c r="A1919" s="53"/>
      <c r="B1919" s="39" t="str">
        <f t="shared" si="1"/>
        <v/>
      </c>
      <c r="C1919" s="40" t="s">
        <v>6308</v>
      </c>
      <c r="D1919" s="41" t="s">
        <v>6309</v>
      </c>
      <c r="E1919" s="41" t="s">
        <v>4890</v>
      </c>
      <c r="F1919" s="40" t="s">
        <v>5260</v>
      </c>
      <c r="G1919" s="41" t="s">
        <v>4892</v>
      </c>
      <c r="H1919" s="60" t="s">
        <v>4893</v>
      </c>
      <c r="I1919" s="41" t="s">
        <v>5261</v>
      </c>
      <c r="J1919" s="46" t="s">
        <v>6310</v>
      </c>
      <c r="K1919" s="40" t="s">
        <v>6311</v>
      </c>
      <c r="L1919" s="41" t="s">
        <v>6312</v>
      </c>
      <c r="M1919" s="59"/>
      <c r="N1919" s="49"/>
      <c r="O1919" s="61"/>
      <c r="P1919" s="49"/>
      <c r="Q1919" s="46" t="s">
        <v>6313</v>
      </c>
      <c r="R1919" s="46" t="s">
        <v>6314</v>
      </c>
      <c r="S1919" s="49"/>
      <c r="T1919" s="50" t="str">
        <f>IFERROR(__xludf.DUMMYFUNCTION("if(isblank($A1919),"""",REGEXREPLACE($A1919,   "",?(\d),?"",  ""$1""&amp;""-""&amp;$H1919))"),"")</f>
        <v/>
      </c>
      <c r="U1919" s="51" t="str">
        <f>IFERROR(__xludf.DUMMYFUNCTION("iferror(split(A1919,"","",TRUE,TRUE),"""")"),"")</f>
        <v/>
      </c>
      <c r="V1919" s="51"/>
      <c r="W1919" s="51"/>
      <c r="X1919" s="51"/>
      <c r="Y1919" s="50" t="str">
        <f>IFERROR(__xludf.DUMMYFUNCTION("if(or(U1919="""",U1919=""f""),"""",U1919&amp;"": ""&amp;vlookup(to_text(U1919),'1.Learning-Goals'!$A$3:$B$100,2,FALSE))"),"")</f>
        <v/>
      </c>
      <c r="Z1919" s="50" t="str">
        <f>IFERROR(__xludf.DUMMYFUNCTION("if(or(V1919="""",V1919=""f""),"""",V1919&amp;"": ""&amp;vlookup(to_text(V1919),'1.Learning-Goals'!$A$3:$B$100,2,FALSE))"),"")</f>
        <v/>
      </c>
      <c r="AA1919" s="50" t="str">
        <f>IFERROR(__xludf.DUMMYFUNCTION("if(or(W1919="""",W1919=""f""),"""",W1919&amp;"": ""&amp;vlookup(to_text(W1919),'1.Learning-Goals'!$A$3:$B$100,2,FALSE))"),"")</f>
        <v/>
      </c>
      <c r="AB1919" s="50" t="str">
        <f>IFERROR(__xludf.DUMMYFUNCTION("if(or(X1919="""",X1919=""f""),"""",X1919&amp;"": ""&amp;vlookup(to_text(X1919),'1.Learning-Goals'!$A$3:$B$100,2,FALSE))"),"")</f>
        <v/>
      </c>
      <c r="AC1919" s="52"/>
      <c r="AD1919" s="52"/>
      <c r="AE1919" s="52"/>
      <c r="AF1919" s="52"/>
      <c r="AG1919" s="52"/>
      <c r="AH1919" s="52"/>
      <c r="AI1919" s="52"/>
      <c r="AJ1919" s="52"/>
    </row>
    <row r="1920" ht="15.75" customHeight="1">
      <c r="A1920" s="53"/>
      <c r="B1920" s="39" t="str">
        <f t="shared" si="1"/>
        <v/>
      </c>
      <c r="C1920" s="40" t="s">
        <v>6315</v>
      </c>
      <c r="D1920" s="41" t="s">
        <v>6316</v>
      </c>
      <c r="E1920" s="41" t="s">
        <v>4890</v>
      </c>
      <c r="F1920" s="40" t="s">
        <v>5260</v>
      </c>
      <c r="G1920" s="41" t="s">
        <v>4902</v>
      </c>
      <c r="H1920" s="60" t="s">
        <v>4893</v>
      </c>
      <c r="I1920" s="41" t="s">
        <v>5261</v>
      </c>
      <c r="J1920" s="46" t="s">
        <v>6310</v>
      </c>
      <c r="K1920" s="40" t="s">
        <v>6317</v>
      </c>
      <c r="L1920" s="41" t="s">
        <v>6318</v>
      </c>
      <c r="M1920" s="59"/>
      <c r="N1920" s="49"/>
      <c r="O1920" s="61"/>
      <c r="P1920" s="49"/>
      <c r="Q1920" s="46" t="s">
        <v>6319</v>
      </c>
      <c r="R1920" s="46" t="s">
        <v>6320</v>
      </c>
      <c r="S1920" s="49"/>
      <c r="T1920" s="50" t="str">
        <f>IFERROR(__xludf.DUMMYFUNCTION("if(isblank($A1920),"""",REGEXREPLACE($A1920,   "",?(\d),?"",  ""$1""&amp;""-""&amp;$H1920))"),"")</f>
        <v/>
      </c>
      <c r="U1920" s="51" t="str">
        <f>IFERROR(__xludf.DUMMYFUNCTION("iferror(split(A1920,"","",TRUE,TRUE),"""")"),"")</f>
        <v/>
      </c>
      <c r="V1920" s="51"/>
      <c r="W1920" s="51"/>
      <c r="X1920" s="51"/>
      <c r="Y1920" s="50" t="str">
        <f>IFERROR(__xludf.DUMMYFUNCTION("if(or(U1920="""",U1920=""f""),"""",U1920&amp;"": ""&amp;vlookup(to_text(U1920),'1.Learning-Goals'!$A$3:$B$100,2,FALSE))"),"")</f>
        <v/>
      </c>
      <c r="Z1920" s="50" t="str">
        <f>IFERROR(__xludf.DUMMYFUNCTION("if(or(V1920="""",V1920=""f""),"""",V1920&amp;"": ""&amp;vlookup(to_text(V1920),'1.Learning-Goals'!$A$3:$B$100,2,FALSE))"),"")</f>
        <v/>
      </c>
      <c r="AA1920" s="50" t="str">
        <f>IFERROR(__xludf.DUMMYFUNCTION("if(or(W1920="""",W1920=""f""),"""",W1920&amp;"": ""&amp;vlookup(to_text(W1920),'1.Learning-Goals'!$A$3:$B$100,2,FALSE))"),"")</f>
        <v/>
      </c>
      <c r="AB1920" s="50" t="str">
        <f>IFERROR(__xludf.DUMMYFUNCTION("if(or(X1920="""",X1920=""f""),"""",X1920&amp;"": ""&amp;vlookup(to_text(X1920),'1.Learning-Goals'!$A$3:$B$100,2,FALSE))"),"")</f>
        <v/>
      </c>
      <c r="AC1920" s="52"/>
      <c r="AD1920" s="52"/>
      <c r="AE1920" s="52"/>
      <c r="AF1920" s="52"/>
      <c r="AG1920" s="52"/>
      <c r="AH1920" s="52"/>
      <c r="AI1920" s="52"/>
      <c r="AJ1920" s="52"/>
    </row>
    <row r="1921" ht="15.75" customHeight="1">
      <c r="A1921" s="53"/>
      <c r="B1921" s="39" t="str">
        <f t="shared" si="1"/>
        <v/>
      </c>
      <c r="C1921" s="40" t="s">
        <v>6321</v>
      </c>
      <c r="D1921" s="41" t="s">
        <v>6322</v>
      </c>
      <c r="E1921" s="41" t="s">
        <v>4890</v>
      </c>
      <c r="F1921" s="40" t="s">
        <v>5260</v>
      </c>
      <c r="G1921" s="41" t="s">
        <v>4902</v>
      </c>
      <c r="H1921" s="60" t="s">
        <v>4893</v>
      </c>
      <c r="I1921" s="41" t="s">
        <v>5261</v>
      </c>
      <c r="J1921" s="46" t="s">
        <v>6310</v>
      </c>
      <c r="K1921" s="40" t="s">
        <v>6323</v>
      </c>
      <c r="L1921" s="41" t="s">
        <v>6324</v>
      </c>
      <c r="M1921" s="59"/>
      <c r="N1921" s="49"/>
      <c r="O1921" s="61"/>
      <c r="P1921" s="49"/>
      <c r="Q1921" s="59"/>
      <c r="R1921" s="59"/>
      <c r="S1921" s="49"/>
      <c r="T1921" s="50" t="str">
        <f>IFERROR(__xludf.DUMMYFUNCTION("if(isblank($A1921),"""",REGEXREPLACE($A1921,   "",?(\d),?"",  ""$1""&amp;""-""&amp;$H1921))"),"")</f>
        <v/>
      </c>
      <c r="U1921" s="51" t="str">
        <f>IFERROR(__xludf.DUMMYFUNCTION("iferror(split(A1921,"","",TRUE,TRUE),"""")"),"")</f>
        <v/>
      </c>
      <c r="V1921" s="51"/>
      <c r="W1921" s="51"/>
      <c r="X1921" s="51"/>
      <c r="Y1921" s="50" t="str">
        <f>IFERROR(__xludf.DUMMYFUNCTION("if(or(U1921="""",U1921=""f""),"""",U1921&amp;"": ""&amp;vlookup(to_text(U1921),'1.Learning-Goals'!$A$3:$B$100,2,FALSE))"),"")</f>
        <v/>
      </c>
      <c r="Z1921" s="50" t="str">
        <f>IFERROR(__xludf.DUMMYFUNCTION("if(or(V1921="""",V1921=""f""),"""",V1921&amp;"": ""&amp;vlookup(to_text(V1921),'1.Learning-Goals'!$A$3:$B$100,2,FALSE))"),"")</f>
        <v/>
      </c>
      <c r="AA1921" s="50" t="str">
        <f>IFERROR(__xludf.DUMMYFUNCTION("if(or(W1921="""",W1921=""f""),"""",W1921&amp;"": ""&amp;vlookup(to_text(W1921),'1.Learning-Goals'!$A$3:$B$100,2,FALSE))"),"")</f>
        <v/>
      </c>
      <c r="AB1921" s="50" t="str">
        <f>IFERROR(__xludf.DUMMYFUNCTION("if(or(X1921="""",X1921=""f""),"""",X1921&amp;"": ""&amp;vlookup(to_text(X1921),'1.Learning-Goals'!$A$3:$B$100,2,FALSE))"),"")</f>
        <v/>
      </c>
      <c r="AC1921" s="52"/>
      <c r="AD1921" s="52"/>
      <c r="AE1921" s="52"/>
      <c r="AF1921" s="52"/>
      <c r="AG1921" s="52"/>
      <c r="AH1921" s="52"/>
      <c r="AI1921" s="52"/>
      <c r="AJ1921" s="52"/>
    </row>
    <row r="1922" ht="15.75" customHeight="1">
      <c r="A1922" s="53"/>
      <c r="B1922" s="39" t="str">
        <f t="shared" si="1"/>
        <v/>
      </c>
      <c r="C1922" s="40" t="s">
        <v>6325</v>
      </c>
      <c r="D1922" s="41" t="s">
        <v>6326</v>
      </c>
      <c r="E1922" s="41" t="s">
        <v>4890</v>
      </c>
      <c r="F1922" s="40" t="s">
        <v>5260</v>
      </c>
      <c r="G1922" s="41" t="s">
        <v>1067</v>
      </c>
      <c r="H1922" s="60" t="s">
        <v>4893</v>
      </c>
      <c r="I1922" s="41" t="s">
        <v>5261</v>
      </c>
      <c r="J1922" s="46" t="s">
        <v>6310</v>
      </c>
      <c r="K1922" s="40" t="s">
        <v>6297</v>
      </c>
      <c r="L1922" s="41" t="s">
        <v>6298</v>
      </c>
      <c r="M1922" s="59"/>
      <c r="N1922" s="49"/>
      <c r="O1922" s="61"/>
      <c r="P1922" s="49"/>
      <c r="Q1922" s="46" t="s">
        <v>6299</v>
      </c>
      <c r="R1922" s="46" t="s">
        <v>6300</v>
      </c>
      <c r="S1922" s="49"/>
      <c r="T1922" s="50" t="str">
        <f>IFERROR(__xludf.DUMMYFUNCTION("if(isblank($A1922),"""",REGEXREPLACE($A1922,   "",?(\d),?"",  ""$1""&amp;""-""&amp;$H1922))"),"")</f>
        <v/>
      </c>
      <c r="U1922" s="51" t="str">
        <f>IFERROR(__xludf.DUMMYFUNCTION("iferror(split(A1922,"","",TRUE,TRUE),"""")"),"")</f>
        <v/>
      </c>
      <c r="V1922" s="51"/>
      <c r="W1922" s="51"/>
      <c r="X1922" s="51"/>
      <c r="Y1922" s="50" t="str">
        <f>IFERROR(__xludf.DUMMYFUNCTION("if(or(U1922="""",U1922=""f""),"""",U1922&amp;"": ""&amp;vlookup(to_text(U1922),'1.Learning-Goals'!$A$3:$B$100,2,FALSE))"),"")</f>
        <v/>
      </c>
      <c r="Z1922" s="50" t="str">
        <f>IFERROR(__xludf.DUMMYFUNCTION("if(or(V1922="""",V1922=""f""),"""",V1922&amp;"": ""&amp;vlookup(to_text(V1922),'1.Learning-Goals'!$A$3:$B$100,2,FALSE))"),"")</f>
        <v/>
      </c>
      <c r="AA1922" s="50" t="str">
        <f>IFERROR(__xludf.DUMMYFUNCTION("if(or(W1922="""",W1922=""f""),"""",W1922&amp;"": ""&amp;vlookup(to_text(W1922),'1.Learning-Goals'!$A$3:$B$100,2,FALSE))"),"")</f>
        <v/>
      </c>
      <c r="AB1922" s="50" t="str">
        <f>IFERROR(__xludf.DUMMYFUNCTION("if(or(X1922="""",X1922=""f""),"""",X1922&amp;"": ""&amp;vlookup(to_text(X1922),'1.Learning-Goals'!$A$3:$B$100,2,FALSE))"),"")</f>
        <v/>
      </c>
      <c r="AC1922" s="52"/>
      <c r="AD1922" s="52"/>
      <c r="AE1922" s="52"/>
      <c r="AF1922" s="52"/>
      <c r="AG1922" s="52"/>
      <c r="AH1922" s="52"/>
      <c r="AI1922" s="52"/>
      <c r="AJ1922" s="52"/>
    </row>
    <row r="1923" ht="15.75" customHeight="1">
      <c r="A1923" s="53"/>
      <c r="B1923" s="39" t="str">
        <f t="shared" si="1"/>
        <v/>
      </c>
      <c r="C1923" s="40" t="s">
        <v>6327</v>
      </c>
      <c r="D1923" s="41" t="s">
        <v>6328</v>
      </c>
      <c r="E1923" s="41" t="s">
        <v>4890</v>
      </c>
      <c r="F1923" s="40" t="s">
        <v>5260</v>
      </c>
      <c r="G1923" s="41" t="s">
        <v>1067</v>
      </c>
      <c r="H1923" s="60" t="s">
        <v>4893</v>
      </c>
      <c r="I1923" s="41" t="s">
        <v>5261</v>
      </c>
      <c r="J1923" s="46" t="s">
        <v>6310</v>
      </c>
      <c r="K1923" s="40" t="s">
        <v>6289</v>
      </c>
      <c r="L1923" s="41" t="s">
        <v>6290</v>
      </c>
      <c r="M1923" s="59"/>
      <c r="N1923" s="49"/>
      <c r="O1923" s="61"/>
      <c r="P1923" s="49"/>
      <c r="Q1923" s="46" t="s">
        <v>6291</v>
      </c>
      <c r="R1923" s="46" t="s">
        <v>6292</v>
      </c>
      <c r="S1923" s="49"/>
      <c r="T1923" s="50" t="str">
        <f>IFERROR(__xludf.DUMMYFUNCTION("if(isblank($A1923),"""",REGEXREPLACE($A1923,   "",?(\d),?"",  ""$1""&amp;""-""&amp;$H1923))"),"")</f>
        <v/>
      </c>
      <c r="U1923" s="51" t="str">
        <f>IFERROR(__xludf.DUMMYFUNCTION("iferror(split(A1923,"","",TRUE,TRUE),"""")"),"")</f>
        <v/>
      </c>
      <c r="V1923" s="51"/>
      <c r="W1923" s="51"/>
      <c r="X1923" s="51"/>
      <c r="Y1923" s="50" t="str">
        <f>IFERROR(__xludf.DUMMYFUNCTION("if(or(U1923="""",U1923=""f""),"""",U1923&amp;"": ""&amp;vlookup(to_text(U1923),'1.Learning-Goals'!$A$3:$B$100,2,FALSE))"),"")</f>
        <v/>
      </c>
      <c r="Z1923" s="50" t="str">
        <f>IFERROR(__xludf.DUMMYFUNCTION("if(or(V1923="""",V1923=""f""),"""",V1923&amp;"": ""&amp;vlookup(to_text(V1923),'1.Learning-Goals'!$A$3:$B$100,2,FALSE))"),"")</f>
        <v/>
      </c>
      <c r="AA1923" s="50" t="str">
        <f>IFERROR(__xludf.DUMMYFUNCTION("if(or(W1923="""",W1923=""f""),"""",W1923&amp;"": ""&amp;vlookup(to_text(W1923),'1.Learning-Goals'!$A$3:$B$100,2,FALSE))"),"")</f>
        <v/>
      </c>
      <c r="AB1923" s="50" t="str">
        <f>IFERROR(__xludf.DUMMYFUNCTION("if(or(X1923="""",X1923=""f""),"""",X1923&amp;"": ""&amp;vlookup(to_text(X1923),'1.Learning-Goals'!$A$3:$B$100,2,FALSE))"),"")</f>
        <v/>
      </c>
      <c r="AC1923" s="52"/>
      <c r="AD1923" s="52"/>
      <c r="AE1923" s="52"/>
      <c r="AF1923" s="52"/>
      <c r="AG1923" s="52"/>
      <c r="AH1923" s="52"/>
      <c r="AI1923" s="52"/>
      <c r="AJ1923" s="52"/>
    </row>
    <row r="1924" ht="15.75" customHeight="1">
      <c r="A1924" s="53"/>
      <c r="B1924" s="39" t="str">
        <f t="shared" si="1"/>
        <v/>
      </c>
      <c r="C1924" s="40" t="s">
        <v>6329</v>
      </c>
      <c r="D1924" s="41" t="s">
        <v>6330</v>
      </c>
      <c r="E1924" s="41" t="s">
        <v>4890</v>
      </c>
      <c r="F1924" s="40" t="s">
        <v>5260</v>
      </c>
      <c r="G1924" s="41" t="s">
        <v>1067</v>
      </c>
      <c r="H1924" s="60" t="s">
        <v>4893</v>
      </c>
      <c r="I1924" s="41" t="s">
        <v>5261</v>
      </c>
      <c r="J1924" s="46" t="s">
        <v>6310</v>
      </c>
      <c r="K1924" s="40" t="s">
        <v>6297</v>
      </c>
      <c r="L1924" s="41" t="s">
        <v>6298</v>
      </c>
      <c r="M1924" s="59"/>
      <c r="N1924" s="49"/>
      <c r="O1924" s="61"/>
      <c r="P1924" s="49"/>
      <c r="Q1924" s="46" t="s">
        <v>6299</v>
      </c>
      <c r="R1924" s="46" t="s">
        <v>6300</v>
      </c>
      <c r="S1924" s="49"/>
      <c r="T1924" s="50" t="str">
        <f>IFERROR(__xludf.DUMMYFUNCTION("if(isblank($A1924),"""",REGEXREPLACE($A1924,   "",?(\d),?"",  ""$1""&amp;""-""&amp;$H1924))"),"")</f>
        <v/>
      </c>
      <c r="U1924" s="51" t="str">
        <f>IFERROR(__xludf.DUMMYFUNCTION("iferror(split(A1924,"","",TRUE,TRUE),"""")"),"")</f>
        <v/>
      </c>
      <c r="V1924" s="51"/>
      <c r="W1924" s="51"/>
      <c r="X1924" s="51"/>
      <c r="Y1924" s="50" t="str">
        <f>IFERROR(__xludf.DUMMYFUNCTION("if(or(U1924="""",U1924=""f""),"""",U1924&amp;"": ""&amp;vlookup(to_text(U1924),'1.Learning-Goals'!$A$3:$B$100,2,FALSE))"),"")</f>
        <v/>
      </c>
      <c r="Z1924" s="50" t="str">
        <f>IFERROR(__xludf.DUMMYFUNCTION("if(or(V1924="""",V1924=""f""),"""",V1924&amp;"": ""&amp;vlookup(to_text(V1924),'1.Learning-Goals'!$A$3:$B$100,2,FALSE))"),"")</f>
        <v/>
      </c>
      <c r="AA1924" s="50" t="str">
        <f>IFERROR(__xludf.DUMMYFUNCTION("if(or(W1924="""",W1924=""f""),"""",W1924&amp;"": ""&amp;vlookup(to_text(W1924),'1.Learning-Goals'!$A$3:$B$100,2,FALSE))"),"")</f>
        <v/>
      </c>
      <c r="AB1924" s="50" t="str">
        <f>IFERROR(__xludf.DUMMYFUNCTION("if(or(X1924="""",X1924=""f""),"""",X1924&amp;"": ""&amp;vlookup(to_text(X1924),'1.Learning-Goals'!$A$3:$B$100,2,FALSE))"),"")</f>
        <v/>
      </c>
      <c r="AC1924" s="52"/>
      <c r="AD1924" s="52"/>
      <c r="AE1924" s="52"/>
      <c r="AF1924" s="52"/>
      <c r="AG1924" s="52"/>
      <c r="AH1924" s="52"/>
      <c r="AI1924" s="52"/>
      <c r="AJ1924" s="52"/>
    </row>
    <row r="1925" ht="15.75" customHeight="1">
      <c r="A1925" s="53"/>
      <c r="B1925" s="39" t="str">
        <f t="shared" si="1"/>
        <v/>
      </c>
      <c r="C1925" s="40" t="s">
        <v>6331</v>
      </c>
      <c r="D1925" s="41" t="s">
        <v>6332</v>
      </c>
      <c r="E1925" s="41" t="s">
        <v>4890</v>
      </c>
      <c r="F1925" s="40" t="s">
        <v>5260</v>
      </c>
      <c r="G1925" s="41" t="s">
        <v>4051</v>
      </c>
      <c r="H1925" s="60" t="s">
        <v>4893</v>
      </c>
      <c r="I1925" s="41" t="s">
        <v>5261</v>
      </c>
      <c r="J1925" s="41" t="s">
        <v>6310</v>
      </c>
      <c r="K1925" s="40" t="s">
        <v>6180</v>
      </c>
      <c r="L1925" s="41" t="s">
        <v>6181</v>
      </c>
      <c r="M1925" s="59"/>
      <c r="N1925" s="49"/>
      <c r="O1925" s="61"/>
      <c r="P1925" s="49"/>
      <c r="Q1925" s="46" t="s">
        <v>6182</v>
      </c>
      <c r="R1925" s="46" t="s">
        <v>6183</v>
      </c>
      <c r="S1925" s="49"/>
      <c r="T1925" s="50" t="str">
        <f>IFERROR(__xludf.DUMMYFUNCTION("if(isblank($A1925),"""",REGEXREPLACE($A1925,   "",?(\d),?"",  ""$1""&amp;""-""&amp;$H1925))"),"")</f>
        <v/>
      </c>
      <c r="U1925" s="51" t="str">
        <f>IFERROR(__xludf.DUMMYFUNCTION("iferror(split(A1925,"","",TRUE,TRUE),"""")"),"")</f>
        <v/>
      </c>
      <c r="V1925" s="51"/>
      <c r="W1925" s="51"/>
      <c r="X1925" s="51"/>
      <c r="Y1925" s="50" t="str">
        <f>IFERROR(__xludf.DUMMYFUNCTION("if(or(U1925="""",U1925=""f""),"""",U1925&amp;"": ""&amp;vlookup(to_text(U1925),'1.Learning-Goals'!$A$3:$B$100,2,FALSE))"),"")</f>
        <v/>
      </c>
      <c r="Z1925" s="50" t="str">
        <f>IFERROR(__xludf.DUMMYFUNCTION("if(or(V1925="""",V1925=""f""),"""",V1925&amp;"": ""&amp;vlookup(to_text(V1925),'1.Learning-Goals'!$A$3:$B$100,2,FALSE))"),"")</f>
        <v/>
      </c>
      <c r="AA1925" s="50" t="str">
        <f>IFERROR(__xludf.DUMMYFUNCTION("if(or(W1925="""",W1925=""f""),"""",W1925&amp;"": ""&amp;vlookup(to_text(W1925),'1.Learning-Goals'!$A$3:$B$100,2,FALSE))"),"")</f>
        <v/>
      </c>
      <c r="AB1925" s="50" t="str">
        <f>IFERROR(__xludf.DUMMYFUNCTION("if(or(X1925="""",X1925=""f""),"""",X1925&amp;"": ""&amp;vlookup(to_text(X1925),'1.Learning-Goals'!$A$3:$B$100,2,FALSE))"),"")</f>
        <v/>
      </c>
      <c r="AC1925" s="52"/>
      <c r="AD1925" s="52"/>
      <c r="AE1925" s="52"/>
      <c r="AF1925" s="52"/>
      <c r="AG1925" s="52"/>
      <c r="AH1925" s="52"/>
      <c r="AI1925" s="52"/>
      <c r="AJ1925" s="52"/>
    </row>
    <row r="1926" ht="15.75" customHeight="1">
      <c r="A1926" s="53"/>
      <c r="B1926" s="39" t="str">
        <f t="shared" si="1"/>
        <v/>
      </c>
      <c r="C1926" s="40" t="s">
        <v>6333</v>
      </c>
      <c r="D1926" s="41" t="s">
        <v>6334</v>
      </c>
      <c r="E1926" s="41" t="s">
        <v>4890</v>
      </c>
      <c r="F1926" s="40" t="s">
        <v>5260</v>
      </c>
      <c r="G1926" s="41" t="s">
        <v>4051</v>
      </c>
      <c r="H1926" s="60" t="s">
        <v>4893</v>
      </c>
      <c r="I1926" s="41" t="s">
        <v>5261</v>
      </c>
      <c r="J1926" s="41" t="s">
        <v>6310</v>
      </c>
      <c r="K1926" s="40" t="s">
        <v>6335</v>
      </c>
      <c r="L1926" s="41" t="s">
        <v>6336</v>
      </c>
      <c r="M1926" s="59"/>
      <c r="N1926" s="49"/>
      <c r="O1926" s="61"/>
      <c r="P1926" s="49"/>
      <c r="Q1926" s="46" t="s">
        <v>6337</v>
      </c>
      <c r="R1926" s="59"/>
      <c r="S1926" s="49"/>
      <c r="T1926" s="50" t="str">
        <f>IFERROR(__xludf.DUMMYFUNCTION("if(isblank($A1926),"""",REGEXREPLACE($A1926,   "",?(\d),?"",  ""$1""&amp;""-""&amp;$H1926))"),"")</f>
        <v/>
      </c>
      <c r="U1926" s="51" t="str">
        <f>IFERROR(__xludf.DUMMYFUNCTION("iferror(split(A1926,"","",TRUE,TRUE),"""")"),"")</f>
        <v/>
      </c>
      <c r="V1926" s="51"/>
      <c r="W1926" s="51"/>
      <c r="X1926" s="51"/>
      <c r="Y1926" s="50" t="str">
        <f>IFERROR(__xludf.DUMMYFUNCTION("if(or(U1926="""",U1926=""f""),"""",U1926&amp;"": ""&amp;vlookup(to_text(U1926),'1.Learning-Goals'!$A$3:$B$100,2,FALSE))"),"")</f>
        <v/>
      </c>
      <c r="Z1926" s="50" t="str">
        <f>IFERROR(__xludf.DUMMYFUNCTION("if(or(V1926="""",V1926=""f""),"""",V1926&amp;"": ""&amp;vlookup(to_text(V1926),'1.Learning-Goals'!$A$3:$B$100,2,FALSE))"),"")</f>
        <v/>
      </c>
      <c r="AA1926" s="50" t="str">
        <f>IFERROR(__xludf.DUMMYFUNCTION("if(or(W1926="""",W1926=""f""),"""",W1926&amp;"": ""&amp;vlookup(to_text(W1926),'1.Learning-Goals'!$A$3:$B$100,2,FALSE))"),"")</f>
        <v/>
      </c>
      <c r="AB1926" s="50" t="str">
        <f>IFERROR(__xludf.DUMMYFUNCTION("if(or(X1926="""",X1926=""f""),"""",X1926&amp;"": ""&amp;vlookup(to_text(X1926),'1.Learning-Goals'!$A$3:$B$100,2,FALSE))"),"")</f>
        <v/>
      </c>
      <c r="AC1926" s="52"/>
      <c r="AD1926" s="52"/>
      <c r="AE1926" s="52"/>
      <c r="AF1926" s="52"/>
      <c r="AG1926" s="52"/>
      <c r="AH1926" s="52"/>
      <c r="AI1926" s="52"/>
      <c r="AJ1926" s="52"/>
    </row>
    <row r="1927" ht="15.75" customHeight="1">
      <c r="A1927" s="53"/>
      <c r="B1927" s="39" t="str">
        <f t="shared" si="1"/>
        <v/>
      </c>
      <c r="C1927" s="40" t="s">
        <v>6338</v>
      </c>
      <c r="D1927" s="41" t="s">
        <v>6339</v>
      </c>
      <c r="E1927" s="41" t="s">
        <v>4890</v>
      </c>
      <c r="F1927" s="40" t="s">
        <v>5260</v>
      </c>
      <c r="G1927" s="41" t="s">
        <v>4051</v>
      </c>
      <c r="H1927" s="60" t="s">
        <v>4893</v>
      </c>
      <c r="I1927" s="41" t="s">
        <v>5261</v>
      </c>
      <c r="J1927" s="41" t="s">
        <v>6310</v>
      </c>
      <c r="K1927" s="40" t="s">
        <v>6335</v>
      </c>
      <c r="L1927" s="41" t="s">
        <v>6336</v>
      </c>
      <c r="M1927" s="59"/>
      <c r="N1927" s="49"/>
      <c r="O1927" s="61"/>
      <c r="P1927" s="49"/>
      <c r="Q1927" s="46" t="s">
        <v>6337</v>
      </c>
      <c r="R1927" s="59"/>
      <c r="S1927" s="49"/>
      <c r="T1927" s="50" t="str">
        <f>IFERROR(__xludf.DUMMYFUNCTION("if(isblank($A1927),"""",REGEXREPLACE($A1927,   "",?(\d),?"",  ""$1""&amp;""-""&amp;$H1927))"),"")</f>
        <v/>
      </c>
      <c r="U1927" s="51" t="str">
        <f>IFERROR(__xludf.DUMMYFUNCTION("iferror(split(A1927,"","",TRUE,TRUE),"""")"),"")</f>
        <v/>
      </c>
      <c r="V1927" s="51"/>
      <c r="W1927" s="51"/>
      <c r="X1927" s="51"/>
      <c r="Y1927" s="50" t="str">
        <f>IFERROR(__xludf.DUMMYFUNCTION("if(or(U1927="""",U1927=""f""),"""",U1927&amp;"": ""&amp;vlookup(to_text(U1927),'1.Learning-Goals'!$A$3:$B$100,2,FALSE))"),"")</f>
        <v/>
      </c>
      <c r="Z1927" s="50" t="str">
        <f>IFERROR(__xludf.DUMMYFUNCTION("if(or(V1927="""",V1927=""f""),"""",V1927&amp;"": ""&amp;vlookup(to_text(V1927),'1.Learning-Goals'!$A$3:$B$100,2,FALSE))"),"")</f>
        <v/>
      </c>
      <c r="AA1927" s="50" t="str">
        <f>IFERROR(__xludf.DUMMYFUNCTION("if(or(W1927="""",W1927=""f""),"""",W1927&amp;"": ""&amp;vlookup(to_text(W1927),'1.Learning-Goals'!$A$3:$B$100,2,FALSE))"),"")</f>
        <v/>
      </c>
      <c r="AB1927" s="50" t="str">
        <f>IFERROR(__xludf.DUMMYFUNCTION("if(or(X1927="""",X1927=""f""),"""",X1927&amp;"": ""&amp;vlookup(to_text(X1927),'1.Learning-Goals'!$A$3:$B$100,2,FALSE))"),"")</f>
        <v/>
      </c>
      <c r="AC1927" s="52"/>
      <c r="AD1927" s="52"/>
      <c r="AE1927" s="52"/>
      <c r="AF1927" s="52"/>
      <c r="AG1927" s="52"/>
      <c r="AH1927" s="52"/>
      <c r="AI1927" s="52"/>
      <c r="AJ1927" s="52"/>
    </row>
    <row r="1928" ht="15.75" customHeight="1">
      <c r="A1928" s="53"/>
      <c r="B1928" s="39" t="str">
        <f t="shared" si="1"/>
        <v/>
      </c>
      <c r="C1928" s="40" t="s">
        <v>6340</v>
      </c>
      <c r="D1928" s="41" t="s">
        <v>6341</v>
      </c>
      <c r="E1928" s="41" t="s">
        <v>4890</v>
      </c>
      <c r="F1928" s="40" t="s">
        <v>5260</v>
      </c>
      <c r="G1928" s="41" t="s">
        <v>4051</v>
      </c>
      <c r="H1928" s="60" t="s">
        <v>4893</v>
      </c>
      <c r="I1928" s="41" t="s">
        <v>5261</v>
      </c>
      <c r="J1928" s="41" t="s">
        <v>6310</v>
      </c>
      <c r="K1928" s="40" t="s">
        <v>6342</v>
      </c>
      <c r="L1928" s="41" t="s">
        <v>6343</v>
      </c>
      <c r="M1928" s="59"/>
      <c r="N1928" s="49"/>
      <c r="O1928" s="61"/>
      <c r="P1928" s="49"/>
      <c r="Q1928" s="46" t="s">
        <v>6344</v>
      </c>
      <c r="R1928" s="46" t="s">
        <v>6345</v>
      </c>
      <c r="S1928" s="49"/>
      <c r="T1928" s="50" t="str">
        <f>IFERROR(__xludf.DUMMYFUNCTION("if(isblank($A1928),"""",REGEXREPLACE($A1928,   "",?(\d),?"",  ""$1""&amp;""-""&amp;$H1928))"),"")</f>
        <v/>
      </c>
      <c r="U1928" s="51" t="str">
        <f>IFERROR(__xludf.DUMMYFUNCTION("iferror(split(A1928,"","",TRUE,TRUE),"""")"),"")</f>
        <v/>
      </c>
      <c r="V1928" s="51"/>
      <c r="W1928" s="51"/>
      <c r="X1928" s="51"/>
      <c r="Y1928" s="50" t="str">
        <f>IFERROR(__xludf.DUMMYFUNCTION("if(or(U1928="""",U1928=""f""),"""",U1928&amp;"": ""&amp;vlookup(to_text(U1928),'1.Learning-Goals'!$A$3:$B$100,2,FALSE))"),"")</f>
        <v/>
      </c>
      <c r="Z1928" s="50" t="str">
        <f>IFERROR(__xludf.DUMMYFUNCTION("if(or(V1928="""",V1928=""f""),"""",V1928&amp;"": ""&amp;vlookup(to_text(V1928),'1.Learning-Goals'!$A$3:$B$100,2,FALSE))"),"")</f>
        <v/>
      </c>
      <c r="AA1928" s="50" t="str">
        <f>IFERROR(__xludf.DUMMYFUNCTION("if(or(W1928="""",W1928=""f""),"""",W1928&amp;"": ""&amp;vlookup(to_text(W1928),'1.Learning-Goals'!$A$3:$B$100,2,FALSE))"),"")</f>
        <v/>
      </c>
      <c r="AB1928" s="50" t="str">
        <f>IFERROR(__xludf.DUMMYFUNCTION("if(or(X1928="""",X1928=""f""),"""",X1928&amp;"": ""&amp;vlookup(to_text(X1928),'1.Learning-Goals'!$A$3:$B$100,2,FALSE))"),"")</f>
        <v/>
      </c>
      <c r="AC1928" s="52"/>
      <c r="AD1928" s="52"/>
      <c r="AE1928" s="52"/>
      <c r="AF1928" s="52"/>
      <c r="AG1928" s="52"/>
      <c r="AH1928" s="52"/>
      <c r="AI1928" s="52"/>
      <c r="AJ1928" s="52"/>
    </row>
    <row r="1929" ht="15.75" customHeight="1">
      <c r="A1929" s="53"/>
      <c r="B1929" s="39" t="str">
        <f t="shared" si="1"/>
        <v/>
      </c>
      <c r="C1929" s="40" t="s">
        <v>6346</v>
      </c>
      <c r="D1929" s="41" t="s">
        <v>6347</v>
      </c>
      <c r="E1929" s="41" t="s">
        <v>4890</v>
      </c>
      <c r="F1929" s="40" t="s">
        <v>5260</v>
      </c>
      <c r="G1929" s="41" t="s">
        <v>4892</v>
      </c>
      <c r="H1929" s="60" t="s">
        <v>4893</v>
      </c>
      <c r="I1929" s="41" t="s">
        <v>5261</v>
      </c>
      <c r="J1929" s="46" t="s">
        <v>6348</v>
      </c>
      <c r="K1929" s="40" t="s">
        <v>6349</v>
      </c>
      <c r="L1929" s="41" t="s">
        <v>6350</v>
      </c>
      <c r="M1929" s="59"/>
      <c r="N1929" s="49"/>
      <c r="O1929" s="61"/>
      <c r="P1929" s="49"/>
      <c r="Q1929" s="46" t="s">
        <v>6351</v>
      </c>
      <c r="R1929" s="59"/>
      <c r="S1929" s="49"/>
      <c r="T1929" s="50" t="str">
        <f>IFERROR(__xludf.DUMMYFUNCTION("if(isblank($A1929),"""",REGEXREPLACE($A1929,   "",?(\d),?"",  ""$1""&amp;""-""&amp;$H1929))"),"")</f>
        <v/>
      </c>
      <c r="U1929" s="51" t="str">
        <f>IFERROR(__xludf.DUMMYFUNCTION("iferror(split(A1929,"","",TRUE,TRUE),"""")"),"")</f>
        <v/>
      </c>
      <c r="V1929" s="51"/>
      <c r="W1929" s="51"/>
      <c r="X1929" s="51"/>
      <c r="Y1929" s="50" t="str">
        <f>IFERROR(__xludf.DUMMYFUNCTION("if(or(U1929="""",U1929=""f""),"""",U1929&amp;"": ""&amp;vlookup(to_text(U1929),'1.Learning-Goals'!$A$3:$B$100,2,FALSE))"),"")</f>
        <v/>
      </c>
      <c r="Z1929" s="50" t="str">
        <f>IFERROR(__xludf.DUMMYFUNCTION("if(or(V1929="""",V1929=""f""),"""",V1929&amp;"": ""&amp;vlookup(to_text(V1929),'1.Learning-Goals'!$A$3:$B$100,2,FALSE))"),"")</f>
        <v/>
      </c>
      <c r="AA1929" s="50" t="str">
        <f>IFERROR(__xludf.DUMMYFUNCTION("if(or(W1929="""",W1929=""f""),"""",W1929&amp;"": ""&amp;vlookup(to_text(W1929),'1.Learning-Goals'!$A$3:$B$100,2,FALSE))"),"")</f>
        <v/>
      </c>
      <c r="AB1929" s="50" t="str">
        <f>IFERROR(__xludf.DUMMYFUNCTION("if(or(X1929="""",X1929=""f""),"""",X1929&amp;"": ""&amp;vlookup(to_text(X1929),'1.Learning-Goals'!$A$3:$B$100,2,FALSE))"),"")</f>
        <v/>
      </c>
      <c r="AC1929" s="52"/>
      <c r="AD1929" s="52"/>
      <c r="AE1929" s="52"/>
      <c r="AF1929" s="52"/>
      <c r="AG1929" s="52"/>
      <c r="AH1929" s="52"/>
      <c r="AI1929" s="52"/>
      <c r="AJ1929" s="52"/>
    </row>
    <row r="1930" ht="15.75" customHeight="1">
      <c r="A1930" s="53"/>
      <c r="B1930" s="39" t="str">
        <f t="shared" si="1"/>
        <v/>
      </c>
      <c r="C1930" s="40" t="s">
        <v>6352</v>
      </c>
      <c r="D1930" s="41" t="s">
        <v>6353</v>
      </c>
      <c r="E1930" s="41" t="s">
        <v>4890</v>
      </c>
      <c r="F1930" s="40" t="s">
        <v>5260</v>
      </c>
      <c r="G1930" s="41" t="s">
        <v>4902</v>
      </c>
      <c r="H1930" s="60" t="s">
        <v>4893</v>
      </c>
      <c r="I1930" s="41" t="s">
        <v>5261</v>
      </c>
      <c r="J1930" s="46" t="s">
        <v>6348</v>
      </c>
      <c r="K1930" s="40" t="s">
        <v>6227</v>
      </c>
      <c r="L1930" s="41" t="s">
        <v>6228</v>
      </c>
      <c r="M1930" s="59"/>
      <c r="N1930" s="49"/>
      <c r="O1930" s="61"/>
      <c r="P1930" s="49"/>
      <c r="Q1930" s="46" t="s">
        <v>6229</v>
      </c>
      <c r="R1930" s="46" t="s">
        <v>6230</v>
      </c>
      <c r="S1930" s="49"/>
      <c r="T1930" s="50" t="str">
        <f>IFERROR(__xludf.DUMMYFUNCTION("if(isblank($A1930),"""",REGEXREPLACE($A1930,   "",?(\d),?"",  ""$1""&amp;""-""&amp;$H1930))"),"")</f>
        <v/>
      </c>
      <c r="U1930" s="51" t="str">
        <f>IFERROR(__xludf.DUMMYFUNCTION("iferror(split(A1930,"","",TRUE,TRUE),"""")"),"")</f>
        <v/>
      </c>
      <c r="V1930" s="51"/>
      <c r="W1930" s="51"/>
      <c r="X1930" s="51"/>
      <c r="Y1930" s="50" t="str">
        <f>IFERROR(__xludf.DUMMYFUNCTION("if(or(U1930="""",U1930=""f""),"""",U1930&amp;"": ""&amp;vlookup(to_text(U1930),'1.Learning-Goals'!$A$3:$B$100,2,FALSE))"),"")</f>
        <v/>
      </c>
      <c r="Z1930" s="50" t="str">
        <f>IFERROR(__xludf.DUMMYFUNCTION("if(or(V1930="""",V1930=""f""),"""",V1930&amp;"": ""&amp;vlookup(to_text(V1930),'1.Learning-Goals'!$A$3:$B$100,2,FALSE))"),"")</f>
        <v/>
      </c>
      <c r="AA1930" s="50" t="str">
        <f>IFERROR(__xludf.DUMMYFUNCTION("if(or(W1930="""",W1930=""f""),"""",W1930&amp;"": ""&amp;vlookup(to_text(W1930),'1.Learning-Goals'!$A$3:$B$100,2,FALSE))"),"")</f>
        <v/>
      </c>
      <c r="AB1930" s="50" t="str">
        <f>IFERROR(__xludf.DUMMYFUNCTION("if(or(X1930="""",X1930=""f""),"""",X1930&amp;"": ""&amp;vlookup(to_text(X1930),'1.Learning-Goals'!$A$3:$B$100,2,FALSE))"),"")</f>
        <v/>
      </c>
      <c r="AC1930" s="52"/>
      <c r="AD1930" s="52"/>
      <c r="AE1930" s="52"/>
      <c r="AF1930" s="52"/>
      <c r="AG1930" s="52"/>
      <c r="AH1930" s="52"/>
      <c r="AI1930" s="52"/>
      <c r="AJ1930" s="52"/>
    </row>
    <row r="1931" ht="15.75" customHeight="1">
      <c r="A1931" s="53"/>
      <c r="B1931" s="39" t="str">
        <f t="shared" si="1"/>
        <v/>
      </c>
      <c r="C1931" s="40" t="s">
        <v>6354</v>
      </c>
      <c r="D1931" s="41" t="s">
        <v>6355</v>
      </c>
      <c r="E1931" s="41" t="s">
        <v>4890</v>
      </c>
      <c r="F1931" s="40" t="s">
        <v>5260</v>
      </c>
      <c r="G1931" s="41" t="s">
        <v>4051</v>
      </c>
      <c r="H1931" s="60" t="s">
        <v>4893</v>
      </c>
      <c r="I1931" s="41" t="s">
        <v>5261</v>
      </c>
      <c r="J1931" s="41" t="s">
        <v>6348</v>
      </c>
      <c r="K1931" s="40" t="s">
        <v>6356</v>
      </c>
      <c r="L1931" s="41" t="s">
        <v>6357</v>
      </c>
      <c r="M1931" s="59"/>
      <c r="N1931" s="49"/>
      <c r="O1931" s="61"/>
      <c r="P1931" s="49"/>
      <c r="Q1931" s="46" t="s">
        <v>6358</v>
      </c>
      <c r="R1931" s="46" t="s">
        <v>6359</v>
      </c>
      <c r="S1931" s="49"/>
      <c r="T1931" s="50" t="str">
        <f>IFERROR(__xludf.DUMMYFUNCTION("if(isblank($A1931),"""",REGEXREPLACE($A1931,   "",?(\d),?"",  ""$1""&amp;""-""&amp;$H1931))"),"")</f>
        <v/>
      </c>
      <c r="U1931" s="51" t="str">
        <f>IFERROR(__xludf.DUMMYFUNCTION("iferror(split(A1931,"","",TRUE,TRUE),"""")"),"")</f>
        <v/>
      </c>
      <c r="V1931" s="51"/>
      <c r="W1931" s="51"/>
      <c r="X1931" s="51"/>
      <c r="Y1931" s="50" t="str">
        <f>IFERROR(__xludf.DUMMYFUNCTION("if(or(U1931="""",U1931=""f""),"""",U1931&amp;"": ""&amp;vlookup(to_text(U1931),'1.Learning-Goals'!$A$3:$B$100,2,FALSE))"),"")</f>
        <v/>
      </c>
      <c r="Z1931" s="50" t="str">
        <f>IFERROR(__xludf.DUMMYFUNCTION("if(or(V1931="""",V1931=""f""),"""",V1931&amp;"": ""&amp;vlookup(to_text(V1931),'1.Learning-Goals'!$A$3:$B$100,2,FALSE))"),"")</f>
        <v/>
      </c>
      <c r="AA1931" s="50" t="str">
        <f>IFERROR(__xludf.DUMMYFUNCTION("if(or(W1931="""",W1931=""f""),"""",W1931&amp;"": ""&amp;vlookup(to_text(W1931),'1.Learning-Goals'!$A$3:$B$100,2,FALSE))"),"")</f>
        <v/>
      </c>
      <c r="AB1931" s="50" t="str">
        <f>IFERROR(__xludf.DUMMYFUNCTION("if(or(X1931="""",X1931=""f""),"""",X1931&amp;"": ""&amp;vlookup(to_text(X1931),'1.Learning-Goals'!$A$3:$B$100,2,FALSE))"),"")</f>
        <v/>
      </c>
      <c r="AC1931" s="52"/>
      <c r="AD1931" s="52"/>
      <c r="AE1931" s="52"/>
      <c r="AF1931" s="52"/>
      <c r="AG1931" s="52"/>
      <c r="AH1931" s="52"/>
      <c r="AI1931" s="52"/>
      <c r="AJ1931" s="52"/>
    </row>
    <row r="1932" ht="15.75" customHeight="1">
      <c r="A1932" s="53"/>
      <c r="B1932" s="39" t="str">
        <f t="shared" si="1"/>
        <v/>
      </c>
      <c r="C1932" s="40" t="s">
        <v>6360</v>
      </c>
      <c r="D1932" s="41" t="s">
        <v>6361</v>
      </c>
      <c r="E1932" s="41" t="s">
        <v>4890</v>
      </c>
      <c r="F1932" s="40" t="s">
        <v>5260</v>
      </c>
      <c r="G1932" s="41" t="s">
        <v>4892</v>
      </c>
      <c r="H1932" s="60" t="s">
        <v>4893</v>
      </c>
      <c r="I1932" s="41" t="s">
        <v>5261</v>
      </c>
      <c r="J1932" s="46" t="s">
        <v>6362</v>
      </c>
      <c r="K1932" s="40" t="s">
        <v>6363</v>
      </c>
      <c r="L1932" s="41" t="s">
        <v>6364</v>
      </c>
      <c r="M1932" s="59"/>
      <c r="N1932" s="49"/>
      <c r="O1932" s="61"/>
      <c r="P1932" s="49"/>
      <c r="Q1932" s="46" t="s">
        <v>6365</v>
      </c>
      <c r="R1932" s="59"/>
      <c r="S1932" s="49"/>
      <c r="T1932" s="50" t="str">
        <f>IFERROR(__xludf.DUMMYFUNCTION("if(isblank($A1932),"""",REGEXREPLACE($A1932,   "",?(\d),?"",  ""$1""&amp;""-""&amp;$H1932))"),"")</f>
        <v/>
      </c>
      <c r="U1932" s="51" t="str">
        <f>IFERROR(__xludf.DUMMYFUNCTION("iferror(split(A1932,"","",TRUE,TRUE),"""")"),"")</f>
        <v/>
      </c>
      <c r="V1932" s="51"/>
      <c r="W1932" s="51"/>
      <c r="X1932" s="51"/>
      <c r="Y1932" s="50" t="str">
        <f>IFERROR(__xludf.DUMMYFUNCTION("if(or(U1932="""",U1932=""f""),"""",U1932&amp;"": ""&amp;vlookup(to_text(U1932),'1.Learning-Goals'!$A$3:$B$100,2,FALSE))"),"")</f>
        <v/>
      </c>
      <c r="Z1932" s="50" t="str">
        <f>IFERROR(__xludf.DUMMYFUNCTION("if(or(V1932="""",V1932=""f""),"""",V1932&amp;"": ""&amp;vlookup(to_text(V1932),'1.Learning-Goals'!$A$3:$B$100,2,FALSE))"),"")</f>
        <v/>
      </c>
      <c r="AA1932" s="50" t="str">
        <f>IFERROR(__xludf.DUMMYFUNCTION("if(or(W1932="""",W1932=""f""),"""",W1932&amp;"": ""&amp;vlookup(to_text(W1932),'1.Learning-Goals'!$A$3:$B$100,2,FALSE))"),"")</f>
        <v/>
      </c>
      <c r="AB1932" s="50" t="str">
        <f>IFERROR(__xludf.DUMMYFUNCTION("if(or(X1932="""",X1932=""f""),"""",X1932&amp;"": ""&amp;vlookup(to_text(X1932),'1.Learning-Goals'!$A$3:$B$100,2,FALSE))"),"")</f>
        <v/>
      </c>
      <c r="AC1932" s="52"/>
      <c r="AD1932" s="52"/>
      <c r="AE1932" s="52"/>
      <c r="AF1932" s="52"/>
      <c r="AG1932" s="52"/>
      <c r="AH1932" s="52"/>
      <c r="AI1932" s="52"/>
      <c r="AJ1932" s="52"/>
    </row>
    <row r="1933" ht="15.75" customHeight="1">
      <c r="A1933" s="53"/>
      <c r="B1933" s="39" t="str">
        <f t="shared" si="1"/>
        <v/>
      </c>
      <c r="C1933" s="40" t="s">
        <v>6366</v>
      </c>
      <c r="D1933" s="41" t="s">
        <v>6367</v>
      </c>
      <c r="E1933" s="41" t="s">
        <v>4890</v>
      </c>
      <c r="F1933" s="40" t="s">
        <v>5260</v>
      </c>
      <c r="G1933" s="41" t="s">
        <v>4902</v>
      </c>
      <c r="H1933" s="60" t="s">
        <v>4893</v>
      </c>
      <c r="I1933" s="41" t="s">
        <v>5261</v>
      </c>
      <c r="J1933" s="46" t="s">
        <v>6362</v>
      </c>
      <c r="K1933" s="40" t="s">
        <v>6368</v>
      </c>
      <c r="L1933" s="41" t="s">
        <v>6369</v>
      </c>
      <c r="M1933" s="59"/>
      <c r="N1933" s="49"/>
      <c r="O1933" s="61"/>
      <c r="P1933" s="49"/>
      <c r="Q1933" s="46" t="s">
        <v>6370</v>
      </c>
      <c r="R1933" s="59"/>
      <c r="S1933" s="49"/>
      <c r="T1933" s="50" t="str">
        <f>IFERROR(__xludf.DUMMYFUNCTION("if(isblank($A1933),"""",REGEXREPLACE($A1933,   "",?(\d),?"",  ""$1""&amp;""-""&amp;$H1933))"),"")</f>
        <v/>
      </c>
      <c r="U1933" s="51" t="str">
        <f>IFERROR(__xludf.DUMMYFUNCTION("iferror(split(A1933,"","",TRUE,TRUE),"""")"),"")</f>
        <v/>
      </c>
      <c r="V1933" s="51"/>
      <c r="W1933" s="51"/>
      <c r="X1933" s="51"/>
      <c r="Y1933" s="50" t="str">
        <f>IFERROR(__xludf.DUMMYFUNCTION("if(or(U1933="""",U1933=""f""),"""",U1933&amp;"": ""&amp;vlookup(to_text(U1933),'1.Learning-Goals'!$A$3:$B$100,2,FALSE))"),"")</f>
        <v/>
      </c>
      <c r="Z1933" s="50" t="str">
        <f>IFERROR(__xludf.DUMMYFUNCTION("if(or(V1933="""",V1933=""f""),"""",V1933&amp;"": ""&amp;vlookup(to_text(V1933),'1.Learning-Goals'!$A$3:$B$100,2,FALSE))"),"")</f>
        <v/>
      </c>
      <c r="AA1933" s="50" t="str">
        <f>IFERROR(__xludf.DUMMYFUNCTION("if(or(W1933="""",W1933=""f""),"""",W1933&amp;"": ""&amp;vlookup(to_text(W1933),'1.Learning-Goals'!$A$3:$B$100,2,FALSE))"),"")</f>
        <v/>
      </c>
      <c r="AB1933" s="50" t="str">
        <f>IFERROR(__xludf.DUMMYFUNCTION("if(or(X1933="""",X1933=""f""),"""",X1933&amp;"": ""&amp;vlookup(to_text(X1933),'1.Learning-Goals'!$A$3:$B$100,2,FALSE))"),"")</f>
        <v/>
      </c>
      <c r="AC1933" s="52"/>
      <c r="AD1933" s="52"/>
      <c r="AE1933" s="52"/>
      <c r="AF1933" s="52"/>
      <c r="AG1933" s="52"/>
      <c r="AH1933" s="52"/>
      <c r="AI1933" s="52"/>
      <c r="AJ1933" s="52"/>
    </row>
    <row r="1934" ht="15.75" customHeight="1">
      <c r="A1934" s="53"/>
      <c r="B1934" s="39" t="str">
        <f t="shared" si="1"/>
        <v/>
      </c>
      <c r="C1934" s="40" t="s">
        <v>6371</v>
      </c>
      <c r="D1934" s="41" t="s">
        <v>6372</v>
      </c>
      <c r="E1934" s="41" t="s">
        <v>4890</v>
      </c>
      <c r="F1934" s="40" t="s">
        <v>5260</v>
      </c>
      <c r="G1934" s="41" t="s">
        <v>1067</v>
      </c>
      <c r="H1934" s="60" t="s">
        <v>4893</v>
      </c>
      <c r="I1934" s="41" t="s">
        <v>5261</v>
      </c>
      <c r="J1934" s="46" t="s">
        <v>6362</v>
      </c>
      <c r="K1934" s="40" t="s">
        <v>6373</v>
      </c>
      <c r="L1934" s="41" t="s">
        <v>6374</v>
      </c>
      <c r="M1934" s="59"/>
      <c r="N1934" s="49"/>
      <c r="O1934" s="61"/>
      <c r="P1934" s="49"/>
      <c r="Q1934" s="46" t="s">
        <v>6375</v>
      </c>
      <c r="R1934" s="59"/>
      <c r="S1934" s="49"/>
      <c r="T1934" s="50" t="str">
        <f>IFERROR(__xludf.DUMMYFUNCTION("if(isblank($A1934),"""",REGEXREPLACE($A1934,   "",?(\d),?"",  ""$1""&amp;""-""&amp;$H1934))"),"")</f>
        <v/>
      </c>
      <c r="U1934" s="51" t="str">
        <f>IFERROR(__xludf.DUMMYFUNCTION("iferror(split(A1934,"","",TRUE,TRUE),"""")"),"")</f>
        <v/>
      </c>
      <c r="V1934" s="51"/>
      <c r="W1934" s="51"/>
      <c r="X1934" s="51"/>
      <c r="Y1934" s="50" t="str">
        <f>IFERROR(__xludf.DUMMYFUNCTION("if(or(U1934="""",U1934=""f""),"""",U1934&amp;"": ""&amp;vlookup(to_text(U1934),'1.Learning-Goals'!$A$3:$B$100,2,FALSE))"),"")</f>
        <v/>
      </c>
      <c r="Z1934" s="50" t="str">
        <f>IFERROR(__xludf.DUMMYFUNCTION("if(or(V1934="""",V1934=""f""),"""",V1934&amp;"": ""&amp;vlookup(to_text(V1934),'1.Learning-Goals'!$A$3:$B$100,2,FALSE))"),"")</f>
        <v/>
      </c>
      <c r="AA1934" s="50" t="str">
        <f>IFERROR(__xludf.DUMMYFUNCTION("if(or(W1934="""",W1934=""f""),"""",W1934&amp;"": ""&amp;vlookup(to_text(W1934),'1.Learning-Goals'!$A$3:$B$100,2,FALSE))"),"")</f>
        <v/>
      </c>
      <c r="AB1934" s="50" t="str">
        <f>IFERROR(__xludf.DUMMYFUNCTION("if(or(X1934="""",X1934=""f""),"""",X1934&amp;"": ""&amp;vlookup(to_text(X1934),'1.Learning-Goals'!$A$3:$B$100,2,FALSE))"),"")</f>
        <v/>
      </c>
      <c r="AC1934" s="52"/>
      <c r="AD1934" s="52"/>
      <c r="AE1934" s="52"/>
      <c r="AF1934" s="52"/>
      <c r="AG1934" s="52"/>
      <c r="AH1934" s="52"/>
      <c r="AI1934" s="52"/>
      <c r="AJ1934" s="52"/>
    </row>
    <row r="1935" ht="15.75" customHeight="1">
      <c r="A1935" s="53"/>
      <c r="B1935" s="39" t="str">
        <f t="shared" si="1"/>
        <v/>
      </c>
      <c r="C1935" s="40" t="s">
        <v>6376</v>
      </c>
      <c r="D1935" s="41" t="s">
        <v>6377</v>
      </c>
      <c r="E1935" s="41" t="s">
        <v>4890</v>
      </c>
      <c r="F1935" s="40" t="s">
        <v>5260</v>
      </c>
      <c r="G1935" s="41" t="s">
        <v>4051</v>
      </c>
      <c r="H1935" s="60" t="s">
        <v>4893</v>
      </c>
      <c r="I1935" s="41" t="s">
        <v>5261</v>
      </c>
      <c r="J1935" s="41" t="s">
        <v>6362</v>
      </c>
      <c r="K1935" s="40" t="s">
        <v>6378</v>
      </c>
      <c r="L1935" s="41" t="s">
        <v>6379</v>
      </c>
      <c r="M1935" s="59"/>
      <c r="N1935" s="49"/>
      <c r="O1935" s="61"/>
      <c r="P1935" s="49"/>
      <c r="Q1935" s="46" t="s">
        <v>6380</v>
      </c>
      <c r="R1935" s="59"/>
      <c r="S1935" s="49"/>
      <c r="T1935" s="50" t="str">
        <f>IFERROR(__xludf.DUMMYFUNCTION("if(isblank($A1935),"""",REGEXREPLACE($A1935,   "",?(\d),?"",  ""$1""&amp;""-""&amp;$H1935))"),"")</f>
        <v/>
      </c>
      <c r="U1935" s="51" t="str">
        <f>IFERROR(__xludf.DUMMYFUNCTION("iferror(split(A1935,"","",TRUE,TRUE),"""")"),"")</f>
        <v/>
      </c>
      <c r="V1935" s="51"/>
      <c r="W1935" s="51"/>
      <c r="X1935" s="51"/>
      <c r="Y1935" s="50" t="str">
        <f>IFERROR(__xludf.DUMMYFUNCTION("if(or(U1935="""",U1935=""f""),"""",U1935&amp;"": ""&amp;vlookup(to_text(U1935),'1.Learning-Goals'!$A$3:$B$100,2,FALSE))"),"")</f>
        <v/>
      </c>
      <c r="Z1935" s="50" t="str">
        <f>IFERROR(__xludf.DUMMYFUNCTION("if(or(V1935="""",V1935=""f""),"""",V1935&amp;"": ""&amp;vlookup(to_text(V1935),'1.Learning-Goals'!$A$3:$B$100,2,FALSE))"),"")</f>
        <v/>
      </c>
      <c r="AA1935" s="50" t="str">
        <f>IFERROR(__xludf.DUMMYFUNCTION("if(or(W1935="""",W1935=""f""),"""",W1935&amp;"": ""&amp;vlookup(to_text(W1935),'1.Learning-Goals'!$A$3:$B$100,2,FALSE))"),"")</f>
        <v/>
      </c>
      <c r="AB1935" s="50" t="str">
        <f>IFERROR(__xludf.DUMMYFUNCTION("if(or(X1935="""",X1935=""f""),"""",X1935&amp;"": ""&amp;vlookup(to_text(X1935),'1.Learning-Goals'!$A$3:$B$100,2,FALSE))"),"")</f>
        <v/>
      </c>
      <c r="AC1935" s="52"/>
      <c r="AD1935" s="52"/>
      <c r="AE1935" s="52"/>
      <c r="AF1935" s="52"/>
      <c r="AG1935" s="52"/>
      <c r="AH1935" s="52"/>
      <c r="AI1935" s="52"/>
      <c r="AJ1935" s="52"/>
    </row>
    <row r="1936" ht="15.75" customHeight="1">
      <c r="A1936" s="53"/>
      <c r="B1936" s="39" t="str">
        <f t="shared" si="1"/>
        <v/>
      </c>
      <c r="C1936" s="40" t="s">
        <v>6381</v>
      </c>
      <c r="D1936" s="41" t="s">
        <v>6382</v>
      </c>
      <c r="E1936" s="41" t="s">
        <v>4890</v>
      </c>
      <c r="F1936" s="40" t="s">
        <v>5260</v>
      </c>
      <c r="G1936" s="41" t="s">
        <v>4051</v>
      </c>
      <c r="H1936" s="60" t="s">
        <v>4893</v>
      </c>
      <c r="I1936" s="41" t="s">
        <v>5261</v>
      </c>
      <c r="J1936" s="41" t="s">
        <v>6362</v>
      </c>
      <c r="K1936" s="40" t="s">
        <v>6383</v>
      </c>
      <c r="L1936" s="41" t="s">
        <v>6384</v>
      </c>
      <c r="M1936" s="59"/>
      <c r="N1936" s="49"/>
      <c r="O1936" s="61"/>
      <c r="P1936" s="49"/>
      <c r="Q1936" s="46" t="s">
        <v>6385</v>
      </c>
      <c r="R1936" s="59"/>
      <c r="S1936" s="49"/>
      <c r="T1936" s="50" t="str">
        <f>IFERROR(__xludf.DUMMYFUNCTION("if(isblank($A1936),"""",REGEXREPLACE($A1936,   "",?(\d),?"",  ""$1""&amp;""-""&amp;$H1936))"),"")</f>
        <v/>
      </c>
      <c r="U1936" s="51" t="str">
        <f>IFERROR(__xludf.DUMMYFUNCTION("iferror(split(A1936,"","",TRUE,TRUE),"""")"),"")</f>
        <v/>
      </c>
      <c r="V1936" s="51"/>
      <c r="W1936" s="51"/>
      <c r="X1936" s="51"/>
      <c r="Y1936" s="50" t="str">
        <f>IFERROR(__xludf.DUMMYFUNCTION("if(or(U1936="""",U1936=""f""),"""",U1936&amp;"": ""&amp;vlookup(to_text(U1936),'1.Learning-Goals'!$A$3:$B$100,2,FALSE))"),"")</f>
        <v/>
      </c>
      <c r="Z1936" s="50" t="str">
        <f>IFERROR(__xludf.DUMMYFUNCTION("if(or(V1936="""",V1936=""f""),"""",V1936&amp;"": ""&amp;vlookup(to_text(V1936),'1.Learning-Goals'!$A$3:$B$100,2,FALSE))"),"")</f>
        <v/>
      </c>
      <c r="AA1936" s="50" t="str">
        <f>IFERROR(__xludf.DUMMYFUNCTION("if(or(W1936="""",W1936=""f""),"""",W1936&amp;"": ""&amp;vlookup(to_text(W1936),'1.Learning-Goals'!$A$3:$B$100,2,FALSE))"),"")</f>
        <v/>
      </c>
      <c r="AB1936" s="50" t="str">
        <f>IFERROR(__xludf.DUMMYFUNCTION("if(or(X1936="""",X1936=""f""),"""",X1936&amp;"": ""&amp;vlookup(to_text(X1936),'1.Learning-Goals'!$A$3:$B$100,2,FALSE))"),"")</f>
        <v/>
      </c>
      <c r="AC1936" s="52"/>
      <c r="AD1936" s="52"/>
      <c r="AE1936" s="52"/>
      <c r="AF1936" s="52"/>
      <c r="AG1936" s="52"/>
      <c r="AH1936" s="52"/>
      <c r="AI1936" s="52"/>
      <c r="AJ1936" s="52"/>
    </row>
    <row r="1937" ht="15.75" customHeight="1">
      <c r="A1937" s="53"/>
      <c r="B1937" s="39" t="str">
        <f t="shared" si="1"/>
        <v/>
      </c>
      <c r="C1937" s="40" t="s">
        <v>6386</v>
      </c>
      <c r="D1937" s="41" t="s">
        <v>6387</v>
      </c>
      <c r="E1937" s="41" t="s">
        <v>4890</v>
      </c>
      <c r="F1937" s="40" t="s">
        <v>5260</v>
      </c>
      <c r="G1937" s="41" t="s">
        <v>4892</v>
      </c>
      <c r="H1937" s="60" t="s">
        <v>4893</v>
      </c>
      <c r="I1937" s="41" t="s">
        <v>5261</v>
      </c>
      <c r="J1937" s="46" t="s">
        <v>6388</v>
      </c>
      <c r="K1937" s="40" t="s">
        <v>6389</v>
      </c>
      <c r="L1937" s="41" t="s">
        <v>6390</v>
      </c>
      <c r="M1937" s="59"/>
      <c r="N1937" s="49"/>
      <c r="O1937" s="61"/>
      <c r="P1937" s="49"/>
      <c r="Q1937" s="46" t="s">
        <v>6391</v>
      </c>
      <c r="R1937" s="59"/>
      <c r="S1937" s="49"/>
      <c r="T1937" s="50" t="str">
        <f>IFERROR(__xludf.DUMMYFUNCTION("if(isblank($A1937),"""",REGEXREPLACE($A1937,   "",?(\d),?"",  ""$1""&amp;""-""&amp;$H1937))"),"")</f>
        <v/>
      </c>
      <c r="U1937" s="51" t="str">
        <f>IFERROR(__xludf.DUMMYFUNCTION("iferror(split(A1937,"","",TRUE,TRUE),"""")"),"")</f>
        <v/>
      </c>
      <c r="V1937" s="51"/>
      <c r="W1937" s="51"/>
      <c r="X1937" s="51"/>
      <c r="Y1937" s="50" t="str">
        <f>IFERROR(__xludf.DUMMYFUNCTION("if(or(U1937="""",U1937=""f""),"""",U1937&amp;"": ""&amp;vlookup(to_text(U1937),'1.Learning-Goals'!$A$3:$B$100,2,FALSE))"),"")</f>
        <v/>
      </c>
      <c r="Z1937" s="50" t="str">
        <f>IFERROR(__xludf.DUMMYFUNCTION("if(or(V1937="""",V1937=""f""),"""",V1937&amp;"": ""&amp;vlookup(to_text(V1937),'1.Learning-Goals'!$A$3:$B$100,2,FALSE))"),"")</f>
        <v/>
      </c>
      <c r="AA1937" s="50" t="str">
        <f>IFERROR(__xludf.DUMMYFUNCTION("if(or(W1937="""",W1937=""f""),"""",W1937&amp;"": ""&amp;vlookup(to_text(W1937),'1.Learning-Goals'!$A$3:$B$100,2,FALSE))"),"")</f>
        <v/>
      </c>
      <c r="AB1937" s="50" t="str">
        <f>IFERROR(__xludf.DUMMYFUNCTION("if(or(X1937="""",X1937=""f""),"""",X1937&amp;"": ""&amp;vlookup(to_text(X1937),'1.Learning-Goals'!$A$3:$B$100,2,FALSE))"),"")</f>
        <v/>
      </c>
      <c r="AC1937" s="52"/>
      <c r="AD1937" s="52"/>
      <c r="AE1937" s="52"/>
      <c r="AF1937" s="52"/>
      <c r="AG1937" s="52"/>
      <c r="AH1937" s="52"/>
      <c r="AI1937" s="52"/>
      <c r="AJ1937" s="52"/>
    </row>
    <row r="1938" ht="15.75" customHeight="1">
      <c r="A1938" s="53"/>
      <c r="B1938" s="39" t="str">
        <f t="shared" si="1"/>
        <v/>
      </c>
      <c r="C1938" s="40" t="s">
        <v>6392</v>
      </c>
      <c r="D1938" s="41" t="s">
        <v>6393</v>
      </c>
      <c r="E1938" s="41" t="s">
        <v>4890</v>
      </c>
      <c r="F1938" s="40" t="s">
        <v>5260</v>
      </c>
      <c r="G1938" s="41" t="s">
        <v>4902</v>
      </c>
      <c r="H1938" s="60" t="s">
        <v>4893</v>
      </c>
      <c r="I1938" s="41" t="s">
        <v>5261</v>
      </c>
      <c r="J1938" s="46" t="s">
        <v>6388</v>
      </c>
      <c r="K1938" s="40" t="s">
        <v>6394</v>
      </c>
      <c r="L1938" s="41" t="s">
        <v>6395</v>
      </c>
      <c r="M1938" s="59"/>
      <c r="N1938" s="49"/>
      <c r="O1938" s="61"/>
      <c r="P1938" s="49"/>
      <c r="Q1938" s="46" t="s">
        <v>6396</v>
      </c>
      <c r="R1938" s="59"/>
      <c r="S1938" s="49"/>
      <c r="T1938" s="50" t="str">
        <f>IFERROR(__xludf.DUMMYFUNCTION("if(isblank($A1938),"""",REGEXREPLACE($A1938,   "",?(\d),?"",  ""$1""&amp;""-""&amp;$H1938))"),"")</f>
        <v/>
      </c>
      <c r="U1938" s="51" t="str">
        <f>IFERROR(__xludf.DUMMYFUNCTION("iferror(split(A1938,"","",TRUE,TRUE),"""")"),"")</f>
        <v/>
      </c>
      <c r="V1938" s="51"/>
      <c r="W1938" s="51"/>
      <c r="X1938" s="51"/>
      <c r="Y1938" s="50" t="str">
        <f>IFERROR(__xludf.DUMMYFUNCTION("if(or(U1938="""",U1938=""f""),"""",U1938&amp;"": ""&amp;vlookup(to_text(U1938),'1.Learning-Goals'!$A$3:$B$100,2,FALSE))"),"")</f>
        <v/>
      </c>
      <c r="Z1938" s="50" t="str">
        <f>IFERROR(__xludf.DUMMYFUNCTION("if(or(V1938="""",V1938=""f""),"""",V1938&amp;"": ""&amp;vlookup(to_text(V1938),'1.Learning-Goals'!$A$3:$B$100,2,FALSE))"),"")</f>
        <v/>
      </c>
      <c r="AA1938" s="50" t="str">
        <f>IFERROR(__xludf.DUMMYFUNCTION("if(or(W1938="""",W1938=""f""),"""",W1938&amp;"": ""&amp;vlookup(to_text(W1938),'1.Learning-Goals'!$A$3:$B$100,2,FALSE))"),"")</f>
        <v/>
      </c>
      <c r="AB1938" s="50" t="str">
        <f>IFERROR(__xludf.DUMMYFUNCTION("if(or(X1938="""",X1938=""f""),"""",X1938&amp;"": ""&amp;vlookup(to_text(X1938),'1.Learning-Goals'!$A$3:$B$100,2,FALSE))"),"")</f>
        <v/>
      </c>
      <c r="AC1938" s="52"/>
      <c r="AD1938" s="52"/>
      <c r="AE1938" s="52"/>
      <c r="AF1938" s="52"/>
      <c r="AG1938" s="52"/>
      <c r="AH1938" s="52"/>
      <c r="AI1938" s="52"/>
      <c r="AJ1938" s="52"/>
    </row>
    <row r="1939" ht="15.75" customHeight="1">
      <c r="A1939" s="53"/>
      <c r="B1939" s="39" t="str">
        <f t="shared" si="1"/>
        <v/>
      </c>
      <c r="C1939" s="40" t="s">
        <v>6397</v>
      </c>
      <c r="D1939" s="41" t="s">
        <v>6398</v>
      </c>
      <c r="E1939" s="41" t="s">
        <v>4890</v>
      </c>
      <c r="F1939" s="40" t="s">
        <v>5260</v>
      </c>
      <c r="G1939" s="41" t="s">
        <v>1067</v>
      </c>
      <c r="H1939" s="60" t="s">
        <v>4893</v>
      </c>
      <c r="I1939" s="41" t="s">
        <v>5261</v>
      </c>
      <c r="J1939" s="46" t="s">
        <v>6388</v>
      </c>
      <c r="K1939" s="40" t="s">
        <v>6399</v>
      </c>
      <c r="L1939" s="41" t="s">
        <v>6400</v>
      </c>
      <c r="M1939" s="59"/>
      <c r="N1939" s="49"/>
      <c r="O1939" s="61"/>
      <c r="P1939" s="49"/>
      <c r="Q1939" s="46" t="s">
        <v>6401</v>
      </c>
      <c r="R1939" s="59"/>
      <c r="S1939" s="49"/>
      <c r="T1939" s="50" t="str">
        <f>IFERROR(__xludf.DUMMYFUNCTION("if(isblank($A1939),"""",REGEXREPLACE($A1939,   "",?(\d),?"",  ""$1""&amp;""-""&amp;$H1939))"),"")</f>
        <v/>
      </c>
      <c r="U1939" s="51" t="str">
        <f>IFERROR(__xludf.DUMMYFUNCTION("iferror(split(A1939,"","",TRUE,TRUE),"""")"),"")</f>
        <v/>
      </c>
      <c r="V1939" s="51"/>
      <c r="W1939" s="51"/>
      <c r="X1939" s="51"/>
      <c r="Y1939" s="50" t="str">
        <f>IFERROR(__xludf.DUMMYFUNCTION("if(or(U1939="""",U1939=""f""),"""",U1939&amp;"": ""&amp;vlookup(to_text(U1939),'1.Learning-Goals'!$A$3:$B$100,2,FALSE))"),"")</f>
        <v/>
      </c>
      <c r="Z1939" s="50" t="str">
        <f>IFERROR(__xludf.DUMMYFUNCTION("if(or(V1939="""",V1939=""f""),"""",V1939&amp;"": ""&amp;vlookup(to_text(V1939),'1.Learning-Goals'!$A$3:$B$100,2,FALSE))"),"")</f>
        <v/>
      </c>
      <c r="AA1939" s="50" t="str">
        <f>IFERROR(__xludf.DUMMYFUNCTION("if(or(W1939="""",W1939=""f""),"""",W1939&amp;"": ""&amp;vlookup(to_text(W1939),'1.Learning-Goals'!$A$3:$B$100,2,FALSE))"),"")</f>
        <v/>
      </c>
      <c r="AB1939" s="50" t="str">
        <f>IFERROR(__xludf.DUMMYFUNCTION("if(or(X1939="""",X1939=""f""),"""",X1939&amp;"": ""&amp;vlookup(to_text(X1939),'1.Learning-Goals'!$A$3:$B$100,2,FALSE))"),"")</f>
        <v/>
      </c>
      <c r="AC1939" s="52"/>
      <c r="AD1939" s="52"/>
      <c r="AE1939" s="52"/>
      <c r="AF1939" s="52"/>
      <c r="AG1939" s="52"/>
      <c r="AH1939" s="52"/>
      <c r="AI1939" s="52"/>
      <c r="AJ1939" s="52"/>
    </row>
    <row r="1940" ht="15.75" customHeight="1">
      <c r="A1940" s="53"/>
      <c r="B1940" s="39" t="str">
        <f t="shared" si="1"/>
        <v/>
      </c>
      <c r="C1940" s="40" t="s">
        <v>6402</v>
      </c>
      <c r="D1940" s="41" t="s">
        <v>6403</v>
      </c>
      <c r="E1940" s="41" t="s">
        <v>4890</v>
      </c>
      <c r="F1940" s="40" t="s">
        <v>5260</v>
      </c>
      <c r="G1940" s="41" t="s">
        <v>4051</v>
      </c>
      <c r="H1940" s="60" t="s">
        <v>4893</v>
      </c>
      <c r="I1940" s="41" t="s">
        <v>5261</v>
      </c>
      <c r="J1940" s="41" t="s">
        <v>6388</v>
      </c>
      <c r="K1940" s="40" t="s">
        <v>6378</v>
      </c>
      <c r="L1940" s="41" t="s">
        <v>6379</v>
      </c>
      <c r="M1940" s="59"/>
      <c r="N1940" s="49"/>
      <c r="O1940" s="61"/>
      <c r="P1940" s="49"/>
      <c r="Q1940" s="46" t="s">
        <v>6380</v>
      </c>
      <c r="R1940" s="59"/>
      <c r="S1940" s="49"/>
      <c r="T1940" s="50" t="str">
        <f>IFERROR(__xludf.DUMMYFUNCTION("if(isblank($A1940),"""",REGEXREPLACE($A1940,   "",?(\d),?"",  ""$1""&amp;""-""&amp;$H1940))"),"")</f>
        <v/>
      </c>
      <c r="U1940" s="51" t="str">
        <f>IFERROR(__xludf.DUMMYFUNCTION("iferror(split(A1940,"","",TRUE,TRUE),"""")"),"")</f>
        <v/>
      </c>
      <c r="V1940" s="51"/>
      <c r="W1940" s="51"/>
      <c r="X1940" s="51"/>
      <c r="Y1940" s="50" t="str">
        <f>IFERROR(__xludf.DUMMYFUNCTION("if(or(U1940="""",U1940=""f""),"""",U1940&amp;"": ""&amp;vlookup(to_text(U1940),'1.Learning-Goals'!$A$3:$B$100,2,FALSE))"),"")</f>
        <v/>
      </c>
      <c r="Z1940" s="50" t="str">
        <f>IFERROR(__xludf.DUMMYFUNCTION("if(or(V1940="""",V1940=""f""),"""",V1940&amp;"": ""&amp;vlookup(to_text(V1940),'1.Learning-Goals'!$A$3:$B$100,2,FALSE))"),"")</f>
        <v/>
      </c>
      <c r="AA1940" s="50" t="str">
        <f>IFERROR(__xludf.DUMMYFUNCTION("if(or(W1940="""",W1940=""f""),"""",W1940&amp;"": ""&amp;vlookup(to_text(W1940),'1.Learning-Goals'!$A$3:$B$100,2,FALSE))"),"")</f>
        <v/>
      </c>
      <c r="AB1940" s="50" t="str">
        <f>IFERROR(__xludf.DUMMYFUNCTION("if(or(X1940="""",X1940=""f""),"""",X1940&amp;"": ""&amp;vlookup(to_text(X1940),'1.Learning-Goals'!$A$3:$B$100,2,FALSE))"),"")</f>
        <v/>
      </c>
      <c r="AC1940" s="52"/>
      <c r="AD1940" s="52"/>
      <c r="AE1940" s="52"/>
      <c r="AF1940" s="52"/>
      <c r="AG1940" s="52"/>
      <c r="AH1940" s="52"/>
      <c r="AI1940" s="52"/>
      <c r="AJ1940" s="52"/>
    </row>
    <row r="1941" ht="15.75" customHeight="1">
      <c r="A1941" s="53"/>
      <c r="B1941" s="39" t="str">
        <f t="shared" si="1"/>
        <v/>
      </c>
      <c r="C1941" s="40" t="s">
        <v>6404</v>
      </c>
      <c r="D1941" s="41" t="s">
        <v>6405</v>
      </c>
      <c r="E1941" s="41" t="s">
        <v>4890</v>
      </c>
      <c r="F1941" s="40" t="s">
        <v>5260</v>
      </c>
      <c r="G1941" s="41" t="s">
        <v>4892</v>
      </c>
      <c r="H1941" s="60" t="s">
        <v>4893</v>
      </c>
      <c r="I1941" s="41" t="s">
        <v>5261</v>
      </c>
      <c r="J1941" s="46" t="s">
        <v>6406</v>
      </c>
      <c r="K1941" s="40" t="s">
        <v>6407</v>
      </c>
      <c r="L1941" s="41" t="s">
        <v>6408</v>
      </c>
      <c r="M1941" s="59"/>
      <c r="N1941" s="49"/>
      <c r="O1941" s="61"/>
      <c r="P1941" s="49"/>
      <c r="Q1941" s="46" t="s">
        <v>6409</v>
      </c>
      <c r="R1941" s="59"/>
      <c r="S1941" s="49"/>
      <c r="T1941" s="50" t="str">
        <f>IFERROR(__xludf.DUMMYFUNCTION("if(isblank($A1941),"""",REGEXREPLACE($A1941,   "",?(\d),?"",  ""$1""&amp;""-""&amp;$H1941))"),"")</f>
        <v/>
      </c>
      <c r="U1941" s="51" t="str">
        <f>IFERROR(__xludf.DUMMYFUNCTION("iferror(split(A1941,"","",TRUE,TRUE),"""")"),"")</f>
        <v/>
      </c>
      <c r="V1941" s="51"/>
      <c r="W1941" s="51"/>
      <c r="X1941" s="51"/>
      <c r="Y1941" s="50" t="str">
        <f>IFERROR(__xludf.DUMMYFUNCTION("if(or(U1941="""",U1941=""f""),"""",U1941&amp;"": ""&amp;vlookup(to_text(U1941),'1.Learning-Goals'!$A$3:$B$100,2,FALSE))"),"")</f>
        <v/>
      </c>
      <c r="Z1941" s="50" t="str">
        <f>IFERROR(__xludf.DUMMYFUNCTION("if(or(V1941="""",V1941=""f""),"""",V1941&amp;"": ""&amp;vlookup(to_text(V1941),'1.Learning-Goals'!$A$3:$B$100,2,FALSE))"),"")</f>
        <v/>
      </c>
      <c r="AA1941" s="50" t="str">
        <f>IFERROR(__xludf.DUMMYFUNCTION("if(or(W1941="""",W1941=""f""),"""",W1941&amp;"": ""&amp;vlookup(to_text(W1941),'1.Learning-Goals'!$A$3:$B$100,2,FALSE))"),"")</f>
        <v/>
      </c>
      <c r="AB1941" s="50" t="str">
        <f>IFERROR(__xludf.DUMMYFUNCTION("if(or(X1941="""",X1941=""f""),"""",X1941&amp;"": ""&amp;vlookup(to_text(X1941),'1.Learning-Goals'!$A$3:$B$100,2,FALSE))"),"")</f>
        <v/>
      </c>
      <c r="AC1941" s="52"/>
      <c r="AD1941" s="52"/>
      <c r="AE1941" s="52"/>
      <c r="AF1941" s="52"/>
      <c r="AG1941" s="52"/>
      <c r="AH1941" s="52"/>
      <c r="AI1941" s="52"/>
      <c r="AJ1941" s="52"/>
    </row>
    <row r="1942" ht="15.75" customHeight="1">
      <c r="A1942" s="53"/>
      <c r="B1942" s="39" t="str">
        <f t="shared" si="1"/>
        <v/>
      </c>
      <c r="C1942" s="40" t="s">
        <v>6410</v>
      </c>
      <c r="D1942" s="41" t="s">
        <v>6411</v>
      </c>
      <c r="E1942" s="41" t="s">
        <v>4890</v>
      </c>
      <c r="F1942" s="40" t="s">
        <v>5260</v>
      </c>
      <c r="G1942" s="41" t="s">
        <v>4902</v>
      </c>
      <c r="H1942" s="60" t="s">
        <v>4893</v>
      </c>
      <c r="I1942" s="41" t="s">
        <v>5261</v>
      </c>
      <c r="J1942" s="46" t="s">
        <v>6406</v>
      </c>
      <c r="K1942" s="40" t="s">
        <v>6412</v>
      </c>
      <c r="L1942" s="41" t="s">
        <v>6413</v>
      </c>
      <c r="M1942" s="59"/>
      <c r="N1942" s="49"/>
      <c r="O1942" s="61"/>
      <c r="P1942" s="49"/>
      <c r="Q1942" s="59"/>
      <c r="R1942" s="59"/>
      <c r="S1942" s="49"/>
      <c r="T1942" s="50" t="str">
        <f>IFERROR(__xludf.DUMMYFUNCTION("if(isblank($A1942),"""",REGEXREPLACE($A1942,   "",?(\d),?"",  ""$1""&amp;""-""&amp;$H1942))"),"")</f>
        <v/>
      </c>
      <c r="U1942" s="51" t="str">
        <f>IFERROR(__xludf.DUMMYFUNCTION("iferror(split(A1942,"","",TRUE,TRUE),"""")"),"")</f>
        <v/>
      </c>
      <c r="V1942" s="51"/>
      <c r="W1942" s="51"/>
      <c r="X1942" s="51"/>
      <c r="Y1942" s="50" t="str">
        <f>IFERROR(__xludf.DUMMYFUNCTION("if(or(U1942="""",U1942=""f""),"""",U1942&amp;"": ""&amp;vlookup(to_text(U1942),'1.Learning-Goals'!$A$3:$B$100,2,FALSE))"),"")</f>
        <v/>
      </c>
      <c r="Z1942" s="50" t="str">
        <f>IFERROR(__xludf.DUMMYFUNCTION("if(or(V1942="""",V1942=""f""),"""",V1942&amp;"": ""&amp;vlookup(to_text(V1942),'1.Learning-Goals'!$A$3:$B$100,2,FALSE))"),"")</f>
        <v/>
      </c>
      <c r="AA1942" s="50" t="str">
        <f>IFERROR(__xludf.DUMMYFUNCTION("if(or(W1942="""",W1942=""f""),"""",W1942&amp;"": ""&amp;vlookup(to_text(W1942),'1.Learning-Goals'!$A$3:$B$100,2,FALSE))"),"")</f>
        <v/>
      </c>
      <c r="AB1942" s="50" t="str">
        <f>IFERROR(__xludf.DUMMYFUNCTION("if(or(X1942="""",X1942=""f""),"""",X1942&amp;"": ""&amp;vlookup(to_text(X1942),'1.Learning-Goals'!$A$3:$B$100,2,FALSE))"),"")</f>
        <v/>
      </c>
      <c r="AC1942" s="52"/>
      <c r="AD1942" s="52"/>
      <c r="AE1942" s="52"/>
      <c r="AF1942" s="52"/>
      <c r="AG1942" s="52"/>
      <c r="AH1942" s="52"/>
      <c r="AI1942" s="52"/>
      <c r="AJ1942" s="52"/>
    </row>
    <row r="1943" ht="15.75" customHeight="1">
      <c r="A1943" s="53"/>
      <c r="B1943" s="39" t="str">
        <f t="shared" si="1"/>
        <v/>
      </c>
      <c r="C1943" s="40" t="s">
        <v>6414</v>
      </c>
      <c r="D1943" s="41" t="s">
        <v>6415</v>
      </c>
      <c r="E1943" s="41" t="s">
        <v>4890</v>
      </c>
      <c r="F1943" s="40" t="s">
        <v>5260</v>
      </c>
      <c r="G1943" s="41" t="s">
        <v>1067</v>
      </c>
      <c r="H1943" s="60" t="s">
        <v>4893</v>
      </c>
      <c r="I1943" s="41" t="s">
        <v>5261</v>
      </c>
      <c r="J1943" s="46" t="s">
        <v>6406</v>
      </c>
      <c r="K1943" s="40" t="s">
        <v>6416</v>
      </c>
      <c r="L1943" s="41" t="s">
        <v>6417</v>
      </c>
      <c r="M1943" s="59"/>
      <c r="N1943" s="49"/>
      <c r="O1943" s="61"/>
      <c r="P1943" s="49"/>
      <c r="Q1943" s="46" t="s">
        <v>6418</v>
      </c>
      <c r="R1943" s="59"/>
      <c r="S1943" s="49"/>
      <c r="T1943" s="50" t="str">
        <f>IFERROR(__xludf.DUMMYFUNCTION("if(isblank($A1943),"""",REGEXREPLACE($A1943,   "",?(\d),?"",  ""$1""&amp;""-""&amp;$H1943))"),"")</f>
        <v/>
      </c>
      <c r="U1943" s="51" t="str">
        <f>IFERROR(__xludf.DUMMYFUNCTION("iferror(split(A1943,"","",TRUE,TRUE),"""")"),"")</f>
        <v/>
      </c>
      <c r="V1943" s="51"/>
      <c r="W1943" s="51"/>
      <c r="X1943" s="51"/>
      <c r="Y1943" s="50" t="str">
        <f>IFERROR(__xludf.DUMMYFUNCTION("if(or(U1943="""",U1943=""f""),"""",U1943&amp;"": ""&amp;vlookup(to_text(U1943),'1.Learning-Goals'!$A$3:$B$100,2,FALSE))"),"")</f>
        <v/>
      </c>
      <c r="Z1943" s="50" t="str">
        <f>IFERROR(__xludf.DUMMYFUNCTION("if(or(V1943="""",V1943=""f""),"""",V1943&amp;"": ""&amp;vlookup(to_text(V1943),'1.Learning-Goals'!$A$3:$B$100,2,FALSE))"),"")</f>
        <v/>
      </c>
      <c r="AA1943" s="50" t="str">
        <f>IFERROR(__xludf.DUMMYFUNCTION("if(or(W1943="""",W1943=""f""),"""",W1943&amp;"": ""&amp;vlookup(to_text(W1943),'1.Learning-Goals'!$A$3:$B$100,2,FALSE))"),"")</f>
        <v/>
      </c>
      <c r="AB1943" s="50" t="str">
        <f>IFERROR(__xludf.DUMMYFUNCTION("if(or(X1943="""",X1943=""f""),"""",X1943&amp;"": ""&amp;vlookup(to_text(X1943),'1.Learning-Goals'!$A$3:$B$100,2,FALSE))"),"")</f>
        <v/>
      </c>
      <c r="AC1943" s="52"/>
      <c r="AD1943" s="52"/>
      <c r="AE1943" s="52"/>
      <c r="AF1943" s="52"/>
      <c r="AG1943" s="52"/>
      <c r="AH1943" s="52"/>
      <c r="AI1943" s="52"/>
      <c r="AJ1943" s="52"/>
    </row>
    <row r="1944" ht="15.75" customHeight="1">
      <c r="A1944" s="53"/>
      <c r="B1944" s="39" t="str">
        <f t="shared" si="1"/>
        <v/>
      </c>
      <c r="C1944" s="40" t="s">
        <v>6419</v>
      </c>
      <c r="D1944" s="41" t="s">
        <v>6420</v>
      </c>
      <c r="E1944" s="41" t="s">
        <v>4890</v>
      </c>
      <c r="F1944" s="40" t="s">
        <v>5260</v>
      </c>
      <c r="G1944" s="41" t="s">
        <v>1067</v>
      </c>
      <c r="H1944" s="60" t="s">
        <v>4893</v>
      </c>
      <c r="I1944" s="41" t="s">
        <v>5261</v>
      </c>
      <c r="J1944" s="46" t="s">
        <v>6406</v>
      </c>
      <c r="K1944" s="40" t="s">
        <v>6416</v>
      </c>
      <c r="L1944" s="41" t="s">
        <v>6417</v>
      </c>
      <c r="M1944" s="59"/>
      <c r="N1944" s="49"/>
      <c r="O1944" s="61"/>
      <c r="P1944" s="49"/>
      <c r="Q1944" s="46" t="s">
        <v>6418</v>
      </c>
      <c r="R1944" s="59"/>
      <c r="S1944" s="49"/>
      <c r="T1944" s="50" t="str">
        <f>IFERROR(__xludf.DUMMYFUNCTION("if(isblank($A1944),"""",REGEXREPLACE($A1944,   "",?(\d),?"",  ""$1""&amp;""-""&amp;$H1944))"),"")</f>
        <v/>
      </c>
      <c r="U1944" s="51" t="str">
        <f>IFERROR(__xludf.DUMMYFUNCTION("iferror(split(A1944,"","",TRUE,TRUE),"""")"),"")</f>
        <v/>
      </c>
      <c r="V1944" s="51"/>
      <c r="W1944" s="51"/>
      <c r="X1944" s="51"/>
      <c r="Y1944" s="50" t="str">
        <f>IFERROR(__xludf.DUMMYFUNCTION("if(or(U1944="""",U1944=""f""),"""",U1944&amp;"": ""&amp;vlookup(to_text(U1944),'1.Learning-Goals'!$A$3:$B$100,2,FALSE))"),"")</f>
        <v/>
      </c>
      <c r="Z1944" s="50" t="str">
        <f>IFERROR(__xludf.DUMMYFUNCTION("if(or(V1944="""",V1944=""f""),"""",V1944&amp;"": ""&amp;vlookup(to_text(V1944),'1.Learning-Goals'!$A$3:$B$100,2,FALSE))"),"")</f>
        <v/>
      </c>
      <c r="AA1944" s="50" t="str">
        <f>IFERROR(__xludf.DUMMYFUNCTION("if(or(W1944="""",W1944=""f""),"""",W1944&amp;"": ""&amp;vlookup(to_text(W1944),'1.Learning-Goals'!$A$3:$B$100,2,FALSE))"),"")</f>
        <v/>
      </c>
      <c r="AB1944" s="50" t="str">
        <f>IFERROR(__xludf.DUMMYFUNCTION("if(or(X1944="""",X1944=""f""),"""",X1944&amp;"": ""&amp;vlookup(to_text(X1944),'1.Learning-Goals'!$A$3:$B$100,2,FALSE))"),"")</f>
        <v/>
      </c>
      <c r="AC1944" s="52"/>
      <c r="AD1944" s="52"/>
      <c r="AE1944" s="52"/>
      <c r="AF1944" s="52"/>
      <c r="AG1944" s="52"/>
      <c r="AH1944" s="52"/>
      <c r="AI1944" s="52"/>
      <c r="AJ1944" s="52"/>
    </row>
    <row r="1945" ht="15.75" customHeight="1">
      <c r="A1945" s="53"/>
      <c r="B1945" s="39" t="str">
        <f t="shared" si="1"/>
        <v/>
      </c>
      <c r="C1945" s="40" t="s">
        <v>6421</v>
      </c>
      <c r="D1945" s="41" t="s">
        <v>6422</v>
      </c>
      <c r="E1945" s="41" t="s">
        <v>4890</v>
      </c>
      <c r="F1945" s="40" t="s">
        <v>5260</v>
      </c>
      <c r="G1945" s="41" t="s">
        <v>4051</v>
      </c>
      <c r="H1945" s="60" t="s">
        <v>4893</v>
      </c>
      <c r="I1945" s="41" t="s">
        <v>5261</v>
      </c>
      <c r="J1945" s="41" t="s">
        <v>6406</v>
      </c>
      <c r="K1945" s="40" t="s">
        <v>6423</v>
      </c>
      <c r="L1945" s="41" t="s">
        <v>6424</v>
      </c>
      <c r="M1945" s="59"/>
      <c r="N1945" s="49"/>
      <c r="O1945" s="61"/>
      <c r="P1945" s="49"/>
      <c r="Q1945" s="46" t="s">
        <v>6425</v>
      </c>
      <c r="R1945" s="46" t="s">
        <v>6426</v>
      </c>
      <c r="S1945" s="49"/>
      <c r="T1945" s="50" t="str">
        <f>IFERROR(__xludf.DUMMYFUNCTION("if(isblank($A1945),"""",REGEXREPLACE($A1945,   "",?(\d),?"",  ""$1""&amp;""-""&amp;$H1945))"),"")</f>
        <v/>
      </c>
      <c r="U1945" s="51" t="str">
        <f>IFERROR(__xludf.DUMMYFUNCTION("iferror(split(A1945,"","",TRUE,TRUE),"""")"),"")</f>
        <v/>
      </c>
      <c r="V1945" s="51"/>
      <c r="W1945" s="51"/>
      <c r="X1945" s="51"/>
      <c r="Y1945" s="50" t="str">
        <f>IFERROR(__xludf.DUMMYFUNCTION("if(or(U1945="""",U1945=""f""),"""",U1945&amp;"": ""&amp;vlookup(to_text(U1945),'1.Learning-Goals'!$A$3:$B$100,2,FALSE))"),"")</f>
        <v/>
      </c>
      <c r="Z1945" s="50" t="str">
        <f>IFERROR(__xludf.DUMMYFUNCTION("if(or(V1945="""",V1945=""f""),"""",V1945&amp;"": ""&amp;vlookup(to_text(V1945),'1.Learning-Goals'!$A$3:$B$100,2,FALSE))"),"")</f>
        <v/>
      </c>
      <c r="AA1945" s="50" t="str">
        <f>IFERROR(__xludf.DUMMYFUNCTION("if(or(W1945="""",W1945=""f""),"""",W1945&amp;"": ""&amp;vlookup(to_text(W1945),'1.Learning-Goals'!$A$3:$B$100,2,FALSE))"),"")</f>
        <v/>
      </c>
      <c r="AB1945" s="50" t="str">
        <f>IFERROR(__xludf.DUMMYFUNCTION("if(or(X1945="""",X1945=""f""),"""",X1945&amp;"": ""&amp;vlookup(to_text(X1945),'1.Learning-Goals'!$A$3:$B$100,2,FALSE))"),"")</f>
        <v/>
      </c>
      <c r="AC1945" s="52"/>
      <c r="AD1945" s="52"/>
      <c r="AE1945" s="52"/>
      <c r="AF1945" s="52"/>
      <c r="AG1945" s="52"/>
      <c r="AH1945" s="52"/>
      <c r="AI1945" s="52"/>
      <c r="AJ1945" s="52"/>
    </row>
    <row r="1946" ht="15.75" customHeight="1">
      <c r="A1946" s="53"/>
      <c r="B1946" s="39" t="str">
        <f t="shared" si="1"/>
        <v/>
      </c>
      <c r="C1946" s="40" t="s">
        <v>6427</v>
      </c>
      <c r="D1946" s="41" t="s">
        <v>6428</v>
      </c>
      <c r="E1946" s="41" t="s">
        <v>4890</v>
      </c>
      <c r="F1946" s="40" t="s">
        <v>5260</v>
      </c>
      <c r="G1946" s="41" t="s">
        <v>4051</v>
      </c>
      <c r="H1946" s="60" t="s">
        <v>4893</v>
      </c>
      <c r="I1946" s="41" t="s">
        <v>5261</v>
      </c>
      <c r="J1946" s="41" t="s">
        <v>6406</v>
      </c>
      <c r="K1946" s="40" t="s">
        <v>6429</v>
      </c>
      <c r="L1946" s="41" t="s">
        <v>6430</v>
      </c>
      <c r="M1946" s="59"/>
      <c r="N1946" s="49"/>
      <c r="O1946" s="61"/>
      <c r="P1946" s="49"/>
      <c r="Q1946" s="46" t="s">
        <v>6431</v>
      </c>
      <c r="R1946" s="59"/>
      <c r="S1946" s="49"/>
      <c r="T1946" s="50" t="str">
        <f>IFERROR(__xludf.DUMMYFUNCTION("if(isblank($A1946),"""",REGEXREPLACE($A1946,   "",?(\d),?"",  ""$1""&amp;""-""&amp;$H1946))"),"")</f>
        <v/>
      </c>
      <c r="U1946" s="51" t="str">
        <f>IFERROR(__xludf.DUMMYFUNCTION("iferror(split(A1946,"","",TRUE,TRUE),"""")"),"")</f>
        <v/>
      </c>
      <c r="V1946" s="51"/>
      <c r="W1946" s="51"/>
      <c r="X1946" s="51"/>
      <c r="Y1946" s="50" t="str">
        <f>IFERROR(__xludf.DUMMYFUNCTION("if(or(U1946="""",U1946=""f""),"""",U1946&amp;"": ""&amp;vlookup(to_text(U1946),'1.Learning-Goals'!$A$3:$B$100,2,FALSE))"),"")</f>
        <v/>
      </c>
      <c r="Z1946" s="50" t="str">
        <f>IFERROR(__xludf.DUMMYFUNCTION("if(or(V1946="""",V1946=""f""),"""",V1946&amp;"": ""&amp;vlookup(to_text(V1946),'1.Learning-Goals'!$A$3:$B$100,2,FALSE))"),"")</f>
        <v/>
      </c>
      <c r="AA1946" s="50" t="str">
        <f>IFERROR(__xludf.DUMMYFUNCTION("if(or(W1946="""",W1946=""f""),"""",W1946&amp;"": ""&amp;vlookup(to_text(W1946),'1.Learning-Goals'!$A$3:$B$100,2,FALSE))"),"")</f>
        <v/>
      </c>
      <c r="AB1946" s="50" t="str">
        <f>IFERROR(__xludf.DUMMYFUNCTION("if(or(X1946="""",X1946=""f""),"""",X1946&amp;"": ""&amp;vlookup(to_text(X1946),'1.Learning-Goals'!$A$3:$B$100,2,FALSE))"),"")</f>
        <v/>
      </c>
      <c r="AC1946" s="52"/>
      <c r="AD1946" s="52"/>
      <c r="AE1946" s="52"/>
      <c r="AF1946" s="52"/>
      <c r="AG1946" s="52"/>
      <c r="AH1946" s="52"/>
      <c r="AI1946" s="52"/>
      <c r="AJ1946" s="52"/>
    </row>
    <row r="1947" ht="15.75" customHeight="1">
      <c r="A1947" s="53"/>
      <c r="B1947" s="39" t="str">
        <f t="shared" si="1"/>
        <v/>
      </c>
      <c r="C1947" s="40" t="s">
        <v>6432</v>
      </c>
      <c r="D1947" s="41" t="s">
        <v>6433</v>
      </c>
      <c r="E1947" s="41" t="s">
        <v>4890</v>
      </c>
      <c r="F1947" s="40" t="s">
        <v>5260</v>
      </c>
      <c r="G1947" s="41" t="s">
        <v>1067</v>
      </c>
      <c r="H1947" s="60" t="s">
        <v>4893</v>
      </c>
      <c r="I1947" s="41" t="s">
        <v>5261</v>
      </c>
      <c r="J1947" s="46" t="s">
        <v>6434</v>
      </c>
      <c r="K1947" s="40" t="s">
        <v>6435</v>
      </c>
      <c r="L1947" s="41" t="s">
        <v>6436</v>
      </c>
      <c r="M1947" s="59"/>
      <c r="N1947" s="49"/>
      <c r="O1947" s="61"/>
      <c r="P1947" s="49"/>
      <c r="Q1947" s="46" t="s">
        <v>6437</v>
      </c>
      <c r="R1947" s="59"/>
      <c r="S1947" s="49"/>
      <c r="T1947" s="50" t="str">
        <f>IFERROR(__xludf.DUMMYFUNCTION("if(isblank($A1947),"""",REGEXREPLACE($A1947,   "",?(\d),?"",  ""$1""&amp;""-""&amp;$H1947))"),"")</f>
        <v/>
      </c>
      <c r="U1947" s="51" t="str">
        <f>IFERROR(__xludf.DUMMYFUNCTION("iferror(split(A1947,"","",TRUE,TRUE),"""")"),"")</f>
        <v/>
      </c>
      <c r="V1947" s="51"/>
      <c r="W1947" s="51"/>
      <c r="X1947" s="51"/>
      <c r="Y1947" s="50" t="str">
        <f>IFERROR(__xludf.DUMMYFUNCTION("if(or(U1947="""",U1947=""f""),"""",U1947&amp;"": ""&amp;vlookup(to_text(U1947),'1.Learning-Goals'!$A$3:$B$100,2,FALSE))"),"")</f>
        <v/>
      </c>
      <c r="Z1947" s="50" t="str">
        <f>IFERROR(__xludf.DUMMYFUNCTION("if(or(V1947="""",V1947=""f""),"""",V1947&amp;"": ""&amp;vlookup(to_text(V1947),'1.Learning-Goals'!$A$3:$B$100,2,FALSE))"),"")</f>
        <v/>
      </c>
      <c r="AA1947" s="50" t="str">
        <f>IFERROR(__xludf.DUMMYFUNCTION("if(or(W1947="""",W1947=""f""),"""",W1947&amp;"": ""&amp;vlookup(to_text(W1947),'1.Learning-Goals'!$A$3:$B$100,2,FALSE))"),"")</f>
        <v/>
      </c>
      <c r="AB1947" s="50" t="str">
        <f>IFERROR(__xludf.DUMMYFUNCTION("if(or(X1947="""",X1947=""f""),"""",X1947&amp;"": ""&amp;vlookup(to_text(X1947),'1.Learning-Goals'!$A$3:$B$100,2,FALSE))"),"")</f>
        <v/>
      </c>
      <c r="AC1947" s="52"/>
      <c r="AD1947" s="52"/>
      <c r="AE1947" s="52"/>
      <c r="AF1947" s="52"/>
      <c r="AG1947" s="52"/>
      <c r="AH1947" s="52"/>
      <c r="AI1947" s="52"/>
      <c r="AJ1947" s="52"/>
    </row>
    <row r="1948" ht="15.75" customHeight="1">
      <c r="A1948" s="53"/>
      <c r="B1948" s="39" t="str">
        <f t="shared" si="1"/>
        <v/>
      </c>
      <c r="C1948" s="40" t="s">
        <v>6438</v>
      </c>
      <c r="D1948" s="41" t="s">
        <v>6439</v>
      </c>
      <c r="E1948" s="41" t="s">
        <v>4890</v>
      </c>
      <c r="F1948" s="40" t="s">
        <v>5260</v>
      </c>
      <c r="G1948" s="41" t="s">
        <v>4051</v>
      </c>
      <c r="H1948" s="60" t="s">
        <v>4893</v>
      </c>
      <c r="I1948" s="41" t="s">
        <v>5261</v>
      </c>
      <c r="J1948" s="41" t="s">
        <v>6434</v>
      </c>
      <c r="K1948" s="40" t="s">
        <v>6440</v>
      </c>
      <c r="L1948" s="41" t="s">
        <v>6441</v>
      </c>
      <c r="M1948" s="59"/>
      <c r="N1948" s="49"/>
      <c r="O1948" s="61"/>
      <c r="P1948" s="49"/>
      <c r="Q1948" s="46" t="s">
        <v>6442</v>
      </c>
      <c r="R1948" s="46" t="s">
        <v>6443</v>
      </c>
      <c r="S1948" s="49"/>
      <c r="T1948" s="50" t="str">
        <f>IFERROR(__xludf.DUMMYFUNCTION("if(isblank($A1948),"""",REGEXREPLACE($A1948,   "",?(\d),?"",  ""$1""&amp;""-""&amp;$H1948))"),"")</f>
        <v/>
      </c>
      <c r="U1948" s="51" t="str">
        <f>IFERROR(__xludf.DUMMYFUNCTION("iferror(split(A1948,"","",TRUE,TRUE),"""")"),"")</f>
        <v/>
      </c>
      <c r="V1948" s="51"/>
      <c r="W1948" s="51"/>
      <c r="X1948" s="51"/>
      <c r="Y1948" s="50" t="str">
        <f>IFERROR(__xludf.DUMMYFUNCTION("if(or(U1948="""",U1948=""f""),"""",U1948&amp;"": ""&amp;vlookup(to_text(U1948),'1.Learning-Goals'!$A$3:$B$100,2,FALSE))"),"")</f>
        <v/>
      </c>
      <c r="Z1948" s="50" t="str">
        <f>IFERROR(__xludf.DUMMYFUNCTION("if(or(V1948="""",V1948=""f""),"""",V1948&amp;"": ""&amp;vlookup(to_text(V1948),'1.Learning-Goals'!$A$3:$B$100,2,FALSE))"),"")</f>
        <v/>
      </c>
      <c r="AA1948" s="50" t="str">
        <f>IFERROR(__xludf.DUMMYFUNCTION("if(or(W1948="""",W1948=""f""),"""",W1948&amp;"": ""&amp;vlookup(to_text(W1948),'1.Learning-Goals'!$A$3:$B$100,2,FALSE))"),"")</f>
        <v/>
      </c>
      <c r="AB1948" s="50" t="str">
        <f>IFERROR(__xludf.DUMMYFUNCTION("if(or(X1948="""",X1948=""f""),"""",X1948&amp;"": ""&amp;vlookup(to_text(X1948),'1.Learning-Goals'!$A$3:$B$100,2,FALSE))"),"")</f>
        <v/>
      </c>
      <c r="AC1948" s="52"/>
      <c r="AD1948" s="52"/>
      <c r="AE1948" s="52"/>
      <c r="AF1948" s="52"/>
      <c r="AG1948" s="52"/>
      <c r="AH1948" s="52"/>
      <c r="AI1948" s="52"/>
      <c r="AJ1948" s="52"/>
    </row>
    <row r="1949" ht="15.75" customHeight="1">
      <c r="A1949" s="53"/>
      <c r="B1949" s="39" t="str">
        <f t="shared" si="1"/>
        <v/>
      </c>
      <c r="C1949" s="40" t="s">
        <v>6444</v>
      </c>
      <c r="D1949" s="41" t="s">
        <v>6445</v>
      </c>
      <c r="E1949" s="41" t="s">
        <v>4890</v>
      </c>
      <c r="F1949" s="40" t="s">
        <v>5260</v>
      </c>
      <c r="G1949" s="41" t="s">
        <v>4051</v>
      </c>
      <c r="H1949" s="60" t="s">
        <v>4893</v>
      </c>
      <c r="I1949" s="41" t="s">
        <v>5261</v>
      </c>
      <c r="J1949" s="41" t="s">
        <v>6434</v>
      </c>
      <c r="K1949" s="40" t="s">
        <v>6342</v>
      </c>
      <c r="L1949" s="41" t="s">
        <v>6343</v>
      </c>
      <c r="M1949" s="59"/>
      <c r="N1949" s="49"/>
      <c r="O1949" s="61"/>
      <c r="P1949" s="49"/>
      <c r="Q1949" s="46" t="s">
        <v>6344</v>
      </c>
      <c r="R1949" s="46" t="s">
        <v>6345</v>
      </c>
      <c r="S1949" s="49"/>
      <c r="T1949" s="50" t="str">
        <f>IFERROR(__xludf.DUMMYFUNCTION("if(isblank($A1949),"""",REGEXREPLACE($A1949,   "",?(\d),?"",  ""$1""&amp;""-""&amp;$H1949))"),"")</f>
        <v/>
      </c>
      <c r="U1949" s="51" t="str">
        <f>IFERROR(__xludf.DUMMYFUNCTION("iferror(split(A1949,"","",TRUE,TRUE),"""")"),"")</f>
        <v/>
      </c>
      <c r="V1949" s="51"/>
      <c r="W1949" s="51"/>
      <c r="X1949" s="51"/>
      <c r="Y1949" s="50" t="str">
        <f>IFERROR(__xludf.DUMMYFUNCTION("if(or(U1949="""",U1949=""f""),"""",U1949&amp;"": ""&amp;vlookup(to_text(U1949),'1.Learning-Goals'!$A$3:$B$100,2,FALSE))"),"")</f>
        <v/>
      </c>
      <c r="Z1949" s="50" t="str">
        <f>IFERROR(__xludf.DUMMYFUNCTION("if(or(V1949="""",V1949=""f""),"""",V1949&amp;"": ""&amp;vlookup(to_text(V1949),'1.Learning-Goals'!$A$3:$B$100,2,FALSE))"),"")</f>
        <v/>
      </c>
      <c r="AA1949" s="50" t="str">
        <f>IFERROR(__xludf.DUMMYFUNCTION("if(or(W1949="""",W1949=""f""),"""",W1949&amp;"": ""&amp;vlookup(to_text(W1949),'1.Learning-Goals'!$A$3:$B$100,2,FALSE))"),"")</f>
        <v/>
      </c>
      <c r="AB1949" s="50" t="str">
        <f>IFERROR(__xludf.DUMMYFUNCTION("if(or(X1949="""",X1949=""f""),"""",X1949&amp;"": ""&amp;vlookup(to_text(X1949),'1.Learning-Goals'!$A$3:$B$100,2,FALSE))"),"")</f>
        <v/>
      </c>
      <c r="AC1949" s="52"/>
      <c r="AD1949" s="52"/>
      <c r="AE1949" s="52"/>
      <c r="AF1949" s="52"/>
      <c r="AG1949" s="52"/>
      <c r="AH1949" s="52"/>
      <c r="AI1949" s="52"/>
      <c r="AJ1949" s="52"/>
    </row>
    <row r="1950" ht="15.75" customHeight="1">
      <c r="A1950" s="53"/>
      <c r="B1950" s="39" t="str">
        <f t="shared" si="1"/>
        <v/>
      </c>
      <c r="C1950" s="40" t="s">
        <v>6446</v>
      </c>
      <c r="D1950" s="41" t="s">
        <v>6447</v>
      </c>
      <c r="E1950" s="41" t="s">
        <v>4890</v>
      </c>
      <c r="F1950" s="40" t="s">
        <v>5260</v>
      </c>
      <c r="G1950" s="41" t="s">
        <v>4892</v>
      </c>
      <c r="H1950" s="60" t="s">
        <v>4893</v>
      </c>
      <c r="I1950" s="41" t="s">
        <v>5261</v>
      </c>
      <c r="J1950" s="46" t="s">
        <v>6448</v>
      </c>
      <c r="K1950" s="40" t="s">
        <v>6449</v>
      </c>
      <c r="L1950" s="41" t="s">
        <v>6450</v>
      </c>
      <c r="M1950" s="59"/>
      <c r="N1950" s="49"/>
      <c r="O1950" s="61"/>
      <c r="P1950" s="49"/>
      <c r="Q1950" s="59"/>
      <c r="R1950" s="59"/>
      <c r="S1950" s="49"/>
      <c r="T1950" s="50" t="str">
        <f>IFERROR(__xludf.DUMMYFUNCTION("if(isblank($A1950),"""",REGEXREPLACE($A1950,   "",?(\d),?"",  ""$1""&amp;""-""&amp;$H1950))"),"")</f>
        <v/>
      </c>
      <c r="U1950" s="51" t="str">
        <f>IFERROR(__xludf.DUMMYFUNCTION("iferror(split(A1950,"","",TRUE,TRUE),"""")"),"")</f>
        <v/>
      </c>
      <c r="V1950" s="51"/>
      <c r="W1950" s="51"/>
      <c r="X1950" s="51"/>
      <c r="Y1950" s="50" t="str">
        <f>IFERROR(__xludf.DUMMYFUNCTION("if(or(U1950="""",U1950=""f""),"""",U1950&amp;"": ""&amp;vlookup(to_text(U1950),'1.Learning-Goals'!$A$3:$B$100,2,FALSE))"),"")</f>
        <v/>
      </c>
      <c r="Z1950" s="50" t="str">
        <f>IFERROR(__xludf.DUMMYFUNCTION("if(or(V1950="""",V1950=""f""),"""",V1950&amp;"": ""&amp;vlookup(to_text(V1950),'1.Learning-Goals'!$A$3:$B$100,2,FALSE))"),"")</f>
        <v/>
      </c>
      <c r="AA1950" s="50" t="str">
        <f>IFERROR(__xludf.DUMMYFUNCTION("if(or(W1950="""",W1950=""f""),"""",W1950&amp;"": ""&amp;vlookup(to_text(W1950),'1.Learning-Goals'!$A$3:$B$100,2,FALSE))"),"")</f>
        <v/>
      </c>
      <c r="AB1950" s="50" t="str">
        <f>IFERROR(__xludf.DUMMYFUNCTION("if(or(X1950="""",X1950=""f""),"""",X1950&amp;"": ""&amp;vlookup(to_text(X1950),'1.Learning-Goals'!$A$3:$B$100,2,FALSE))"),"")</f>
        <v/>
      </c>
      <c r="AC1950" s="52"/>
      <c r="AD1950" s="52"/>
      <c r="AE1950" s="52"/>
      <c r="AF1950" s="52"/>
      <c r="AG1950" s="52"/>
      <c r="AH1950" s="52"/>
      <c r="AI1950" s="52"/>
      <c r="AJ1950" s="52"/>
    </row>
    <row r="1951" ht="15.75" customHeight="1">
      <c r="A1951" s="53"/>
      <c r="B1951" s="39" t="str">
        <f t="shared" si="1"/>
        <v/>
      </c>
      <c r="C1951" s="40" t="s">
        <v>6451</v>
      </c>
      <c r="D1951" s="41" t="s">
        <v>6452</v>
      </c>
      <c r="E1951" s="41" t="s">
        <v>4890</v>
      </c>
      <c r="F1951" s="40" t="s">
        <v>5260</v>
      </c>
      <c r="G1951" s="41" t="s">
        <v>4892</v>
      </c>
      <c r="H1951" s="60" t="s">
        <v>4893</v>
      </c>
      <c r="I1951" s="41" t="s">
        <v>5261</v>
      </c>
      <c r="J1951" s="46" t="s">
        <v>6448</v>
      </c>
      <c r="K1951" s="40" t="s">
        <v>6449</v>
      </c>
      <c r="L1951" s="41" t="s">
        <v>6450</v>
      </c>
      <c r="M1951" s="59"/>
      <c r="N1951" s="49"/>
      <c r="O1951" s="61"/>
      <c r="P1951" s="49"/>
      <c r="Q1951" s="59"/>
      <c r="R1951" s="59"/>
      <c r="S1951" s="49"/>
      <c r="T1951" s="50" t="str">
        <f>IFERROR(__xludf.DUMMYFUNCTION("if(isblank($A1951),"""",REGEXREPLACE($A1951,   "",?(\d),?"",  ""$1""&amp;""-""&amp;$H1951))"),"")</f>
        <v/>
      </c>
      <c r="U1951" s="51" t="str">
        <f>IFERROR(__xludf.DUMMYFUNCTION("iferror(split(A1951,"","",TRUE,TRUE),"""")"),"")</f>
        <v/>
      </c>
      <c r="V1951" s="51"/>
      <c r="W1951" s="51"/>
      <c r="X1951" s="51"/>
      <c r="Y1951" s="50" t="str">
        <f>IFERROR(__xludf.DUMMYFUNCTION("if(or(U1951="""",U1951=""f""),"""",U1951&amp;"": ""&amp;vlookup(to_text(U1951),'1.Learning-Goals'!$A$3:$B$100,2,FALSE))"),"")</f>
        <v/>
      </c>
      <c r="Z1951" s="50" t="str">
        <f>IFERROR(__xludf.DUMMYFUNCTION("if(or(V1951="""",V1951=""f""),"""",V1951&amp;"": ""&amp;vlookup(to_text(V1951),'1.Learning-Goals'!$A$3:$B$100,2,FALSE))"),"")</f>
        <v/>
      </c>
      <c r="AA1951" s="50" t="str">
        <f>IFERROR(__xludf.DUMMYFUNCTION("if(or(W1951="""",W1951=""f""),"""",W1951&amp;"": ""&amp;vlookup(to_text(W1951),'1.Learning-Goals'!$A$3:$B$100,2,FALSE))"),"")</f>
        <v/>
      </c>
      <c r="AB1951" s="50" t="str">
        <f>IFERROR(__xludf.DUMMYFUNCTION("if(or(X1951="""",X1951=""f""),"""",X1951&amp;"": ""&amp;vlookup(to_text(X1951),'1.Learning-Goals'!$A$3:$B$100,2,FALSE))"),"")</f>
        <v/>
      </c>
      <c r="AC1951" s="52"/>
      <c r="AD1951" s="52"/>
      <c r="AE1951" s="52"/>
      <c r="AF1951" s="52"/>
      <c r="AG1951" s="52"/>
      <c r="AH1951" s="52"/>
      <c r="AI1951" s="52"/>
      <c r="AJ1951" s="52"/>
    </row>
    <row r="1952" ht="15.75" customHeight="1">
      <c r="A1952" s="53"/>
      <c r="B1952" s="39" t="str">
        <f t="shared" si="1"/>
        <v/>
      </c>
      <c r="C1952" s="40" t="s">
        <v>6453</v>
      </c>
      <c r="D1952" s="41" t="s">
        <v>6454</v>
      </c>
      <c r="E1952" s="41" t="s">
        <v>4890</v>
      </c>
      <c r="F1952" s="40" t="s">
        <v>5260</v>
      </c>
      <c r="G1952" s="41" t="s">
        <v>4892</v>
      </c>
      <c r="H1952" s="60" t="s">
        <v>4893</v>
      </c>
      <c r="I1952" s="41" t="s">
        <v>5261</v>
      </c>
      <c r="J1952" s="46" t="s">
        <v>6448</v>
      </c>
      <c r="K1952" s="40" t="s">
        <v>6449</v>
      </c>
      <c r="L1952" s="41" t="s">
        <v>6450</v>
      </c>
      <c r="M1952" s="59"/>
      <c r="N1952" s="49"/>
      <c r="O1952" s="61"/>
      <c r="P1952" s="49"/>
      <c r="Q1952" s="59"/>
      <c r="R1952" s="59"/>
      <c r="S1952" s="49"/>
      <c r="T1952" s="50" t="str">
        <f>IFERROR(__xludf.DUMMYFUNCTION("if(isblank($A1952),"""",REGEXREPLACE($A1952,   "",?(\d),?"",  ""$1""&amp;""-""&amp;$H1952))"),"")</f>
        <v/>
      </c>
      <c r="U1952" s="51" t="str">
        <f>IFERROR(__xludf.DUMMYFUNCTION("iferror(split(A1952,"","",TRUE,TRUE),"""")"),"")</f>
        <v/>
      </c>
      <c r="V1952" s="51"/>
      <c r="W1952" s="51"/>
      <c r="X1952" s="51"/>
      <c r="Y1952" s="50" t="str">
        <f>IFERROR(__xludf.DUMMYFUNCTION("if(or(U1952="""",U1952=""f""),"""",U1952&amp;"": ""&amp;vlookup(to_text(U1952),'1.Learning-Goals'!$A$3:$B$100,2,FALSE))"),"")</f>
        <v/>
      </c>
      <c r="Z1952" s="50" t="str">
        <f>IFERROR(__xludf.DUMMYFUNCTION("if(or(V1952="""",V1952=""f""),"""",V1952&amp;"": ""&amp;vlookup(to_text(V1952),'1.Learning-Goals'!$A$3:$B$100,2,FALSE))"),"")</f>
        <v/>
      </c>
      <c r="AA1952" s="50" t="str">
        <f>IFERROR(__xludf.DUMMYFUNCTION("if(or(W1952="""",W1952=""f""),"""",W1952&amp;"": ""&amp;vlookup(to_text(W1952),'1.Learning-Goals'!$A$3:$B$100,2,FALSE))"),"")</f>
        <v/>
      </c>
      <c r="AB1952" s="50" t="str">
        <f>IFERROR(__xludf.DUMMYFUNCTION("if(or(X1952="""",X1952=""f""),"""",X1952&amp;"": ""&amp;vlookup(to_text(X1952),'1.Learning-Goals'!$A$3:$B$100,2,FALSE))"),"")</f>
        <v/>
      </c>
      <c r="AC1952" s="52"/>
      <c r="AD1952" s="52"/>
      <c r="AE1952" s="52"/>
      <c r="AF1952" s="52"/>
      <c r="AG1952" s="52"/>
      <c r="AH1952" s="52"/>
      <c r="AI1952" s="52"/>
      <c r="AJ1952" s="52"/>
    </row>
    <row r="1953" ht="15.75" customHeight="1">
      <c r="A1953" s="53"/>
      <c r="B1953" s="39" t="str">
        <f t="shared" si="1"/>
        <v/>
      </c>
      <c r="C1953" s="40" t="s">
        <v>6455</v>
      </c>
      <c r="D1953" s="41" t="s">
        <v>6456</v>
      </c>
      <c r="E1953" s="41" t="s">
        <v>4890</v>
      </c>
      <c r="F1953" s="40" t="s">
        <v>5260</v>
      </c>
      <c r="G1953" s="41" t="s">
        <v>4902</v>
      </c>
      <c r="H1953" s="60" t="s">
        <v>4893</v>
      </c>
      <c r="I1953" s="41" t="s">
        <v>5261</v>
      </c>
      <c r="J1953" s="46" t="s">
        <v>6448</v>
      </c>
      <c r="K1953" s="40" t="s">
        <v>6457</v>
      </c>
      <c r="L1953" s="41" t="s">
        <v>6458</v>
      </c>
      <c r="M1953" s="59"/>
      <c r="N1953" s="49"/>
      <c r="O1953" s="61"/>
      <c r="P1953" s="49"/>
      <c r="Q1953" s="59"/>
      <c r="R1953" s="59"/>
      <c r="S1953" s="49"/>
      <c r="T1953" s="50" t="str">
        <f>IFERROR(__xludf.DUMMYFUNCTION("if(isblank($A1953),"""",REGEXREPLACE($A1953,   "",?(\d),?"",  ""$1""&amp;""-""&amp;$H1953))"),"")</f>
        <v/>
      </c>
      <c r="U1953" s="51" t="str">
        <f>IFERROR(__xludf.DUMMYFUNCTION("iferror(split(A1953,"","",TRUE,TRUE),"""")"),"")</f>
        <v/>
      </c>
      <c r="V1953" s="51"/>
      <c r="W1953" s="51"/>
      <c r="X1953" s="51"/>
      <c r="Y1953" s="50" t="str">
        <f>IFERROR(__xludf.DUMMYFUNCTION("if(or(U1953="""",U1953=""f""),"""",U1953&amp;"": ""&amp;vlookup(to_text(U1953),'1.Learning-Goals'!$A$3:$B$100,2,FALSE))"),"")</f>
        <v/>
      </c>
      <c r="Z1953" s="50" t="str">
        <f>IFERROR(__xludf.DUMMYFUNCTION("if(or(V1953="""",V1953=""f""),"""",V1953&amp;"": ""&amp;vlookup(to_text(V1953),'1.Learning-Goals'!$A$3:$B$100,2,FALSE))"),"")</f>
        <v/>
      </c>
      <c r="AA1953" s="50" t="str">
        <f>IFERROR(__xludf.DUMMYFUNCTION("if(or(W1953="""",W1953=""f""),"""",W1953&amp;"": ""&amp;vlookup(to_text(W1953),'1.Learning-Goals'!$A$3:$B$100,2,FALSE))"),"")</f>
        <v/>
      </c>
      <c r="AB1953" s="50" t="str">
        <f>IFERROR(__xludf.DUMMYFUNCTION("if(or(X1953="""",X1953=""f""),"""",X1953&amp;"": ""&amp;vlookup(to_text(X1953),'1.Learning-Goals'!$A$3:$B$100,2,FALSE))"),"")</f>
        <v/>
      </c>
      <c r="AC1953" s="52"/>
      <c r="AD1953" s="52"/>
      <c r="AE1953" s="52"/>
      <c r="AF1953" s="52"/>
      <c r="AG1953" s="52"/>
      <c r="AH1953" s="52"/>
      <c r="AI1953" s="52"/>
      <c r="AJ1953" s="52"/>
    </row>
    <row r="1954" ht="15.75" customHeight="1">
      <c r="A1954" s="53"/>
      <c r="B1954" s="39" t="str">
        <f t="shared" si="1"/>
        <v/>
      </c>
      <c r="C1954" s="40" t="s">
        <v>6459</v>
      </c>
      <c r="D1954" s="41" t="s">
        <v>6460</v>
      </c>
      <c r="E1954" s="41" t="s">
        <v>4890</v>
      </c>
      <c r="F1954" s="40" t="s">
        <v>5260</v>
      </c>
      <c r="G1954" s="41" t="s">
        <v>1067</v>
      </c>
      <c r="H1954" s="60" t="s">
        <v>4893</v>
      </c>
      <c r="I1954" s="41" t="s">
        <v>5261</v>
      </c>
      <c r="J1954" s="46" t="s">
        <v>6448</v>
      </c>
      <c r="K1954" s="40" t="s">
        <v>6461</v>
      </c>
      <c r="L1954" s="41" t="s">
        <v>6462</v>
      </c>
      <c r="M1954" s="59"/>
      <c r="N1954" s="49"/>
      <c r="O1954" s="61"/>
      <c r="P1954" s="49"/>
      <c r="Q1954" s="59"/>
      <c r="R1954" s="59"/>
      <c r="S1954" s="49"/>
      <c r="T1954" s="50" t="str">
        <f>IFERROR(__xludf.DUMMYFUNCTION("if(isblank($A1954),"""",REGEXREPLACE($A1954,   "",?(\d),?"",  ""$1""&amp;""-""&amp;$H1954))"),"")</f>
        <v/>
      </c>
      <c r="U1954" s="51" t="str">
        <f>IFERROR(__xludf.DUMMYFUNCTION("iferror(split(A1954,"","",TRUE,TRUE),"""")"),"")</f>
        <v/>
      </c>
      <c r="V1954" s="51"/>
      <c r="W1954" s="51"/>
      <c r="X1954" s="51"/>
      <c r="Y1954" s="50" t="str">
        <f>IFERROR(__xludf.DUMMYFUNCTION("if(or(U1954="""",U1954=""f""),"""",U1954&amp;"": ""&amp;vlookup(to_text(U1954),'1.Learning-Goals'!$A$3:$B$100,2,FALSE))"),"")</f>
        <v/>
      </c>
      <c r="Z1954" s="50" t="str">
        <f>IFERROR(__xludf.DUMMYFUNCTION("if(or(V1954="""",V1954=""f""),"""",V1954&amp;"": ""&amp;vlookup(to_text(V1954),'1.Learning-Goals'!$A$3:$B$100,2,FALSE))"),"")</f>
        <v/>
      </c>
      <c r="AA1954" s="50" t="str">
        <f>IFERROR(__xludf.DUMMYFUNCTION("if(or(W1954="""",W1954=""f""),"""",W1954&amp;"": ""&amp;vlookup(to_text(W1954),'1.Learning-Goals'!$A$3:$B$100,2,FALSE))"),"")</f>
        <v/>
      </c>
      <c r="AB1954" s="50" t="str">
        <f>IFERROR(__xludf.DUMMYFUNCTION("if(or(X1954="""",X1954=""f""),"""",X1954&amp;"": ""&amp;vlookup(to_text(X1954),'1.Learning-Goals'!$A$3:$B$100,2,FALSE))"),"")</f>
        <v/>
      </c>
      <c r="AC1954" s="52"/>
      <c r="AD1954" s="52"/>
      <c r="AE1954" s="52"/>
      <c r="AF1954" s="52"/>
      <c r="AG1954" s="52"/>
      <c r="AH1954" s="52"/>
      <c r="AI1954" s="52"/>
      <c r="AJ1954" s="52"/>
    </row>
    <row r="1955" ht="15.75" customHeight="1">
      <c r="A1955" s="53"/>
      <c r="B1955" s="39" t="str">
        <f t="shared" si="1"/>
        <v/>
      </c>
      <c r="C1955" s="40" t="s">
        <v>6463</v>
      </c>
      <c r="D1955" s="41" t="s">
        <v>6464</v>
      </c>
      <c r="E1955" s="41" t="s">
        <v>4890</v>
      </c>
      <c r="F1955" s="40" t="s">
        <v>5260</v>
      </c>
      <c r="G1955" s="41" t="s">
        <v>4051</v>
      </c>
      <c r="H1955" s="60" t="s">
        <v>4893</v>
      </c>
      <c r="I1955" s="41" t="s">
        <v>5261</v>
      </c>
      <c r="J1955" s="41" t="s">
        <v>6448</v>
      </c>
      <c r="K1955" s="40" t="s">
        <v>6465</v>
      </c>
      <c r="L1955" s="41" t="s">
        <v>6466</v>
      </c>
      <c r="M1955" s="59"/>
      <c r="N1955" s="49"/>
      <c r="O1955" s="61"/>
      <c r="P1955" s="49"/>
      <c r="Q1955" s="59"/>
      <c r="R1955" s="59"/>
      <c r="S1955" s="49"/>
      <c r="T1955" s="50" t="str">
        <f>IFERROR(__xludf.DUMMYFUNCTION("if(isblank($A1955),"""",REGEXREPLACE($A1955,   "",?(\d),?"",  ""$1""&amp;""-""&amp;$H1955))"),"")</f>
        <v/>
      </c>
      <c r="U1955" s="51" t="str">
        <f>IFERROR(__xludf.DUMMYFUNCTION("iferror(split(A1955,"","",TRUE,TRUE),"""")"),"")</f>
        <v/>
      </c>
      <c r="V1955" s="51"/>
      <c r="W1955" s="51"/>
      <c r="X1955" s="51"/>
      <c r="Y1955" s="50" t="str">
        <f>IFERROR(__xludf.DUMMYFUNCTION("if(or(U1955="""",U1955=""f""),"""",U1955&amp;"": ""&amp;vlookup(to_text(U1955),'1.Learning-Goals'!$A$3:$B$100,2,FALSE))"),"")</f>
        <v/>
      </c>
      <c r="Z1955" s="50" t="str">
        <f>IFERROR(__xludf.DUMMYFUNCTION("if(or(V1955="""",V1955=""f""),"""",V1955&amp;"": ""&amp;vlookup(to_text(V1955),'1.Learning-Goals'!$A$3:$B$100,2,FALSE))"),"")</f>
        <v/>
      </c>
      <c r="AA1955" s="50" t="str">
        <f>IFERROR(__xludf.DUMMYFUNCTION("if(or(W1955="""",W1955=""f""),"""",W1955&amp;"": ""&amp;vlookup(to_text(W1955),'1.Learning-Goals'!$A$3:$B$100,2,FALSE))"),"")</f>
        <v/>
      </c>
      <c r="AB1955" s="50" t="str">
        <f>IFERROR(__xludf.DUMMYFUNCTION("if(or(X1955="""",X1955=""f""),"""",X1955&amp;"": ""&amp;vlookup(to_text(X1955),'1.Learning-Goals'!$A$3:$B$100,2,FALSE))"),"")</f>
        <v/>
      </c>
      <c r="AC1955" s="52"/>
      <c r="AD1955" s="52"/>
      <c r="AE1955" s="52"/>
      <c r="AF1955" s="52"/>
      <c r="AG1955" s="52"/>
      <c r="AH1955" s="52"/>
      <c r="AI1955" s="52"/>
      <c r="AJ1955" s="52"/>
    </row>
    <row r="1956" ht="15.75" customHeight="1">
      <c r="A1956" s="53"/>
      <c r="B1956" s="39" t="str">
        <f t="shared" si="1"/>
        <v/>
      </c>
      <c r="C1956" s="40" t="s">
        <v>6467</v>
      </c>
      <c r="D1956" s="41" t="s">
        <v>6468</v>
      </c>
      <c r="E1956" s="41" t="s">
        <v>4890</v>
      </c>
      <c r="F1956" s="40" t="s">
        <v>5260</v>
      </c>
      <c r="G1956" s="41" t="s">
        <v>4051</v>
      </c>
      <c r="H1956" s="60" t="s">
        <v>4893</v>
      </c>
      <c r="I1956" s="41" t="s">
        <v>5261</v>
      </c>
      <c r="J1956" s="41" t="s">
        <v>6448</v>
      </c>
      <c r="K1956" s="40" t="s">
        <v>6465</v>
      </c>
      <c r="L1956" s="41" t="s">
        <v>6466</v>
      </c>
      <c r="M1956" s="59"/>
      <c r="N1956" s="49"/>
      <c r="O1956" s="61"/>
      <c r="P1956" s="49"/>
      <c r="Q1956" s="59"/>
      <c r="R1956" s="59"/>
      <c r="S1956" s="49"/>
      <c r="T1956" s="50" t="str">
        <f>IFERROR(__xludf.DUMMYFUNCTION("if(isblank($A1956),"""",REGEXREPLACE($A1956,   "",?(\d),?"",  ""$1""&amp;""-""&amp;$H1956))"),"")</f>
        <v/>
      </c>
      <c r="U1956" s="51" t="str">
        <f>IFERROR(__xludf.DUMMYFUNCTION("iferror(split(A1956,"","",TRUE,TRUE),"""")"),"")</f>
        <v/>
      </c>
      <c r="V1956" s="51"/>
      <c r="W1956" s="51"/>
      <c r="X1956" s="51"/>
      <c r="Y1956" s="50" t="str">
        <f>IFERROR(__xludf.DUMMYFUNCTION("if(or(U1956="""",U1956=""f""),"""",U1956&amp;"": ""&amp;vlookup(to_text(U1956),'1.Learning-Goals'!$A$3:$B$100,2,FALSE))"),"")</f>
        <v/>
      </c>
      <c r="Z1956" s="50" t="str">
        <f>IFERROR(__xludf.DUMMYFUNCTION("if(or(V1956="""",V1956=""f""),"""",V1956&amp;"": ""&amp;vlookup(to_text(V1956),'1.Learning-Goals'!$A$3:$B$100,2,FALSE))"),"")</f>
        <v/>
      </c>
      <c r="AA1956" s="50" t="str">
        <f>IFERROR(__xludf.DUMMYFUNCTION("if(or(W1956="""",W1956=""f""),"""",W1956&amp;"": ""&amp;vlookup(to_text(W1956),'1.Learning-Goals'!$A$3:$B$100,2,FALSE))"),"")</f>
        <v/>
      </c>
      <c r="AB1956" s="50" t="str">
        <f>IFERROR(__xludf.DUMMYFUNCTION("if(or(X1956="""",X1956=""f""),"""",X1956&amp;"": ""&amp;vlookup(to_text(X1956),'1.Learning-Goals'!$A$3:$B$100,2,FALSE))"),"")</f>
        <v/>
      </c>
      <c r="AC1956" s="52"/>
      <c r="AD1956" s="52"/>
      <c r="AE1956" s="52"/>
      <c r="AF1956" s="52"/>
      <c r="AG1956" s="52"/>
      <c r="AH1956" s="52"/>
      <c r="AI1956" s="52"/>
      <c r="AJ1956" s="52"/>
    </row>
    <row r="1957" ht="15.75" customHeight="1">
      <c r="A1957" s="53"/>
      <c r="B1957" s="39" t="str">
        <f t="shared" si="1"/>
        <v/>
      </c>
      <c r="C1957" s="40" t="s">
        <v>6469</v>
      </c>
      <c r="D1957" s="41" t="s">
        <v>6470</v>
      </c>
      <c r="E1957" s="41" t="s">
        <v>4890</v>
      </c>
      <c r="F1957" s="40" t="s">
        <v>5260</v>
      </c>
      <c r="G1957" s="41" t="s">
        <v>4892</v>
      </c>
      <c r="H1957" s="60" t="s">
        <v>4893</v>
      </c>
      <c r="I1957" s="41" t="s">
        <v>5261</v>
      </c>
      <c r="J1957" s="46" t="s">
        <v>6471</v>
      </c>
      <c r="K1957" s="40" t="s">
        <v>6472</v>
      </c>
      <c r="L1957" s="41" t="s">
        <v>6473</v>
      </c>
      <c r="M1957" s="59"/>
      <c r="N1957" s="49"/>
      <c r="O1957" s="61"/>
      <c r="P1957" s="49"/>
      <c r="Q1957" s="59"/>
      <c r="R1957" s="59"/>
      <c r="S1957" s="49"/>
      <c r="T1957" s="50" t="str">
        <f>IFERROR(__xludf.DUMMYFUNCTION("if(isblank($A1957),"""",REGEXREPLACE($A1957,   "",?(\d),?"",  ""$1""&amp;""-""&amp;$H1957))"),"")</f>
        <v/>
      </c>
      <c r="U1957" s="51" t="str">
        <f>IFERROR(__xludf.DUMMYFUNCTION("iferror(split(A1957,"","",TRUE,TRUE),"""")"),"")</f>
        <v/>
      </c>
      <c r="V1957" s="51"/>
      <c r="W1957" s="51"/>
      <c r="X1957" s="51"/>
      <c r="Y1957" s="50" t="str">
        <f>IFERROR(__xludf.DUMMYFUNCTION("if(or(U1957="""",U1957=""f""),"""",U1957&amp;"": ""&amp;vlookup(to_text(U1957),'1.Learning-Goals'!$A$3:$B$100,2,FALSE))"),"")</f>
        <v/>
      </c>
      <c r="Z1957" s="50" t="str">
        <f>IFERROR(__xludf.DUMMYFUNCTION("if(or(V1957="""",V1957=""f""),"""",V1957&amp;"": ""&amp;vlookup(to_text(V1957),'1.Learning-Goals'!$A$3:$B$100,2,FALSE))"),"")</f>
        <v/>
      </c>
      <c r="AA1957" s="50" t="str">
        <f>IFERROR(__xludf.DUMMYFUNCTION("if(or(W1957="""",W1957=""f""),"""",W1957&amp;"": ""&amp;vlookup(to_text(W1957),'1.Learning-Goals'!$A$3:$B$100,2,FALSE))"),"")</f>
        <v/>
      </c>
      <c r="AB1957" s="50" t="str">
        <f>IFERROR(__xludf.DUMMYFUNCTION("if(or(X1957="""",X1957=""f""),"""",X1957&amp;"": ""&amp;vlookup(to_text(X1957),'1.Learning-Goals'!$A$3:$B$100,2,FALSE))"),"")</f>
        <v/>
      </c>
      <c r="AC1957" s="52"/>
      <c r="AD1957" s="52"/>
      <c r="AE1957" s="52"/>
      <c r="AF1957" s="52"/>
      <c r="AG1957" s="52"/>
      <c r="AH1957" s="52"/>
      <c r="AI1957" s="52"/>
      <c r="AJ1957" s="52"/>
    </row>
    <row r="1958" ht="15.75" customHeight="1">
      <c r="A1958" s="53"/>
      <c r="B1958" s="39" t="str">
        <f t="shared" si="1"/>
        <v/>
      </c>
      <c r="C1958" s="40" t="s">
        <v>6474</v>
      </c>
      <c r="D1958" s="41" t="s">
        <v>6475</v>
      </c>
      <c r="E1958" s="41" t="s">
        <v>4890</v>
      </c>
      <c r="F1958" s="40" t="s">
        <v>5260</v>
      </c>
      <c r="G1958" s="41" t="s">
        <v>4902</v>
      </c>
      <c r="H1958" s="60" t="s">
        <v>4893</v>
      </c>
      <c r="I1958" s="41" t="s">
        <v>5261</v>
      </c>
      <c r="J1958" s="46" t="s">
        <v>6471</v>
      </c>
      <c r="K1958" s="40" t="s">
        <v>6476</v>
      </c>
      <c r="L1958" s="41" t="s">
        <v>6477</v>
      </c>
      <c r="M1958" s="59"/>
      <c r="N1958" s="49"/>
      <c r="O1958" s="61"/>
      <c r="P1958" s="49"/>
      <c r="Q1958" s="59"/>
      <c r="R1958" s="59"/>
      <c r="S1958" s="49"/>
      <c r="T1958" s="50" t="str">
        <f>IFERROR(__xludf.DUMMYFUNCTION("if(isblank($A1958),"""",REGEXREPLACE($A1958,   "",?(\d),?"",  ""$1""&amp;""-""&amp;$H1958))"),"")</f>
        <v/>
      </c>
      <c r="U1958" s="51" t="str">
        <f>IFERROR(__xludf.DUMMYFUNCTION("iferror(split(A1958,"","",TRUE,TRUE),"""")"),"")</f>
        <v/>
      </c>
      <c r="V1958" s="51"/>
      <c r="W1958" s="51"/>
      <c r="X1958" s="51"/>
      <c r="Y1958" s="50" t="str">
        <f>IFERROR(__xludf.DUMMYFUNCTION("if(or(U1958="""",U1958=""f""),"""",U1958&amp;"": ""&amp;vlookup(to_text(U1958),'1.Learning-Goals'!$A$3:$B$100,2,FALSE))"),"")</f>
        <v/>
      </c>
      <c r="Z1958" s="50" t="str">
        <f>IFERROR(__xludf.DUMMYFUNCTION("if(or(V1958="""",V1958=""f""),"""",V1958&amp;"": ""&amp;vlookup(to_text(V1958),'1.Learning-Goals'!$A$3:$B$100,2,FALSE))"),"")</f>
        <v/>
      </c>
      <c r="AA1958" s="50" t="str">
        <f>IFERROR(__xludf.DUMMYFUNCTION("if(or(W1958="""",W1958=""f""),"""",W1958&amp;"": ""&amp;vlookup(to_text(W1958),'1.Learning-Goals'!$A$3:$B$100,2,FALSE))"),"")</f>
        <v/>
      </c>
      <c r="AB1958" s="50" t="str">
        <f>IFERROR(__xludf.DUMMYFUNCTION("if(or(X1958="""",X1958=""f""),"""",X1958&amp;"": ""&amp;vlookup(to_text(X1958),'1.Learning-Goals'!$A$3:$B$100,2,FALSE))"),"")</f>
        <v/>
      </c>
      <c r="AC1958" s="52"/>
      <c r="AD1958" s="52"/>
      <c r="AE1958" s="52"/>
      <c r="AF1958" s="52"/>
      <c r="AG1958" s="52"/>
      <c r="AH1958" s="52"/>
      <c r="AI1958" s="52"/>
      <c r="AJ1958" s="52"/>
    </row>
    <row r="1959" ht="15.75" customHeight="1">
      <c r="A1959" s="53"/>
      <c r="B1959" s="39" t="str">
        <f t="shared" si="1"/>
        <v/>
      </c>
      <c r="C1959" s="40" t="s">
        <v>6478</v>
      </c>
      <c r="D1959" s="41" t="s">
        <v>6479</v>
      </c>
      <c r="E1959" s="41" t="s">
        <v>4890</v>
      </c>
      <c r="F1959" s="40" t="s">
        <v>5260</v>
      </c>
      <c r="G1959" s="41" t="s">
        <v>4902</v>
      </c>
      <c r="H1959" s="60" t="s">
        <v>4893</v>
      </c>
      <c r="I1959" s="41" t="s">
        <v>5261</v>
      </c>
      <c r="J1959" s="46" t="s">
        <v>6471</v>
      </c>
      <c r="K1959" s="40" t="s">
        <v>6480</v>
      </c>
      <c r="L1959" s="41" t="s">
        <v>6481</v>
      </c>
      <c r="M1959" s="59"/>
      <c r="N1959" s="49"/>
      <c r="O1959" s="61"/>
      <c r="P1959" s="49"/>
      <c r="Q1959" s="59"/>
      <c r="R1959" s="59"/>
      <c r="S1959" s="49"/>
      <c r="T1959" s="50" t="str">
        <f>IFERROR(__xludf.DUMMYFUNCTION("if(isblank($A1959),"""",REGEXREPLACE($A1959,   "",?(\d),?"",  ""$1""&amp;""-""&amp;$H1959))"),"")</f>
        <v/>
      </c>
      <c r="U1959" s="51" t="str">
        <f>IFERROR(__xludf.DUMMYFUNCTION("iferror(split(A1959,"","",TRUE,TRUE),"""")"),"")</f>
        <v/>
      </c>
      <c r="V1959" s="51"/>
      <c r="W1959" s="51"/>
      <c r="X1959" s="51"/>
      <c r="Y1959" s="50" t="str">
        <f>IFERROR(__xludf.DUMMYFUNCTION("if(or(U1959="""",U1959=""f""),"""",U1959&amp;"": ""&amp;vlookup(to_text(U1959),'1.Learning-Goals'!$A$3:$B$100,2,FALSE))"),"")</f>
        <v/>
      </c>
      <c r="Z1959" s="50" t="str">
        <f>IFERROR(__xludf.DUMMYFUNCTION("if(or(V1959="""",V1959=""f""),"""",V1959&amp;"": ""&amp;vlookup(to_text(V1959),'1.Learning-Goals'!$A$3:$B$100,2,FALSE))"),"")</f>
        <v/>
      </c>
      <c r="AA1959" s="50" t="str">
        <f>IFERROR(__xludf.DUMMYFUNCTION("if(or(W1959="""",W1959=""f""),"""",W1959&amp;"": ""&amp;vlookup(to_text(W1959),'1.Learning-Goals'!$A$3:$B$100,2,FALSE))"),"")</f>
        <v/>
      </c>
      <c r="AB1959" s="50" t="str">
        <f>IFERROR(__xludf.DUMMYFUNCTION("if(or(X1959="""",X1959=""f""),"""",X1959&amp;"": ""&amp;vlookup(to_text(X1959),'1.Learning-Goals'!$A$3:$B$100,2,FALSE))"),"")</f>
        <v/>
      </c>
      <c r="AC1959" s="52"/>
      <c r="AD1959" s="52"/>
      <c r="AE1959" s="52"/>
      <c r="AF1959" s="52"/>
      <c r="AG1959" s="52"/>
      <c r="AH1959" s="52"/>
      <c r="AI1959" s="52"/>
      <c r="AJ1959" s="52"/>
    </row>
    <row r="1960" ht="15.75" customHeight="1">
      <c r="A1960" s="53"/>
      <c r="B1960" s="39" t="str">
        <f t="shared" si="1"/>
        <v/>
      </c>
      <c r="C1960" s="40" t="s">
        <v>6482</v>
      </c>
      <c r="D1960" s="41" t="s">
        <v>6483</v>
      </c>
      <c r="E1960" s="41" t="s">
        <v>4890</v>
      </c>
      <c r="F1960" s="40" t="s">
        <v>5260</v>
      </c>
      <c r="G1960" s="41" t="s">
        <v>4902</v>
      </c>
      <c r="H1960" s="60" t="s">
        <v>4893</v>
      </c>
      <c r="I1960" s="41" t="s">
        <v>5261</v>
      </c>
      <c r="J1960" s="46" t="s">
        <v>6471</v>
      </c>
      <c r="K1960" s="40" t="s">
        <v>6476</v>
      </c>
      <c r="L1960" s="41" t="s">
        <v>6477</v>
      </c>
      <c r="M1960" s="59"/>
      <c r="N1960" s="49"/>
      <c r="O1960" s="61"/>
      <c r="P1960" s="49"/>
      <c r="Q1960" s="59"/>
      <c r="R1960" s="59"/>
      <c r="S1960" s="49"/>
      <c r="T1960" s="50" t="str">
        <f>IFERROR(__xludf.DUMMYFUNCTION("if(isblank($A1960),"""",REGEXREPLACE($A1960,   "",?(\d),?"",  ""$1""&amp;""-""&amp;$H1960))"),"")</f>
        <v/>
      </c>
      <c r="U1960" s="51" t="str">
        <f>IFERROR(__xludf.DUMMYFUNCTION("iferror(split(A1960,"","",TRUE,TRUE),"""")"),"")</f>
        <v/>
      </c>
      <c r="V1960" s="51"/>
      <c r="W1960" s="51"/>
      <c r="X1960" s="51"/>
      <c r="Y1960" s="50" t="str">
        <f>IFERROR(__xludf.DUMMYFUNCTION("if(or(U1960="""",U1960=""f""),"""",U1960&amp;"": ""&amp;vlookup(to_text(U1960),'1.Learning-Goals'!$A$3:$B$100,2,FALSE))"),"")</f>
        <v/>
      </c>
      <c r="Z1960" s="50" t="str">
        <f>IFERROR(__xludf.DUMMYFUNCTION("if(or(V1960="""",V1960=""f""),"""",V1960&amp;"": ""&amp;vlookup(to_text(V1960),'1.Learning-Goals'!$A$3:$B$100,2,FALSE))"),"")</f>
        <v/>
      </c>
      <c r="AA1960" s="50" t="str">
        <f>IFERROR(__xludf.DUMMYFUNCTION("if(or(W1960="""",W1960=""f""),"""",W1960&amp;"": ""&amp;vlookup(to_text(W1960),'1.Learning-Goals'!$A$3:$B$100,2,FALSE))"),"")</f>
        <v/>
      </c>
      <c r="AB1960" s="50" t="str">
        <f>IFERROR(__xludf.DUMMYFUNCTION("if(or(X1960="""",X1960=""f""),"""",X1960&amp;"": ""&amp;vlookup(to_text(X1960),'1.Learning-Goals'!$A$3:$B$100,2,FALSE))"),"")</f>
        <v/>
      </c>
      <c r="AC1960" s="52"/>
      <c r="AD1960" s="52"/>
      <c r="AE1960" s="52"/>
      <c r="AF1960" s="52"/>
      <c r="AG1960" s="52"/>
      <c r="AH1960" s="52"/>
      <c r="AI1960" s="52"/>
      <c r="AJ1960" s="52"/>
    </row>
    <row r="1961" ht="15.75" customHeight="1">
      <c r="A1961" s="53"/>
      <c r="B1961" s="39" t="str">
        <f t="shared" si="1"/>
        <v/>
      </c>
      <c r="C1961" s="40" t="s">
        <v>6484</v>
      </c>
      <c r="D1961" s="41" t="s">
        <v>6485</v>
      </c>
      <c r="E1961" s="41" t="s">
        <v>4890</v>
      </c>
      <c r="F1961" s="40" t="s">
        <v>5260</v>
      </c>
      <c r="G1961" s="41" t="s">
        <v>1067</v>
      </c>
      <c r="H1961" s="60" t="s">
        <v>4893</v>
      </c>
      <c r="I1961" s="41" t="s">
        <v>5261</v>
      </c>
      <c r="J1961" s="46" t="s">
        <v>6471</v>
      </c>
      <c r="K1961" s="40" t="s">
        <v>6486</v>
      </c>
      <c r="L1961" s="41" t="s">
        <v>6487</v>
      </c>
      <c r="M1961" s="59"/>
      <c r="N1961" s="49"/>
      <c r="O1961" s="61"/>
      <c r="P1961" s="49"/>
      <c r="Q1961" s="59"/>
      <c r="R1961" s="59"/>
      <c r="S1961" s="49"/>
      <c r="T1961" s="50" t="str">
        <f>IFERROR(__xludf.DUMMYFUNCTION("if(isblank($A1961),"""",REGEXREPLACE($A1961,   "",?(\d),?"",  ""$1""&amp;""-""&amp;$H1961))"),"")</f>
        <v/>
      </c>
      <c r="U1961" s="51" t="str">
        <f>IFERROR(__xludf.DUMMYFUNCTION("iferror(split(A1961,"","",TRUE,TRUE),"""")"),"")</f>
        <v/>
      </c>
      <c r="V1961" s="51"/>
      <c r="W1961" s="51"/>
      <c r="X1961" s="51"/>
      <c r="Y1961" s="50" t="str">
        <f>IFERROR(__xludf.DUMMYFUNCTION("if(or(U1961="""",U1961=""f""),"""",U1961&amp;"": ""&amp;vlookup(to_text(U1961),'1.Learning-Goals'!$A$3:$B$100,2,FALSE))"),"")</f>
        <v/>
      </c>
      <c r="Z1961" s="50" t="str">
        <f>IFERROR(__xludf.DUMMYFUNCTION("if(or(V1961="""",V1961=""f""),"""",V1961&amp;"": ""&amp;vlookup(to_text(V1961),'1.Learning-Goals'!$A$3:$B$100,2,FALSE))"),"")</f>
        <v/>
      </c>
      <c r="AA1961" s="50" t="str">
        <f>IFERROR(__xludf.DUMMYFUNCTION("if(or(W1961="""",W1961=""f""),"""",W1961&amp;"": ""&amp;vlookup(to_text(W1961),'1.Learning-Goals'!$A$3:$B$100,2,FALSE))"),"")</f>
        <v/>
      </c>
      <c r="AB1961" s="50" t="str">
        <f>IFERROR(__xludf.DUMMYFUNCTION("if(or(X1961="""",X1961=""f""),"""",X1961&amp;"": ""&amp;vlookup(to_text(X1961),'1.Learning-Goals'!$A$3:$B$100,2,FALSE))"),"")</f>
        <v/>
      </c>
      <c r="AC1961" s="52"/>
      <c r="AD1961" s="52"/>
      <c r="AE1961" s="52"/>
      <c r="AF1961" s="52"/>
      <c r="AG1961" s="52"/>
      <c r="AH1961" s="52"/>
      <c r="AI1961" s="52"/>
      <c r="AJ1961" s="52"/>
    </row>
    <row r="1962" ht="15.75" customHeight="1">
      <c r="A1962" s="53"/>
      <c r="B1962" s="39" t="str">
        <f t="shared" si="1"/>
        <v/>
      </c>
      <c r="C1962" s="40" t="s">
        <v>6488</v>
      </c>
      <c r="D1962" s="41" t="s">
        <v>6489</v>
      </c>
      <c r="E1962" s="41" t="s">
        <v>4890</v>
      </c>
      <c r="F1962" s="40" t="s">
        <v>5260</v>
      </c>
      <c r="G1962" s="41" t="s">
        <v>1067</v>
      </c>
      <c r="H1962" s="60" t="s">
        <v>4893</v>
      </c>
      <c r="I1962" s="41" t="s">
        <v>5261</v>
      </c>
      <c r="J1962" s="46" t="s">
        <v>6471</v>
      </c>
      <c r="K1962" s="40" t="s">
        <v>6490</v>
      </c>
      <c r="L1962" s="41" t="s">
        <v>6491</v>
      </c>
      <c r="M1962" s="59"/>
      <c r="N1962" s="49"/>
      <c r="O1962" s="61"/>
      <c r="P1962" s="49"/>
      <c r="Q1962" s="59"/>
      <c r="R1962" s="59"/>
      <c r="S1962" s="49"/>
      <c r="T1962" s="50" t="str">
        <f>IFERROR(__xludf.DUMMYFUNCTION("if(isblank($A1962),"""",REGEXREPLACE($A1962,   "",?(\d),?"",  ""$1""&amp;""-""&amp;$H1962))"),"")</f>
        <v/>
      </c>
      <c r="U1962" s="51" t="str">
        <f>IFERROR(__xludf.DUMMYFUNCTION("iferror(split(A1962,"","",TRUE,TRUE),"""")"),"")</f>
        <v/>
      </c>
      <c r="V1962" s="51"/>
      <c r="W1962" s="51"/>
      <c r="X1962" s="51"/>
      <c r="Y1962" s="50" t="str">
        <f>IFERROR(__xludf.DUMMYFUNCTION("if(or(U1962="""",U1962=""f""),"""",U1962&amp;"": ""&amp;vlookup(to_text(U1962),'1.Learning-Goals'!$A$3:$B$100,2,FALSE))"),"")</f>
        <v/>
      </c>
      <c r="Z1962" s="50" t="str">
        <f>IFERROR(__xludf.DUMMYFUNCTION("if(or(V1962="""",V1962=""f""),"""",V1962&amp;"": ""&amp;vlookup(to_text(V1962),'1.Learning-Goals'!$A$3:$B$100,2,FALSE))"),"")</f>
        <v/>
      </c>
      <c r="AA1962" s="50" t="str">
        <f>IFERROR(__xludf.DUMMYFUNCTION("if(or(W1962="""",W1962=""f""),"""",W1962&amp;"": ""&amp;vlookup(to_text(W1962),'1.Learning-Goals'!$A$3:$B$100,2,FALSE))"),"")</f>
        <v/>
      </c>
      <c r="AB1962" s="50" t="str">
        <f>IFERROR(__xludf.DUMMYFUNCTION("if(or(X1962="""",X1962=""f""),"""",X1962&amp;"": ""&amp;vlookup(to_text(X1962),'1.Learning-Goals'!$A$3:$B$100,2,FALSE))"),"")</f>
        <v/>
      </c>
      <c r="AC1962" s="52"/>
      <c r="AD1962" s="52"/>
      <c r="AE1962" s="52"/>
      <c r="AF1962" s="52"/>
      <c r="AG1962" s="52"/>
      <c r="AH1962" s="52"/>
      <c r="AI1962" s="52"/>
      <c r="AJ1962" s="52"/>
    </row>
    <row r="1963" ht="15.75" customHeight="1">
      <c r="A1963" s="53"/>
      <c r="B1963" s="39" t="str">
        <f t="shared" si="1"/>
        <v/>
      </c>
      <c r="C1963" s="40" t="s">
        <v>6492</v>
      </c>
      <c r="D1963" s="41" t="s">
        <v>6493</v>
      </c>
      <c r="E1963" s="41" t="s">
        <v>4890</v>
      </c>
      <c r="F1963" s="40" t="s">
        <v>5260</v>
      </c>
      <c r="G1963" s="41" t="s">
        <v>1067</v>
      </c>
      <c r="H1963" s="60" t="s">
        <v>4893</v>
      </c>
      <c r="I1963" s="41" t="s">
        <v>5261</v>
      </c>
      <c r="J1963" s="46" t="s">
        <v>6471</v>
      </c>
      <c r="K1963" s="40" t="s">
        <v>6490</v>
      </c>
      <c r="L1963" s="41" t="s">
        <v>6491</v>
      </c>
      <c r="M1963" s="59"/>
      <c r="N1963" s="49"/>
      <c r="O1963" s="61"/>
      <c r="P1963" s="49"/>
      <c r="Q1963" s="59"/>
      <c r="R1963" s="59"/>
      <c r="S1963" s="49"/>
      <c r="T1963" s="50" t="str">
        <f>IFERROR(__xludf.DUMMYFUNCTION("if(isblank($A1963),"""",REGEXREPLACE($A1963,   "",?(\d),?"",  ""$1""&amp;""-""&amp;$H1963))"),"")</f>
        <v/>
      </c>
      <c r="U1963" s="51" t="str">
        <f>IFERROR(__xludf.DUMMYFUNCTION("iferror(split(A1963,"","",TRUE,TRUE),"""")"),"")</f>
        <v/>
      </c>
      <c r="V1963" s="51"/>
      <c r="W1963" s="51"/>
      <c r="X1963" s="51"/>
      <c r="Y1963" s="50" t="str">
        <f>IFERROR(__xludf.DUMMYFUNCTION("if(or(U1963="""",U1963=""f""),"""",U1963&amp;"": ""&amp;vlookup(to_text(U1963),'1.Learning-Goals'!$A$3:$B$100,2,FALSE))"),"")</f>
        <v/>
      </c>
      <c r="Z1963" s="50" t="str">
        <f>IFERROR(__xludf.DUMMYFUNCTION("if(or(V1963="""",V1963=""f""),"""",V1963&amp;"": ""&amp;vlookup(to_text(V1963),'1.Learning-Goals'!$A$3:$B$100,2,FALSE))"),"")</f>
        <v/>
      </c>
      <c r="AA1963" s="50" t="str">
        <f>IFERROR(__xludf.DUMMYFUNCTION("if(or(W1963="""",W1963=""f""),"""",W1963&amp;"": ""&amp;vlookup(to_text(W1963),'1.Learning-Goals'!$A$3:$B$100,2,FALSE))"),"")</f>
        <v/>
      </c>
      <c r="AB1963" s="50" t="str">
        <f>IFERROR(__xludf.DUMMYFUNCTION("if(or(X1963="""",X1963=""f""),"""",X1963&amp;"": ""&amp;vlookup(to_text(X1963),'1.Learning-Goals'!$A$3:$B$100,2,FALSE))"),"")</f>
        <v/>
      </c>
      <c r="AC1963" s="52"/>
      <c r="AD1963" s="52"/>
      <c r="AE1963" s="52"/>
      <c r="AF1963" s="52"/>
      <c r="AG1963" s="52"/>
      <c r="AH1963" s="52"/>
      <c r="AI1963" s="52"/>
      <c r="AJ1963" s="52"/>
    </row>
    <row r="1964" ht="15.75" customHeight="1">
      <c r="A1964" s="53"/>
      <c r="B1964" s="39" t="str">
        <f t="shared" si="1"/>
        <v/>
      </c>
      <c r="C1964" s="40" t="s">
        <v>6494</v>
      </c>
      <c r="D1964" s="41" t="s">
        <v>6495</v>
      </c>
      <c r="E1964" s="41" t="s">
        <v>4890</v>
      </c>
      <c r="F1964" s="40" t="s">
        <v>5260</v>
      </c>
      <c r="G1964" s="41" t="s">
        <v>1067</v>
      </c>
      <c r="H1964" s="60" t="s">
        <v>4893</v>
      </c>
      <c r="I1964" s="41" t="s">
        <v>5261</v>
      </c>
      <c r="J1964" s="46" t="s">
        <v>6471</v>
      </c>
      <c r="K1964" s="40" t="s">
        <v>6486</v>
      </c>
      <c r="L1964" s="41" t="s">
        <v>6487</v>
      </c>
      <c r="M1964" s="59"/>
      <c r="N1964" s="49"/>
      <c r="O1964" s="61"/>
      <c r="P1964" s="49"/>
      <c r="Q1964" s="59"/>
      <c r="R1964" s="59"/>
      <c r="S1964" s="49"/>
      <c r="T1964" s="50" t="str">
        <f>IFERROR(__xludf.DUMMYFUNCTION("if(isblank($A1964),"""",REGEXREPLACE($A1964,   "",?(\d),?"",  ""$1""&amp;""-""&amp;$H1964))"),"")</f>
        <v/>
      </c>
      <c r="U1964" s="51" t="str">
        <f>IFERROR(__xludf.DUMMYFUNCTION("iferror(split(A1964,"","",TRUE,TRUE),"""")"),"")</f>
        <v/>
      </c>
      <c r="V1964" s="51"/>
      <c r="W1964" s="51"/>
      <c r="X1964" s="51"/>
      <c r="Y1964" s="50" t="str">
        <f>IFERROR(__xludf.DUMMYFUNCTION("if(or(U1964="""",U1964=""f""),"""",U1964&amp;"": ""&amp;vlookup(to_text(U1964),'1.Learning-Goals'!$A$3:$B$100,2,FALSE))"),"")</f>
        <v/>
      </c>
      <c r="Z1964" s="50" t="str">
        <f>IFERROR(__xludf.DUMMYFUNCTION("if(or(V1964="""",V1964=""f""),"""",V1964&amp;"": ""&amp;vlookup(to_text(V1964),'1.Learning-Goals'!$A$3:$B$100,2,FALSE))"),"")</f>
        <v/>
      </c>
      <c r="AA1964" s="50" t="str">
        <f>IFERROR(__xludf.DUMMYFUNCTION("if(or(W1964="""",W1964=""f""),"""",W1964&amp;"": ""&amp;vlookup(to_text(W1964),'1.Learning-Goals'!$A$3:$B$100,2,FALSE))"),"")</f>
        <v/>
      </c>
      <c r="AB1964" s="50" t="str">
        <f>IFERROR(__xludf.DUMMYFUNCTION("if(or(X1964="""",X1964=""f""),"""",X1964&amp;"": ""&amp;vlookup(to_text(X1964),'1.Learning-Goals'!$A$3:$B$100,2,FALSE))"),"")</f>
        <v/>
      </c>
      <c r="AC1964" s="52"/>
      <c r="AD1964" s="52"/>
      <c r="AE1964" s="52"/>
      <c r="AF1964" s="52"/>
      <c r="AG1964" s="52"/>
      <c r="AH1964" s="52"/>
      <c r="AI1964" s="52"/>
      <c r="AJ1964" s="52"/>
    </row>
    <row r="1965" ht="15.75" customHeight="1">
      <c r="A1965" s="53"/>
      <c r="B1965" s="39" t="str">
        <f t="shared" si="1"/>
        <v/>
      </c>
      <c r="C1965" s="40" t="s">
        <v>6496</v>
      </c>
      <c r="D1965" s="41" t="s">
        <v>6497</v>
      </c>
      <c r="E1965" s="41" t="s">
        <v>4890</v>
      </c>
      <c r="F1965" s="40" t="s">
        <v>5260</v>
      </c>
      <c r="G1965" s="41" t="s">
        <v>4051</v>
      </c>
      <c r="H1965" s="60" t="s">
        <v>4893</v>
      </c>
      <c r="I1965" s="41" t="s">
        <v>5261</v>
      </c>
      <c r="J1965" s="41" t="s">
        <v>6471</v>
      </c>
      <c r="K1965" s="40" t="s">
        <v>6498</v>
      </c>
      <c r="L1965" s="41" t="s">
        <v>6499</v>
      </c>
      <c r="M1965" s="59"/>
      <c r="N1965" s="49"/>
      <c r="O1965" s="61"/>
      <c r="P1965" s="49"/>
      <c r="Q1965" s="59"/>
      <c r="R1965" s="59"/>
      <c r="S1965" s="49"/>
      <c r="T1965" s="50" t="str">
        <f>IFERROR(__xludf.DUMMYFUNCTION("if(isblank($A1965),"""",REGEXREPLACE($A1965,   "",?(\d),?"",  ""$1""&amp;""-""&amp;$H1965))"),"")</f>
        <v/>
      </c>
      <c r="U1965" s="51" t="str">
        <f>IFERROR(__xludf.DUMMYFUNCTION("iferror(split(A1965,"","",TRUE,TRUE),"""")"),"")</f>
        <v/>
      </c>
      <c r="V1965" s="51"/>
      <c r="W1965" s="51"/>
      <c r="X1965" s="51"/>
      <c r="Y1965" s="50" t="str">
        <f>IFERROR(__xludf.DUMMYFUNCTION("if(or(U1965="""",U1965=""f""),"""",U1965&amp;"": ""&amp;vlookup(to_text(U1965),'1.Learning-Goals'!$A$3:$B$100,2,FALSE))"),"")</f>
        <v/>
      </c>
      <c r="Z1965" s="50" t="str">
        <f>IFERROR(__xludf.DUMMYFUNCTION("if(or(V1965="""",V1965=""f""),"""",V1965&amp;"": ""&amp;vlookup(to_text(V1965),'1.Learning-Goals'!$A$3:$B$100,2,FALSE))"),"")</f>
        <v/>
      </c>
      <c r="AA1965" s="50" t="str">
        <f>IFERROR(__xludf.DUMMYFUNCTION("if(or(W1965="""",W1965=""f""),"""",W1965&amp;"": ""&amp;vlookup(to_text(W1965),'1.Learning-Goals'!$A$3:$B$100,2,FALSE))"),"")</f>
        <v/>
      </c>
      <c r="AB1965" s="50" t="str">
        <f>IFERROR(__xludf.DUMMYFUNCTION("if(or(X1965="""",X1965=""f""),"""",X1965&amp;"": ""&amp;vlookup(to_text(X1965),'1.Learning-Goals'!$A$3:$B$100,2,FALSE))"),"")</f>
        <v/>
      </c>
      <c r="AC1965" s="52"/>
      <c r="AD1965" s="52"/>
      <c r="AE1965" s="52"/>
      <c r="AF1965" s="52"/>
      <c r="AG1965" s="52"/>
      <c r="AH1965" s="52"/>
      <c r="AI1965" s="52"/>
      <c r="AJ1965" s="52"/>
    </row>
    <row r="1966" ht="15.75" customHeight="1">
      <c r="A1966" s="53"/>
      <c r="B1966" s="39" t="str">
        <f t="shared" si="1"/>
        <v/>
      </c>
      <c r="C1966" s="40" t="s">
        <v>6500</v>
      </c>
      <c r="D1966" s="41" t="s">
        <v>6501</v>
      </c>
      <c r="E1966" s="41" t="s">
        <v>4890</v>
      </c>
      <c r="F1966" s="40" t="s">
        <v>5260</v>
      </c>
      <c r="G1966" s="41" t="s">
        <v>4051</v>
      </c>
      <c r="H1966" s="60" t="s">
        <v>4893</v>
      </c>
      <c r="I1966" s="41" t="s">
        <v>5261</v>
      </c>
      <c r="J1966" s="41" t="s">
        <v>6471</v>
      </c>
      <c r="K1966" s="40" t="s">
        <v>6502</v>
      </c>
      <c r="L1966" s="41" t="s">
        <v>6503</v>
      </c>
      <c r="M1966" s="59"/>
      <c r="N1966" s="49"/>
      <c r="O1966" s="61"/>
      <c r="P1966" s="49"/>
      <c r="Q1966" s="59"/>
      <c r="R1966" s="59"/>
      <c r="S1966" s="49"/>
      <c r="T1966" s="50" t="str">
        <f>IFERROR(__xludf.DUMMYFUNCTION("if(isblank($A1966),"""",REGEXREPLACE($A1966,   "",?(\d),?"",  ""$1""&amp;""-""&amp;$H1966))"),"")</f>
        <v/>
      </c>
      <c r="U1966" s="51" t="str">
        <f>IFERROR(__xludf.DUMMYFUNCTION("iferror(split(A1966,"","",TRUE,TRUE),"""")"),"")</f>
        <v/>
      </c>
      <c r="V1966" s="51"/>
      <c r="W1966" s="51"/>
      <c r="X1966" s="51"/>
      <c r="Y1966" s="50" t="str">
        <f>IFERROR(__xludf.DUMMYFUNCTION("if(or(U1966="""",U1966=""f""),"""",U1966&amp;"": ""&amp;vlookup(to_text(U1966),'1.Learning-Goals'!$A$3:$B$100,2,FALSE))"),"")</f>
        <v/>
      </c>
      <c r="Z1966" s="50" t="str">
        <f>IFERROR(__xludf.DUMMYFUNCTION("if(or(V1966="""",V1966=""f""),"""",V1966&amp;"": ""&amp;vlookup(to_text(V1966),'1.Learning-Goals'!$A$3:$B$100,2,FALSE))"),"")</f>
        <v/>
      </c>
      <c r="AA1966" s="50" t="str">
        <f>IFERROR(__xludf.DUMMYFUNCTION("if(or(W1966="""",W1966=""f""),"""",W1966&amp;"": ""&amp;vlookup(to_text(W1966),'1.Learning-Goals'!$A$3:$B$100,2,FALSE))"),"")</f>
        <v/>
      </c>
      <c r="AB1966" s="50" t="str">
        <f>IFERROR(__xludf.DUMMYFUNCTION("if(or(X1966="""",X1966=""f""),"""",X1966&amp;"": ""&amp;vlookup(to_text(X1966),'1.Learning-Goals'!$A$3:$B$100,2,FALSE))"),"")</f>
        <v/>
      </c>
      <c r="AC1966" s="52"/>
      <c r="AD1966" s="52"/>
      <c r="AE1966" s="52"/>
      <c r="AF1966" s="52"/>
      <c r="AG1966" s="52"/>
      <c r="AH1966" s="52"/>
      <c r="AI1966" s="52"/>
      <c r="AJ1966" s="52"/>
    </row>
    <row r="1967" ht="15.75" customHeight="1">
      <c r="A1967" s="53"/>
      <c r="B1967" s="39" t="str">
        <f t="shared" si="1"/>
        <v/>
      </c>
      <c r="C1967" s="40" t="s">
        <v>6504</v>
      </c>
      <c r="D1967" s="41" t="s">
        <v>6505</v>
      </c>
      <c r="E1967" s="41" t="s">
        <v>4890</v>
      </c>
      <c r="F1967" s="40" t="s">
        <v>5260</v>
      </c>
      <c r="G1967" s="41" t="s">
        <v>4892</v>
      </c>
      <c r="H1967" s="60" t="s">
        <v>4893</v>
      </c>
      <c r="I1967" s="41" t="s">
        <v>5261</v>
      </c>
      <c r="J1967" s="46" t="s">
        <v>6506</v>
      </c>
      <c r="K1967" s="40" t="s">
        <v>6507</v>
      </c>
      <c r="L1967" s="41" t="s">
        <v>6508</v>
      </c>
      <c r="M1967" s="59"/>
      <c r="N1967" s="49"/>
      <c r="O1967" s="61"/>
      <c r="P1967" s="49"/>
      <c r="Q1967" s="59"/>
      <c r="R1967" s="59"/>
      <c r="S1967" s="49"/>
      <c r="T1967" s="50" t="str">
        <f>IFERROR(__xludf.DUMMYFUNCTION("if(isblank($A1967),"""",REGEXREPLACE($A1967,   "",?(\d),?"",  ""$1""&amp;""-""&amp;$H1967))"),"")</f>
        <v/>
      </c>
      <c r="U1967" s="51" t="str">
        <f>IFERROR(__xludf.DUMMYFUNCTION("iferror(split(A1967,"","",TRUE,TRUE),"""")"),"")</f>
        <v/>
      </c>
      <c r="V1967" s="51"/>
      <c r="W1967" s="51"/>
      <c r="X1967" s="51"/>
      <c r="Y1967" s="50" t="str">
        <f>IFERROR(__xludf.DUMMYFUNCTION("if(or(U1967="""",U1967=""f""),"""",U1967&amp;"": ""&amp;vlookup(to_text(U1967),'1.Learning-Goals'!$A$3:$B$100,2,FALSE))"),"")</f>
        <v/>
      </c>
      <c r="Z1967" s="50" t="str">
        <f>IFERROR(__xludf.DUMMYFUNCTION("if(or(V1967="""",V1967=""f""),"""",V1967&amp;"": ""&amp;vlookup(to_text(V1967),'1.Learning-Goals'!$A$3:$B$100,2,FALSE))"),"")</f>
        <v/>
      </c>
      <c r="AA1967" s="50" t="str">
        <f>IFERROR(__xludf.DUMMYFUNCTION("if(or(W1967="""",W1967=""f""),"""",W1967&amp;"": ""&amp;vlookup(to_text(W1967),'1.Learning-Goals'!$A$3:$B$100,2,FALSE))"),"")</f>
        <v/>
      </c>
      <c r="AB1967" s="50" t="str">
        <f>IFERROR(__xludf.DUMMYFUNCTION("if(or(X1967="""",X1967=""f""),"""",X1967&amp;"": ""&amp;vlookup(to_text(X1967),'1.Learning-Goals'!$A$3:$B$100,2,FALSE))"),"")</f>
        <v/>
      </c>
      <c r="AC1967" s="52"/>
      <c r="AD1967" s="52"/>
      <c r="AE1967" s="52"/>
      <c r="AF1967" s="52"/>
      <c r="AG1967" s="52"/>
      <c r="AH1967" s="52"/>
      <c r="AI1967" s="52"/>
      <c r="AJ1967" s="52"/>
    </row>
    <row r="1968" ht="15.75" customHeight="1">
      <c r="A1968" s="53"/>
      <c r="B1968" s="39" t="str">
        <f t="shared" si="1"/>
        <v/>
      </c>
      <c r="C1968" s="40" t="s">
        <v>6509</v>
      </c>
      <c r="D1968" s="41" t="s">
        <v>6510</v>
      </c>
      <c r="E1968" s="41" t="s">
        <v>4890</v>
      </c>
      <c r="F1968" s="40" t="s">
        <v>5260</v>
      </c>
      <c r="G1968" s="41" t="s">
        <v>4902</v>
      </c>
      <c r="H1968" s="60" t="s">
        <v>4893</v>
      </c>
      <c r="I1968" s="41" t="s">
        <v>5261</v>
      </c>
      <c r="J1968" s="46" t="s">
        <v>6506</v>
      </c>
      <c r="K1968" s="40" t="s">
        <v>6480</v>
      </c>
      <c r="L1968" s="41" t="s">
        <v>6481</v>
      </c>
      <c r="M1968" s="59"/>
      <c r="N1968" s="49"/>
      <c r="O1968" s="61"/>
      <c r="P1968" s="49"/>
      <c r="Q1968" s="59"/>
      <c r="R1968" s="59"/>
      <c r="S1968" s="49"/>
      <c r="T1968" s="50" t="str">
        <f>IFERROR(__xludf.DUMMYFUNCTION("if(isblank($A1968),"""",REGEXREPLACE($A1968,   "",?(\d),?"",  ""$1""&amp;""-""&amp;$H1968))"),"")</f>
        <v/>
      </c>
      <c r="U1968" s="51" t="str">
        <f>IFERROR(__xludf.DUMMYFUNCTION("iferror(split(A1968,"","",TRUE,TRUE),"""")"),"")</f>
        <v/>
      </c>
      <c r="V1968" s="51"/>
      <c r="W1968" s="51"/>
      <c r="X1968" s="51"/>
      <c r="Y1968" s="50" t="str">
        <f>IFERROR(__xludf.DUMMYFUNCTION("if(or(U1968="""",U1968=""f""),"""",U1968&amp;"": ""&amp;vlookup(to_text(U1968),'1.Learning-Goals'!$A$3:$B$100,2,FALSE))"),"")</f>
        <v/>
      </c>
      <c r="Z1968" s="50" t="str">
        <f>IFERROR(__xludf.DUMMYFUNCTION("if(or(V1968="""",V1968=""f""),"""",V1968&amp;"": ""&amp;vlookup(to_text(V1968),'1.Learning-Goals'!$A$3:$B$100,2,FALSE))"),"")</f>
        <v/>
      </c>
      <c r="AA1968" s="50" t="str">
        <f>IFERROR(__xludf.DUMMYFUNCTION("if(or(W1968="""",W1968=""f""),"""",W1968&amp;"": ""&amp;vlookup(to_text(W1968),'1.Learning-Goals'!$A$3:$B$100,2,FALSE))"),"")</f>
        <v/>
      </c>
      <c r="AB1968" s="50" t="str">
        <f>IFERROR(__xludf.DUMMYFUNCTION("if(or(X1968="""",X1968=""f""),"""",X1968&amp;"": ""&amp;vlookup(to_text(X1968),'1.Learning-Goals'!$A$3:$B$100,2,FALSE))"),"")</f>
        <v/>
      </c>
      <c r="AC1968" s="52"/>
      <c r="AD1968" s="52"/>
      <c r="AE1968" s="52"/>
      <c r="AF1968" s="52"/>
      <c r="AG1968" s="52"/>
      <c r="AH1968" s="52"/>
      <c r="AI1968" s="52"/>
      <c r="AJ1968" s="52"/>
    </row>
    <row r="1969" ht="15.75" customHeight="1">
      <c r="A1969" s="53"/>
      <c r="B1969" s="39" t="str">
        <f t="shared" si="1"/>
        <v/>
      </c>
      <c r="C1969" s="40" t="s">
        <v>6511</v>
      </c>
      <c r="D1969" s="41" t="s">
        <v>6512</v>
      </c>
      <c r="E1969" s="41" t="s">
        <v>4890</v>
      </c>
      <c r="F1969" s="40" t="s">
        <v>5260</v>
      </c>
      <c r="G1969" s="41" t="s">
        <v>1067</v>
      </c>
      <c r="H1969" s="60" t="s">
        <v>4893</v>
      </c>
      <c r="I1969" s="41" t="s">
        <v>5261</v>
      </c>
      <c r="J1969" s="46" t="s">
        <v>6506</v>
      </c>
      <c r="K1969" s="40" t="s">
        <v>6490</v>
      </c>
      <c r="L1969" s="41" t="s">
        <v>6491</v>
      </c>
      <c r="M1969" s="59"/>
      <c r="N1969" s="49"/>
      <c r="O1969" s="61"/>
      <c r="P1969" s="49"/>
      <c r="Q1969" s="59"/>
      <c r="R1969" s="59"/>
      <c r="S1969" s="49"/>
      <c r="T1969" s="50" t="str">
        <f>IFERROR(__xludf.DUMMYFUNCTION("if(isblank($A1969),"""",REGEXREPLACE($A1969,   "",?(\d),?"",  ""$1""&amp;""-""&amp;$H1969))"),"")</f>
        <v/>
      </c>
      <c r="U1969" s="51" t="str">
        <f>IFERROR(__xludf.DUMMYFUNCTION("iferror(split(A1969,"","",TRUE,TRUE),"""")"),"")</f>
        <v/>
      </c>
      <c r="V1969" s="51"/>
      <c r="W1969" s="51"/>
      <c r="X1969" s="51"/>
      <c r="Y1969" s="50" t="str">
        <f>IFERROR(__xludf.DUMMYFUNCTION("if(or(U1969="""",U1969=""f""),"""",U1969&amp;"": ""&amp;vlookup(to_text(U1969),'1.Learning-Goals'!$A$3:$B$100,2,FALSE))"),"")</f>
        <v/>
      </c>
      <c r="Z1969" s="50" t="str">
        <f>IFERROR(__xludf.DUMMYFUNCTION("if(or(V1969="""",V1969=""f""),"""",V1969&amp;"": ""&amp;vlookup(to_text(V1969),'1.Learning-Goals'!$A$3:$B$100,2,FALSE))"),"")</f>
        <v/>
      </c>
      <c r="AA1969" s="50" t="str">
        <f>IFERROR(__xludf.DUMMYFUNCTION("if(or(W1969="""",W1969=""f""),"""",W1969&amp;"": ""&amp;vlookup(to_text(W1969),'1.Learning-Goals'!$A$3:$B$100,2,FALSE))"),"")</f>
        <v/>
      </c>
      <c r="AB1969" s="50" t="str">
        <f>IFERROR(__xludf.DUMMYFUNCTION("if(or(X1969="""",X1969=""f""),"""",X1969&amp;"": ""&amp;vlookup(to_text(X1969),'1.Learning-Goals'!$A$3:$B$100,2,FALSE))"),"")</f>
        <v/>
      </c>
      <c r="AC1969" s="52"/>
      <c r="AD1969" s="52"/>
      <c r="AE1969" s="52"/>
      <c r="AF1969" s="52"/>
      <c r="AG1969" s="52"/>
      <c r="AH1969" s="52"/>
      <c r="AI1969" s="52"/>
      <c r="AJ1969" s="52"/>
    </row>
    <row r="1970" ht="15.75" customHeight="1">
      <c r="A1970" s="53"/>
      <c r="B1970" s="39" t="str">
        <f t="shared" si="1"/>
        <v/>
      </c>
      <c r="C1970" s="40" t="s">
        <v>6513</v>
      </c>
      <c r="D1970" s="41" t="s">
        <v>6514</v>
      </c>
      <c r="E1970" s="41" t="s">
        <v>4890</v>
      </c>
      <c r="F1970" s="40" t="s">
        <v>5260</v>
      </c>
      <c r="G1970" s="41" t="s">
        <v>1067</v>
      </c>
      <c r="H1970" s="60" t="s">
        <v>4893</v>
      </c>
      <c r="I1970" s="41" t="s">
        <v>5261</v>
      </c>
      <c r="J1970" s="46" t="s">
        <v>6506</v>
      </c>
      <c r="K1970" s="40" t="s">
        <v>6486</v>
      </c>
      <c r="L1970" s="41" t="s">
        <v>6487</v>
      </c>
      <c r="M1970" s="59"/>
      <c r="N1970" s="49"/>
      <c r="O1970" s="61"/>
      <c r="P1970" s="49"/>
      <c r="Q1970" s="59"/>
      <c r="R1970" s="59"/>
      <c r="S1970" s="49"/>
      <c r="T1970" s="50" t="str">
        <f>IFERROR(__xludf.DUMMYFUNCTION("if(isblank($A1970),"""",REGEXREPLACE($A1970,   "",?(\d),?"",  ""$1""&amp;""-""&amp;$H1970))"),"")</f>
        <v/>
      </c>
      <c r="U1970" s="51" t="str">
        <f>IFERROR(__xludf.DUMMYFUNCTION("iferror(split(A1970,"","",TRUE,TRUE),"""")"),"")</f>
        <v/>
      </c>
      <c r="V1970" s="51"/>
      <c r="W1970" s="51"/>
      <c r="X1970" s="51"/>
      <c r="Y1970" s="50" t="str">
        <f>IFERROR(__xludf.DUMMYFUNCTION("if(or(U1970="""",U1970=""f""),"""",U1970&amp;"": ""&amp;vlookup(to_text(U1970),'1.Learning-Goals'!$A$3:$B$100,2,FALSE))"),"")</f>
        <v/>
      </c>
      <c r="Z1970" s="50" t="str">
        <f>IFERROR(__xludf.DUMMYFUNCTION("if(or(V1970="""",V1970=""f""),"""",V1970&amp;"": ""&amp;vlookup(to_text(V1970),'1.Learning-Goals'!$A$3:$B$100,2,FALSE))"),"")</f>
        <v/>
      </c>
      <c r="AA1970" s="50" t="str">
        <f>IFERROR(__xludf.DUMMYFUNCTION("if(or(W1970="""",W1970=""f""),"""",W1970&amp;"": ""&amp;vlookup(to_text(W1970),'1.Learning-Goals'!$A$3:$B$100,2,FALSE))"),"")</f>
        <v/>
      </c>
      <c r="AB1970" s="50" t="str">
        <f>IFERROR(__xludf.DUMMYFUNCTION("if(or(X1970="""",X1970=""f""),"""",X1970&amp;"": ""&amp;vlookup(to_text(X1970),'1.Learning-Goals'!$A$3:$B$100,2,FALSE))"),"")</f>
        <v/>
      </c>
      <c r="AC1970" s="52"/>
      <c r="AD1970" s="52"/>
      <c r="AE1970" s="52"/>
      <c r="AF1970" s="52"/>
      <c r="AG1970" s="52"/>
      <c r="AH1970" s="52"/>
      <c r="AI1970" s="52"/>
      <c r="AJ1970" s="52"/>
    </row>
    <row r="1971" ht="15.75" customHeight="1">
      <c r="A1971" s="53"/>
      <c r="B1971" s="39" t="str">
        <f t="shared" si="1"/>
        <v/>
      </c>
      <c r="C1971" s="40" t="s">
        <v>6515</v>
      </c>
      <c r="D1971" s="41" t="s">
        <v>6516</v>
      </c>
      <c r="E1971" s="41" t="s">
        <v>4890</v>
      </c>
      <c r="F1971" s="40" t="s">
        <v>5260</v>
      </c>
      <c r="G1971" s="41" t="s">
        <v>4051</v>
      </c>
      <c r="H1971" s="60" t="s">
        <v>4893</v>
      </c>
      <c r="I1971" s="41" t="s">
        <v>5261</v>
      </c>
      <c r="J1971" s="41" t="s">
        <v>6506</v>
      </c>
      <c r="K1971" s="40" t="s">
        <v>6517</v>
      </c>
      <c r="L1971" s="41" t="s">
        <v>6518</v>
      </c>
      <c r="M1971" s="59"/>
      <c r="N1971" s="49"/>
      <c r="O1971" s="61"/>
      <c r="P1971" s="49"/>
      <c r="Q1971" s="59"/>
      <c r="R1971" s="59"/>
      <c r="S1971" s="49"/>
      <c r="T1971" s="50" t="str">
        <f>IFERROR(__xludf.DUMMYFUNCTION("if(isblank($A1971),"""",REGEXREPLACE($A1971,   "",?(\d),?"",  ""$1""&amp;""-""&amp;$H1971))"),"")</f>
        <v/>
      </c>
      <c r="U1971" s="51" t="str">
        <f>IFERROR(__xludf.DUMMYFUNCTION("iferror(split(A1971,"","",TRUE,TRUE),"""")"),"")</f>
        <v/>
      </c>
      <c r="V1971" s="51"/>
      <c r="W1971" s="51"/>
      <c r="X1971" s="51"/>
      <c r="Y1971" s="50" t="str">
        <f>IFERROR(__xludf.DUMMYFUNCTION("if(or(U1971="""",U1971=""f""),"""",U1971&amp;"": ""&amp;vlookup(to_text(U1971),'1.Learning-Goals'!$A$3:$B$100,2,FALSE))"),"")</f>
        <v/>
      </c>
      <c r="Z1971" s="50" t="str">
        <f>IFERROR(__xludf.DUMMYFUNCTION("if(or(V1971="""",V1971=""f""),"""",V1971&amp;"": ""&amp;vlookup(to_text(V1971),'1.Learning-Goals'!$A$3:$B$100,2,FALSE))"),"")</f>
        <v/>
      </c>
      <c r="AA1971" s="50" t="str">
        <f>IFERROR(__xludf.DUMMYFUNCTION("if(or(W1971="""",W1971=""f""),"""",W1971&amp;"": ""&amp;vlookup(to_text(W1971),'1.Learning-Goals'!$A$3:$B$100,2,FALSE))"),"")</f>
        <v/>
      </c>
      <c r="AB1971" s="50" t="str">
        <f>IFERROR(__xludf.DUMMYFUNCTION("if(or(X1971="""",X1971=""f""),"""",X1971&amp;"": ""&amp;vlookup(to_text(X1971),'1.Learning-Goals'!$A$3:$B$100,2,FALSE))"),"")</f>
        <v/>
      </c>
      <c r="AC1971" s="52"/>
      <c r="AD1971" s="52"/>
      <c r="AE1971" s="52"/>
      <c r="AF1971" s="52"/>
      <c r="AG1971" s="52"/>
      <c r="AH1971" s="52"/>
      <c r="AI1971" s="52"/>
      <c r="AJ1971" s="52"/>
    </row>
    <row r="1972" ht="15.75" customHeight="1">
      <c r="A1972" s="53"/>
      <c r="B1972" s="39" t="str">
        <f t="shared" si="1"/>
        <v/>
      </c>
      <c r="C1972" s="40" t="s">
        <v>6519</v>
      </c>
      <c r="D1972" s="41" t="s">
        <v>6520</v>
      </c>
      <c r="E1972" s="41" t="s">
        <v>4890</v>
      </c>
      <c r="F1972" s="40" t="s">
        <v>6521</v>
      </c>
      <c r="G1972" s="41" t="s">
        <v>4892</v>
      </c>
      <c r="H1972" s="60" t="s">
        <v>4893</v>
      </c>
      <c r="I1972" s="41" t="s">
        <v>6522</v>
      </c>
      <c r="J1972" s="46" t="s">
        <v>6523</v>
      </c>
      <c r="K1972" s="44"/>
      <c r="L1972" s="45"/>
      <c r="M1972" s="59"/>
      <c r="N1972" s="49"/>
      <c r="O1972" s="61"/>
      <c r="P1972" s="49"/>
      <c r="Q1972" s="59"/>
      <c r="R1972" s="59"/>
      <c r="S1972" s="49"/>
      <c r="T1972" s="50" t="str">
        <f>IFERROR(__xludf.DUMMYFUNCTION("if(isblank($A1972),"""",REGEXREPLACE($A1972,   "",?(\d),?"",  ""$1""&amp;""-""&amp;$H1972))"),"")</f>
        <v/>
      </c>
      <c r="U1972" s="51" t="str">
        <f>IFERROR(__xludf.DUMMYFUNCTION("iferror(split(A1972,"","",TRUE,TRUE),"""")"),"")</f>
        <v/>
      </c>
      <c r="V1972" s="51"/>
      <c r="W1972" s="51"/>
      <c r="X1972" s="51"/>
      <c r="Y1972" s="50" t="str">
        <f>IFERROR(__xludf.DUMMYFUNCTION("if(or(U1972="""",U1972=""f""),"""",U1972&amp;"": ""&amp;vlookup(to_text(U1972),'1.Learning-Goals'!$A$3:$B$100,2,FALSE))"),"")</f>
        <v/>
      </c>
      <c r="Z1972" s="50" t="str">
        <f>IFERROR(__xludf.DUMMYFUNCTION("if(or(V1972="""",V1972=""f""),"""",V1972&amp;"": ""&amp;vlookup(to_text(V1972),'1.Learning-Goals'!$A$3:$B$100,2,FALSE))"),"")</f>
        <v/>
      </c>
      <c r="AA1972" s="50" t="str">
        <f>IFERROR(__xludf.DUMMYFUNCTION("if(or(W1972="""",W1972=""f""),"""",W1972&amp;"": ""&amp;vlookup(to_text(W1972),'1.Learning-Goals'!$A$3:$B$100,2,FALSE))"),"")</f>
        <v/>
      </c>
      <c r="AB1972" s="50" t="str">
        <f>IFERROR(__xludf.DUMMYFUNCTION("if(or(X1972="""",X1972=""f""),"""",X1972&amp;"": ""&amp;vlookup(to_text(X1972),'1.Learning-Goals'!$A$3:$B$100,2,FALSE))"),"")</f>
        <v/>
      </c>
      <c r="AC1972" s="52"/>
      <c r="AD1972" s="52"/>
      <c r="AE1972" s="52"/>
      <c r="AF1972" s="52"/>
      <c r="AG1972" s="52"/>
      <c r="AH1972" s="52"/>
      <c r="AI1972" s="52"/>
      <c r="AJ1972" s="52"/>
    </row>
    <row r="1973" ht="15.75" customHeight="1">
      <c r="A1973" s="53"/>
      <c r="B1973" s="39" t="str">
        <f t="shared" si="1"/>
        <v/>
      </c>
      <c r="C1973" s="40" t="s">
        <v>6524</v>
      </c>
      <c r="D1973" s="41" t="s">
        <v>6525</v>
      </c>
      <c r="E1973" s="41" t="s">
        <v>4890</v>
      </c>
      <c r="F1973" s="40" t="s">
        <v>6521</v>
      </c>
      <c r="G1973" s="41" t="s">
        <v>4902</v>
      </c>
      <c r="H1973" s="60" t="s">
        <v>4893</v>
      </c>
      <c r="I1973" s="41" t="s">
        <v>6522</v>
      </c>
      <c r="J1973" s="46" t="s">
        <v>6523</v>
      </c>
      <c r="K1973" s="44"/>
      <c r="L1973" s="45"/>
      <c r="M1973" s="59"/>
      <c r="N1973" s="49"/>
      <c r="O1973" s="61"/>
      <c r="P1973" s="49"/>
      <c r="Q1973" s="59"/>
      <c r="R1973" s="59"/>
      <c r="S1973" s="49"/>
      <c r="T1973" s="50" t="str">
        <f>IFERROR(__xludf.DUMMYFUNCTION("if(isblank($A1973),"""",REGEXREPLACE($A1973,   "",?(\d),?"",  ""$1""&amp;""-""&amp;$H1973))"),"")</f>
        <v/>
      </c>
      <c r="U1973" s="51" t="str">
        <f>IFERROR(__xludf.DUMMYFUNCTION("iferror(split(A1973,"","",TRUE,TRUE),"""")"),"")</f>
        <v/>
      </c>
      <c r="V1973" s="51"/>
      <c r="W1973" s="51"/>
      <c r="X1973" s="51"/>
      <c r="Y1973" s="50" t="str">
        <f>IFERROR(__xludf.DUMMYFUNCTION("if(or(U1973="""",U1973=""f""),"""",U1973&amp;"": ""&amp;vlookup(to_text(U1973),'1.Learning-Goals'!$A$3:$B$100,2,FALSE))"),"")</f>
        <v/>
      </c>
      <c r="Z1973" s="50" t="str">
        <f>IFERROR(__xludf.DUMMYFUNCTION("if(or(V1973="""",V1973=""f""),"""",V1973&amp;"": ""&amp;vlookup(to_text(V1973),'1.Learning-Goals'!$A$3:$B$100,2,FALSE))"),"")</f>
        <v/>
      </c>
      <c r="AA1973" s="50" t="str">
        <f>IFERROR(__xludf.DUMMYFUNCTION("if(or(W1973="""",W1973=""f""),"""",W1973&amp;"": ""&amp;vlookup(to_text(W1973),'1.Learning-Goals'!$A$3:$B$100,2,FALSE))"),"")</f>
        <v/>
      </c>
      <c r="AB1973" s="50" t="str">
        <f>IFERROR(__xludf.DUMMYFUNCTION("if(or(X1973="""",X1973=""f""),"""",X1973&amp;"": ""&amp;vlookup(to_text(X1973),'1.Learning-Goals'!$A$3:$B$100,2,FALSE))"),"")</f>
        <v/>
      </c>
      <c r="AC1973" s="52"/>
      <c r="AD1973" s="52"/>
      <c r="AE1973" s="52"/>
      <c r="AF1973" s="52"/>
      <c r="AG1973" s="52"/>
      <c r="AH1973" s="52"/>
      <c r="AI1973" s="52"/>
      <c r="AJ1973" s="52"/>
    </row>
    <row r="1974" ht="15.75" customHeight="1">
      <c r="A1974" s="53"/>
      <c r="B1974" s="39" t="str">
        <f t="shared" si="1"/>
        <v/>
      </c>
      <c r="C1974" s="40" t="s">
        <v>6526</v>
      </c>
      <c r="D1974" s="41" t="s">
        <v>6527</v>
      </c>
      <c r="E1974" s="41" t="s">
        <v>4890</v>
      </c>
      <c r="F1974" s="40" t="s">
        <v>6521</v>
      </c>
      <c r="G1974" s="41" t="s">
        <v>4902</v>
      </c>
      <c r="H1974" s="60" t="s">
        <v>4893</v>
      </c>
      <c r="I1974" s="41" t="s">
        <v>6522</v>
      </c>
      <c r="J1974" s="46" t="s">
        <v>6523</v>
      </c>
      <c r="K1974" s="44"/>
      <c r="L1974" s="45"/>
      <c r="M1974" s="59"/>
      <c r="N1974" s="49"/>
      <c r="O1974" s="61"/>
      <c r="P1974" s="49"/>
      <c r="Q1974" s="59"/>
      <c r="R1974" s="59"/>
      <c r="S1974" s="49"/>
      <c r="T1974" s="50" t="str">
        <f>IFERROR(__xludf.DUMMYFUNCTION("if(isblank($A1974),"""",REGEXREPLACE($A1974,   "",?(\d),?"",  ""$1""&amp;""-""&amp;$H1974))"),"")</f>
        <v/>
      </c>
      <c r="U1974" s="51" t="str">
        <f>IFERROR(__xludf.DUMMYFUNCTION("iferror(split(A1974,"","",TRUE,TRUE),"""")"),"")</f>
        <v/>
      </c>
      <c r="V1974" s="51"/>
      <c r="W1974" s="51"/>
      <c r="X1974" s="51"/>
      <c r="Y1974" s="50" t="str">
        <f>IFERROR(__xludf.DUMMYFUNCTION("if(or(U1974="""",U1974=""f""),"""",U1974&amp;"": ""&amp;vlookup(to_text(U1974),'1.Learning-Goals'!$A$3:$B$100,2,FALSE))"),"")</f>
        <v/>
      </c>
      <c r="Z1974" s="50" t="str">
        <f>IFERROR(__xludf.DUMMYFUNCTION("if(or(V1974="""",V1974=""f""),"""",V1974&amp;"": ""&amp;vlookup(to_text(V1974),'1.Learning-Goals'!$A$3:$B$100,2,FALSE))"),"")</f>
        <v/>
      </c>
      <c r="AA1974" s="50" t="str">
        <f>IFERROR(__xludf.DUMMYFUNCTION("if(or(W1974="""",W1974=""f""),"""",W1974&amp;"": ""&amp;vlookup(to_text(W1974),'1.Learning-Goals'!$A$3:$B$100,2,FALSE))"),"")</f>
        <v/>
      </c>
      <c r="AB1974" s="50" t="str">
        <f>IFERROR(__xludf.DUMMYFUNCTION("if(or(X1974="""",X1974=""f""),"""",X1974&amp;"": ""&amp;vlookup(to_text(X1974),'1.Learning-Goals'!$A$3:$B$100,2,FALSE))"),"")</f>
        <v/>
      </c>
      <c r="AC1974" s="52"/>
      <c r="AD1974" s="52"/>
      <c r="AE1974" s="52"/>
      <c r="AF1974" s="52"/>
      <c r="AG1974" s="52"/>
      <c r="AH1974" s="52"/>
      <c r="AI1974" s="52"/>
      <c r="AJ1974" s="52"/>
    </row>
    <row r="1975" ht="15.75" customHeight="1">
      <c r="A1975" s="53"/>
      <c r="B1975" s="39" t="str">
        <f t="shared" si="1"/>
        <v/>
      </c>
      <c r="C1975" s="40" t="s">
        <v>6528</v>
      </c>
      <c r="D1975" s="41" t="s">
        <v>6529</v>
      </c>
      <c r="E1975" s="41" t="s">
        <v>4890</v>
      </c>
      <c r="F1975" s="40" t="s">
        <v>6521</v>
      </c>
      <c r="G1975" s="41" t="s">
        <v>4902</v>
      </c>
      <c r="H1975" s="60" t="s">
        <v>4893</v>
      </c>
      <c r="I1975" s="41" t="s">
        <v>6522</v>
      </c>
      <c r="J1975" s="46" t="s">
        <v>6523</v>
      </c>
      <c r="K1975" s="44"/>
      <c r="L1975" s="45"/>
      <c r="M1975" s="59"/>
      <c r="N1975" s="49"/>
      <c r="O1975" s="61"/>
      <c r="P1975" s="49"/>
      <c r="Q1975" s="59"/>
      <c r="R1975" s="59"/>
      <c r="S1975" s="49"/>
      <c r="T1975" s="50" t="str">
        <f>IFERROR(__xludf.DUMMYFUNCTION("if(isblank($A1975),"""",REGEXREPLACE($A1975,   "",?(\d),?"",  ""$1""&amp;""-""&amp;$H1975))"),"")</f>
        <v/>
      </c>
      <c r="U1975" s="51" t="str">
        <f>IFERROR(__xludf.DUMMYFUNCTION("iferror(split(A1975,"","",TRUE,TRUE),"""")"),"")</f>
        <v/>
      </c>
      <c r="V1975" s="51"/>
      <c r="W1975" s="51"/>
      <c r="X1975" s="51"/>
      <c r="Y1975" s="50" t="str">
        <f>IFERROR(__xludf.DUMMYFUNCTION("if(or(U1975="""",U1975=""f""),"""",U1975&amp;"": ""&amp;vlookup(to_text(U1975),'1.Learning-Goals'!$A$3:$B$100,2,FALSE))"),"")</f>
        <v/>
      </c>
      <c r="Z1975" s="50" t="str">
        <f>IFERROR(__xludf.DUMMYFUNCTION("if(or(V1975="""",V1975=""f""),"""",V1975&amp;"": ""&amp;vlookup(to_text(V1975),'1.Learning-Goals'!$A$3:$B$100,2,FALSE))"),"")</f>
        <v/>
      </c>
      <c r="AA1975" s="50" t="str">
        <f>IFERROR(__xludf.DUMMYFUNCTION("if(or(W1975="""",W1975=""f""),"""",W1975&amp;"": ""&amp;vlookup(to_text(W1975),'1.Learning-Goals'!$A$3:$B$100,2,FALSE))"),"")</f>
        <v/>
      </c>
      <c r="AB1975" s="50" t="str">
        <f>IFERROR(__xludf.DUMMYFUNCTION("if(or(X1975="""",X1975=""f""),"""",X1975&amp;"": ""&amp;vlookup(to_text(X1975),'1.Learning-Goals'!$A$3:$B$100,2,FALSE))"),"")</f>
        <v/>
      </c>
      <c r="AC1975" s="52"/>
      <c r="AD1975" s="52"/>
      <c r="AE1975" s="52"/>
      <c r="AF1975" s="52"/>
      <c r="AG1975" s="52"/>
      <c r="AH1975" s="52"/>
      <c r="AI1975" s="52"/>
      <c r="AJ1975" s="52"/>
    </row>
    <row r="1976" ht="15.75" customHeight="1">
      <c r="A1976" s="53"/>
      <c r="B1976" s="39" t="str">
        <f t="shared" si="1"/>
        <v/>
      </c>
      <c r="C1976" s="40" t="s">
        <v>6530</v>
      </c>
      <c r="D1976" s="41" t="s">
        <v>6531</v>
      </c>
      <c r="E1976" s="41" t="s">
        <v>4890</v>
      </c>
      <c r="F1976" s="40" t="s">
        <v>6521</v>
      </c>
      <c r="G1976" s="41" t="s">
        <v>1067</v>
      </c>
      <c r="H1976" s="60" t="s">
        <v>4893</v>
      </c>
      <c r="I1976" s="41" t="s">
        <v>6522</v>
      </c>
      <c r="J1976" s="46" t="s">
        <v>6523</v>
      </c>
      <c r="K1976" s="44"/>
      <c r="L1976" s="45"/>
      <c r="M1976" s="59"/>
      <c r="N1976" s="49"/>
      <c r="O1976" s="61"/>
      <c r="P1976" s="49"/>
      <c r="Q1976" s="59"/>
      <c r="R1976" s="59"/>
      <c r="S1976" s="49"/>
      <c r="T1976" s="50" t="str">
        <f>IFERROR(__xludf.DUMMYFUNCTION("if(isblank($A1976),"""",REGEXREPLACE($A1976,   "",?(\d),?"",  ""$1""&amp;""-""&amp;$H1976))"),"")</f>
        <v/>
      </c>
      <c r="U1976" s="51" t="str">
        <f>IFERROR(__xludf.DUMMYFUNCTION("iferror(split(A1976,"","",TRUE,TRUE),"""")"),"")</f>
        <v/>
      </c>
      <c r="V1976" s="51"/>
      <c r="W1976" s="51"/>
      <c r="X1976" s="51"/>
      <c r="Y1976" s="50" t="str">
        <f>IFERROR(__xludf.DUMMYFUNCTION("if(or(U1976="""",U1976=""f""),"""",U1976&amp;"": ""&amp;vlookup(to_text(U1976),'1.Learning-Goals'!$A$3:$B$100,2,FALSE))"),"")</f>
        <v/>
      </c>
      <c r="Z1976" s="50" t="str">
        <f>IFERROR(__xludf.DUMMYFUNCTION("if(or(V1976="""",V1976=""f""),"""",V1976&amp;"": ""&amp;vlookup(to_text(V1976),'1.Learning-Goals'!$A$3:$B$100,2,FALSE))"),"")</f>
        <v/>
      </c>
      <c r="AA1976" s="50" t="str">
        <f>IFERROR(__xludf.DUMMYFUNCTION("if(or(W1976="""",W1976=""f""),"""",W1976&amp;"": ""&amp;vlookup(to_text(W1976),'1.Learning-Goals'!$A$3:$B$100,2,FALSE))"),"")</f>
        <v/>
      </c>
      <c r="AB1976" s="50" t="str">
        <f>IFERROR(__xludf.DUMMYFUNCTION("if(or(X1976="""",X1976=""f""),"""",X1976&amp;"": ""&amp;vlookup(to_text(X1976),'1.Learning-Goals'!$A$3:$B$100,2,FALSE))"),"")</f>
        <v/>
      </c>
      <c r="AC1976" s="52"/>
      <c r="AD1976" s="52"/>
      <c r="AE1976" s="52"/>
      <c r="AF1976" s="52"/>
      <c r="AG1976" s="52"/>
      <c r="AH1976" s="52"/>
      <c r="AI1976" s="52"/>
      <c r="AJ1976" s="52"/>
    </row>
    <row r="1977" ht="15.75" customHeight="1">
      <c r="A1977" s="53"/>
      <c r="B1977" s="39" t="str">
        <f t="shared" si="1"/>
        <v/>
      </c>
      <c r="C1977" s="40" t="s">
        <v>6532</v>
      </c>
      <c r="D1977" s="41" t="s">
        <v>6533</v>
      </c>
      <c r="E1977" s="41" t="s">
        <v>4890</v>
      </c>
      <c r="F1977" s="40" t="s">
        <v>6521</v>
      </c>
      <c r="G1977" s="41" t="s">
        <v>1067</v>
      </c>
      <c r="H1977" s="60" t="s">
        <v>4893</v>
      </c>
      <c r="I1977" s="41" t="s">
        <v>6522</v>
      </c>
      <c r="J1977" s="46" t="s">
        <v>6523</v>
      </c>
      <c r="K1977" s="44"/>
      <c r="L1977" s="45"/>
      <c r="M1977" s="59"/>
      <c r="N1977" s="49"/>
      <c r="O1977" s="61"/>
      <c r="P1977" s="49"/>
      <c r="Q1977" s="59"/>
      <c r="R1977" s="59"/>
      <c r="S1977" s="49"/>
      <c r="T1977" s="50" t="str">
        <f>IFERROR(__xludf.DUMMYFUNCTION("if(isblank($A1977),"""",REGEXREPLACE($A1977,   "",?(\d),?"",  ""$1""&amp;""-""&amp;$H1977))"),"")</f>
        <v/>
      </c>
      <c r="U1977" s="51" t="str">
        <f>IFERROR(__xludf.DUMMYFUNCTION("iferror(split(A1977,"","",TRUE,TRUE),"""")"),"")</f>
        <v/>
      </c>
      <c r="V1977" s="51"/>
      <c r="W1977" s="51"/>
      <c r="X1977" s="51"/>
      <c r="Y1977" s="50" t="str">
        <f>IFERROR(__xludf.DUMMYFUNCTION("if(or(U1977="""",U1977=""f""),"""",U1977&amp;"": ""&amp;vlookup(to_text(U1977),'1.Learning-Goals'!$A$3:$B$100,2,FALSE))"),"")</f>
        <v/>
      </c>
      <c r="Z1977" s="50" t="str">
        <f>IFERROR(__xludf.DUMMYFUNCTION("if(or(V1977="""",V1977=""f""),"""",V1977&amp;"": ""&amp;vlookup(to_text(V1977),'1.Learning-Goals'!$A$3:$B$100,2,FALSE))"),"")</f>
        <v/>
      </c>
      <c r="AA1977" s="50" t="str">
        <f>IFERROR(__xludf.DUMMYFUNCTION("if(or(W1977="""",W1977=""f""),"""",W1977&amp;"": ""&amp;vlookup(to_text(W1977),'1.Learning-Goals'!$A$3:$B$100,2,FALSE))"),"")</f>
        <v/>
      </c>
      <c r="AB1977" s="50" t="str">
        <f>IFERROR(__xludf.DUMMYFUNCTION("if(or(X1977="""",X1977=""f""),"""",X1977&amp;"": ""&amp;vlookup(to_text(X1977),'1.Learning-Goals'!$A$3:$B$100,2,FALSE))"),"")</f>
        <v/>
      </c>
      <c r="AC1977" s="52"/>
      <c r="AD1977" s="52"/>
      <c r="AE1977" s="52"/>
      <c r="AF1977" s="52"/>
      <c r="AG1977" s="52"/>
      <c r="AH1977" s="52"/>
      <c r="AI1977" s="52"/>
      <c r="AJ1977" s="52"/>
    </row>
    <row r="1978" ht="15.75" customHeight="1">
      <c r="A1978" s="53"/>
      <c r="B1978" s="39" t="str">
        <f t="shared" si="1"/>
        <v/>
      </c>
      <c r="C1978" s="40" t="s">
        <v>6534</v>
      </c>
      <c r="D1978" s="41" t="s">
        <v>6535</v>
      </c>
      <c r="E1978" s="41" t="s">
        <v>4890</v>
      </c>
      <c r="F1978" s="40" t="s">
        <v>6521</v>
      </c>
      <c r="G1978" s="41" t="s">
        <v>1067</v>
      </c>
      <c r="H1978" s="60" t="s">
        <v>4893</v>
      </c>
      <c r="I1978" s="41" t="s">
        <v>6522</v>
      </c>
      <c r="J1978" s="46" t="s">
        <v>6523</v>
      </c>
      <c r="K1978" s="44"/>
      <c r="L1978" s="45"/>
      <c r="M1978" s="59"/>
      <c r="N1978" s="49"/>
      <c r="O1978" s="61"/>
      <c r="P1978" s="49"/>
      <c r="Q1978" s="59"/>
      <c r="R1978" s="59"/>
      <c r="S1978" s="49"/>
      <c r="T1978" s="50" t="str">
        <f>IFERROR(__xludf.DUMMYFUNCTION("if(isblank($A1978),"""",REGEXREPLACE($A1978,   "",?(\d),?"",  ""$1""&amp;""-""&amp;$H1978))"),"")</f>
        <v/>
      </c>
      <c r="U1978" s="51" t="str">
        <f>IFERROR(__xludf.DUMMYFUNCTION("iferror(split(A1978,"","",TRUE,TRUE),"""")"),"")</f>
        <v/>
      </c>
      <c r="V1978" s="51"/>
      <c r="W1978" s="51"/>
      <c r="X1978" s="51"/>
      <c r="Y1978" s="50" t="str">
        <f>IFERROR(__xludf.DUMMYFUNCTION("if(or(U1978="""",U1978=""f""),"""",U1978&amp;"": ""&amp;vlookup(to_text(U1978),'1.Learning-Goals'!$A$3:$B$100,2,FALSE))"),"")</f>
        <v/>
      </c>
      <c r="Z1978" s="50" t="str">
        <f>IFERROR(__xludf.DUMMYFUNCTION("if(or(V1978="""",V1978=""f""),"""",V1978&amp;"": ""&amp;vlookup(to_text(V1978),'1.Learning-Goals'!$A$3:$B$100,2,FALSE))"),"")</f>
        <v/>
      </c>
      <c r="AA1978" s="50" t="str">
        <f>IFERROR(__xludf.DUMMYFUNCTION("if(or(W1978="""",W1978=""f""),"""",W1978&amp;"": ""&amp;vlookup(to_text(W1978),'1.Learning-Goals'!$A$3:$B$100,2,FALSE))"),"")</f>
        <v/>
      </c>
      <c r="AB1978" s="50" t="str">
        <f>IFERROR(__xludf.DUMMYFUNCTION("if(or(X1978="""",X1978=""f""),"""",X1978&amp;"": ""&amp;vlookup(to_text(X1978),'1.Learning-Goals'!$A$3:$B$100,2,FALSE))"),"")</f>
        <v/>
      </c>
      <c r="AC1978" s="52"/>
      <c r="AD1978" s="52"/>
      <c r="AE1978" s="52"/>
      <c r="AF1978" s="52"/>
      <c r="AG1978" s="52"/>
      <c r="AH1978" s="52"/>
      <c r="AI1978" s="52"/>
      <c r="AJ1978" s="52"/>
    </row>
    <row r="1979" ht="15.75" customHeight="1">
      <c r="A1979" s="53"/>
      <c r="B1979" s="39" t="str">
        <f t="shared" si="1"/>
        <v/>
      </c>
      <c r="C1979" s="40" t="s">
        <v>6536</v>
      </c>
      <c r="D1979" s="41" t="s">
        <v>6537</v>
      </c>
      <c r="E1979" s="41" t="s">
        <v>4890</v>
      </c>
      <c r="F1979" s="40" t="s">
        <v>6521</v>
      </c>
      <c r="G1979" s="41" t="s">
        <v>1067</v>
      </c>
      <c r="H1979" s="60" t="s">
        <v>4893</v>
      </c>
      <c r="I1979" s="41" t="s">
        <v>6522</v>
      </c>
      <c r="J1979" s="46" t="s">
        <v>6523</v>
      </c>
      <c r="K1979" s="44"/>
      <c r="L1979" s="45"/>
      <c r="M1979" s="59"/>
      <c r="N1979" s="49"/>
      <c r="O1979" s="61"/>
      <c r="P1979" s="49"/>
      <c r="Q1979" s="59"/>
      <c r="R1979" s="59"/>
      <c r="S1979" s="49"/>
      <c r="T1979" s="50" t="str">
        <f>IFERROR(__xludf.DUMMYFUNCTION("if(isblank($A1979),"""",REGEXREPLACE($A1979,   "",?(\d),?"",  ""$1""&amp;""-""&amp;$H1979))"),"")</f>
        <v/>
      </c>
      <c r="U1979" s="51" t="str">
        <f>IFERROR(__xludf.DUMMYFUNCTION("iferror(split(A1979,"","",TRUE,TRUE),"""")"),"")</f>
        <v/>
      </c>
      <c r="V1979" s="51"/>
      <c r="W1979" s="51"/>
      <c r="X1979" s="51"/>
      <c r="Y1979" s="50" t="str">
        <f>IFERROR(__xludf.DUMMYFUNCTION("if(or(U1979="""",U1979=""f""),"""",U1979&amp;"": ""&amp;vlookup(to_text(U1979),'1.Learning-Goals'!$A$3:$B$100,2,FALSE))"),"")</f>
        <v/>
      </c>
      <c r="Z1979" s="50" t="str">
        <f>IFERROR(__xludf.DUMMYFUNCTION("if(or(V1979="""",V1979=""f""),"""",V1979&amp;"": ""&amp;vlookup(to_text(V1979),'1.Learning-Goals'!$A$3:$B$100,2,FALSE))"),"")</f>
        <v/>
      </c>
      <c r="AA1979" s="50" t="str">
        <f>IFERROR(__xludf.DUMMYFUNCTION("if(or(W1979="""",W1979=""f""),"""",W1979&amp;"": ""&amp;vlookup(to_text(W1979),'1.Learning-Goals'!$A$3:$B$100,2,FALSE))"),"")</f>
        <v/>
      </c>
      <c r="AB1979" s="50" t="str">
        <f>IFERROR(__xludf.DUMMYFUNCTION("if(or(X1979="""",X1979=""f""),"""",X1979&amp;"": ""&amp;vlookup(to_text(X1979),'1.Learning-Goals'!$A$3:$B$100,2,FALSE))"),"")</f>
        <v/>
      </c>
      <c r="AC1979" s="52"/>
      <c r="AD1979" s="52"/>
      <c r="AE1979" s="52"/>
      <c r="AF1979" s="52"/>
      <c r="AG1979" s="52"/>
      <c r="AH1979" s="52"/>
      <c r="AI1979" s="52"/>
      <c r="AJ1979" s="52"/>
    </row>
    <row r="1980" ht="15.75" customHeight="1">
      <c r="A1980" s="53"/>
      <c r="B1980" s="39" t="str">
        <f t="shared" si="1"/>
        <v/>
      </c>
      <c r="C1980" s="40" t="s">
        <v>6538</v>
      </c>
      <c r="D1980" s="41" t="s">
        <v>6539</v>
      </c>
      <c r="E1980" s="41" t="s">
        <v>4890</v>
      </c>
      <c r="F1980" s="40" t="s">
        <v>6521</v>
      </c>
      <c r="G1980" s="41" t="s">
        <v>4051</v>
      </c>
      <c r="H1980" s="60" t="s">
        <v>4893</v>
      </c>
      <c r="I1980" s="41" t="s">
        <v>6522</v>
      </c>
      <c r="J1980" s="41" t="s">
        <v>6523</v>
      </c>
      <c r="K1980" s="44"/>
      <c r="L1980" s="45"/>
      <c r="M1980" s="59"/>
      <c r="N1980" s="49"/>
      <c r="O1980" s="61"/>
      <c r="P1980" s="49"/>
      <c r="Q1980" s="59"/>
      <c r="R1980" s="59"/>
      <c r="S1980" s="49"/>
      <c r="T1980" s="50" t="str">
        <f>IFERROR(__xludf.DUMMYFUNCTION("if(isblank($A1980),"""",REGEXREPLACE($A1980,   "",?(\d),?"",  ""$1""&amp;""-""&amp;$H1980))"),"")</f>
        <v/>
      </c>
      <c r="U1980" s="51" t="str">
        <f>IFERROR(__xludf.DUMMYFUNCTION("iferror(split(A1980,"","",TRUE,TRUE),"""")"),"")</f>
        <v/>
      </c>
      <c r="V1980" s="51"/>
      <c r="W1980" s="51"/>
      <c r="X1980" s="51"/>
      <c r="Y1980" s="50" t="str">
        <f>IFERROR(__xludf.DUMMYFUNCTION("if(or(U1980="""",U1980=""f""),"""",U1980&amp;"": ""&amp;vlookup(to_text(U1980),'1.Learning-Goals'!$A$3:$B$100,2,FALSE))"),"")</f>
        <v/>
      </c>
      <c r="Z1980" s="50" t="str">
        <f>IFERROR(__xludf.DUMMYFUNCTION("if(or(V1980="""",V1980=""f""),"""",V1980&amp;"": ""&amp;vlookup(to_text(V1980),'1.Learning-Goals'!$A$3:$B$100,2,FALSE))"),"")</f>
        <v/>
      </c>
      <c r="AA1980" s="50" t="str">
        <f>IFERROR(__xludf.DUMMYFUNCTION("if(or(W1980="""",W1980=""f""),"""",W1980&amp;"": ""&amp;vlookup(to_text(W1980),'1.Learning-Goals'!$A$3:$B$100,2,FALSE))"),"")</f>
        <v/>
      </c>
      <c r="AB1980" s="50" t="str">
        <f>IFERROR(__xludf.DUMMYFUNCTION("if(or(X1980="""",X1980=""f""),"""",X1980&amp;"": ""&amp;vlookup(to_text(X1980),'1.Learning-Goals'!$A$3:$B$100,2,FALSE))"),"")</f>
        <v/>
      </c>
      <c r="AC1980" s="52"/>
      <c r="AD1980" s="52"/>
      <c r="AE1980" s="52"/>
      <c r="AF1980" s="52"/>
      <c r="AG1980" s="52"/>
      <c r="AH1980" s="52"/>
      <c r="AI1980" s="52"/>
      <c r="AJ1980" s="52"/>
    </row>
    <row r="1981" ht="15.75" customHeight="1">
      <c r="A1981" s="53"/>
      <c r="B1981" s="39" t="str">
        <f t="shared" si="1"/>
        <v/>
      </c>
      <c r="C1981" s="40" t="s">
        <v>6540</v>
      </c>
      <c r="D1981" s="41" t="s">
        <v>6541</v>
      </c>
      <c r="E1981" s="41" t="s">
        <v>4890</v>
      </c>
      <c r="F1981" s="40" t="s">
        <v>6521</v>
      </c>
      <c r="G1981" s="41" t="s">
        <v>4051</v>
      </c>
      <c r="H1981" s="60" t="s">
        <v>4893</v>
      </c>
      <c r="I1981" s="41" t="s">
        <v>6522</v>
      </c>
      <c r="J1981" s="41" t="s">
        <v>6523</v>
      </c>
      <c r="K1981" s="44"/>
      <c r="L1981" s="45"/>
      <c r="M1981" s="59"/>
      <c r="N1981" s="49"/>
      <c r="O1981" s="61"/>
      <c r="P1981" s="49"/>
      <c r="Q1981" s="59"/>
      <c r="R1981" s="59"/>
      <c r="S1981" s="49"/>
      <c r="T1981" s="50" t="str">
        <f>IFERROR(__xludf.DUMMYFUNCTION("if(isblank($A1981),"""",REGEXREPLACE($A1981,   "",?(\d),?"",  ""$1""&amp;""-""&amp;$H1981))"),"")</f>
        <v/>
      </c>
      <c r="U1981" s="51" t="str">
        <f>IFERROR(__xludf.DUMMYFUNCTION("iferror(split(A1981,"","",TRUE,TRUE),"""")"),"")</f>
        <v/>
      </c>
      <c r="V1981" s="51"/>
      <c r="W1981" s="51"/>
      <c r="X1981" s="51"/>
      <c r="Y1981" s="50" t="str">
        <f>IFERROR(__xludf.DUMMYFUNCTION("if(or(U1981="""",U1981=""f""),"""",U1981&amp;"": ""&amp;vlookup(to_text(U1981),'1.Learning-Goals'!$A$3:$B$100,2,FALSE))"),"")</f>
        <v/>
      </c>
      <c r="Z1981" s="50" t="str">
        <f>IFERROR(__xludf.DUMMYFUNCTION("if(or(V1981="""",V1981=""f""),"""",V1981&amp;"": ""&amp;vlookup(to_text(V1981),'1.Learning-Goals'!$A$3:$B$100,2,FALSE))"),"")</f>
        <v/>
      </c>
      <c r="AA1981" s="50" t="str">
        <f>IFERROR(__xludf.DUMMYFUNCTION("if(or(W1981="""",W1981=""f""),"""",W1981&amp;"": ""&amp;vlookup(to_text(W1981),'1.Learning-Goals'!$A$3:$B$100,2,FALSE))"),"")</f>
        <v/>
      </c>
      <c r="AB1981" s="50" t="str">
        <f>IFERROR(__xludf.DUMMYFUNCTION("if(or(X1981="""",X1981=""f""),"""",X1981&amp;"": ""&amp;vlookup(to_text(X1981),'1.Learning-Goals'!$A$3:$B$100,2,FALSE))"),"")</f>
        <v/>
      </c>
      <c r="AC1981" s="52"/>
      <c r="AD1981" s="52"/>
      <c r="AE1981" s="52"/>
      <c r="AF1981" s="52"/>
      <c r="AG1981" s="52"/>
      <c r="AH1981" s="52"/>
      <c r="AI1981" s="52"/>
      <c r="AJ1981" s="52"/>
    </row>
    <row r="1982" ht="15.75" customHeight="1">
      <c r="A1982" s="53"/>
      <c r="B1982" s="39" t="str">
        <f t="shared" si="1"/>
        <v/>
      </c>
      <c r="C1982" s="40" t="s">
        <v>6542</v>
      </c>
      <c r="D1982" s="41" t="s">
        <v>6543</v>
      </c>
      <c r="E1982" s="41" t="s">
        <v>4890</v>
      </c>
      <c r="F1982" s="40" t="s">
        <v>6521</v>
      </c>
      <c r="G1982" s="41" t="s">
        <v>4051</v>
      </c>
      <c r="H1982" s="60" t="s">
        <v>4893</v>
      </c>
      <c r="I1982" s="41" t="s">
        <v>6522</v>
      </c>
      <c r="J1982" s="41" t="s">
        <v>6523</v>
      </c>
      <c r="K1982" s="44"/>
      <c r="L1982" s="45"/>
      <c r="M1982" s="59"/>
      <c r="N1982" s="49"/>
      <c r="O1982" s="61"/>
      <c r="P1982" s="49"/>
      <c r="Q1982" s="59"/>
      <c r="R1982" s="59"/>
      <c r="S1982" s="49"/>
      <c r="T1982" s="50" t="str">
        <f>IFERROR(__xludf.DUMMYFUNCTION("if(isblank($A1982),"""",REGEXREPLACE($A1982,   "",?(\d),?"",  ""$1""&amp;""-""&amp;$H1982))"),"")</f>
        <v/>
      </c>
      <c r="U1982" s="51" t="str">
        <f>IFERROR(__xludf.DUMMYFUNCTION("iferror(split(A1982,"","",TRUE,TRUE),"""")"),"")</f>
        <v/>
      </c>
      <c r="V1982" s="51"/>
      <c r="W1982" s="51"/>
      <c r="X1982" s="51"/>
      <c r="Y1982" s="50" t="str">
        <f>IFERROR(__xludf.DUMMYFUNCTION("if(or(U1982="""",U1982=""f""),"""",U1982&amp;"": ""&amp;vlookup(to_text(U1982),'1.Learning-Goals'!$A$3:$B$100,2,FALSE))"),"")</f>
        <v/>
      </c>
      <c r="Z1982" s="50" t="str">
        <f>IFERROR(__xludf.DUMMYFUNCTION("if(or(V1982="""",V1982=""f""),"""",V1982&amp;"": ""&amp;vlookup(to_text(V1982),'1.Learning-Goals'!$A$3:$B$100,2,FALSE))"),"")</f>
        <v/>
      </c>
      <c r="AA1982" s="50" t="str">
        <f>IFERROR(__xludf.DUMMYFUNCTION("if(or(W1982="""",W1982=""f""),"""",W1982&amp;"": ""&amp;vlookup(to_text(W1982),'1.Learning-Goals'!$A$3:$B$100,2,FALSE))"),"")</f>
        <v/>
      </c>
      <c r="AB1982" s="50" t="str">
        <f>IFERROR(__xludf.DUMMYFUNCTION("if(or(X1982="""",X1982=""f""),"""",X1982&amp;"": ""&amp;vlookup(to_text(X1982),'1.Learning-Goals'!$A$3:$B$100,2,FALSE))"),"")</f>
        <v/>
      </c>
      <c r="AC1982" s="52"/>
      <c r="AD1982" s="52"/>
      <c r="AE1982" s="52"/>
      <c r="AF1982" s="52"/>
      <c r="AG1982" s="52"/>
      <c r="AH1982" s="52"/>
      <c r="AI1982" s="52"/>
      <c r="AJ1982" s="52"/>
    </row>
    <row r="1983" ht="15.75" customHeight="1">
      <c r="A1983" s="53"/>
      <c r="B1983" s="39" t="str">
        <f t="shared" si="1"/>
        <v/>
      </c>
      <c r="C1983" s="40" t="s">
        <v>6544</v>
      </c>
      <c r="D1983" s="41" t="s">
        <v>6545</v>
      </c>
      <c r="E1983" s="41" t="s">
        <v>4890</v>
      </c>
      <c r="F1983" s="40" t="s">
        <v>6521</v>
      </c>
      <c r="G1983" s="41" t="s">
        <v>4051</v>
      </c>
      <c r="H1983" s="60" t="s">
        <v>4893</v>
      </c>
      <c r="I1983" s="41" t="s">
        <v>6522</v>
      </c>
      <c r="J1983" s="41" t="s">
        <v>6523</v>
      </c>
      <c r="K1983" s="44"/>
      <c r="L1983" s="45"/>
      <c r="M1983" s="59"/>
      <c r="N1983" s="49"/>
      <c r="O1983" s="61"/>
      <c r="P1983" s="49"/>
      <c r="Q1983" s="59"/>
      <c r="R1983" s="59"/>
      <c r="S1983" s="49"/>
      <c r="T1983" s="50" t="str">
        <f>IFERROR(__xludf.DUMMYFUNCTION("if(isblank($A1983),"""",REGEXREPLACE($A1983,   "",?(\d),?"",  ""$1""&amp;""-""&amp;$H1983))"),"")</f>
        <v/>
      </c>
      <c r="U1983" s="51" t="str">
        <f>IFERROR(__xludf.DUMMYFUNCTION("iferror(split(A1983,"","",TRUE,TRUE),"""")"),"")</f>
        <v/>
      </c>
      <c r="V1983" s="51"/>
      <c r="W1983" s="51"/>
      <c r="X1983" s="51"/>
      <c r="Y1983" s="50" t="str">
        <f>IFERROR(__xludf.DUMMYFUNCTION("if(or(U1983="""",U1983=""f""),"""",U1983&amp;"": ""&amp;vlookup(to_text(U1983),'1.Learning-Goals'!$A$3:$B$100,2,FALSE))"),"")</f>
        <v/>
      </c>
      <c r="Z1983" s="50" t="str">
        <f>IFERROR(__xludf.DUMMYFUNCTION("if(or(V1983="""",V1983=""f""),"""",V1983&amp;"": ""&amp;vlookup(to_text(V1983),'1.Learning-Goals'!$A$3:$B$100,2,FALSE))"),"")</f>
        <v/>
      </c>
      <c r="AA1983" s="50" t="str">
        <f>IFERROR(__xludf.DUMMYFUNCTION("if(or(W1983="""",W1983=""f""),"""",W1983&amp;"": ""&amp;vlookup(to_text(W1983),'1.Learning-Goals'!$A$3:$B$100,2,FALSE))"),"")</f>
        <v/>
      </c>
      <c r="AB1983" s="50" t="str">
        <f>IFERROR(__xludf.DUMMYFUNCTION("if(or(X1983="""",X1983=""f""),"""",X1983&amp;"": ""&amp;vlookup(to_text(X1983),'1.Learning-Goals'!$A$3:$B$100,2,FALSE))"),"")</f>
        <v/>
      </c>
      <c r="AC1983" s="52"/>
      <c r="AD1983" s="52"/>
      <c r="AE1983" s="52"/>
      <c r="AF1983" s="52"/>
      <c r="AG1983" s="52"/>
      <c r="AH1983" s="52"/>
      <c r="AI1983" s="52"/>
      <c r="AJ1983" s="52"/>
    </row>
    <row r="1984" ht="15.75" customHeight="1">
      <c r="A1984" s="53"/>
      <c r="B1984" s="39" t="str">
        <f t="shared" si="1"/>
        <v/>
      </c>
      <c r="C1984" s="40" t="s">
        <v>6546</v>
      </c>
      <c r="D1984" s="41" t="s">
        <v>6547</v>
      </c>
      <c r="E1984" s="41" t="s">
        <v>4890</v>
      </c>
      <c r="F1984" s="40" t="s">
        <v>6521</v>
      </c>
      <c r="G1984" s="41" t="s">
        <v>4051</v>
      </c>
      <c r="H1984" s="60" t="s">
        <v>4893</v>
      </c>
      <c r="I1984" s="41" t="s">
        <v>6522</v>
      </c>
      <c r="J1984" s="41" t="s">
        <v>6523</v>
      </c>
      <c r="K1984" s="44"/>
      <c r="L1984" s="45"/>
      <c r="M1984" s="59"/>
      <c r="N1984" s="49"/>
      <c r="O1984" s="61"/>
      <c r="P1984" s="49"/>
      <c r="Q1984" s="59"/>
      <c r="R1984" s="59"/>
      <c r="S1984" s="49"/>
      <c r="T1984" s="50" t="str">
        <f>IFERROR(__xludf.DUMMYFUNCTION("if(isblank($A1984),"""",REGEXREPLACE($A1984,   "",?(\d),?"",  ""$1""&amp;""-""&amp;$H1984))"),"")</f>
        <v/>
      </c>
      <c r="U1984" s="51" t="str">
        <f>IFERROR(__xludf.DUMMYFUNCTION("iferror(split(A1984,"","",TRUE,TRUE),"""")"),"")</f>
        <v/>
      </c>
      <c r="V1984" s="51"/>
      <c r="W1984" s="51"/>
      <c r="X1984" s="51"/>
      <c r="Y1984" s="50" t="str">
        <f>IFERROR(__xludf.DUMMYFUNCTION("if(or(U1984="""",U1984=""f""),"""",U1984&amp;"": ""&amp;vlookup(to_text(U1984),'1.Learning-Goals'!$A$3:$B$100,2,FALSE))"),"")</f>
        <v/>
      </c>
      <c r="Z1984" s="50" t="str">
        <f>IFERROR(__xludf.DUMMYFUNCTION("if(or(V1984="""",V1984=""f""),"""",V1984&amp;"": ""&amp;vlookup(to_text(V1984),'1.Learning-Goals'!$A$3:$B$100,2,FALSE))"),"")</f>
        <v/>
      </c>
      <c r="AA1984" s="50" t="str">
        <f>IFERROR(__xludf.DUMMYFUNCTION("if(or(W1984="""",W1984=""f""),"""",W1984&amp;"": ""&amp;vlookup(to_text(W1984),'1.Learning-Goals'!$A$3:$B$100,2,FALSE))"),"")</f>
        <v/>
      </c>
      <c r="AB1984" s="50" t="str">
        <f>IFERROR(__xludf.DUMMYFUNCTION("if(or(X1984="""",X1984=""f""),"""",X1984&amp;"": ""&amp;vlookup(to_text(X1984),'1.Learning-Goals'!$A$3:$B$100,2,FALSE))"),"")</f>
        <v/>
      </c>
      <c r="AC1984" s="52"/>
      <c r="AD1984" s="52"/>
      <c r="AE1984" s="52"/>
      <c r="AF1984" s="52"/>
      <c r="AG1984" s="52"/>
      <c r="AH1984" s="52"/>
      <c r="AI1984" s="52"/>
      <c r="AJ1984" s="52"/>
    </row>
    <row r="1985" ht="15.75" customHeight="1">
      <c r="A1985" s="53"/>
      <c r="B1985" s="39" t="str">
        <f t="shared" si="1"/>
        <v/>
      </c>
      <c r="C1985" s="40" t="s">
        <v>6548</v>
      </c>
      <c r="D1985" s="41" t="s">
        <v>6549</v>
      </c>
      <c r="E1985" s="41" t="s">
        <v>4890</v>
      </c>
      <c r="F1985" s="40" t="s">
        <v>6521</v>
      </c>
      <c r="G1985" s="41" t="s">
        <v>4892</v>
      </c>
      <c r="H1985" s="60" t="s">
        <v>4893</v>
      </c>
      <c r="I1985" s="41" t="s">
        <v>6522</v>
      </c>
      <c r="J1985" s="46" t="s">
        <v>6550</v>
      </c>
      <c r="K1985" s="44"/>
      <c r="L1985" s="45"/>
      <c r="M1985" s="59"/>
      <c r="N1985" s="49"/>
      <c r="O1985" s="61"/>
      <c r="P1985" s="49"/>
      <c r="Q1985" s="59"/>
      <c r="R1985" s="59"/>
      <c r="S1985" s="49"/>
      <c r="T1985" s="50" t="str">
        <f>IFERROR(__xludf.DUMMYFUNCTION("if(isblank($A1985),"""",REGEXREPLACE($A1985,   "",?(\d),?"",  ""$1""&amp;""-""&amp;$H1985))"),"")</f>
        <v/>
      </c>
      <c r="U1985" s="51" t="str">
        <f>IFERROR(__xludf.DUMMYFUNCTION("iferror(split(A1985,"","",TRUE,TRUE),"""")"),"")</f>
        <v/>
      </c>
      <c r="V1985" s="51"/>
      <c r="W1985" s="51"/>
      <c r="X1985" s="51"/>
      <c r="Y1985" s="50" t="str">
        <f>IFERROR(__xludf.DUMMYFUNCTION("if(or(U1985="""",U1985=""f""),"""",U1985&amp;"": ""&amp;vlookup(to_text(U1985),'1.Learning-Goals'!$A$3:$B$100,2,FALSE))"),"")</f>
        <v/>
      </c>
      <c r="Z1985" s="50" t="str">
        <f>IFERROR(__xludf.DUMMYFUNCTION("if(or(V1985="""",V1985=""f""),"""",V1985&amp;"": ""&amp;vlookup(to_text(V1985),'1.Learning-Goals'!$A$3:$B$100,2,FALSE))"),"")</f>
        <v/>
      </c>
      <c r="AA1985" s="50" t="str">
        <f>IFERROR(__xludf.DUMMYFUNCTION("if(or(W1985="""",W1985=""f""),"""",W1985&amp;"": ""&amp;vlookup(to_text(W1985),'1.Learning-Goals'!$A$3:$B$100,2,FALSE))"),"")</f>
        <v/>
      </c>
      <c r="AB1985" s="50" t="str">
        <f>IFERROR(__xludf.DUMMYFUNCTION("if(or(X1985="""",X1985=""f""),"""",X1985&amp;"": ""&amp;vlookup(to_text(X1985),'1.Learning-Goals'!$A$3:$B$100,2,FALSE))"),"")</f>
        <v/>
      </c>
      <c r="AC1985" s="52"/>
      <c r="AD1985" s="52"/>
      <c r="AE1985" s="52"/>
      <c r="AF1985" s="52"/>
      <c r="AG1985" s="52"/>
      <c r="AH1985" s="52"/>
      <c r="AI1985" s="52"/>
      <c r="AJ1985" s="52"/>
    </row>
    <row r="1986" ht="15.75" customHeight="1">
      <c r="A1986" s="53"/>
      <c r="B1986" s="39" t="str">
        <f t="shared" si="1"/>
        <v/>
      </c>
      <c r="C1986" s="40" t="s">
        <v>6551</v>
      </c>
      <c r="D1986" s="41" t="s">
        <v>6552</v>
      </c>
      <c r="E1986" s="41" t="s">
        <v>4890</v>
      </c>
      <c r="F1986" s="40" t="s">
        <v>6521</v>
      </c>
      <c r="G1986" s="41" t="s">
        <v>4892</v>
      </c>
      <c r="H1986" s="60" t="s">
        <v>4893</v>
      </c>
      <c r="I1986" s="41" t="s">
        <v>6522</v>
      </c>
      <c r="J1986" s="46" t="s">
        <v>6550</v>
      </c>
      <c r="K1986" s="44"/>
      <c r="L1986" s="45"/>
      <c r="M1986" s="59"/>
      <c r="N1986" s="49"/>
      <c r="O1986" s="61"/>
      <c r="P1986" s="49"/>
      <c r="Q1986" s="59"/>
      <c r="R1986" s="59"/>
      <c r="S1986" s="49"/>
      <c r="T1986" s="50" t="str">
        <f>IFERROR(__xludf.DUMMYFUNCTION("if(isblank($A1986),"""",REGEXREPLACE($A1986,   "",?(\d),?"",  ""$1""&amp;""-""&amp;$H1986))"),"")</f>
        <v/>
      </c>
      <c r="U1986" s="51" t="str">
        <f>IFERROR(__xludf.DUMMYFUNCTION("iferror(split(A1986,"","",TRUE,TRUE),"""")"),"")</f>
        <v/>
      </c>
      <c r="V1986" s="51"/>
      <c r="W1986" s="51"/>
      <c r="X1986" s="51"/>
      <c r="Y1986" s="50" t="str">
        <f>IFERROR(__xludf.DUMMYFUNCTION("if(or(U1986="""",U1986=""f""),"""",U1986&amp;"": ""&amp;vlookup(to_text(U1986),'1.Learning-Goals'!$A$3:$B$100,2,FALSE))"),"")</f>
        <v/>
      </c>
      <c r="Z1986" s="50" t="str">
        <f>IFERROR(__xludf.DUMMYFUNCTION("if(or(V1986="""",V1986=""f""),"""",V1986&amp;"": ""&amp;vlookup(to_text(V1986),'1.Learning-Goals'!$A$3:$B$100,2,FALSE))"),"")</f>
        <v/>
      </c>
      <c r="AA1986" s="50" t="str">
        <f>IFERROR(__xludf.DUMMYFUNCTION("if(or(W1986="""",W1986=""f""),"""",W1986&amp;"": ""&amp;vlookup(to_text(W1986),'1.Learning-Goals'!$A$3:$B$100,2,FALSE))"),"")</f>
        <v/>
      </c>
      <c r="AB1986" s="50" t="str">
        <f>IFERROR(__xludf.DUMMYFUNCTION("if(or(X1986="""",X1986=""f""),"""",X1986&amp;"": ""&amp;vlookup(to_text(X1986),'1.Learning-Goals'!$A$3:$B$100,2,FALSE))"),"")</f>
        <v/>
      </c>
      <c r="AC1986" s="52"/>
      <c r="AD1986" s="52"/>
      <c r="AE1986" s="52"/>
      <c r="AF1986" s="52"/>
      <c r="AG1986" s="52"/>
      <c r="AH1986" s="52"/>
      <c r="AI1986" s="52"/>
      <c r="AJ1986" s="52"/>
    </row>
    <row r="1987" ht="15.75" customHeight="1">
      <c r="A1987" s="53"/>
      <c r="B1987" s="39" t="str">
        <f t="shared" si="1"/>
        <v/>
      </c>
      <c r="C1987" s="40" t="s">
        <v>6553</v>
      </c>
      <c r="D1987" s="41" t="s">
        <v>6554</v>
      </c>
      <c r="E1987" s="41" t="s">
        <v>4890</v>
      </c>
      <c r="F1987" s="40" t="s">
        <v>6521</v>
      </c>
      <c r="G1987" s="41" t="s">
        <v>4902</v>
      </c>
      <c r="H1987" s="60" t="s">
        <v>4893</v>
      </c>
      <c r="I1987" s="41" t="s">
        <v>6522</v>
      </c>
      <c r="J1987" s="46" t="s">
        <v>6550</v>
      </c>
      <c r="K1987" s="44"/>
      <c r="L1987" s="45"/>
      <c r="M1987" s="59"/>
      <c r="N1987" s="49"/>
      <c r="O1987" s="61"/>
      <c r="P1987" s="49"/>
      <c r="Q1987" s="59"/>
      <c r="R1987" s="59"/>
      <c r="S1987" s="49"/>
      <c r="T1987" s="50" t="str">
        <f>IFERROR(__xludf.DUMMYFUNCTION("if(isblank($A1987),"""",REGEXREPLACE($A1987,   "",?(\d),?"",  ""$1""&amp;""-""&amp;$H1987))"),"")</f>
        <v/>
      </c>
      <c r="U1987" s="51" t="str">
        <f>IFERROR(__xludf.DUMMYFUNCTION("iferror(split(A1987,"","",TRUE,TRUE),"""")"),"")</f>
        <v/>
      </c>
      <c r="V1987" s="51"/>
      <c r="W1987" s="51"/>
      <c r="X1987" s="51"/>
      <c r="Y1987" s="50" t="str">
        <f>IFERROR(__xludf.DUMMYFUNCTION("if(or(U1987="""",U1987=""f""),"""",U1987&amp;"": ""&amp;vlookup(to_text(U1987),'1.Learning-Goals'!$A$3:$B$100,2,FALSE))"),"")</f>
        <v/>
      </c>
      <c r="Z1987" s="50" t="str">
        <f>IFERROR(__xludf.DUMMYFUNCTION("if(or(V1987="""",V1987=""f""),"""",V1987&amp;"": ""&amp;vlookup(to_text(V1987),'1.Learning-Goals'!$A$3:$B$100,2,FALSE))"),"")</f>
        <v/>
      </c>
      <c r="AA1987" s="50" t="str">
        <f>IFERROR(__xludf.DUMMYFUNCTION("if(or(W1987="""",W1987=""f""),"""",W1987&amp;"": ""&amp;vlookup(to_text(W1987),'1.Learning-Goals'!$A$3:$B$100,2,FALSE))"),"")</f>
        <v/>
      </c>
      <c r="AB1987" s="50" t="str">
        <f>IFERROR(__xludf.DUMMYFUNCTION("if(or(X1987="""",X1987=""f""),"""",X1987&amp;"": ""&amp;vlookup(to_text(X1987),'1.Learning-Goals'!$A$3:$B$100,2,FALSE))"),"")</f>
        <v/>
      </c>
      <c r="AC1987" s="52"/>
      <c r="AD1987" s="52"/>
      <c r="AE1987" s="52"/>
      <c r="AF1987" s="52"/>
      <c r="AG1987" s="52"/>
      <c r="AH1987" s="52"/>
      <c r="AI1987" s="52"/>
      <c r="AJ1987" s="52"/>
    </row>
    <row r="1988" ht="15.75" customHeight="1">
      <c r="A1988" s="53"/>
      <c r="B1988" s="39" t="str">
        <f t="shared" si="1"/>
        <v/>
      </c>
      <c r="C1988" s="40" t="s">
        <v>6555</v>
      </c>
      <c r="D1988" s="41" t="s">
        <v>6556</v>
      </c>
      <c r="E1988" s="41" t="s">
        <v>4890</v>
      </c>
      <c r="F1988" s="40" t="s">
        <v>6521</v>
      </c>
      <c r="G1988" s="41" t="s">
        <v>4902</v>
      </c>
      <c r="H1988" s="60" t="s">
        <v>4893</v>
      </c>
      <c r="I1988" s="41" t="s">
        <v>6522</v>
      </c>
      <c r="J1988" s="46" t="s">
        <v>6550</v>
      </c>
      <c r="K1988" s="44"/>
      <c r="L1988" s="45"/>
      <c r="M1988" s="59"/>
      <c r="N1988" s="49"/>
      <c r="O1988" s="61"/>
      <c r="P1988" s="49"/>
      <c r="Q1988" s="59"/>
      <c r="R1988" s="59"/>
      <c r="S1988" s="49"/>
      <c r="T1988" s="50" t="str">
        <f>IFERROR(__xludf.DUMMYFUNCTION("if(isblank($A1988),"""",REGEXREPLACE($A1988,   "",?(\d),?"",  ""$1""&amp;""-""&amp;$H1988))"),"")</f>
        <v/>
      </c>
      <c r="U1988" s="51" t="str">
        <f>IFERROR(__xludf.DUMMYFUNCTION("iferror(split(A1988,"","",TRUE,TRUE),"""")"),"")</f>
        <v/>
      </c>
      <c r="V1988" s="51"/>
      <c r="W1988" s="51"/>
      <c r="X1988" s="51"/>
      <c r="Y1988" s="50" t="str">
        <f>IFERROR(__xludf.DUMMYFUNCTION("if(or(U1988="""",U1988=""f""),"""",U1988&amp;"": ""&amp;vlookup(to_text(U1988),'1.Learning-Goals'!$A$3:$B$100,2,FALSE))"),"")</f>
        <v/>
      </c>
      <c r="Z1988" s="50" t="str">
        <f>IFERROR(__xludf.DUMMYFUNCTION("if(or(V1988="""",V1988=""f""),"""",V1988&amp;"": ""&amp;vlookup(to_text(V1988),'1.Learning-Goals'!$A$3:$B$100,2,FALSE))"),"")</f>
        <v/>
      </c>
      <c r="AA1988" s="50" t="str">
        <f>IFERROR(__xludf.DUMMYFUNCTION("if(or(W1988="""",W1988=""f""),"""",W1988&amp;"": ""&amp;vlookup(to_text(W1988),'1.Learning-Goals'!$A$3:$B$100,2,FALSE))"),"")</f>
        <v/>
      </c>
      <c r="AB1988" s="50" t="str">
        <f>IFERROR(__xludf.DUMMYFUNCTION("if(or(X1988="""",X1988=""f""),"""",X1988&amp;"": ""&amp;vlookup(to_text(X1988),'1.Learning-Goals'!$A$3:$B$100,2,FALSE))"),"")</f>
        <v/>
      </c>
      <c r="AC1988" s="52"/>
      <c r="AD1988" s="52"/>
      <c r="AE1988" s="52"/>
      <c r="AF1988" s="52"/>
      <c r="AG1988" s="52"/>
      <c r="AH1988" s="52"/>
      <c r="AI1988" s="52"/>
      <c r="AJ1988" s="52"/>
    </row>
    <row r="1989" ht="15.75" customHeight="1">
      <c r="A1989" s="53"/>
      <c r="B1989" s="39" t="str">
        <f t="shared" si="1"/>
        <v/>
      </c>
      <c r="C1989" s="40" t="s">
        <v>6557</v>
      </c>
      <c r="D1989" s="41" t="s">
        <v>6558</v>
      </c>
      <c r="E1989" s="41" t="s">
        <v>4890</v>
      </c>
      <c r="F1989" s="40" t="s">
        <v>6521</v>
      </c>
      <c r="G1989" s="41" t="s">
        <v>1067</v>
      </c>
      <c r="H1989" s="60" t="s">
        <v>4893</v>
      </c>
      <c r="I1989" s="41" t="s">
        <v>6522</v>
      </c>
      <c r="J1989" s="46" t="s">
        <v>6550</v>
      </c>
      <c r="K1989" s="44"/>
      <c r="L1989" s="45"/>
      <c r="M1989" s="59"/>
      <c r="N1989" s="49"/>
      <c r="O1989" s="61"/>
      <c r="P1989" s="49"/>
      <c r="Q1989" s="59"/>
      <c r="R1989" s="59"/>
      <c r="S1989" s="49"/>
      <c r="T1989" s="50" t="str">
        <f>IFERROR(__xludf.DUMMYFUNCTION("if(isblank($A1989),"""",REGEXREPLACE($A1989,   "",?(\d),?"",  ""$1""&amp;""-""&amp;$H1989))"),"")</f>
        <v/>
      </c>
      <c r="U1989" s="51" t="str">
        <f>IFERROR(__xludf.DUMMYFUNCTION("iferror(split(A1989,"","",TRUE,TRUE),"""")"),"")</f>
        <v/>
      </c>
      <c r="V1989" s="51"/>
      <c r="W1989" s="51"/>
      <c r="X1989" s="51"/>
      <c r="Y1989" s="50" t="str">
        <f>IFERROR(__xludf.DUMMYFUNCTION("if(or(U1989="""",U1989=""f""),"""",U1989&amp;"": ""&amp;vlookup(to_text(U1989),'1.Learning-Goals'!$A$3:$B$100,2,FALSE))"),"")</f>
        <v/>
      </c>
      <c r="Z1989" s="50" t="str">
        <f>IFERROR(__xludf.DUMMYFUNCTION("if(or(V1989="""",V1989=""f""),"""",V1989&amp;"": ""&amp;vlookup(to_text(V1989),'1.Learning-Goals'!$A$3:$B$100,2,FALSE))"),"")</f>
        <v/>
      </c>
      <c r="AA1989" s="50" t="str">
        <f>IFERROR(__xludf.DUMMYFUNCTION("if(or(W1989="""",W1989=""f""),"""",W1989&amp;"": ""&amp;vlookup(to_text(W1989),'1.Learning-Goals'!$A$3:$B$100,2,FALSE))"),"")</f>
        <v/>
      </c>
      <c r="AB1989" s="50" t="str">
        <f>IFERROR(__xludf.DUMMYFUNCTION("if(or(X1989="""",X1989=""f""),"""",X1989&amp;"": ""&amp;vlookup(to_text(X1989),'1.Learning-Goals'!$A$3:$B$100,2,FALSE))"),"")</f>
        <v/>
      </c>
      <c r="AC1989" s="52"/>
      <c r="AD1989" s="52"/>
      <c r="AE1989" s="52"/>
      <c r="AF1989" s="52"/>
      <c r="AG1989" s="52"/>
      <c r="AH1989" s="52"/>
      <c r="AI1989" s="52"/>
      <c r="AJ1989" s="52"/>
    </row>
    <row r="1990" ht="15.75" customHeight="1">
      <c r="A1990" s="53"/>
      <c r="B1990" s="39" t="str">
        <f t="shared" si="1"/>
        <v/>
      </c>
      <c r="C1990" s="40" t="s">
        <v>6559</v>
      </c>
      <c r="D1990" s="41" t="s">
        <v>6560</v>
      </c>
      <c r="E1990" s="41" t="s">
        <v>4890</v>
      </c>
      <c r="F1990" s="40" t="s">
        <v>6521</v>
      </c>
      <c r="G1990" s="41" t="s">
        <v>1067</v>
      </c>
      <c r="H1990" s="60" t="s">
        <v>4893</v>
      </c>
      <c r="I1990" s="41" t="s">
        <v>6522</v>
      </c>
      <c r="J1990" s="46" t="s">
        <v>6550</v>
      </c>
      <c r="K1990" s="44"/>
      <c r="L1990" s="45"/>
      <c r="M1990" s="59"/>
      <c r="N1990" s="49"/>
      <c r="O1990" s="61"/>
      <c r="P1990" s="49"/>
      <c r="Q1990" s="59"/>
      <c r="R1990" s="59"/>
      <c r="S1990" s="49"/>
      <c r="T1990" s="50" t="str">
        <f>IFERROR(__xludf.DUMMYFUNCTION("if(isblank($A1990),"""",REGEXREPLACE($A1990,   "",?(\d),?"",  ""$1""&amp;""-""&amp;$H1990))"),"")</f>
        <v/>
      </c>
      <c r="U1990" s="51" t="str">
        <f>IFERROR(__xludf.DUMMYFUNCTION("iferror(split(A1990,"","",TRUE,TRUE),"""")"),"")</f>
        <v/>
      </c>
      <c r="V1990" s="51"/>
      <c r="W1990" s="51"/>
      <c r="X1990" s="51"/>
      <c r="Y1990" s="50" t="str">
        <f>IFERROR(__xludf.DUMMYFUNCTION("if(or(U1990="""",U1990=""f""),"""",U1990&amp;"": ""&amp;vlookup(to_text(U1990),'1.Learning-Goals'!$A$3:$B$100,2,FALSE))"),"")</f>
        <v/>
      </c>
      <c r="Z1990" s="50" t="str">
        <f>IFERROR(__xludf.DUMMYFUNCTION("if(or(V1990="""",V1990=""f""),"""",V1990&amp;"": ""&amp;vlookup(to_text(V1990),'1.Learning-Goals'!$A$3:$B$100,2,FALSE))"),"")</f>
        <v/>
      </c>
      <c r="AA1990" s="50" t="str">
        <f>IFERROR(__xludf.DUMMYFUNCTION("if(or(W1990="""",W1990=""f""),"""",W1990&amp;"": ""&amp;vlookup(to_text(W1990),'1.Learning-Goals'!$A$3:$B$100,2,FALSE))"),"")</f>
        <v/>
      </c>
      <c r="AB1990" s="50" t="str">
        <f>IFERROR(__xludf.DUMMYFUNCTION("if(or(X1990="""",X1990=""f""),"""",X1990&amp;"": ""&amp;vlookup(to_text(X1990),'1.Learning-Goals'!$A$3:$B$100,2,FALSE))"),"")</f>
        <v/>
      </c>
      <c r="AC1990" s="52"/>
      <c r="AD1990" s="52"/>
      <c r="AE1990" s="52"/>
      <c r="AF1990" s="52"/>
      <c r="AG1990" s="52"/>
      <c r="AH1990" s="52"/>
      <c r="AI1990" s="52"/>
      <c r="AJ1990" s="52"/>
    </row>
    <row r="1991" ht="15.75" customHeight="1">
      <c r="A1991" s="53"/>
      <c r="B1991" s="39" t="str">
        <f t="shared" si="1"/>
        <v/>
      </c>
      <c r="C1991" s="40" t="s">
        <v>6561</v>
      </c>
      <c r="D1991" s="41" t="s">
        <v>6562</v>
      </c>
      <c r="E1991" s="41" t="s">
        <v>4890</v>
      </c>
      <c r="F1991" s="40" t="s">
        <v>6521</v>
      </c>
      <c r="G1991" s="41" t="s">
        <v>1067</v>
      </c>
      <c r="H1991" s="60" t="s">
        <v>4893</v>
      </c>
      <c r="I1991" s="41" t="s">
        <v>6522</v>
      </c>
      <c r="J1991" s="46" t="s">
        <v>6550</v>
      </c>
      <c r="K1991" s="44"/>
      <c r="L1991" s="45"/>
      <c r="M1991" s="59"/>
      <c r="N1991" s="49"/>
      <c r="O1991" s="61"/>
      <c r="P1991" s="49"/>
      <c r="Q1991" s="59"/>
      <c r="R1991" s="59"/>
      <c r="S1991" s="49"/>
      <c r="T1991" s="50" t="str">
        <f>IFERROR(__xludf.DUMMYFUNCTION("if(isblank($A1991),"""",REGEXREPLACE($A1991,   "",?(\d),?"",  ""$1""&amp;""-""&amp;$H1991))"),"")</f>
        <v/>
      </c>
      <c r="U1991" s="51" t="str">
        <f>IFERROR(__xludf.DUMMYFUNCTION("iferror(split(A1991,"","",TRUE,TRUE),"""")"),"")</f>
        <v/>
      </c>
      <c r="V1991" s="51"/>
      <c r="W1991" s="51"/>
      <c r="X1991" s="51"/>
      <c r="Y1991" s="50" t="str">
        <f>IFERROR(__xludf.DUMMYFUNCTION("if(or(U1991="""",U1991=""f""),"""",U1991&amp;"": ""&amp;vlookup(to_text(U1991),'1.Learning-Goals'!$A$3:$B$100,2,FALSE))"),"")</f>
        <v/>
      </c>
      <c r="Z1991" s="50" t="str">
        <f>IFERROR(__xludf.DUMMYFUNCTION("if(or(V1991="""",V1991=""f""),"""",V1991&amp;"": ""&amp;vlookup(to_text(V1991),'1.Learning-Goals'!$A$3:$B$100,2,FALSE))"),"")</f>
        <v/>
      </c>
      <c r="AA1991" s="50" t="str">
        <f>IFERROR(__xludf.DUMMYFUNCTION("if(or(W1991="""",W1991=""f""),"""",W1991&amp;"": ""&amp;vlookup(to_text(W1991),'1.Learning-Goals'!$A$3:$B$100,2,FALSE))"),"")</f>
        <v/>
      </c>
      <c r="AB1991" s="50" t="str">
        <f>IFERROR(__xludf.DUMMYFUNCTION("if(or(X1991="""",X1991=""f""),"""",X1991&amp;"": ""&amp;vlookup(to_text(X1991),'1.Learning-Goals'!$A$3:$B$100,2,FALSE))"),"")</f>
        <v/>
      </c>
      <c r="AC1991" s="52"/>
      <c r="AD1991" s="52"/>
      <c r="AE1991" s="52"/>
      <c r="AF1991" s="52"/>
      <c r="AG1991" s="52"/>
      <c r="AH1991" s="52"/>
      <c r="AI1991" s="52"/>
      <c r="AJ1991" s="52"/>
    </row>
    <row r="1992" ht="15.75" customHeight="1">
      <c r="A1992" s="53"/>
      <c r="B1992" s="39" t="str">
        <f t="shared" si="1"/>
        <v/>
      </c>
      <c r="C1992" s="40" t="s">
        <v>6563</v>
      </c>
      <c r="D1992" s="41" t="s">
        <v>6564</v>
      </c>
      <c r="E1992" s="41" t="s">
        <v>4890</v>
      </c>
      <c r="F1992" s="40" t="s">
        <v>6521</v>
      </c>
      <c r="G1992" s="41" t="s">
        <v>4051</v>
      </c>
      <c r="H1992" s="60" t="s">
        <v>4893</v>
      </c>
      <c r="I1992" s="41" t="s">
        <v>6522</v>
      </c>
      <c r="J1992" s="41" t="s">
        <v>6550</v>
      </c>
      <c r="K1992" s="44"/>
      <c r="L1992" s="45"/>
      <c r="M1992" s="59"/>
      <c r="N1992" s="49"/>
      <c r="O1992" s="61"/>
      <c r="P1992" s="49"/>
      <c r="Q1992" s="59"/>
      <c r="R1992" s="59"/>
      <c r="S1992" s="49"/>
      <c r="T1992" s="50" t="str">
        <f>IFERROR(__xludf.DUMMYFUNCTION("if(isblank($A1992),"""",REGEXREPLACE($A1992,   "",?(\d),?"",  ""$1""&amp;""-""&amp;$H1992))"),"")</f>
        <v/>
      </c>
      <c r="U1992" s="51" t="str">
        <f>IFERROR(__xludf.DUMMYFUNCTION("iferror(split(A1992,"","",TRUE,TRUE),"""")"),"")</f>
        <v/>
      </c>
      <c r="V1992" s="51"/>
      <c r="W1992" s="51"/>
      <c r="X1992" s="51"/>
      <c r="Y1992" s="50" t="str">
        <f>IFERROR(__xludf.DUMMYFUNCTION("if(or(U1992="""",U1992=""f""),"""",U1992&amp;"": ""&amp;vlookup(to_text(U1992),'1.Learning-Goals'!$A$3:$B$100,2,FALSE))"),"")</f>
        <v/>
      </c>
      <c r="Z1992" s="50" t="str">
        <f>IFERROR(__xludf.DUMMYFUNCTION("if(or(V1992="""",V1992=""f""),"""",V1992&amp;"": ""&amp;vlookup(to_text(V1992),'1.Learning-Goals'!$A$3:$B$100,2,FALSE))"),"")</f>
        <v/>
      </c>
      <c r="AA1992" s="50" t="str">
        <f>IFERROR(__xludf.DUMMYFUNCTION("if(or(W1992="""",W1992=""f""),"""",W1992&amp;"": ""&amp;vlookup(to_text(W1992),'1.Learning-Goals'!$A$3:$B$100,2,FALSE))"),"")</f>
        <v/>
      </c>
      <c r="AB1992" s="50" t="str">
        <f>IFERROR(__xludf.DUMMYFUNCTION("if(or(X1992="""",X1992=""f""),"""",X1992&amp;"": ""&amp;vlookup(to_text(X1992),'1.Learning-Goals'!$A$3:$B$100,2,FALSE))"),"")</f>
        <v/>
      </c>
      <c r="AC1992" s="52"/>
      <c r="AD1992" s="52"/>
      <c r="AE1992" s="52"/>
      <c r="AF1992" s="52"/>
      <c r="AG1992" s="52"/>
      <c r="AH1992" s="52"/>
      <c r="AI1992" s="52"/>
      <c r="AJ1992" s="52"/>
    </row>
    <row r="1993" ht="15.75" customHeight="1">
      <c r="A1993" s="53"/>
      <c r="B1993" s="39" t="str">
        <f t="shared" si="1"/>
        <v/>
      </c>
      <c r="C1993" s="40" t="s">
        <v>6565</v>
      </c>
      <c r="D1993" s="41" t="s">
        <v>6566</v>
      </c>
      <c r="E1993" s="41" t="s">
        <v>4890</v>
      </c>
      <c r="F1993" s="40" t="s">
        <v>6521</v>
      </c>
      <c r="G1993" s="41" t="s">
        <v>4051</v>
      </c>
      <c r="H1993" s="60" t="s">
        <v>4893</v>
      </c>
      <c r="I1993" s="41" t="s">
        <v>6522</v>
      </c>
      <c r="J1993" s="41" t="s">
        <v>6550</v>
      </c>
      <c r="K1993" s="44"/>
      <c r="L1993" s="45"/>
      <c r="M1993" s="59"/>
      <c r="N1993" s="49"/>
      <c r="O1993" s="61"/>
      <c r="P1993" s="49"/>
      <c r="Q1993" s="59"/>
      <c r="R1993" s="59"/>
      <c r="S1993" s="49"/>
      <c r="T1993" s="50" t="str">
        <f>IFERROR(__xludf.DUMMYFUNCTION("if(isblank($A1993),"""",REGEXREPLACE($A1993,   "",?(\d),?"",  ""$1""&amp;""-""&amp;$H1993))"),"")</f>
        <v/>
      </c>
      <c r="U1993" s="51" t="str">
        <f>IFERROR(__xludf.DUMMYFUNCTION("iferror(split(A1993,"","",TRUE,TRUE),"""")"),"")</f>
        <v/>
      </c>
      <c r="V1993" s="51"/>
      <c r="W1993" s="51"/>
      <c r="X1993" s="51"/>
      <c r="Y1993" s="50" t="str">
        <f>IFERROR(__xludf.DUMMYFUNCTION("if(or(U1993="""",U1993=""f""),"""",U1993&amp;"": ""&amp;vlookup(to_text(U1993),'1.Learning-Goals'!$A$3:$B$100,2,FALSE))"),"")</f>
        <v/>
      </c>
      <c r="Z1993" s="50" t="str">
        <f>IFERROR(__xludf.DUMMYFUNCTION("if(or(V1993="""",V1993=""f""),"""",V1993&amp;"": ""&amp;vlookup(to_text(V1993),'1.Learning-Goals'!$A$3:$B$100,2,FALSE))"),"")</f>
        <v/>
      </c>
      <c r="AA1993" s="50" t="str">
        <f>IFERROR(__xludf.DUMMYFUNCTION("if(or(W1993="""",W1993=""f""),"""",W1993&amp;"": ""&amp;vlookup(to_text(W1993),'1.Learning-Goals'!$A$3:$B$100,2,FALSE))"),"")</f>
        <v/>
      </c>
      <c r="AB1993" s="50" t="str">
        <f>IFERROR(__xludf.DUMMYFUNCTION("if(or(X1993="""",X1993=""f""),"""",X1993&amp;"": ""&amp;vlookup(to_text(X1993),'1.Learning-Goals'!$A$3:$B$100,2,FALSE))"),"")</f>
        <v/>
      </c>
      <c r="AC1993" s="52"/>
      <c r="AD1993" s="52"/>
      <c r="AE1993" s="52"/>
      <c r="AF1993" s="52"/>
      <c r="AG1993" s="52"/>
      <c r="AH1993" s="52"/>
      <c r="AI1993" s="52"/>
      <c r="AJ1993" s="52"/>
    </row>
    <row r="1994" ht="15.75" customHeight="1">
      <c r="A1994" s="53"/>
      <c r="B1994" s="39" t="str">
        <f t="shared" si="1"/>
        <v/>
      </c>
      <c r="C1994" s="40" t="s">
        <v>6567</v>
      </c>
      <c r="D1994" s="41" t="s">
        <v>6568</v>
      </c>
      <c r="E1994" s="41" t="s">
        <v>4890</v>
      </c>
      <c r="F1994" s="40" t="s">
        <v>6521</v>
      </c>
      <c r="G1994" s="41" t="s">
        <v>4051</v>
      </c>
      <c r="H1994" s="60" t="s">
        <v>4893</v>
      </c>
      <c r="I1994" s="41" t="s">
        <v>6522</v>
      </c>
      <c r="J1994" s="41" t="s">
        <v>6550</v>
      </c>
      <c r="K1994" s="44"/>
      <c r="L1994" s="45"/>
      <c r="M1994" s="59"/>
      <c r="N1994" s="49"/>
      <c r="O1994" s="61"/>
      <c r="P1994" s="49"/>
      <c r="Q1994" s="59"/>
      <c r="R1994" s="59"/>
      <c r="S1994" s="49"/>
      <c r="T1994" s="50" t="str">
        <f>IFERROR(__xludf.DUMMYFUNCTION("if(isblank($A1994),"""",REGEXREPLACE($A1994,   "",?(\d),?"",  ""$1""&amp;""-""&amp;$H1994))"),"")</f>
        <v/>
      </c>
      <c r="U1994" s="51" t="str">
        <f>IFERROR(__xludf.DUMMYFUNCTION("iferror(split(A1994,"","",TRUE,TRUE),"""")"),"")</f>
        <v/>
      </c>
      <c r="V1994" s="51"/>
      <c r="W1994" s="51"/>
      <c r="X1994" s="51"/>
      <c r="Y1994" s="50" t="str">
        <f>IFERROR(__xludf.DUMMYFUNCTION("if(or(U1994="""",U1994=""f""),"""",U1994&amp;"": ""&amp;vlookup(to_text(U1994),'1.Learning-Goals'!$A$3:$B$100,2,FALSE))"),"")</f>
        <v/>
      </c>
      <c r="Z1994" s="50" t="str">
        <f>IFERROR(__xludf.DUMMYFUNCTION("if(or(V1994="""",V1994=""f""),"""",V1994&amp;"": ""&amp;vlookup(to_text(V1994),'1.Learning-Goals'!$A$3:$B$100,2,FALSE))"),"")</f>
        <v/>
      </c>
      <c r="AA1994" s="50" t="str">
        <f>IFERROR(__xludf.DUMMYFUNCTION("if(or(W1994="""",W1994=""f""),"""",W1994&amp;"": ""&amp;vlookup(to_text(W1994),'1.Learning-Goals'!$A$3:$B$100,2,FALSE))"),"")</f>
        <v/>
      </c>
      <c r="AB1994" s="50" t="str">
        <f>IFERROR(__xludf.DUMMYFUNCTION("if(or(X1994="""",X1994=""f""),"""",X1994&amp;"": ""&amp;vlookup(to_text(X1994),'1.Learning-Goals'!$A$3:$B$100,2,FALSE))"),"")</f>
        <v/>
      </c>
      <c r="AC1994" s="52"/>
      <c r="AD1994" s="52"/>
      <c r="AE1994" s="52"/>
      <c r="AF1994" s="52"/>
      <c r="AG1994" s="52"/>
      <c r="AH1994" s="52"/>
      <c r="AI1994" s="52"/>
      <c r="AJ1994" s="52"/>
    </row>
    <row r="1995" ht="15.75" customHeight="1">
      <c r="A1995" s="53"/>
      <c r="B1995" s="39" t="str">
        <f t="shared" si="1"/>
        <v/>
      </c>
      <c r="C1995" s="40" t="s">
        <v>6569</v>
      </c>
      <c r="D1995" s="41" t="s">
        <v>6570</v>
      </c>
      <c r="E1995" s="41" t="s">
        <v>4890</v>
      </c>
      <c r="F1995" s="40" t="s">
        <v>6521</v>
      </c>
      <c r="G1995" s="41" t="s">
        <v>4051</v>
      </c>
      <c r="H1995" s="60" t="s">
        <v>4893</v>
      </c>
      <c r="I1995" s="41" t="s">
        <v>6522</v>
      </c>
      <c r="J1995" s="41" t="s">
        <v>6550</v>
      </c>
      <c r="K1995" s="44"/>
      <c r="L1995" s="45"/>
      <c r="M1995" s="59"/>
      <c r="N1995" s="49"/>
      <c r="O1995" s="61"/>
      <c r="P1995" s="49"/>
      <c r="Q1995" s="59"/>
      <c r="R1995" s="59"/>
      <c r="S1995" s="49"/>
      <c r="T1995" s="50" t="str">
        <f>IFERROR(__xludf.DUMMYFUNCTION("if(isblank($A1995),"""",REGEXREPLACE($A1995,   "",?(\d),?"",  ""$1""&amp;""-""&amp;$H1995))"),"")</f>
        <v/>
      </c>
      <c r="U1995" s="51" t="str">
        <f>IFERROR(__xludf.DUMMYFUNCTION("iferror(split(A1995,"","",TRUE,TRUE),"""")"),"")</f>
        <v/>
      </c>
      <c r="V1995" s="51"/>
      <c r="W1995" s="51"/>
      <c r="X1995" s="51"/>
      <c r="Y1995" s="50" t="str">
        <f>IFERROR(__xludf.DUMMYFUNCTION("if(or(U1995="""",U1995=""f""),"""",U1995&amp;"": ""&amp;vlookup(to_text(U1995),'1.Learning-Goals'!$A$3:$B$100,2,FALSE))"),"")</f>
        <v/>
      </c>
      <c r="Z1995" s="50" t="str">
        <f>IFERROR(__xludf.DUMMYFUNCTION("if(or(V1995="""",V1995=""f""),"""",V1995&amp;"": ""&amp;vlookup(to_text(V1995),'1.Learning-Goals'!$A$3:$B$100,2,FALSE))"),"")</f>
        <v/>
      </c>
      <c r="AA1995" s="50" t="str">
        <f>IFERROR(__xludf.DUMMYFUNCTION("if(or(W1995="""",W1995=""f""),"""",W1995&amp;"": ""&amp;vlookup(to_text(W1995),'1.Learning-Goals'!$A$3:$B$100,2,FALSE))"),"")</f>
        <v/>
      </c>
      <c r="AB1995" s="50" t="str">
        <f>IFERROR(__xludf.DUMMYFUNCTION("if(or(X1995="""",X1995=""f""),"""",X1995&amp;"": ""&amp;vlookup(to_text(X1995),'1.Learning-Goals'!$A$3:$B$100,2,FALSE))"),"")</f>
        <v/>
      </c>
      <c r="AC1995" s="52"/>
      <c r="AD1995" s="52"/>
      <c r="AE1995" s="52"/>
      <c r="AF1995" s="52"/>
      <c r="AG1995" s="52"/>
      <c r="AH1995" s="52"/>
      <c r="AI1995" s="52"/>
      <c r="AJ1995" s="52"/>
    </row>
    <row r="1996" ht="15.75" customHeight="1">
      <c r="A1996" s="53"/>
      <c r="B1996" s="39" t="str">
        <f t="shared" si="1"/>
        <v/>
      </c>
      <c r="C1996" s="40" t="s">
        <v>6571</v>
      </c>
      <c r="D1996" s="41" t="s">
        <v>6572</v>
      </c>
      <c r="E1996" s="41" t="s">
        <v>4890</v>
      </c>
      <c r="F1996" s="40" t="s">
        <v>6521</v>
      </c>
      <c r="G1996" s="41" t="s">
        <v>4892</v>
      </c>
      <c r="H1996" s="60" t="s">
        <v>4893</v>
      </c>
      <c r="I1996" s="41" t="s">
        <v>6522</v>
      </c>
      <c r="J1996" s="46" t="s">
        <v>6573</v>
      </c>
      <c r="K1996" s="44"/>
      <c r="L1996" s="45"/>
      <c r="M1996" s="59"/>
      <c r="N1996" s="49"/>
      <c r="O1996" s="61"/>
      <c r="P1996" s="49"/>
      <c r="Q1996" s="59"/>
      <c r="R1996" s="59"/>
      <c r="S1996" s="49"/>
      <c r="T1996" s="50" t="str">
        <f>IFERROR(__xludf.DUMMYFUNCTION("if(isblank($A1996),"""",REGEXREPLACE($A1996,   "",?(\d),?"",  ""$1""&amp;""-""&amp;$H1996))"),"")</f>
        <v/>
      </c>
      <c r="U1996" s="51" t="str">
        <f>IFERROR(__xludf.DUMMYFUNCTION("iferror(split(A1996,"","",TRUE,TRUE),"""")"),"")</f>
        <v/>
      </c>
      <c r="V1996" s="51"/>
      <c r="W1996" s="51"/>
      <c r="X1996" s="51"/>
      <c r="Y1996" s="50" t="str">
        <f>IFERROR(__xludf.DUMMYFUNCTION("if(or(U1996="""",U1996=""f""),"""",U1996&amp;"": ""&amp;vlookup(to_text(U1996),'1.Learning-Goals'!$A$3:$B$100,2,FALSE))"),"")</f>
        <v/>
      </c>
      <c r="Z1996" s="50" t="str">
        <f>IFERROR(__xludf.DUMMYFUNCTION("if(or(V1996="""",V1996=""f""),"""",V1996&amp;"": ""&amp;vlookup(to_text(V1996),'1.Learning-Goals'!$A$3:$B$100,2,FALSE))"),"")</f>
        <v/>
      </c>
      <c r="AA1996" s="50" t="str">
        <f>IFERROR(__xludf.DUMMYFUNCTION("if(or(W1996="""",W1996=""f""),"""",W1996&amp;"": ""&amp;vlookup(to_text(W1996),'1.Learning-Goals'!$A$3:$B$100,2,FALSE))"),"")</f>
        <v/>
      </c>
      <c r="AB1996" s="50" t="str">
        <f>IFERROR(__xludf.DUMMYFUNCTION("if(or(X1996="""",X1996=""f""),"""",X1996&amp;"": ""&amp;vlookup(to_text(X1996),'1.Learning-Goals'!$A$3:$B$100,2,FALSE))"),"")</f>
        <v/>
      </c>
      <c r="AC1996" s="52"/>
      <c r="AD1996" s="52"/>
      <c r="AE1996" s="52"/>
      <c r="AF1996" s="52"/>
      <c r="AG1996" s="52"/>
      <c r="AH1996" s="52"/>
      <c r="AI1996" s="52"/>
      <c r="AJ1996" s="52"/>
    </row>
    <row r="1997" ht="15.75" customHeight="1">
      <c r="A1997" s="53"/>
      <c r="B1997" s="39" t="str">
        <f t="shared" si="1"/>
        <v/>
      </c>
      <c r="C1997" s="40" t="s">
        <v>6574</v>
      </c>
      <c r="D1997" s="41" t="s">
        <v>6575</v>
      </c>
      <c r="E1997" s="41" t="s">
        <v>4890</v>
      </c>
      <c r="F1997" s="40" t="s">
        <v>6521</v>
      </c>
      <c r="G1997" s="41" t="s">
        <v>4892</v>
      </c>
      <c r="H1997" s="60" t="s">
        <v>4893</v>
      </c>
      <c r="I1997" s="41" t="s">
        <v>6522</v>
      </c>
      <c r="J1997" s="46" t="s">
        <v>6573</v>
      </c>
      <c r="K1997" s="44"/>
      <c r="L1997" s="45"/>
      <c r="M1997" s="59"/>
      <c r="N1997" s="49"/>
      <c r="O1997" s="61"/>
      <c r="P1997" s="49"/>
      <c r="Q1997" s="59"/>
      <c r="R1997" s="59"/>
      <c r="S1997" s="49"/>
      <c r="T1997" s="50" t="str">
        <f>IFERROR(__xludf.DUMMYFUNCTION("if(isblank($A1997),"""",REGEXREPLACE($A1997,   "",?(\d),?"",  ""$1""&amp;""-""&amp;$H1997))"),"")</f>
        <v/>
      </c>
      <c r="U1997" s="51" t="str">
        <f>IFERROR(__xludf.DUMMYFUNCTION("iferror(split(A1997,"","",TRUE,TRUE),"""")"),"")</f>
        <v/>
      </c>
      <c r="V1997" s="51"/>
      <c r="W1997" s="51"/>
      <c r="X1997" s="51"/>
      <c r="Y1997" s="50" t="str">
        <f>IFERROR(__xludf.DUMMYFUNCTION("if(or(U1997="""",U1997=""f""),"""",U1997&amp;"": ""&amp;vlookup(to_text(U1997),'1.Learning-Goals'!$A$3:$B$100,2,FALSE))"),"")</f>
        <v/>
      </c>
      <c r="Z1997" s="50" t="str">
        <f>IFERROR(__xludf.DUMMYFUNCTION("if(or(V1997="""",V1997=""f""),"""",V1997&amp;"": ""&amp;vlookup(to_text(V1997),'1.Learning-Goals'!$A$3:$B$100,2,FALSE))"),"")</f>
        <v/>
      </c>
      <c r="AA1997" s="50" t="str">
        <f>IFERROR(__xludf.DUMMYFUNCTION("if(or(W1997="""",W1997=""f""),"""",W1997&amp;"": ""&amp;vlookup(to_text(W1997),'1.Learning-Goals'!$A$3:$B$100,2,FALSE))"),"")</f>
        <v/>
      </c>
      <c r="AB1997" s="50" t="str">
        <f>IFERROR(__xludf.DUMMYFUNCTION("if(or(X1997="""",X1997=""f""),"""",X1997&amp;"": ""&amp;vlookup(to_text(X1997),'1.Learning-Goals'!$A$3:$B$100,2,FALSE))"),"")</f>
        <v/>
      </c>
      <c r="AC1997" s="52"/>
      <c r="AD1997" s="52"/>
      <c r="AE1997" s="52"/>
      <c r="AF1997" s="52"/>
      <c r="AG1997" s="52"/>
      <c r="AH1997" s="52"/>
      <c r="AI1997" s="52"/>
      <c r="AJ1997" s="52"/>
    </row>
    <row r="1998" ht="15.75" customHeight="1">
      <c r="A1998" s="53"/>
      <c r="B1998" s="39" t="str">
        <f t="shared" si="1"/>
        <v/>
      </c>
      <c r="C1998" s="40" t="s">
        <v>6576</v>
      </c>
      <c r="D1998" s="41" t="s">
        <v>6577</v>
      </c>
      <c r="E1998" s="41" t="s">
        <v>4890</v>
      </c>
      <c r="F1998" s="40" t="s">
        <v>6521</v>
      </c>
      <c r="G1998" s="41" t="s">
        <v>4902</v>
      </c>
      <c r="H1998" s="60" t="s">
        <v>4893</v>
      </c>
      <c r="I1998" s="41" t="s">
        <v>6522</v>
      </c>
      <c r="J1998" s="46" t="s">
        <v>6573</v>
      </c>
      <c r="K1998" s="44"/>
      <c r="L1998" s="45"/>
      <c r="M1998" s="59"/>
      <c r="N1998" s="49"/>
      <c r="O1998" s="61"/>
      <c r="P1998" s="49"/>
      <c r="Q1998" s="59"/>
      <c r="R1998" s="59"/>
      <c r="S1998" s="49"/>
      <c r="T1998" s="50" t="str">
        <f>IFERROR(__xludf.DUMMYFUNCTION("if(isblank($A1998),"""",REGEXREPLACE($A1998,   "",?(\d),?"",  ""$1""&amp;""-""&amp;$H1998))"),"")</f>
        <v/>
      </c>
      <c r="U1998" s="51" t="str">
        <f>IFERROR(__xludf.DUMMYFUNCTION("iferror(split(A1998,"","",TRUE,TRUE),"""")"),"")</f>
        <v/>
      </c>
      <c r="V1998" s="51"/>
      <c r="W1998" s="51"/>
      <c r="X1998" s="51"/>
      <c r="Y1998" s="50" t="str">
        <f>IFERROR(__xludf.DUMMYFUNCTION("if(or(U1998="""",U1998=""f""),"""",U1998&amp;"": ""&amp;vlookup(to_text(U1998),'1.Learning-Goals'!$A$3:$B$100,2,FALSE))"),"")</f>
        <v/>
      </c>
      <c r="Z1998" s="50" t="str">
        <f>IFERROR(__xludf.DUMMYFUNCTION("if(or(V1998="""",V1998=""f""),"""",V1998&amp;"": ""&amp;vlookup(to_text(V1998),'1.Learning-Goals'!$A$3:$B$100,2,FALSE))"),"")</f>
        <v/>
      </c>
      <c r="AA1998" s="50" t="str">
        <f>IFERROR(__xludf.DUMMYFUNCTION("if(or(W1998="""",W1998=""f""),"""",W1998&amp;"": ""&amp;vlookup(to_text(W1998),'1.Learning-Goals'!$A$3:$B$100,2,FALSE))"),"")</f>
        <v/>
      </c>
      <c r="AB1998" s="50" t="str">
        <f>IFERROR(__xludf.DUMMYFUNCTION("if(or(X1998="""",X1998=""f""),"""",X1998&amp;"": ""&amp;vlookup(to_text(X1998),'1.Learning-Goals'!$A$3:$B$100,2,FALSE))"),"")</f>
        <v/>
      </c>
      <c r="AC1998" s="52"/>
      <c r="AD1998" s="52"/>
      <c r="AE1998" s="52"/>
      <c r="AF1998" s="52"/>
      <c r="AG1998" s="52"/>
      <c r="AH1998" s="52"/>
      <c r="AI1998" s="52"/>
      <c r="AJ1998" s="52"/>
    </row>
    <row r="1999" ht="15.75" customHeight="1">
      <c r="A1999" s="53"/>
      <c r="B1999" s="39" t="str">
        <f t="shared" si="1"/>
        <v/>
      </c>
      <c r="C1999" s="40" t="s">
        <v>6578</v>
      </c>
      <c r="D1999" s="41" t="s">
        <v>6579</v>
      </c>
      <c r="E1999" s="41" t="s">
        <v>4890</v>
      </c>
      <c r="F1999" s="40" t="s">
        <v>6521</v>
      </c>
      <c r="G1999" s="41" t="s">
        <v>4902</v>
      </c>
      <c r="H1999" s="60" t="s">
        <v>4893</v>
      </c>
      <c r="I1999" s="41" t="s">
        <v>6522</v>
      </c>
      <c r="J1999" s="46" t="s">
        <v>6573</v>
      </c>
      <c r="K1999" s="44"/>
      <c r="L1999" s="45"/>
      <c r="M1999" s="59"/>
      <c r="N1999" s="49"/>
      <c r="O1999" s="61"/>
      <c r="P1999" s="49"/>
      <c r="Q1999" s="59"/>
      <c r="R1999" s="59"/>
      <c r="S1999" s="49"/>
      <c r="T1999" s="50" t="str">
        <f>IFERROR(__xludf.DUMMYFUNCTION("if(isblank($A1999),"""",REGEXREPLACE($A1999,   "",?(\d),?"",  ""$1""&amp;""-""&amp;$H1999))"),"")</f>
        <v/>
      </c>
      <c r="U1999" s="51" t="str">
        <f>IFERROR(__xludf.DUMMYFUNCTION("iferror(split(A1999,"","",TRUE,TRUE),"""")"),"")</f>
        <v/>
      </c>
      <c r="V1999" s="51"/>
      <c r="W1999" s="51"/>
      <c r="X1999" s="51"/>
      <c r="Y1999" s="50" t="str">
        <f>IFERROR(__xludf.DUMMYFUNCTION("if(or(U1999="""",U1999=""f""),"""",U1999&amp;"": ""&amp;vlookup(to_text(U1999),'1.Learning-Goals'!$A$3:$B$100,2,FALSE))"),"")</f>
        <v/>
      </c>
      <c r="Z1999" s="50" t="str">
        <f>IFERROR(__xludf.DUMMYFUNCTION("if(or(V1999="""",V1999=""f""),"""",V1999&amp;"": ""&amp;vlookup(to_text(V1999),'1.Learning-Goals'!$A$3:$B$100,2,FALSE))"),"")</f>
        <v/>
      </c>
      <c r="AA1999" s="50" t="str">
        <f>IFERROR(__xludf.DUMMYFUNCTION("if(or(W1999="""",W1999=""f""),"""",W1999&amp;"": ""&amp;vlookup(to_text(W1999),'1.Learning-Goals'!$A$3:$B$100,2,FALSE))"),"")</f>
        <v/>
      </c>
      <c r="AB1999" s="50" t="str">
        <f>IFERROR(__xludf.DUMMYFUNCTION("if(or(X1999="""",X1999=""f""),"""",X1999&amp;"": ""&amp;vlookup(to_text(X1999),'1.Learning-Goals'!$A$3:$B$100,2,FALSE))"),"")</f>
        <v/>
      </c>
      <c r="AC1999" s="52"/>
      <c r="AD1999" s="52"/>
      <c r="AE1999" s="52"/>
      <c r="AF1999" s="52"/>
      <c r="AG1999" s="52"/>
      <c r="AH1999" s="52"/>
      <c r="AI1999" s="52"/>
      <c r="AJ1999" s="52"/>
    </row>
    <row r="2000" ht="15.75" customHeight="1">
      <c r="A2000" s="53"/>
      <c r="B2000" s="39" t="str">
        <f t="shared" si="1"/>
        <v/>
      </c>
      <c r="C2000" s="40" t="s">
        <v>6580</v>
      </c>
      <c r="D2000" s="41" t="s">
        <v>6581</v>
      </c>
      <c r="E2000" s="41" t="s">
        <v>4890</v>
      </c>
      <c r="F2000" s="40" t="s">
        <v>6521</v>
      </c>
      <c r="G2000" s="41" t="s">
        <v>1067</v>
      </c>
      <c r="H2000" s="60" t="s">
        <v>4893</v>
      </c>
      <c r="I2000" s="41" t="s">
        <v>6522</v>
      </c>
      <c r="J2000" s="46" t="s">
        <v>6573</v>
      </c>
      <c r="K2000" s="44"/>
      <c r="L2000" s="45"/>
      <c r="M2000" s="59"/>
      <c r="N2000" s="49"/>
      <c r="O2000" s="61"/>
      <c r="P2000" s="49"/>
      <c r="Q2000" s="59"/>
      <c r="R2000" s="59"/>
      <c r="S2000" s="49"/>
      <c r="T2000" s="50" t="str">
        <f>IFERROR(__xludf.DUMMYFUNCTION("if(isblank($A2000),"""",REGEXREPLACE($A2000,   "",?(\d),?"",  ""$1""&amp;""-""&amp;$H2000))"),"")</f>
        <v/>
      </c>
      <c r="U2000" s="51" t="str">
        <f>IFERROR(__xludf.DUMMYFUNCTION("iferror(split(A2000,"","",TRUE,TRUE),"""")"),"")</f>
        <v/>
      </c>
      <c r="V2000" s="51"/>
      <c r="W2000" s="51"/>
      <c r="X2000" s="51"/>
      <c r="Y2000" s="50" t="str">
        <f>IFERROR(__xludf.DUMMYFUNCTION("if(or(U2000="""",U2000=""f""),"""",U2000&amp;"": ""&amp;vlookup(to_text(U2000),'1.Learning-Goals'!$A$3:$B$100,2,FALSE))"),"")</f>
        <v/>
      </c>
      <c r="Z2000" s="50" t="str">
        <f>IFERROR(__xludf.DUMMYFUNCTION("if(or(V2000="""",V2000=""f""),"""",V2000&amp;"": ""&amp;vlookup(to_text(V2000),'1.Learning-Goals'!$A$3:$B$100,2,FALSE))"),"")</f>
        <v/>
      </c>
      <c r="AA2000" s="50" t="str">
        <f>IFERROR(__xludf.DUMMYFUNCTION("if(or(W2000="""",W2000=""f""),"""",W2000&amp;"": ""&amp;vlookup(to_text(W2000),'1.Learning-Goals'!$A$3:$B$100,2,FALSE))"),"")</f>
        <v/>
      </c>
      <c r="AB2000" s="50" t="str">
        <f>IFERROR(__xludf.DUMMYFUNCTION("if(or(X2000="""",X2000=""f""),"""",X2000&amp;"": ""&amp;vlookup(to_text(X2000),'1.Learning-Goals'!$A$3:$B$100,2,FALSE))"),"")</f>
        <v/>
      </c>
      <c r="AC2000" s="52"/>
      <c r="AD2000" s="52"/>
      <c r="AE2000" s="52"/>
      <c r="AF2000" s="52"/>
      <c r="AG2000" s="52"/>
      <c r="AH2000" s="52"/>
      <c r="AI2000" s="52"/>
      <c r="AJ2000" s="52"/>
    </row>
    <row r="2001" ht="15.75" customHeight="1">
      <c r="A2001" s="53"/>
      <c r="B2001" s="39" t="str">
        <f t="shared" si="1"/>
        <v/>
      </c>
      <c r="C2001" s="40" t="s">
        <v>6582</v>
      </c>
      <c r="D2001" s="41" t="s">
        <v>6583</v>
      </c>
      <c r="E2001" s="41" t="s">
        <v>4890</v>
      </c>
      <c r="F2001" s="40" t="s">
        <v>6521</v>
      </c>
      <c r="G2001" s="41" t="s">
        <v>1067</v>
      </c>
      <c r="H2001" s="60" t="s">
        <v>4893</v>
      </c>
      <c r="I2001" s="41" t="s">
        <v>6522</v>
      </c>
      <c r="J2001" s="46" t="s">
        <v>6573</v>
      </c>
      <c r="K2001" s="44"/>
      <c r="L2001" s="45"/>
      <c r="M2001" s="59"/>
      <c r="N2001" s="49"/>
      <c r="O2001" s="61"/>
      <c r="P2001" s="49"/>
      <c r="Q2001" s="59"/>
      <c r="R2001" s="59"/>
      <c r="S2001" s="49"/>
      <c r="T2001" s="50" t="str">
        <f>IFERROR(__xludf.DUMMYFUNCTION("if(isblank($A2001),"""",REGEXREPLACE($A2001,   "",?(\d),?"",  ""$1""&amp;""-""&amp;$H2001))"),"")</f>
        <v/>
      </c>
      <c r="U2001" s="51" t="str">
        <f>IFERROR(__xludf.DUMMYFUNCTION("iferror(split(A2001,"","",TRUE,TRUE),"""")"),"")</f>
        <v/>
      </c>
      <c r="V2001" s="51"/>
      <c r="W2001" s="51"/>
      <c r="X2001" s="51"/>
      <c r="Y2001" s="50" t="str">
        <f>IFERROR(__xludf.DUMMYFUNCTION("if(or(U2001="""",U2001=""f""),"""",U2001&amp;"": ""&amp;vlookup(to_text(U2001),'1.Learning-Goals'!$A$3:$B$100,2,FALSE))"),"")</f>
        <v/>
      </c>
      <c r="Z2001" s="50" t="str">
        <f>IFERROR(__xludf.DUMMYFUNCTION("if(or(V2001="""",V2001=""f""),"""",V2001&amp;"": ""&amp;vlookup(to_text(V2001),'1.Learning-Goals'!$A$3:$B$100,2,FALSE))"),"")</f>
        <v/>
      </c>
      <c r="AA2001" s="50" t="str">
        <f>IFERROR(__xludf.DUMMYFUNCTION("if(or(W2001="""",W2001=""f""),"""",W2001&amp;"": ""&amp;vlookup(to_text(W2001),'1.Learning-Goals'!$A$3:$B$100,2,FALSE))"),"")</f>
        <v/>
      </c>
      <c r="AB2001" s="50" t="str">
        <f>IFERROR(__xludf.DUMMYFUNCTION("if(or(X2001="""",X2001=""f""),"""",X2001&amp;"": ""&amp;vlookup(to_text(X2001),'1.Learning-Goals'!$A$3:$B$100,2,FALSE))"),"")</f>
        <v/>
      </c>
      <c r="AC2001" s="52"/>
      <c r="AD2001" s="52"/>
      <c r="AE2001" s="52"/>
      <c r="AF2001" s="52"/>
      <c r="AG2001" s="52"/>
      <c r="AH2001" s="52"/>
      <c r="AI2001" s="52"/>
      <c r="AJ2001" s="52"/>
    </row>
    <row r="2002" ht="15.75" customHeight="1">
      <c r="A2002" s="53"/>
      <c r="B2002" s="39" t="str">
        <f t="shared" si="1"/>
        <v/>
      </c>
      <c r="C2002" s="40" t="s">
        <v>6584</v>
      </c>
      <c r="D2002" s="41" t="s">
        <v>6585</v>
      </c>
      <c r="E2002" s="41" t="s">
        <v>4890</v>
      </c>
      <c r="F2002" s="40" t="s">
        <v>6521</v>
      </c>
      <c r="G2002" s="41" t="s">
        <v>1067</v>
      </c>
      <c r="H2002" s="60" t="s">
        <v>4893</v>
      </c>
      <c r="I2002" s="41" t="s">
        <v>6522</v>
      </c>
      <c r="J2002" s="46" t="s">
        <v>6573</v>
      </c>
      <c r="K2002" s="44"/>
      <c r="L2002" s="45"/>
      <c r="M2002" s="59"/>
      <c r="N2002" s="49"/>
      <c r="O2002" s="61"/>
      <c r="P2002" s="49"/>
      <c r="Q2002" s="59"/>
      <c r="R2002" s="59"/>
      <c r="S2002" s="49"/>
      <c r="T2002" s="50" t="str">
        <f>IFERROR(__xludf.DUMMYFUNCTION("if(isblank($A2002),"""",REGEXREPLACE($A2002,   "",?(\d),?"",  ""$1""&amp;""-""&amp;$H2002))"),"")</f>
        <v/>
      </c>
      <c r="U2002" s="51" t="str">
        <f>IFERROR(__xludf.DUMMYFUNCTION("iferror(split(A2002,"","",TRUE,TRUE),"""")"),"")</f>
        <v/>
      </c>
      <c r="V2002" s="51"/>
      <c r="W2002" s="51"/>
      <c r="X2002" s="51"/>
      <c r="Y2002" s="50" t="str">
        <f>IFERROR(__xludf.DUMMYFUNCTION("if(or(U2002="""",U2002=""f""),"""",U2002&amp;"": ""&amp;vlookup(to_text(U2002),'1.Learning-Goals'!$A$3:$B$100,2,FALSE))"),"")</f>
        <v/>
      </c>
      <c r="Z2002" s="50" t="str">
        <f>IFERROR(__xludf.DUMMYFUNCTION("if(or(V2002="""",V2002=""f""),"""",V2002&amp;"": ""&amp;vlookup(to_text(V2002),'1.Learning-Goals'!$A$3:$B$100,2,FALSE))"),"")</f>
        <v/>
      </c>
      <c r="AA2002" s="50" t="str">
        <f>IFERROR(__xludf.DUMMYFUNCTION("if(or(W2002="""",W2002=""f""),"""",W2002&amp;"": ""&amp;vlookup(to_text(W2002),'1.Learning-Goals'!$A$3:$B$100,2,FALSE))"),"")</f>
        <v/>
      </c>
      <c r="AB2002" s="50" t="str">
        <f>IFERROR(__xludf.DUMMYFUNCTION("if(or(X2002="""",X2002=""f""),"""",X2002&amp;"": ""&amp;vlookup(to_text(X2002),'1.Learning-Goals'!$A$3:$B$100,2,FALSE))"),"")</f>
        <v/>
      </c>
      <c r="AC2002" s="52"/>
      <c r="AD2002" s="52"/>
      <c r="AE2002" s="52"/>
      <c r="AF2002" s="52"/>
      <c r="AG2002" s="52"/>
      <c r="AH2002" s="52"/>
      <c r="AI2002" s="52"/>
      <c r="AJ2002" s="52"/>
    </row>
    <row r="2003" ht="15.75" customHeight="1">
      <c r="A2003" s="53"/>
      <c r="B2003" s="39" t="str">
        <f t="shared" si="1"/>
        <v/>
      </c>
      <c r="C2003" s="40" t="s">
        <v>6586</v>
      </c>
      <c r="D2003" s="41" t="s">
        <v>6587</v>
      </c>
      <c r="E2003" s="41" t="s">
        <v>4890</v>
      </c>
      <c r="F2003" s="40" t="s">
        <v>6521</v>
      </c>
      <c r="G2003" s="41" t="s">
        <v>1067</v>
      </c>
      <c r="H2003" s="60" t="s">
        <v>4893</v>
      </c>
      <c r="I2003" s="41" t="s">
        <v>6522</v>
      </c>
      <c r="J2003" s="46" t="s">
        <v>6573</v>
      </c>
      <c r="K2003" s="44"/>
      <c r="L2003" s="45"/>
      <c r="M2003" s="59"/>
      <c r="N2003" s="49"/>
      <c r="O2003" s="61"/>
      <c r="P2003" s="49"/>
      <c r="Q2003" s="59"/>
      <c r="R2003" s="59"/>
      <c r="S2003" s="49"/>
      <c r="T2003" s="50" t="str">
        <f>IFERROR(__xludf.DUMMYFUNCTION("if(isblank($A2003),"""",REGEXREPLACE($A2003,   "",?(\d),?"",  ""$1""&amp;""-""&amp;$H2003))"),"")</f>
        <v/>
      </c>
      <c r="U2003" s="51" t="str">
        <f>IFERROR(__xludf.DUMMYFUNCTION("iferror(split(A2003,"","",TRUE,TRUE),"""")"),"")</f>
        <v/>
      </c>
      <c r="V2003" s="51"/>
      <c r="W2003" s="51"/>
      <c r="X2003" s="51"/>
      <c r="Y2003" s="50" t="str">
        <f>IFERROR(__xludf.DUMMYFUNCTION("if(or(U2003="""",U2003=""f""),"""",U2003&amp;"": ""&amp;vlookup(to_text(U2003),'1.Learning-Goals'!$A$3:$B$100,2,FALSE))"),"")</f>
        <v/>
      </c>
      <c r="Z2003" s="50" t="str">
        <f>IFERROR(__xludf.DUMMYFUNCTION("if(or(V2003="""",V2003=""f""),"""",V2003&amp;"": ""&amp;vlookup(to_text(V2003),'1.Learning-Goals'!$A$3:$B$100,2,FALSE))"),"")</f>
        <v/>
      </c>
      <c r="AA2003" s="50" t="str">
        <f>IFERROR(__xludf.DUMMYFUNCTION("if(or(W2003="""",W2003=""f""),"""",W2003&amp;"": ""&amp;vlookup(to_text(W2003),'1.Learning-Goals'!$A$3:$B$100,2,FALSE))"),"")</f>
        <v/>
      </c>
      <c r="AB2003" s="50" t="str">
        <f>IFERROR(__xludf.DUMMYFUNCTION("if(or(X2003="""",X2003=""f""),"""",X2003&amp;"": ""&amp;vlookup(to_text(X2003),'1.Learning-Goals'!$A$3:$B$100,2,FALSE))"),"")</f>
        <v/>
      </c>
      <c r="AC2003" s="52"/>
      <c r="AD2003" s="52"/>
      <c r="AE2003" s="52"/>
      <c r="AF2003" s="52"/>
      <c r="AG2003" s="52"/>
      <c r="AH2003" s="52"/>
      <c r="AI2003" s="52"/>
      <c r="AJ2003" s="52"/>
    </row>
    <row r="2004" ht="15.75" customHeight="1">
      <c r="A2004" s="53"/>
      <c r="B2004" s="39" t="str">
        <f t="shared" si="1"/>
        <v/>
      </c>
      <c r="C2004" s="40" t="s">
        <v>6588</v>
      </c>
      <c r="D2004" s="41" t="s">
        <v>6589</v>
      </c>
      <c r="E2004" s="41" t="s">
        <v>4890</v>
      </c>
      <c r="F2004" s="40" t="s">
        <v>6521</v>
      </c>
      <c r="G2004" s="41" t="s">
        <v>1067</v>
      </c>
      <c r="H2004" s="60" t="s">
        <v>4893</v>
      </c>
      <c r="I2004" s="41" t="s">
        <v>6522</v>
      </c>
      <c r="J2004" s="46" t="s">
        <v>6573</v>
      </c>
      <c r="K2004" s="44"/>
      <c r="L2004" s="45"/>
      <c r="M2004" s="59"/>
      <c r="N2004" s="49"/>
      <c r="O2004" s="61"/>
      <c r="P2004" s="49"/>
      <c r="Q2004" s="59"/>
      <c r="R2004" s="59"/>
      <c r="S2004" s="49"/>
      <c r="T2004" s="50" t="str">
        <f>IFERROR(__xludf.DUMMYFUNCTION("if(isblank($A2004),"""",REGEXREPLACE($A2004,   "",?(\d),?"",  ""$1""&amp;""-""&amp;$H2004))"),"")</f>
        <v/>
      </c>
      <c r="U2004" s="51" t="str">
        <f>IFERROR(__xludf.DUMMYFUNCTION("iferror(split(A2004,"","",TRUE,TRUE),"""")"),"")</f>
        <v/>
      </c>
      <c r="V2004" s="51"/>
      <c r="W2004" s="51"/>
      <c r="X2004" s="51"/>
      <c r="Y2004" s="50" t="str">
        <f>IFERROR(__xludf.DUMMYFUNCTION("if(or(U2004="""",U2004=""f""),"""",U2004&amp;"": ""&amp;vlookup(to_text(U2004),'1.Learning-Goals'!$A$3:$B$100,2,FALSE))"),"")</f>
        <v/>
      </c>
      <c r="Z2004" s="50" t="str">
        <f>IFERROR(__xludf.DUMMYFUNCTION("if(or(V2004="""",V2004=""f""),"""",V2004&amp;"": ""&amp;vlookup(to_text(V2004),'1.Learning-Goals'!$A$3:$B$100,2,FALSE))"),"")</f>
        <v/>
      </c>
      <c r="AA2004" s="50" t="str">
        <f>IFERROR(__xludf.DUMMYFUNCTION("if(or(W2004="""",W2004=""f""),"""",W2004&amp;"": ""&amp;vlookup(to_text(W2004),'1.Learning-Goals'!$A$3:$B$100,2,FALSE))"),"")</f>
        <v/>
      </c>
      <c r="AB2004" s="50" t="str">
        <f>IFERROR(__xludf.DUMMYFUNCTION("if(or(X2004="""",X2004=""f""),"""",X2004&amp;"": ""&amp;vlookup(to_text(X2004),'1.Learning-Goals'!$A$3:$B$100,2,FALSE))"),"")</f>
        <v/>
      </c>
      <c r="AC2004" s="52"/>
      <c r="AD2004" s="52"/>
      <c r="AE2004" s="52"/>
      <c r="AF2004" s="52"/>
      <c r="AG2004" s="52"/>
      <c r="AH2004" s="52"/>
      <c r="AI2004" s="52"/>
      <c r="AJ2004" s="52"/>
    </row>
    <row r="2005" ht="15.75" customHeight="1">
      <c r="A2005" s="53"/>
      <c r="B2005" s="39" t="str">
        <f t="shared" si="1"/>
        <v/>
      </c>
      <c r="C2005" s="40" t="s">
        <v>6590</v>
      </c>
      <c r="D2005" s="41" t="s">
        <v>6591</v>
      </c>
      <c r="E2005" s="41" t="s">
        <v>4890</v>
      </c>
      <c r="F2005" s="40" t="s">
        <v>6521</v>
      </c>
      <c r="G2005" s="41" t="s">
        <v>4051</v>
      </c>
      <c r="H2005" s="60" t="s">
        <v>4893</v>
      </c>
      <c r="I2005" s="41" t="s">
        <v>6522</v>
      </c>
      <c r="J2005" s="41" t="s">
        <v>6573</v>
      </c>
      <c r="K2005" s="44"/>
      <c r="L2005" s="45"/>
      <c r="M2005" s="59"/>
      <c r="N2005" s="49"/>
      <c r="O2005" s="61"/>
      <c r="P2005" s="49"/>
      <c r="Q2005" s="59"/>
      <c r="R2005" s="59"/>
      <c r="S2005" s="49"/>
      <c r="T2005" s="50" t="str">
        <f>IFERROR(__xludf.DUMMYFUNCTION("if(isblank($A2005),"""",REGEXREPLACE($A2005,   "",?(\d),?"",  ""$1""&amp;""-""&amp;$H2005))"),"")</f>
        <v/>
      </c>
      <c r="U2005" s="51" t="str">
        <f>IFERROR(__xludf.DUMMYFUNCTION("iferror(split(A2005,"","",TRUE,TRUE),"""")"),"")</f>
        <v/>
      </c>
      <c r="V2005" s="51"/>
      <c r="W2005" s="51"/>
      <c r="X2005" s="51"/>
      <c r="Y2005" s="50" t="str">
        <f>IFERROR(__xludf.DUMMYFUNCTION("if(or(U2005="""",U2005=""f""),"""",U2005&amp;"": ""&amp;vlookup(to_text(U2005),'1.Learning-Goals'!$A$3:$B$100,2,FALSE))"),"")</f>
        <v/>
      </c>
      <c r="Z2005" s="50" t="str">
        <f>IFERROR(__xludf.DUMMYFUNCTION("if(or(V2005="""",V2005=""f""),"""",V2005&amp;"": ""&amp;vlookup(to_text(V2005),'1.Learning-Goals'!$A$3:$B$100,2,FALSE))"),"")</f>
        <v/>
      </c>
      <c r="AA2005" s="50" t="str">
        <f>IFERROR(__xludf.DUMMYFUNCTION("if(or(W2005="""",W2005=""f""),"""",W2005&amp;"": ""&amp;vlookup(to_text(W2005),'1.Learning-Goals'!$A$3:$B$100,2,FALSE))"),"")</f>
        <v/>
      </c>
      <c r="AB2005" s="50" t="str">
        <f>IFERROR(__xludf.DUMMYFUNCTION("if(or(X2005="""",X2005=""f""),"""",X2005&amp;"": ""&amp;vlookup(to_text(X2005),'1.Learning-Goals'!$A$3:$B$100,2,FALSE))"),"")</f>
        <v/>
      </c>
      <c r="AC2005" s="52"/>
      <c r="AD2005" s="52"/>
      <c r="AE2005" s="52"/>
      <c r="AF2005" s="52"/>
      <c r="AG2005" s="52"/>
      <c r="AH2005" s="52"/>
      <c r="AI2005" s="52"/>
      <c r="AJ2005" s="52"/>
    </row>
    <row r="2006" ht="15.75" customHeight="1">
      <c r="A2006" s="53"/>
      <c r="B2006" s="39" t="str">
        <f t="shared" si="1"/>
        <v/>
      </c>
      <c r="C2006" s="40" t="s">
        <v>6592</v>
      </c>
      <c r="D2006" s="41" t="s">
        <v>6593</v>
      </c>
      <c r="E2006" s="41" t="s">
        <v>4890</v>
      </c>
      <c r="F2006" s="40" t="s">
        <v>6521</v>
      </c>
      <c r="G2006" s="41" t="s">
        <v>4051</v>
      </c>
      <c r="H2006" s="60" t="s">
        <v>4893</v>
      </c>
      <c r="I2006" s="41" t="s">
        <v>6522</v>
      </c>
      <c r="J2006" s="41" t="s">
        <v>6573</v>
      </c>
      <c r="K2006" s="44"/>
      <c r="L2006" s="45"/>
      <c r="M2006" s="59"/>
      <c r="N2006" s="49"/>
      <c r="O2006" s="61"/>
      <c r="P2006" s="49"/>
      <c r="Q2006" s="59"/>
      <c r="R2006" s="59"/>
      <c r="S2006" s="49"/>
      <c r="T2006" s="50" t="str">
        <f>IFERROR(__xludf.DUMMYFUNCTION("if(isblank($A2006),"""",REGEXREPLACE($A2006,   "",?(\d),?"",  ""$1""&amp;""-""&amp;$H2006))"),"")</f>
        <v/>
      </c>
      <c r="U2006" s="51" t="str">
        <f>IFERROR(__xludf.DUMMYFUNCTION("iferror(split(A2006,"","",TRUE,TRUE),"""")"),"")</f>
        <v/>
      </c>
      <c r="V2006" s="51"/>
      <c r="W2006" s="51"/>
      <c r="X2006" s="51"/>
      <c r="Y2006" s="50" t="str">
        <f>IFERROR(__xludf.DUMMYFUNCTION("if(or(U2006="""",U2006=""f""),"""",U2006&amp;"": ""&amp;vlookup(to_text(U2006),'1.Learning-Goals'!$A$3:$B$100,2,FALSE))"),"")</f>
        <v/>
      </c>
      <c r="Z2006" s="50" t="str">
        <f>IFERROR(__xludf.DUMMYFUNCTION("if(or(V2006="""",V2006=""f""),"""",V2006&amp;"": ""&amp;vlookup(to_text(V2006),'1.Learning-Goals'!$A$3:$B$100,2,FALSE))"),"")</f>
        <v/>
      </c>
      <c r="AA2006" s="50" t="str">
        <f>IFERROR(__xludf.DUMMYFUNCTION("if(or(W2006="""",W2006=""f""),"""",W2006&amp;"": ""&amp;vlookup(to_text(W2006),'1.Learning-Goals'!$A$3:$B$100,2,FALSE))"),"")</f>
        <v/>
      </c>
      <c r="AB2006" s="50" t="str">
        <f>IFERROR(__xludf.DUMMYFUNCTION("if(or(X2006="""",X2006=""f""),"""",X2006&amp;"": ""&amp;vlookup(to_text(X2006),'1.Learning-Goals'!$A$3:$B$100,2,FALSE))"),"")</f>
        <v/>
      </c>
      <c r="AC2006" s="52"/>
      <c r="AD2006" s="52"/>
      <c r="AE2006" s="52"/>
      <c r="AF2006" s="52"/>
      <c r="AG2006" s="52"/>
      <c r="AH2006" s="52"/>
      <c r="AI2006" s="52"/>
      <c r="AJ2006" s="52"/>
    </row>
    <row r="2007" ht="15.75" customHeight="1">
      <c r="A2007" s="53"/>
      <c r="B2007" s="39" t="str">
        <f t="shared" si="1"/>
        <v/>
      </c>
      <c r="C2007" s="40" t="s">
        <v>6594</v>
      </c>
      <c r="D2007" s="41" t="s">
        <v>6595</v>
      </c>
      <c r="E2007" s="41" t="s">
        <v>4890</v>
      </c>
      <c r="F2007" s="40" t="s">
        <v>6521</v>
      </c>
      <c r="G2007" s="41" t="s">
        <v>4051</v>
      </c>
      <c r="H2007" s="60" t="s">
        <v>4893</v>
      </c>
      <c r="I2007" s="41" t="s">
        <v>6522</v>
      </c>
      <c r="J2007" s="41" t="s">
        <v>6573</v>
      </c>
      <c r="K2007" s="44"/>
      <c r="L2007" s="45"/>
      <c r="M2007" s="59"/>
      <c r="N2007" s="49"/>
      <c r="O2007" s="61"/>
      <c r="P2007" s="49"/>
      <c r="Q2007" s="59"/>
      <c r="R2007" s="59"/>
      <c r="S2007" s="49"/>
      <c r="T2007" s="50" t="str">
        <f>IFERROR(__xludf.DUMMYFUNCTION("if(isblank($A2007),"""",REGEXREPLACE($A2007,   "",?(\d),?"",  ""$1""&amp;""-""&amp;$H2007))"),"")</f>
        <v/>
      </c>
      <c r="U2007" s="51" t="str">
        <f>IFERROR(__xludf.DUMMYFUNCTION("iferror(split(A2007,"","",TRUE,TRUE),"""")"),"")</f>
        <v/>
      </c>
      <c r="V2007" s="51"/>
      <c r="W2007" s="51"/>
      <c r="X2007" s="51"/>
      <c r="Y2007" s="50" t="str">
        <f>IFERROR(__xludf.DUMMYFUNCTION("if(or(U2007="""",U2007=""f""),"""",U2007&amp;"": ""&amp;vlookup(to_text(U2007),'1.Learning-Goals'!$A$3:$B$100,2,FALSE))"),"")</f>
        <v/>
      </c>
      <c r="Z2007" s="50" t="str">
        <f>IFERROR(__xludf.DUMMYFUNCTION("if(or(V2007="""",V2007=""f""),"""",V2007&amp;"": ""&amp;vlookup(to_text(V2007),'1.Learning-Goals'!$A$3:$B$100,2,FALSE))"),"")</f>
        <v/>
      </c>
      <c r="AA2007" s="50" t="str">
        <f>IFERROR(__xludf.DUMMYFUNCTION("if(or(W2007="""",W2007=""f""),"""",W2007&amp;"": ""&amp;vlookup(to_text(W2007),'1.Learning-Goals'!$A$3:$B$100,2,FALSE))"),"")</f>
        <v/>
      </c>
      <c r="AB2007" s="50" t="str">
        <f>IFERROR(__xludf.DUMMYFUNCTION("if(or(X2007="""",X2007=""f""),"""",X2007&amp;"": ""&amp;vlookup(to_text(X2007),'1.Learning-Goals'!$A$3:$B$100,2,FALSE))"),"")</f>
        <v/>
      </c>
      <c r="AC2007" s="52"/>
      <c r="AD2007" s="52"/>
      <c r="AE2007" s="52"/>
      <c r="AF2007" s="52"/>
      <c r="AG2007" s="52"/>
      <c r="AH2007" s="52"/>
      <c r="AI2007" s="52"/>
      <c r="AJ2007" s="52"/>
    </row>
    <row r="2008" ht="15.75" customHeight="1">
      <c r="A2008" s="53"/>
      <c r="B2008" s="39" t="str">
        <f t="shared" si="1"/>
        <v/>
      </c>
      <c r="C2008" s="40" t="s">
        <v>6596</v>
      </c>
      <c r="D2008" s="41" t="s">
        <v>6597</v>
      </c>
      <c r="E2008" s="41" t="s">
        <v>4890</v>
      </c>
      <c r="F2008" s="40" t="s">
        <v>6521</v>
      </c>
      <c r="G2008" s="41" t="s">
        <v>4051</v>
      </c>
      <c r="H2008" s="60" t="s">
        <v>4893</v>
      </c>
      <c r="I2008" s="41" t="s">
        <v>6522</v>
      </c>
      <c r="J2008" s="41" t="s">
        <v>6573</v>
      </c>
      <c r="K2008" s="44"/>
      <c r="L2008" s="45"/>
      <c r="M2008" s="59"/>
      <c r="N2008" s="49"/>
      <c r="O2008" s="61"/>
      <c r="P2008" s="49"/>
      <c r="Q2008" s="59"/>
      <c r="R2008" s="59"/>
      <c r="S2008" s="49"/>
      <c r="T2008" s="50" t="str">
        <f>IFERROR(__xludf.DUMMYFUNCTION("if(isblank($A2008),"""",REGEXREPLACE($A2008,   "",?(\d),?"",  ""$1""&amp;""-""&amp;$H2008))"),"")</f>
        <v/>
      </c>
      <c r="U2008" s="51" t="str">
        <f>IFERROR(__xludf.DUMMYFUNCTION("iferror(split(A2008,"","",TRUE,TRUE),"""")"),"")</f>
        <v/>
      </c>
      <c r="V2008" s="51"/>
      <c r="W2008" s="51"/>
      <c r="X2008" s="51"/>
      <c r="Y2008" s="50" t="str">
        <f>IFERROR(__xludf.DUMMYFUNCTION("if(or(U2008="""",U2008=""f""),"""",U2008&amp;"": ""&amp;vlookup(to_text(U2008),'1.Learning-Goals'!$A$3:$B$100,2,FALSE))"),"")</f>
        <v/>
      </c>
      <c r="Z2008" s="50" t="str">
        <f>IFERROR(__xludf.DUMMYFUNCTION("if(or(V2008="""",V2008=""f""),"""",V2008&amp;"": ""&amp;vlookup(to_text(V2008),'1.Learning-Goals'!$A$3:$B$100,2,FALSE))"),"")</f>
        <v/>
      </c>
      <c r="AA2008" s="50" t="str">
        <f>IFERROR(__xludf.DUMMYFUNCTION("if(or(W2008="""",W2008=""f""),"""",W2008&amp;"": ""&amp;vlookup(to_text(W2008),'1.Learning-Goals'!$A$3:$B$100,2,FALSE))"),"")</f>
        <v/>
      </c>
      <c r="AB2008" s="50" t="str">
        <f>IFERROR(__xludf.DUMMYFUNCTION("if(or(X2008="""",X2008=""f""),"""",X2008&amp;"": ""&amp;vlookup(to_text(X2008),'1.Learning-Goals'!$A$3:$B$100,2,FALSE))"),"")</f>
        <v/>
      </c>
      <c r="AC2008" s="52"/>
      <c r="AD2008" s="52"/>
      <c r="AE2008" s="52"/>
      <c r="AF2008" s="52"/>
      <c r="AG2008" s="52"/>
      <c r="AH2008" s="52"/>
      <c r="AI2008" s="52"/>
      <c r="AJ2008" s="52"/>
    </row>
    <row r="2009" ht="15.75" customHeight="1">
      <c r="A2009" s="38" t="s">
        <v>28</v>
      </c>
      <c r="B2009" s="39" t="str">
        <f t="shared" si="1"/>
        <v>7: Interpret scatter plot data from a model organism (Trinidadian guppies) and compare to related data in an endangered species (Florida panthers) to draw broader conclusions about the effectiveness of genetic rescue.</v>
      </c>
      <c r="C2009" s="40" t="s">
        <v>6598</v>
      </c>
      <c r="D2009" s="41" t="s">
        <v>6599</v>
      </c>
      <c r="E2009" s="41" t="s">
        <v>4890</v>
      </c>
      <c r="F2009" s="40" t="s">
        <v>6521</v>
      </c>
      <c r="G2009" s="41" t="s">
        <v>4051</v>
      </c>
      <c r="H2009" s="60" t="s">
        <v>4893</v>
      </c>
      <c r="I2009" s="41" t="s">
        <v>6522</v>
      </c>
      <c r="J2009" s="41" t="s">
        <v>6573</v>
      </c>
      <c r="K2009" s="44"/>
      <c r="L2009" s="45"/>
      <c r="M2009" s="59"/>
      <c r="N2009" s="49"/>
      <c r="O2009" s="61"/>
      <c r="P2009" s="49"/>
      <c r="Q2009" s="59"/>
      <c r="R2009" s="59"/>
      <c r="S2009" s="49"/>
      <c r="T2009" s="50" t="str">
        <f>IFERROR(__xludf.DUMMYFUNCTION("if(isblank($A2009),"""",REGEXREPLACE($A2009,   "",?(\d),?"",  ""$1""&amp;""-""&amp;$H2009))"),"7-Science")</f>
        <v>7-Science</v>
      </c>
      <c r="U2009" s="51">
        <f>IFERROR(__xludf.DUMMYFUNCTION("iferror(split(A2009,"","",TRUE,TRUE),"""")"),7.0)</f>
        <v>7</v>
      </c>
      <c r="V2009" s="51"/>
      <c r="W2009" s="51"/>
      <c r="X2009" s="51"/>
      <c r="Y2009" s="50" t="str">
        <f>IFERROR(__xludf.DUMMYFUNCTION("if(or(U2009="""",U2009=""f""),"""",U2009&amp;"": ""&amp;vlookup(to_text(U2009),'1.Learning-Goals'!$A$3:$B$100,2,FALSE))"),"7: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Z2009" s="50" t="str">
        <f>IFERROR(__xludf.DUMMYFUNCTION("if(or(V2009="""",V2009=""f""),"""",V2009&amp;"": ""&amp;vlookup(to_text(V2009),'1.Learning-Goals'!$A$3:$B$100,2,FALSE))"),"")</f>
        <v/>
      </c>
      <c r="AA2009" s="50" t="str">
        <f>IFERROR(__xludf.DUMMYFUNCTION("if(or(W2009="""",W2009=""f""),"""",W2009&amp;"": ""&amp;vlookup(to_text(W2009),'1.Learning-Goals'!$A$3:$B$100,2,FALSE))"),"")</f>
        <v/>
      </c>
      <c r="AB2009" s="50" t="str">
        <f>IFERROR(__xludf.DUMMYFUNCTION("if(or(X2009="""",X2009=""f""),"""",X2009&amp;"": ""&amp;vlookup(to_text(X2009),'1.Learning-Goals'!$A$3:$B$100,2,FALSE))"),"")</f>
        <v/>
      </c>
      <c r="AC2009" s="52"/>
      <c r="AD2009" s="52"/>
      <c r="AE2009" s="52"/>
      <c r="AF2009" s="52"/>
      <c r="AG2009" s="52"/>
      <c r="AH2009" s="52"/>
      <c r="AI2009" s="52"/>
      <c r="AJ2009" s="52"/>
    </row>
    <row r="2010" ht="15.75" customHeight="1">
      <c r="A2010" s="53"/>
      <c r="B2010" s="39" t="str">
        <f t="shared" si="1"/>
        <v/>
      </c>
      <c r="C2010" s="40" t="s">
        <v>6600</v>
      </c>
      <c r="D2010" s="41" t="s">
        <v>6601</v>
      </c>
      <c r="E2010" s="41" t="s">
        <v>4890</v>
      </c>
      <c r="F2010" s="40" t="s">
        <v>6521</v>
      </c>
      <c r="G2010" s="41" t="s">
        <v>4892</v>
      </c>
      <c r="H2010" s="60" t="s">
        <v>4893</v>
      </c>
      <c r="I2010" s="41" t="s">
        <v>6522</v>
      </c>
      <c r="J2010" s="46" t="s">
        <v>6602</v>
      </c>
      <c r="K2010" s="44"/>
      <c r="L2010" s="45"/>
      <c r="M2010" s="59"/>
      <c r="N2010" s="49"/>
      <c r="O2010" s="61"/>
      <c r="P2010" s="49"/>
      <c r="Q2010" s="59"/>
      <c r="R2010" s="59"/>
      <c r="S2010" s="49"/>
      <c r="T2010" s="50" t="str">
        <f>IFERROR(__xludf.DUMMYFUNCTION("if(isblank($A2010),"""",REGEXREPLACE($A2010,   "",?(\d),?"",  ""$1""&amp;""-""&amp;$H2010))"),"")</f>
        <v/>
      </c>
      <c r="U2010" s="51" t="str">
        <f>IFERROR(__xludf.DUMMYFUNCTION("iferror(split(A2010,"","",TRUE,TRUE),"""")"),"")</f>
        <v/>
      </c>
      <c r="V2010" s="51"/>
      <c r="W2010" s="51"/>
      <c r="X2010" s="51"/>
      <c r="Y2010" s="50" t="str">
        <f>IFERROR(__xludf.DUMMYFUNCTION("if(or(U2010="""",U2010=""f""),"""",U2010&amp;"": ""&amp;vlookup(to_text(U2010),'1.Learning-Goals'!$A$3:$B$100,2,FALSE))"),"")</f>
        <v/>
      </c>
      <c r="Z2010" s="50" t="str">
        <f>IFERROR(__xludf.DUMMYFUNCTION("if(or(V2010="""",V2010=""f""),"""",V2010&amp;"": ""&amp;vlookup(to_text(V2010),'1.Learning-Goals'!$A$3:$B$100,2,FALSE))"),"")</f>
        <v/>
      </c>
      <c r="AA2010" s="50" t="str">
        <f>IFERROR(__xludf.DUMMYFUNCTION("if(or(W2010="""",W2010=""f""),"""",W2010&amp;"": ""&amp;vlookup(to_text(W2010),'1.Learning-Goals'!$A$3:$B$100,2,FALSE))"),"")</f>
        <v/>
      </c>
      <c r="AB2010" s="50" t="str">
        <f>IFERROR(__xludf.DUMMYFUNCTION("if(or(X2010="""",X2010=""f""),"""",X2010&amp;"": ""&amp;vlookup(to_text(X2010),'1.Learning-Goals'!$A$3:$B$100,2,FALSE))"),"")</f>
        <v/>
      </c>
      <c r="AC2010" s="52"/>
      <c r="AD2010" s="52"/>
      <c r="AE2010" s="52"/>
      <c r="AF2010" s="52"/>
      <c r="AG2010" s="52"/>
      <c r="AH2010" s="52"/>
      <c r="AI2010" s="52"/>
      <c r="AJ2010" s="52"/>
    </row>
    <row r="2011" ht="15.75" customHeight="1">
      <c r="A2011" s="53"/>
      <c r="B2011" s="39" t="str">
        <f t="shared" si="1"/>
        <v/>
      </c>
      <c r="C2011" s="40" t="s">
        <v>6603</v>
      </c>
      <c r="D2011" s="41" t="s">
        <v>6604</v>
      </c>
      <c r="E2011" s="41" t="s">
        <v>4890</v>
      </c>
      <c r="F2011" s="40" t="s">
        <v>6521</v>
      </c>
      <c r="G2011" s="41" t="s">
        <v>4892</v>
      </c>
      <c r="H2011" s="60" t="s">
        <v>4893</v>
      </c>
      <c r="I2011" s="41" t="s">
        <v>6522</v>
      </c>
      <c r="J2011" s="46" t="s">
        <v>6602</v>
      </c>
      <c r="K2011" s="44"/>
      <c r="L2011" s="45"/>
      <c r="M2011" s="59"/>
      <c r="N2011" s="49"/>
      <c r="O2011" s="61"/>
      <c r="P2011" s="49"/>
      <c r="Q2011" s="59"/>
      <c r="R2011" s="59"/>
      <c r="S2011" s="49"/>
      <c r="T2011" s="50" t="str">
        <f>IFERROR(__xludf.DUMMYFUNCTION("if(isblank($A2011),"""",REGEXREPLACE($A2011,   "",?(\d),?"",  ""$1""&amp;""-""&amp;$H2011))"),"")</f>
        <v/>
      </c>
      <c r="U2011" s="51" t="str">
        <f>IFERROR(__xludf.DUMMYFUNCTION("iferror(split(A2011,"","",TRUE,TRUE),"""")"),"")</f>
        <v/>
      </c>
      <c r="V2011" s="51"/>
      <c r="W2011" s="51"/>
      <c r="X2011" s="51"/>
      <c r="Y2011" s="50" t="str">
        <f>IFERROR(__xludf.DUMMYFUNCTION("if(or(U2011="""",U2011=""f""),"""",U2011&amp;"": ""&amp;vlookup(to_text(U2011),'1.Learning-Goals'!$A$3:$B$100,2,FALSE))"),"")</f>
        <v/>
      </c>
      <c r="Z2011" s="50" t="str">
        <f>IFERROR(__xludf.DUMMYFUNCTION("if(or(V2011="""",V2011=""f""),"""",V2011&amp;"": ""&amp;vlookup(to_text(V2011),'1.Learning-Goals'!$A$3:$B$100,2,FALSE))"),"")</f>
        <v/>
      </c>
      <c r="AA2011" s="50" t="str">
        <f>IFERROR(__xludf.DUMMYFUNCTION("if(or(W2011="""",W2011=""f""),"""",W2011&amp;"": ""&amp;vlookup(to_text(W2011),'1.Learning-Goals'!$A$3:$B$100,2,FALSE))"),"")</f>
        <v/>
      </c>
      <c r="AB2011" s="50" t="str">
        <f>IFERROR(__xludf.DUMMYFUNCTION("if(or(X2011="""",X2011=""f""),"""",X2011&amp;"": ""&amp;vlookup(to_text(X2011),'1.Learning-Goals'!$A$3:$B$100,2,FALSE))"),"")</f>
        <v/>
      </c>
      <c r="AC2011" s="52"/>
      <c r="AD2011" s="52"/>
      <c r="AE2011" s="52"/>
      <c r="AF2011" s="52"/>
      <c r="AG2011" s="52"/>
      <c r="AH2011" s="52"/>
      <c r="AI2011" s="52"/>
      <c r="AJ2011" s="52"/>
    </row>
    <row r="2012" ht="15.75" customHeight="1">
      <c r="A2012" s="53"/>
      <c r="B2012" s="39" t="str">
        <f t="shared" si="1"/>
        <v/>
      </c>
      <c r="C2012" s="40" t="s">
        <v>6605</v>
      </c>
      <c r="D2012" s="41" t="s">
        <v>6606</v>
      </c>
      <c r="E2012" s="41" t="s">
        <v>4890</v>
      </c>
      <c r="F2012" s="40" t="s">
        <v>6521</v>
      </c>
      <c r="G2012" s="41" t="s">
        <v>4902</v>
      </c>
      <c r="H2012" s="60" t="s">
        <v>4893</v>
      </c>
      <c r="I2012" s="41" t="s">
        <v>6522</v>
      </c>
      <c r="J2012" s="46" t="s">
        <v>6602</v>
      </c>
      <c r="K2012" s="44"/>
      <c r="L2012" s="45"/>
      <c r="M2012" s="59"/>
      <c r="N2012" s="49"/>
      <c r="O2012" s="61"/>
      <c r="P2012" s="49"/>
      <c r="Q2012" s="59"/>
      <c r="R2012" s="59"/>
      <c r="S2012" s="49"/>
      <c r="T2012" s="50" t="str">
        <f>IFERROR(__xludf.DUMMYFUNCTION("if(isblank($A2012),"""",REGEXREPLACE($A2012,   "",?(\d),?"",  ""$1""&amp;""-""&amp;$H2012))"),"")</f>
        <v/>
      </c>
      <c r="U2012" s="51" t="str">
        <f>IFERROR(__xludf.DUMMYFUNCTION("iferror(split(A2012,"","",TRUE,TRUE),"""")"),"")</f>
        <v/>
      </c>
      <c r="V2012" s="51"/>
      <c r="W2012" s="51"/>
      <c r="X2012" s="51"/>
      <c r="Y2012" s="50" t="str">
        <f>IFERROR(__xludf.DUMMYFUNCTION("if(or(U2012="""",U2012=""f""),"""",U2012&amp;"": ""&amp;vlookup(to_text(U2012),'1.Learning-Goals'!$A$3:$B$100,2,FALSE))"),"")</f>
        <v/>
      </c>
      <c r="Z2012" s="50" t="str">
        <f>IFERROR(__xludf.DUMMYFUNCTION("if(or(V2012="""",V2012=""f""),"""",V2012&amp;"": ""&amp;vlookup(to_text(V2012),'1.Learning-Goals'!$A$3:$B$100,2,FALSE))"),"")</f>
        <v/>
      </c>
      <c r="AA2012" s="50" t="str">
        <f>IFERROR(__xludf.DUMMYFUNCTION("if(or(W2012="""",W2012=""f""),"""",W2012&amp;"": ""&amp;vlookup(to_text(W2012),'1.Learning-Goals'!$A$3:$B$100,2,FALSE))"),"")</f>
        <v/>
      </c>
      <c r="AB2012" s="50" t="str">
        <f>IFERROR(__xludf.DUMMYFUNCTION("if(or(X2012="""",X2012=""f""),"""",X2012&amp;"": ""&amp;vlookup(to_text(X2012),'1.Learning-Goals'!$A$3:$B$100,2,FALSE))"),"")</f>
        <v/>
      </c>
      <c r="AC2012" s="52"/>
      <c r="AD2012" s="52"/>
      <c r="AE2012" s="52"/>
      <c r="AF2012" s="52"/>
      <c r="AG2012" s="52"/>
      <c r="AH2012" s="52"/>
      <c r="AI2012" s="52"/>
      <c r="AJ2012" s="52"/>
    </row>
    <row r="2013" ht="15.75" customHeight="1">
      <c r="A2013" s="53"/>
      <c r="B2013" s="39" t="str">
        <f t="shared" si="1"/>
        <v/>
      </c>
      <c r="C2013" s="40" t="s">
        <v>6607</v>
      </c>
      <c r="D2013" s="41" t="s">
        <v>6608</v>
      </c>
      <c r="E2013" s="41" t="s">
        <v>4890</v>
      </c>
      <c r="F2013" s="40" t="s">
        <v>6521</v>
      </c>
      <c r="G2013" s="41" t="s">
        <v>4902</v>
      </c>
      <c r="H2013" s="60" t="s">
        <v>4893</v>
      </c>
      <c r="I2013" s="41" t="s">
        <v>6522</v>
      </c>
      <c r="J2013" s="46" t="s">
        <v>6602</v>
      </c>
      <c r="K2013" s="44"/>
      <c r="L2013" s="45"/>
      <c r="M2013" s="59"/>
      <c r="N2013" s="49"/>
      <c r="O2013" s="61"/>
      <c r="P2013" s="49"/>
      <c r="Q2013" s="59"/>
      <c r="R2013" s="59"/>
      <c r="S2013" s="49"/>
      <c r="T2013" s="50" t="str">
        <f>IFERROR(__xludf.DUMMYFUNCTION("if(isblank($A2013),"""",REGEXREPLACE($A2013,   "",?(\d),?"",  ""$1""&amp;""-""&amp;$H2013))"),"")</f>
        <v/>
      </c>
      <c r="U2013" s="51" t="str">
        <f>IFERROR(__xludf.DUMMYFUNCTION("iferror(split(A2013,"","",TRUE,TRUE),"""")"),"")</f>
        <v/>
      </c>
      <c r="V2013" s="51"/>
      <c r="W2013" s="51"/>
      <c r="X2013" s="51"/>
      <c r="Y2013" s="50" t="str">
        <f>IFERROR(__xludf.DUMMYFUNCTION("if(or(U2013="""",U2013=""f""),"""",U2013&amp;"": ""&amp;vlookup(to_text(U2013),'1.Learning-Goals'!$A$3:$B$100,2,FALSE))"),"")</f>
        <v/>
      </c>
      <c r="Z2013" s="50" t="str">
        <f>IFERROR(__xludf.DUMMYFUNCTION("if(or(V2013="""",V2013=""f""),"""",V2013&amp;"": ""&amp;vlookup(to_text(V2013),'1.Learning-Goals'!$A$3:$B$100,2,FALSE))"),"")</f>
        <v/>
      </c>
      <c r="AA2013" s="50" t="str">
        <f>IFERROR(__xludf.DUMMYFUNCTION("if(or(W2013="""",W2013=""f""),"""",W2013&amp;"": ""&amp;vlookup(to_text(W2013),'1.Learning-Goals'!$A$3:$B$100,2,FALSE))"),"")</f>
        <v/>
      </c>
      <c r="AB2013" s="50" t="str">
        <f>IFERROR(__xludf.DUMMYFUNCTION("if(or(X2013="""",X2013=""f""),"""",X2013&amp;"": ""&amp;vlookup(to_text(X2013),'1.Learning-Goals'!$A$3:$B$100,2,FALSE))"),"")</f>
        <v/>
      </c>
      <c r="AC2013" s="52"/>
      <c r="AD2013" s="52"/>
      <c r="AE2013" s="52"/>
      <c r="AF2013" s="52"/>
      <c r="AG2013" s="52"/>
      <c r="AH2013" s="52"/>
      <c r="AI2013" s="52"/>
      <c r="AJ2013" s="52"/>
    </row>
    <row r="2014" ht="15.75" customHeight="1">
      <c r="A2014" s="53"/>
      <c r="B2014" s="39" t="str">
        <f t="shared" si="1"/>
        <v/>
      </c>
      <c r="C2014" s="40" t="s">
        <v>6609</v>
      </c>
      <c r="D2014" s="41" t="s">
        <v>6610</v>
      </c>
      <c r="E2014" s="41" t="s">
        <v>4890</v>
      </c>
      <c r="F2014" s="40" t="s">
        <v>6521</v>
      </c>
      <c r="G2014" s="41" t="s">
        <v>1067</v>
      </c>
      <c r="H2014" s="60" t="s">
        <v>4893</v>
      </c>
      <c r="I2014" s="41" t="s">
        <v>6522</v>
      </c>
      <c r="J2014" s="46" t="s">
        <v>6602</v>
      </c>
      <c r="K2014" s="44"/>
      <c r="L2014" s="45"/>
      <c r="M2014" s="59"/>
      <c r="N2014" s="49"/>
      <c r="O2014" s="61"/>
      <c r="P2014" s="49"/>
      <c r="Q2014" s="59"/>
      <c r="R2014" s="59"/>
      <c r="S2014" s="49"/>
      <c r="T2014" s="50" t="str">
        <f>IFERROR(__xludf.DUMMYFUNCTION("if(isblank($A2014),"""",REGEXREPLACE($A2014,   "",?(\d),?"",  ""$1""&amp;""-""&amp;$H2014))"),"")</f>
        <v/>
      </c>
      <c r="U2014" s="51" t="str">
        <f>IFERROR(__xludf.DUMMYFUNCTION("iferror(split(A2014,"","",TRUE,TRUE),"""")"),"")</f>
        <v/>
      </c>
      <c r="V2014" s="51"/>
      <c r="W2014" s="51"/>
      <c r="X2014" s="51"/>
      <c r="Y2014" s="50" t="str">
        <f>IFERROR(__xludf.DUMMYFUNCTION("if(or(U2014="""",U2014=""f""),"""",U2014&amp;"": ""&amp;vlookup(to_text(U2014),'1.Learning-Goals'!$A$3:$B$100,2,FALSE))"),"")</f>
        <v/>
      </c>
      <c r="Z2014" s="50" t="str">
        <f>IFERROR(__xludf.DUMMYFUNCTION("if(or(V2014="""",V2014=""f""),"""",V2014&amp;"": ""&amp;vlookup(to_text(V2014),'1.Learning-Goals'!$A$3:$B$100,2,FALSE))"),"")</f>
        <v/>
      </c>
      <c r="AA2014" s="50" t="str">
        <f>IFERROR(__xludf.DUMMYFUNCTION("if(or(W2014="""",W2014=""f""),"""",W2014&amp;"": ""&amp;vlookup(to_text(W2014),'1.Learning-Goals'!$A$3:$B$100,2,FALSE))"),"")</f>
        <v/>
      </c>
      <c r="AB2014" s="50" t="str">
        <f>IFERROR(__xludf.DUMMYFUNCTION("if(or(X2014="""",X2014=""f""),"""",X2014&amp;"": ""&amp;vlookup(to_text(X2014),'1.Learning-Goals'!$A$3:$B$100,2,FALSE))"),"")</f>
        <v/>
      </c>
      <c r="AC2014" s="52"/>
      <c r="AD2014" s="52"/>
      <c r="AE2014" s="52"/>
      <c r="AF2014" s="52"/>
      <c r="AG2014" s="52"/>
      <c r="AH2014" s="52"/>
      <c r="AI2014" s="52"/>
      <c r="AJ2014" s="52"/>
    </row>
    <row r="2015" ht="15.75" customHeight="1">
      <c r="A2015" s="53"/>
      <c r="B2015" s="39" t="str">
        <f t="shared" si="1"/>
        <v/>
      </c>
      <c r="C2015" s="40" t="s">
        <v>6611</v>
      </c>
      <c r="D2015" s="41" t="s">
        <v>6612</v>
      </c>
      <c r="E2015" s="41" t="s">
        <v>4890</v>
      </c>
      <c r="F2015" s="40" t="s">
        <v>6521</v>
      </c>
      <c r="G2015" s="41" t="s">
        <v>1067</v>
      </c>
      <c r="H2015" s="60" t="s">
        <v>4893</v>
      </c>
      <c r="I2015" s="41" t="s">
        <v>6522</v>
      </c>
      <c r="J2015" s="46" t="s">
        <v>6602</v>
      </c>
      <c r="K2015" s="44"/>
      <c r="L2015" s="45"/>
      <c r="M2015" s="59"/>
      <c r="N2015" s="49"/>
      <c r="O2015" s="61"/>
      <c r="P2015" s="49"/>
      <c r="Q2015" s="59"/>
      <c r="R2015" s="59"/>
      <c r="S2015" s="49"/>
      <c r="T2015" s="50" t="str">
        <f>IFERROR(__xludf.DUMMYFUNCTION("if(isblank($A2015),"""",REGEXREPLACE($A2015,   "",?(\d),?"",  ""$1""&amp;""-""&amp;$H2015))"),"")</f>
        <v/>
      </c>
      <c r="U2015" s="51" t="str">
        <f>IFERROR(__xludf.DUMMYFUNCTION("iferror(split(A2015,"","",TRUE,TRUE),"""")"),"")</f>
        <v/>
      </c>
      <c r="V2015" s="51"/>
      <c r="W2015" s="51"/>
      <c r="X2015" s="51"/>
      <c r="Y2015" s="50" t="str">
        <f>IFERROR(__xludf.DUMMYFUNCTION("if(or(U2015="""",U2015=""f""),"""",U2015&amp;"": ""&amp;vlookup(to_text(U2015),'1.Learning-Goals'!$A$3:$B$100,2,FALSE))"),"")</f>
        <v/>
      </c>
      <c r="Z2015" s="50" t="str">
        <f>IFERROR(__xludf.DUMMYFUNCTION("if(or(V2015="""",V2015=""f""),"""",V2015&amp;"": ""&amp;vlookup(to_text(V2015),'1.Learning-Goals'!$A$3:$B$100,2,FALSE))"),"")</f>
        <v/>
      </c>
      <c r="AA2015" s="50" t="str">
        <f>IFERROR(__xludf.DUMMYFUNCTION("if(or(W2015="""",W2015=""f""),"""",W2015&amp;"": ""&amp;vlookup(to_text(W2015),'1.Learning-Goals'!$A$3:$B$100,2,FALSE))"),"")</f>
        <v/>
      </c>
      <c r="AB2015" s="50" t="str">
        <f>IFERROR(__xludf.DUMMYFUNCTION("if(or(X2015="""",X2015=""f""),"""",X2015&amp;"": ""&amp;vlookup(to_text(X2015),'1.Learning-Goals'!$A$3:$B$100,2,FALSE))"),"")</f>
        <v/>
      </c>
      <c r="AC2015" s="52"/>
      <c r="AD2015" s="52"/>
      <c r="AE2015" s="52"/>
      <c r="AF2015" s="52"/>
      <c r="AG2015" s="52"/>
      <c r="AH2015" s="52"/>
      <c r="AI2015" s="52"/>
      <c r="AJ2015" s="52"/>
    </row>
    <row r="2016" ht="15.75" customHeight="1">
      <c r="A2016" s="53"/>
      <c r="B2016" s="39" t="str">
        <f t="shared" si="1"/>
        <v/>
      </c>
      <c r="C2016" s="40" t="s">
        <v>6613</v>
      </c>
      <c r="D2016" s="41" t="s">
        <v>6614</v>
      </c>
      <c r="E2016" s="41" t="s">
        <v>4890</v>
      </c>
      <c r="F2016" s="40" t="s">
        <v>6521</v>
      </c>
      <c r="G2016" s="41" t="s">
        <v>1067</v>
      </c>
      <c r="H2016" s="60" t="s">
        <v>4893</v>
      </c>
      <c r="I2016" s="41" t="s">
        <v>6522</v>
      </c>
      <c r="J2016" s="46" t="s">
        <v>6602</v>
      </c>
      <c r="K2016" s="44"/>
      <c r="L2016" s="45"/>
      <c r="M2016" s="59"/>
      <c r="N2016" s="49"/>
      <c r="O2016" s="61"/>
      <c r="P2016" s="49"/>
      <c r="Q2016" s="59"/>
      <c r="R2016" s="59"/>
      <c r="S2016" s="49"/>
      <c r="T2016" s="50" t="str">
        <f>IFERROR(__xludf.DUMMYFUNCTION("if(isblank($A2016),"""",REGEXREPLACE($A2016,   "",?(\d),?"",  ""$1""&amp;""-""&amp;$H2016))"),"")</f>
        <v/>
      </c>
      <c r="U2016" s="51" t="str">
        <f>IFERROR(__xludf.DUMMYFUNCTION("iferror(split(A2016,"","",TRUE,TRUE),"""")"),"")</f>
        <v/>
      </c>
      <c r="V2016" s="51"/>
      <c r="W2016" s="51"/>
      <c r="X2016" s="51"/>
      <c r="Y2016" s="50" t="str">
        <f>IFERROR(__xludf.DUMMYFUNCTION("if(or(U2016="""",U2016=""f""),"""",U2016&amp;"": ""&amp;vlookup(to_text(U2016),'1.Learning-Goals'!$A$3:$B$100,2,FALSE))"),"")</f>
        <v/>
      </c>
      <c r="Z2016" s="50" t="str">
        <f>IFERROR(__xludf.DUMMYFUNCTION("if(or(V2016="""",V2016=""f""),"""",V2016&amp;"": ""&amp;vlookup(to_text(V2016),'1.Learning-Goals'!$A$3:$B$100,2,FALSE))"),"")</f>
        <v/>
      </c>
      <c r="AA2016" s="50" t="str">
        <f>IFERROR(__xludf.DUMMYFUNCTION("if(or(W2016="""",W2016=""f""),"""",W2016&amp;"": ""&amp;vlookup(to_text(W2016),'1.Learning-Goals'!$A$3:$B$100,2,FALSE))"),"")</f>
        <v/>
      </c>
      <c r="AB2016" s="50" t="str">
        <f>IFERROR(__xludf.DUMMYFUNCTION("if(or(X2016="""",X2016=""f""),"""",X2016&amp;"": ""&amp;vlookup(to_text(X2016),'1.Learning-Goals'!$A$3:$B$100,2,FALSE))"),"")</f>
        <v/>
      </c>
      <c r="AC2016" s="52"/>
      <c r="AD2016" s="52"/>
      <c r="AE2016" s="52"/>
      <c r="AF2016" s="52"/>
      <c r="AG2016" s="52"/>
      <c r="AH2016" s="52"/>
      <c r="AI2016" s="52"/>
      <c r="AJ2016" s="52"/>
    </row>
    <row r="2017" ht="15.75" customHeight="1">
      <c r="A2017" s="38" t="s">
        <v>25</v>
      </c>
      <c r="B2017" s="39" t="str">
        <f t="shared" si="1"/>
        <v>6: Propose a model organism to use for research on species that are endangered or infeasible to study.</v>
      </c>
      <c r="C2017" s="40" t="s">
        <v>6615</v>
      </c>
      <c r="D2017" s="41" t="s">
        <v>6616</v>
      </c>
      <c r="E2017" s="41" t="s">
        <v>4890</v>
      </c>
      <c r="F2017" s="40" t="s">
        <v>6521</v>
      </c>
      <c r="G2017" s="41" t="s">
        <v>4051</v>
      </c>
      <c r="H2017" s="60" t="s">
        <v>4893</v>
      </c>
      <c r="I2017" s="41" t="s">
        <v>6522</v>
      </c>
      <c r="J2017" s="41" t="s">
        <v>6602</v>
      </c>
      <c r="K2017" s="44"/>
      <c r="L2017" s="45"/>
      <c r="M2017" s="59"/>
      <c r="N2017" s="49"/>
      <c r="O2017" s="61"/>
      <c r="P2017" s="49"/>
      <c r="Q2017" s="59"/>
      <c r="R2017" s="59"/>
      <c r="S2017" s="49"/>
      <c r="T2017" s="50" t="str">
        <f>IFERROR(__xludf.DUMMYFUNCTION("if(isblank($A2017),"""",REGEXREPLACE($A2017,   "",?(\d),?"",  ""$1""&amp;""-""&amp;$H2017))"),"6-Science")</f>
        <v>6-Science</v>
      </c>
      <c r="U2017" s="51">
        <f>IFERROR(__xludf.DUMMYFUNCTION("iferror(split(A2017,"","",TRUE,TRUE),"""")"),6.0)</f>
        <v>6</v>
      </c>
      <c r="V2017" s="51"/>
      <c r="W2017" s="51"/>
      <c r="X2017" s="51"/>
      <c r="Y2017" s="50" t="str">
        <f>IFERROR(__xludf.DUMMYFUNCTION("if(or(U2017="""",U2017=""f""),"""",U2017&amp;"": ""&amp;vlookup(to_text(U2017),'1.Learning-Goals'!$A$3:$B$100,2,FALSE))"),"6: Propose a model organism to use for research on species that are endangered or infeasible to study.")</f>
        <v>6: Propose a model organism to use for research on species that are endangered or infeasible to study.</v>
      </c>
      <c r="Z2017" s="50" t="str">
        <f>IFERROR(__xludf.DUMMYFUNCTION("if(or(V2017="""",V2017=""f""),"""",V2017&amp;"": ""&amp;vlookup(to_text(V2017),'1.Learning-Goals'!$A$3:$B$100,2,FALSE))"),"")</f>
        <v/>
      </c>
      <c r="AA2017" s="50" t="str">
        <f>IFERROR(__xludf.DUMMYFUNCTION("if(or(W2017="""",W2017=""f""),"""",W2017&amp;"": ""&amp;vlookup(to_text(W2017),'1.Learning-Goals'!$A$3:$B$100,2,FALSE))"),"")</f>
        <v/>
      </c>
      <c r="AB2017" s="50" t="str">
        <f>IFERROR(__xludf.DUMMYFUNCTION("if(or(X2017="""",X2017=""f""),"""",X2017&amp;"": ""&amp;vlookup(to_text(X2017),'1.Learning-Goals'!$A$3:$B$100,2,FALSE))"),"")</f>
        <v/>
      </c>
      <c r="AC2017" s="52"/>
      <c r="AD2017" s="52"/>
      <c r="AE2017" s="52"/>
      <c r="AF2017" s="52"/>
      <c r="AG2017" s="52"/>
      <c r="AH2017" s="52"/>
      <c r="AI2017" s="52"/>
      <c r="AJ2017" s="52"/>
    </row>
    <row r="2018" ht="15.75" customHeight="1">
      <c r="A2018" s="53"/>
      <c r="B2018" s="39" t="str">
        <f t="shared" si="1"/>
        <v/>
      </c>
      <c r="C2018" s="40" t="s">
        <v>6617</v>
      </c>
      <c r="D2018" s="41" t="s">
        <v>6618</v>
      </c>
      <c r="E2018" s="41" t="s">
        <v>4890</v>
      </c>
      <c r="F2018" s="40" t="s">
        <v>6521</v>
      </c>
      <c r="G2018" s="41" t="s">
        <v>4051</v>
      </c>
      <c r="H2018" s="60" t="s">
        <v>4893</v>
      </c>
      <c r="I2018" s="41" t="s">
        <v>6522</v>
      </c>
      <c r="J2018" s="41" t="s">
        <v>6602</v>
      </c>
      <c r="K2018" s="44"/>
      <c r="L2018" s="45"/>
      <c r="M2018" s="59"/>
      <c r="N2018" s="49"/>
      <c r="O2018" s="61"/>
      <c r="P2018" s="49"/>
      <c r="Q2018" s="59"/>
      <c r="R2018" s="59"/>
      <c r="S2018" s="49"/>
      <c r="T2018" s="50" t="str">
        <f>IFERROR(__xludf.DUMMYFUNCTION("if(isblank($A2018),"""",REGEXREPLACE($A2018,   "",?(\d),?"",  ""$1""&amp;""-""&amp;$H2018))"),"")</f>
        <v/>
      </c>
      <c r="U2018" s="51" t="str">
        <f>IFERROR(__xludf.DUMMYFUNCTION("iferror(split(A2018,"","",TRUE,TRUE),"""")"),"")</f>
        <v/>
      </c>
      <c r="V2018" s="51"/>
      <c r="W2018" s="51"/>
      <c r="X2018" s="51"/>
      <c r="Y2018" s="50" t="str">
        <f>IFERROR(__xludf.DUMMYFUNCTION("if(or(U2018="""",U2018=""f""),"""",U2018&amp;"": ""&amp;vlookup(to_text(U2018),'1.Learning-Goals'!$A$3:$B$100,2,FALSE))"),"")</f>
        <v/>
      </c>
      <c r="Z2018" s="50" t="str">
        <f>IFERROR(__xludf.DUMMYFUNCTION("if(or(V2018="""",V2018=""f""),"""",V2018&amp;"": ""&amp;vlookup(to_text(V2018),'1.Learning-Goals'!$A$3:$B$100,2,FALSE))"),"")</f>
        <v/>
      </c>
      <c r="AA2018" s="50" t="str">
        <f>IFERROR(__xludf.DUMMYFUNCTION("if(or(W2018="""",W2018=""f""),"""",W2018&amp;"": ""&amp;vlookup(to_text(W2018),'1.Learning-Goals'!$A$3:$B$100,2,FALSE))"),"")</f>
        <v/>
      </c>
      <c r="AB2018" s="50" t="str">
        <f>IFERROR(__xludf.DUMMYFUNCTION("if(or(X2018="""",X2018=""f""),"""",X2018&amp;"": ""&amp;vlookup(to_text(X2018),'1.Learning-Goals'!$A$3:$B$100,2,FALSE))"),"")</f>
        <v/>
      </c>
      <c r="AC2018" s="52"/>
      <c r="AD2018" s="52"/>
      <c r="AE2018" s="52"/>
      <c r="AF2018" s="52"/>
      <c r="AG2018" s="52"/>
      <c r="AH2018" s="52"/>
      <c r="AI2018" s="52"/>
      <c r="AJ2018" s="52"/>
    </row>
    <row r="2019" ht="15.75" customHeight="1">
      <c r="A2019" s="38" t="s">
        <v>25</v>
      </c>
      <c r="B2019" s="39" t="str">
        <f t="shared" si="1"/>
        <v>6: Propose a model organism to use for research on species that are endangered or infeasible to study.</v>
      </c>
      <c r="C2019" s="40" t="s">
        <v>6619</v>
      </c>
      <c r="D2019" s="41" t="s">
        <v>6620</v>
      </c>
      <c r="E2019" s="41" t="s">
        <v>4890</v>
      </c>
      <c r="F2019" s="40" t="s">
        <v>6521</v>
      </c>
      <c r="G2019" s="41" t="s">
        <v>4051</v>
      </c>
      <c r="H2019" s="60" t="s">
        <v>4893</v>
      </c>
      <c r="I2019" s="41" t="s">
        <v>6522</v>
      </c>
      <c r="J2019" s="41" t="s">
        <v>6602</v>
      </c>
      <c r="K2019" s="44"/>
      <c r="L2019" s="45"/>
      <c r="M2019" s="59"/>
      <c r="N2019" s="49"/>
      <c r="O2019" s="61"/>
      <c r="P2019" s="49"/>
      <c r="Q2019" s="59"/>
      <c r="R2019" s="59"/>
      <c r="S2019" s="49"/>
      <c r="T2019" s="50" t="str">
        <f>IFERROR(__xludf.DUMMYFUNCTION("if(isblank($A2019),"""",REGEXREPLACE($A2019,   "",?(\d),?"",  ""$1""&amp;""-""&amp;$H2019))"),"6-Science")</f>
        <v>6-Science</v>
      </c>
      <c r="U2019" s="51">
        <f>IFERROR(__xludf.DUMMYFUNCTION("iferror(split(A2019,"","",TRUE,TRUE),"""")"),6.0)</f>
        <v>6</v>
      </c>
      <c r="V2019" s="51"/>
      <c r="W2019" s="51"/>
      <c r="X2019" s="51"/>
      <c r="Y2019" s="50" t="str">
        <f>IFERROR(__xludf.DUMMYFUNCTION("if(or(U2019="""",U2019=""f""),"""",U2019&amp;"": ""&amp;vlookup(to_text(U2019),'1.Learning-Goals'!$A$3:$B$100,2,FALSE))"),"6: Propose a model organism to use for research on species that are endangered or infeasible to study.")</f>
        <v>6: Propose a model organism to use for research on species that are endangered or infeasible to study.</v>
      </c>
      <c r="Z2019" s="50" t="str">
        <f>IFERROR(__xludf.DUMMYFUNCTION("if(or(V2019="""",V2019=""f""),"""",V2019&amp;"": ""&amp;vlookup(to_text(V2019),'1.Learning-Goals'!$A$3:$B$100,2,FALSE))"),"")</f>
        <v/>
      </c>
      <c r="AA2019" s="50" t="str">
        <f>IFERROR(__xludf.DUMMYFUNCTION("if(or(W2019="""",W2019=""f""),"""",W2019&amp;"": ""&amp;vlookup(to_text(W2019),'1.Learning-Goals'!$A$3:$B$100,2,FALSE))"),"")</f>
        <v/>
      </c>
      <c r="AB2019" s="50" t="str">
        <f>IFERROR(__xludf.DUMMYFUNCTION("if(or(X2019="""",X2019=""f""),"""",X2019&amp;"": ""&amp;vlookup(to_text(X2019),'1.Learning-Goals'!$A$3:$B$100,2,FALSE))"),"")</f>
        <v/>
      </c>
      <c r="AC2019" s="52"/>
      <c r="AD2019" s="52"/>
      <c r="AE2019" s="52"/>
      <c r="AF2019" s="52"/>
      <c r="AG2019" s="52"/>
      <c r="AH2019" s="52"/>
      <c r="AI2019" s="52"/>
      <c r="AJ2019" s="52"/>
    </row>
    <row r="2020" ht="15.75" customHeight="1">
      <c r="A2020" s="38" t="s">
        <v>25</v>
      </c>
      <c r="B2020" s="39" t="str">
        <f t="shared" si="1"/>
        <v>6: Propose a model organism to use for research on species that are endangered or infeasible to study.</v>
      </c>
      <c r="C2020" s="40" t="s">
        <v>6621</v>
      </c>
      <c r="D2020" s="41" t="s">
        <v>6622</v>
      </c>
      <c r="E2020" s="41" t="s">
        <v>4890</v>
      </c>
      <c r="F2020" s="40" t="s">
        <v>6521</v>
      </c>
      <c r="G2020" s="41" t="s">
        <v>4051</v>
      </c>
      <c r="H2020" s="60" t="s">
        <v>4893</v>
      </c>
      <c r="I2020" s="41" t="s">
        <v>6522</v>
      </c>
      <c r="J2020" s="41" t="s">
        <v>6602</v>
      </c>
      <c r="K2020" s="44"/>
      <c r="L2020" s="45"/>
      <c r="M2020" s="59"/>
      <c r="N2020" s="49"/>
      <c r="O2020" s="61"/>
      <c r="P2020" s="49"/>
      <c r="Q2020" s="59"/>
      <c r="R2020" s="59"/>
      <c r="S2020" s="49"/>
      <c r="T2020" s="50" t="str">
        <f>IFERROR(__xludf.DUMMYFUNCTION("if(isblank($A2020),"""",REGEXREPLACE($A2020,   "",?(\d),?"",  ""$1""&amp;""-""&amp;$H2020))"),"6-Science")</f>
        <v>6-Science</v>
      </c>
      <c r="U2020" s="51">
        <f>IFERROR(__xludf.DUMMYFUNCTION("iferror(split(A2020,"","",TRUE,TRUE),"""")"),6.0)</f>
        <v>6</v>
      </c>
      <c r="V2020" s="51"/>
      <c r="W2020" s="51"/>
      <c r="X2020" s="51"/>
      <c r="Y2020" s="50" t="str">
        <f>IFERROR(__xludf.DUMMYFUNCTION("if(or(U2020="""",U2020=""f""),"""",U2020&amp;"": ""&amp;vlookup(to_text(U2020),'1.Learning-Goals'!$A$3:$B$100,2,FALSE))"),"6: Propose a model organism to use for research on species that are endangered or infeasible to study.")</f>
        <v>6: Propose a model organism to use for research on species that are endangered or infeasible to study.</v>
      </c>
      <c r="Z2020" s="50" t="str">
        <f>IFERROR(__xludf.DUMMYFUNCTION("if(or(V2020="""",V2020=""f""),"""",V2020&amp;"": ""&amp;vlookup(to_text(V2020),'1.Learning-Goals'!$A$3:$B$100,2,FALSE))"),"")</f>
        <v/>
      </c>
      <c r="AA2020" s="50" t="str">
        <f>IFERROR(__xludf.DUMMYFUNCTION("if(or(W2020="""",W2020=""f""),"""",W2020&amp;"": ""&amp;vlookup(to_text(W2020),'1.Learning-Goals'!$A$3:$B$100,2,FALSE))"),"")</f>
        <v/>
      </c>
      <c r="AB2020" s="50" t="str">
        <f>IFERROR(__xludf.DUMMYFUNCTION("if(or(X2020="""",X2020=""f""),"""",X2020&amp;"": ""&amp;vlookup(to_text(X2020),'1.Learning-Goals'!$A$3:$B$100,2,FALSE))"),"")</f>
        <v/>
      </c>
      <c r="AC2020" s="52"/>
      <c r="AD2020" s="52"/>
      <c r="AE2020" s="52"/>
      <c r="AF2020" s="52"/>
      <c r="AG2020" s="52"/>
      <c r="AH2020" s="52"/>
      <c r="AI2020" s="52"/>
      <c r="AJ2020" s="52"/>
    </row>
    <row r="2021" ht="15.75" customHeight="1">
      <c r="A2021" s="53"/>
      <c r="B2021" s="39" t="str">
        <f t="shared" si="1"/>
        <v/>
      </c>
      <c r="C2021" s="40" t="s">
        <v>6623</v>
      </c>
      <c r="D2021" s="41" t="s">
        <v>6624</v>
      </c>
      <c r="E2021" s="41" t="s">
        <v>4890</v>
      </c>
      <c r="F2021" s="40" t="s">
        <v>6521</v>
      </c>
      <c r="G2021" s="41" t="s">
        <v>4892</v>
      </c>
      <c r="H2021" s="60" t="s">
        <v>4893</v>
      </c>
      <c r="I2021" s="41" t="s">
        <v>6522</v>
      </c>
      <c r="J2021" s="46" t="s">
        <v>6625</v>
      </c>
      <c r="K2021" s="44"/>
      <c r="L2021" s="45"/>
      <c r="M2021" s="59"/>
      <c r="N2021" s="49"/>
      <c r="O2021" s="61"/>
      <c r="P2021" s="49"/>
      <c r="Q2021" s="59"/>
      <c r="R2021" s="59"/>
      <c r="S2021" s="49"/>
      <c r="T2021" s="50" t="str">
        <f>IFERROR(__xludf.DUMMYFUNCTION("if(isblank($A2021),"""",REGEXREPLACE($A2021,   "",?(\d),?"",  ""$1""&amp;""-""&amp;$H2021))"),"")</f>
        <v/>
      </c>
      <c r="U2021" s="51" t="str">
        <f>IFERROR(__xludf.DUMMYFUNCTION("iferror(split(A2021,"","",TRUE,TRUE),"""")"),"")</f>
        <v/>
      </c>
      <c r="V2021" s="51"/>
      <c r="W2021" s="51"/>
      <c r="X2021" s="51"/>
      <c r="Y2021" s="50" t="str">
        <f>IFERROR(__xludf.DUMMYFUNCTION("if(or(U2021="""",U2021=""f""),"""",U2021&amp;"": ""&amp;vlookup(to_text(U2021),'1.Learning-Goals'!$A$3:$B$100,2,FALSE))"),"")</f>
        <v/>
      </c>
      <c r="Z2021" s="50" t="str">
        <f>IFERROR(__xludf.DUMMYFUNCTION("if(or(V2021="""",V2021=""f""),"""",V2021&amp;"": ""&amp;vlookup(to_text(V2021),'1.Learning-Goals'!$A$3:$B$100,2,FALSE))"),"")</f>
        <v/>
      </c>
      <c r="AA2021" s="50" t="str">
        <f>IFERROR(__xludf.DUMMYFUNCTION("if(or(W2021="""",W2021=""f""),"""",W2021&amp;"": ""&amp;vlookup(to_text(W2021),'1.Learning-Goals'!$A$3:$B$100,2,FALSE))"),"")</f>
        <v/>
      </c>
      <c r="AB2021" s="50" t="str">
        <f>IFERROR(__xludf.DUMMYFUNCTION("if(or(X2021="""",X2021=""f""),"""",X2021&amp;"": ""&amp;vlookup(to_text(X2021),'1.Learning-Goals'!$A$3:$B$100,2,FALSE))"),"")</f>
        <v/>
      </c>
      <c r="AC2021" s="52"/>
      <c r="AD2021" s="52"/>
      <c r="AE2021" s="52"/>
      <c r="AF2021" s="52"/>
      <c r="AG2021" s="52"/>
      <c r="AH2021" s="52"/>
      <c r="AI2021" s="52"/>
      <c r="AJ2021" s="52"/>
    </row>
    <row r="2022" ht="15.75" customHeight="1">
      <c r="A2022" s="53"/>
      <c r="B2022" s="39" t="str">
        <f t="shared" si="1"/>
        <v/>
      </c>
      <c r="C2022" s="40" t="s">
        <v>6626</v>
      </c>
      <c r="D2022" s="41" t="s">
        <v>6627</v>
      </c>
      <c r="E2022" s="41" t="s">
        <v>4890</v>
      </c>
      <c r="F2022" s="40" t="s">
        <v>6521</v>
      </c>
      <c r="G2022" s="41" t="s">
        <v>4902</v>
      </c>
      <c r="H2022" s="60" t="s">
        <v>4893</v>
      </c>
      <c r="I2022" s="41" t="s">
        <v>6522</v>
      </c>
      <c r="J2022" s="46" t="s">
        <v>6625</v>
      </c>
      <c r="K2022" s="44"/>
      <c r="L2022" s="45"/>
      <c r="M2022" s="59"/>
      <c r="N2022" s="49"/>
      <c r="O2022" s="61"/>
      <c r="P2022" s="49"/>
      <c r="Q2022" s="59"/>
      <c r="R2022" s="59"/>
      <c r="S2022" s="49"/>
      <c r="T2022" s="50" t="str">
        <f>IFERROR(__xludf.DUMMYFUNCTION("if(isblank($A2022),"""",REGEXREPLACE($A2022,   "",?(\d),?"",  ""$1""&amp;""-""&amp;$H2022))"),"")</f>
        <v/>
      </c>
      <c r="U2022" s="51" t="str">
        <f>IFERROR(__xludf.DUMMYFUNCTION("iferror(split(A2022,"","",TRUE,TRUE),"""")"),"")</f>
        <v/>
      </c>
      <c r="V2022" s="51"/>
      <c r="W2022" s="51"/>
      <c r="X2022" s="51"/>
      <c r="Y2022" s="50" t="str">
        <f>IFERROR(__xludf.DUMMYFUNCTION("if(or(U2022="""",U2022=""f""),"""",U2022&amp;"": ""&amp;vlookup(to_text(U2022),'1.Learning-Goals'!$A$3:$B$100,2,FALSE))"),"")</f>
        <v/>
      </c>
      <c r="Z2022" s="50" t="str">
        <f>IFERROR(__xludf.DUMMYFUNCTION("if(or(V2022="""",V2022=""f""),"""",V2022&amp;"": ""&amp;vlookup(to_text(V2022),'1.Learning-Goals'!$A$3:$B$100,2,FALSE))"),"")</f>
        <v/>
      </c>
      <c r="AA2022" s="50" t="str">
        <f>IFERROR(__xludf.DUMMYFUNCTION("if(or(W2022="""",W2022=""f""),"""",W2022&amp;"": ""&amp;vlookup(to_text(W2022),'1.Learning-Goals'!$A$3:$B$100,2,FALSE))"),"")</f>
        <v/>
      </c>
      <c r="AB2022" s="50" t="str">
        <f>IFERROR(__xludf.DUMMYFUNCTION("if(or(X2022="""",X2022=""f""),"""",X2022&amp;"": ""&amp;vlookup(to_text(X2022),'1.Learning-Goals'!$A$3:$B$100,2,FALSE))"),"")</f>
        <v/>
      </c>
      <c r="AC2022" s="52"/>
      <c r="AD2022" s="52"/>
      <c r="AE2022" s="52"/>
      <c r="AF2022" s="52"/>
      <c r="AG2022" s="52"/>
      <c r="AH2022" s="52"/>
      <c r="AI2022" s="52"/>
      <c r="AJ2022" s="52"/>
    </row>
    <row r="2023" ht="15.75" customHeight="1">
      <c r="A2023" s="53"/>
      <c r="B2023" s="39" t="str">
        <f t="shared" si="1"/>
        <v/>
      </c>
      <c r="C2023" s="40" t="s">
        <v>6628</v>
      </c>
      <c r="D2023" s="41" t="s">
        <v>6629</v>
      </c>
      <c r="E2023" s="41" t="s">
        <v>4890</v>
      </c>
      <c r="F2023" s="40" t="s">
        <v>6521</v>
      </c>
      <c r="G2023" s="41" t="s">
        <v>4902</v>
      </c>
      <c r="H2023" s="60" t="s">
        <v>4893</v>
      </c>
      <c r="I2023" s="41" t="s">
        <v>6522</v>
      </c>
      <c r="J2023" s="46" t="s">
        <v>6625</v>
      </c>
      <c r="K2023" s="44"/>
      <c r="L2023" s="45"/>
      <c r="M2023" s="59"/>
      <c r="N2023" s="49"/>
      <c r="O2023" s="61"/>
      <c r="P2023" s="49"/>
      <c r="Q2023" s="59"/>
      <c r="R2023" s="59"/>
      <c r="S2023" s="49"/>
      <c r="T2023" s="50" t="str">
        <f>IFERROR(__xludf.DUMMYFUNCTION("if(isblank($A2023),"""",REGEXREPLACE($A2023,   "",?(\d),?"",  ""$1""&amp;""-""&amp;$H2023))"),"")</f>
        <v/>
      </c>
      <c r="U2023" s="51" t="str">
        <f>IFERROR(__xludf.DUMMYFUNCTION("iferror(split(A2023,"","",TRUE,TRUE),"""")"),"")</f>
        <v/>
      </c>
      <c r="V2023" s="51"/>
      <c r="W2023" s="51"/>
      <c r="X2023" s="51"/>
      <c r="Y2023" s="50" t="str">
        <f>IFERROR(__xludf.DUMMYFUNCTION("if(or(U2023="""",U2023=""f""),"""",U2023&amp;"": ""&amp;vlookup(to_text(U2023),'1.Learning-Goals'!$A$3:$B$100,2,FALSE))"),"")</f>
        <v/>
      </c>
      <c r="Z2023" s="50" t="str">
        <f>IFERROR(__xludf.DUMMYFUNCTION("if(or(V2023="""",V2023=""f""),"""",V2023&amp;"": ""&amp;vlookup(to_text(V2023),'1.Learning-Goals'!$A$3:$B$100,2,FALSE))"),"")</f>
        <v/>
      </c>
      <c r="AA2023" s="50" t="str">
        <f>IFERROR(__xludf.DUMMYFUNCTION("if(or(W2023="""",W2023=""f""),"""",W2023&amp;"": ""&amp;vlookup(to_text(W2023),'1.Learning-Goals'!$A$3:$B$100,2,FALSE))"),"")</f>
        <v/>
      </c>
      <c r="AB2023" s="50" t="str">
        <f>IFERROR(__xludf.DUMMYFUNCTION("if(or(X2023="""",X2023=""f""),"""",X2023&amp;"": ""&amp;vlookup(to_text(X2023),'1.Learning-Goals'!$A$3:$B$100,2,FALSE))"),"")</f>
        <v/>
      </c>
      <c r="AC2023" s="52"/>
      <c r="AD2023" s="52"/>
      <c r="AE2023" s="52"/>
      <c r="AF2023" s="52"/>
      <c r="AG2023" s="52"/>
      <c r="AH2023" s="52"/>
      <c r="AI2023" s="52"/>
      <c r="AJ2023" s="52"/>
    </row>
    <row r="2024" ht="15.75" customHeight="1">
      <c r="A2024" s="53"/>
      <c r="B2024" s="39" t="str">
        <f t="shared" si="1"/>
        <v/>
      </c>
      <c r="C2024" s="40" t="s">
        <v>6630</v>
      </c>
      <c r="D2024" s="41" t="s">
        <v>6631</v>
      </c>
      <c r="E2024" s="41" t="s">
        <v>4890</v>
      </c>
      <c r="F2024" s="40" t="s">
        <v>6521</v>
      </c>
      <c r="G2024" s="41" t="s">
        <v>4902</v>
      </c>
      <c r="H2024" s="60" t="s">
        <v>4893</v>
      </c>
      <c r="I2024" s="41" t="s">
        <v>6522</v>
      </c>
      <c r="J2024" s="46" t="s">
        <v>6625</v>
      </c>
      <c r="K2024" s="44"/>
      <c r="L2024" s="45"/>
      <c r="M2024" s="59"/>
      <c r="N2024" s="49"/>
      <c r="O2024" s="61"/>
      <c r="P2024" s="49"/>
      <c r="Q2024" s="59"/>
      <c r="R2024" s="59"/>
      <c r="S2024" s="49"/>
      <c r="T2024" s="50" t="str">
        <f>IFERROR(__xludf.DUMMYFUNCTION("if(isblank($A2024),"""",REGEXREPLACE($A2024,   "",?(\d),?"",  ""$1""&amp;""-""&amp;$H2024))"),"")</f>
        <v/>
      </c>
      <c r="U2024" s="51" t="str">
        <f>IFERROR(__xludf.DUMMYFUNCTION("iferror(split(A2024,"","",TRUE,TRUE),"""")"),"")</f>
        <v/>
      </c>
      <c r="V2024" s="51"/>
      <c r="W2024" s="51"/>
      <c r="X2024" s="51"/>
      <c r="Y2024" s="50" t="str">
        <f>IFERROR(__xludf.DUMMYFUNCTION("if(or(U2024="""",U2024=""f""),"""",U2024&amp;"": ""&amp;vlookup(to_text(U2024),'1.Learning-Goals'!$A$3:$B$100,2,FALSE))"),"")</f>
        <v/>
      </c>
      <c r="Z2024" s="50" t="str">
        <f>IFERROR(__xludf.DUMMYFUNCTION("if(or(V2024="""",V2024=""f""),"""",V2024&amp;"": ""&amp;vlookup(to_text(V2024),'1.Learning-Goals'!$A$3:$B$100,2,FALSE))"),"")</f>
        <v/>
      </c>
      <c r="AA2024" s="50" t="str">
        <f>IFERROR(__xludf.DUMMYFUNCTION("if(or(W2024="""",W2024=""f""),"""",W2024&amp;"": ""&amp;vlookup(to_text(W2024),'1.Learning-Goals'!$A$3:$B$100,2,FALSE))"),"")</f>
        <v/>
      </c>
      <c r="AB2024" s="50" t="str">
        <f>IFERROR(__xludf.DUMMYFUNCTION("if(or(X2024="""",X2024=""f""),"""",X2024&amp;"": ""&amp;vlookup(to_text(X2024),'1.Learning-Goals'!$A$3:$B$100,2,FALSE))"),"")</f>
        <v/>
      </c>
      <c r="AC2024" s="52"/>
      <c r="AD2024" s="52"/>
      <c r="AE2024" s="52"/>
      <c r="AF2024" s="52"/>
      <c r="AG2024" s="52"/>
      <c r="AH2024" s="52"/>
      <c r="AI2024" s="52"/>
      <c r="AJ2024" s="52"/>
    </row>
    <row r="2025" ht="15.75" customHeight="1">
      <c r="A2025" s="53"/>
      <c r="B2025" s="39" t="str">
        <f t="shared" si="1"/>
        <v/>
      </c>
      <c r="C2025" s="40" t="s">
        <v>6632</v>
      </c>
      <c r="D2025" s="41" t="s">
        <v>6633</v>
      </c>
      <c r="E2025" s="41" t="s">
        <v>4890</v>
      </c>
      <c r="F2025" s="40" t="s">
        <v>6521</v>
      </c>
      <c r="G2025" s="41" t="s">
        <v>1067</v>
      </c>
      <c r="H2025" s="60" t="s">
        <v>4893</v>
      </c>
      <c r="I2025" s="41" t="s">
        <v>6522</v>
      </c>
      <c r="J2025" s="46" t="s">
        <v>6625</v>
      </c>
      <c r="K2025" s="44"/>
      <c r="L2025" s="45"/>
      <c r="M2025" s="59"/>
      <c r="N2025" s="49"/>
      <c r="O2025" s="61"/>
      <c r="P2025" s="49"/>
      <c r="Q2025" s="59"/>
      <c r="R2025" s="59"/>
      <c r="S2025" s="49"/>
      <c r="T2025" s="50" t="str">
        <f>IFERROR(__xludf.DUMMYFUNCTION("if(isblank($A2025),"""",REGEXREPLACE($A2025,   "",?(\d),?"",  ""$1""&amp;""-""&amp;$H2025))"),"")</f>
        <v/>
      </c>
      <c r="U2025" s="51" t="str">
        <f>IFERROR(__xludf.DUMMYFUNCTION("iferror(split(A2025,"","",TRUE,TRUE),"""")"),"")</f>
        <v/>
      </c>
      <c r="V2025" s="51"/>
      <c r="W2025" s="51"/>
      <c r="X2025" s="51"/>
      <c r="Y2025" s="50" t="str">
        <f>IFERROR(__xludf.DUMMYFUNCTION("if(or(U2025="""",U2025=""f""),"""",U2025&amp;"": ""&amp;vlookup(to_text(U2025),'1.Learning-Goals'!$A$3:$B$100,2,FALSE))"),"")</f>
        <v/>
      </c>
      <c r="Z2025" s="50" t="str">
        <f>IFERROR(__xludf.DUMMYFUNCTION("if(or(V2025="""",V2025=""f""),"""",V2025&amp;"": ""&amp;vlookup(to_text(V2025),'1.Learning-Goals'!$A$3:$B$100,2,FALSE))"),"")</f>
        <v/>
      </c>
      <c r="AA2025" s="50" t="str">
        <f>IFERROR(__xludf.DUMMYFUNCTION("if(or(W2025="""",W2025=""f""),"""",W2025&amp;"": ""&amp;vlookup(to_text(W2025),'1.Learning-Goals'!$A$3:$B$100,2,FALSE))"),"")</f>
        <v/>
      </c>
      <c r="AB2025" s="50" t="str">
        <f>IFERROR(__xludf.DUMMYFUNCTION("if(or(X2025="""",X2025=""f""),"""",X2025&amp;"": ""&amp;vlookup(to_text(X2025),'1.Learning-Goals'!$A$3:$B$100,2,FALSE))"),"")</f>
        <v/>
      </c>
      <c r="AC2025" s="52"/>
      <c r="AD2025" s="52"/>
      <c r="AE2025" s="52"/>
      <c r="AF2025" s="52"/>
      <c r="AG2025" s="52"/>
      <c r="AH2025" s="52"/>
      <c r="AI2025" s="52"/>
      <c r="AJ2025" s="52"/>
    </row>
    <row r="2026" ht="15.75" customHeight="1">
      <c r="A2026" s="53"/>
      <c r="B2026" s="39" t="str">
        <f t="shared" si="1"/>
        <v/>
      </c>
      <c r="C2026" s="40" t="s">
        <v>6634</v>
      </c>
      <c r="D2026" s="41" t="s">
        <v>6635</v>
      </c>
      <c r="E2026" s="41" t="s">
        <v>4890</v>
      </c>
      <c r="F2026" s="40" t="s">
        <v>6521</v>
      </c>
      <c r="G2026" s="41" t="s">
        <v>1067</v>
      </c>
      <c r="H2026" s="60" t="s">
        <v>4893</v>
      </c>
      <c r="I2026" s="41" t="s">
        <v>6522</v>
      </c>
      <c r="J2026" s="46" t="s">
        <v>6625</v>
      </c>
      <c r="K2026" s="44"/>
      <c r="L2026" s="45"/>
      <c r="M2026" s="59"/>
      <c r="N2026" s="49"/>
      <c r="O2026" s="61"/>
      <c r="P2026" s="49"/>
      <c r="Q2026" s="59"/>
      <c r="R2026" s="59"/>
      <c r="S2026" s="49"/>
      <c r="T2026" s="50" t="str">
        <f>IFERROR(__xludf.DUMMYFUNCTION("if(isblank($A2026),"""",REGEXREPLACE($A2026,   "",?(\d),?"",  ""$1""&amp;""-""&amp;$H2026))"),"")</f>
        <v/>
      </c>
      <c r="U2026" s="51" t="str">
        <f>IFERROR(__xludf.DUMMYFUNCTION("iferror(split(A2026,"","",TRUE,TRUE),"""")"),"")</f>
        <v/>
      </c>
      <c r="V2026" s="51"/>
      <c r="W2026" s="51"/>
      <c r="X2026" s="51"/>
      <c r="Y2026" s="50" t="str">
        <f>IFERROR(__xludf.DUMMYFUNCTION("if(or(U2026="""",U2026=""f""),"""",U2026&amp;"": ""&amp;vlookup(to_text(U2026),'1.Learning-Goals'!$A$3:$B$100,2,FALSE))"),"")</f>
        <v/>
      </c>
      <c r="Z2026" s="50" t="str">
        <f>IFERROR(__xludf.DUMMYFUNCTION("if(or(V2026="""",V2026=""f""),"""",V2026&amp;"": ""&amp;vlookup(to_text(V2026),'1.Learning-Goals'!$A$3:$B$100,2,FALSE))"),"")</f>
        <v/>
      </c>
      <c r="AA2026" s="50" t="str">
        <f>IFERROR(__xludf.DUMMYFUNCTION("if(or(W2026="""",W2026=""f""),"""",W2026&amp;"": ""&amp;vlookup(to_text(W2026),'1.Learning-Goals'!$A$3:$B$100,2,FALSE))"),"")</f>
        <v/>
      </c>
      <c r="AB2026" s="50" t="str">
        <f>IFERROR(__xludf.DUMMYFUNCTION("if(or(X2026="""",X2026=""f""),"""",X2026&amp;"": ""&amp;vlookup(to_text(X2026),'1.Learning-Goals'!$A$3:$B$100,2,FALSE))"),"")</f>
        <v/>
      </c>
      <c r="AC2026" s="52"/>
      <c r="AD2026" s="52"/>
      <c r="AE2026" s="52"/>
      <c r="AF2026" s="52"/>
      <c r="AG2026" s="52"/>
      <c r="AH2026" s="52"/>
      <c r="AI2026" s="52"/>
      <c r="AJ2026" s="52"/>
    </row>
    <row r="2027" ht="15.75" customHeight="1">
      <c r="A2027" s="53"/>
      <c r="B2027" s="39" t="str">
        <f t="shared" si="1"/>
        <v/>
      </c>
      <c r="C2027" s="40" t="s">
        <v>6636</v>
      </c>
      <c r="D2027" s="41" t="s">
        <v>6637</v>
      </c>
      <c r="E2027" s="41" t="s">
        <v>4890</v>
      </c>
      <c r="F2027" s="40" t="s">
        <v>6521</v>
      </c>
      <c r="G2027" s="41" t="s">
        <v>1067</v>
      </c>
      <c r="H2027" s="60" t="s">
        <v>4893</v>
      </c>
      <c r="I2027" s="41" t="s">
        <v>6522</v>
      </c>
      <c r="J2027" s="46" t="s">
        <v>6625</v>
      </c>
      <c r="K2027" s="44"/>
      <c r="L2027" s="45"/>
      <c r="M2027" s="59"/>
      <c r="N2027" s="49"/>
      <c r="O2027" s="61"/>
      <c r="P2027" s="49"/>
      <c r="Q2027" s="59"/>
      <c r="R2027" s="59"/>
      <c r="S2027" s="49"/>
      <c r="T2027" s="50" t="str">
        <f>IFERROR(__xludf.DUMMYFUNCTION("if(isblank($A2027),"""",REGEXREPLACE($A2027,   "",?(\d),?"",  ""$1""&amp;""-""&amp;$H2027))"),"")</f>
        <v/>
      </c>
      <c r="U2027" s="51" t="str">
        <f>IFERROR(__xludf.DUMMYFUNCTION("iferror(split(A2027,"","",TRUE,TRUE),"""")"),"")</f>
        <v/>
      </c>
      <c r="V2027" s="51"/>
      <c r="W2027" s="51"/>
      <c r="X2027" s="51"/>
      <c r="Y2027" s="50" t="str">
        <f>IFERROR(__xludf.DUMMYFUNCTION("if(or(U2027="""",U2027=""f""),"""",U2027&amp;"": ""&amp;vlookup(to_text(U2027),'1.Learning-Goals'!$A$3:$B$100,2,FALSE))"),"")</f>
        <v/>
      </c>
      <c r="Z2027" s="50" t="str">
        <f>IFERROR(__xludf.DUMMYFUNCTION("if(or(V2027="""",V2027=""f""),"""",V2027&amp;"": ""&amp;vlookup(to_text(V2027),'1.Learning-Goals'!$A$3:$B$100,2,FALSE))"),"")</f>
        <v/>
      </c>
      <c r="AA2027" s="50" t="str">
        <f>IFERROR(__xludf.DUMMYFUNCTION("if(or(W2027="""",W2027=""f""),"""",W2027&amp;"": ""&amp;vlookup(to_text(W2027),'1.Learning-Goals'!$A$3:$B$100,2,FALSE))"),"")</f>
        <v/>
      </c>
      <c r="AB2027" s="50" t="str">
        <f>IFERROR(__xludf.DUMMYFUNCTION("if(or(X2027="""",X2027=""f""),"""",X2027&amp;"": ""&amp;vlookup(to_text(X2027),'1.Learning-Goals'!$A$3:$B$100,2,FALSE))"),"")</f>
        <v/>
      </c>
      <c r="AC2027" s="52"/>
      <c r="AD2027" s="52"/>
      <c r="AE2027" s="52"/>
      <c r="AF2027" s="52"/>
      <c r="AG2027" s="52"/>
      <c r="AH2027" s="52"/>
      <c r="AI2027" s="52"/>
      <c r="AJ2027" s="52"/>
    </row>
    <row r="2028" ht="15.75" customHeight="1">
      <c r="A2028" s="53"/>
      <c r="B2028" s="39" t="str">
        <f t="shared" si="1"/>
        <v/>
      </c>
      <c r="C2028" s="40" t="s">
        <v>6638</v>
      </c>
      <c r="D2028" s="41" t="s">
        <v>6639</v>
      </c>
      <c r="E2028" s="41" t="s">
        <v>4890</v>
      </c>
      <c r="F2028" s="40" t="s">
        <v>6521</v>
      </c>
      <c r="G2028" s="41" t="s">
        <v>1067</v>
      </c>
      <c r="H2028" s="60" t="s">
        <v>4893</v>
      </c>
      <c r="I2028" s="41" t="s">
        <v>6522</v>
      </c>
      <c r="J2028" s="46" t="s">
        <v>6625</v>
      </c>
      <c r="K2028" s="44"/>
      <c r="L2028" s="45"/>
      <c r="M2028" s="59"/>
      <c r="N2028" s="49"/>
      <c r="O2028" s="61"/>
      <c r="P2028" s="49"/>
      <c r="Q2028" s="59"/>
      <c r="R2028" s="59"/>
      <c r="S2028" s="49"/>
      <c r="T2028" s="50" t="str">
        <f>IFERROR(__xludf.DUMMYFUNCTION("if(isblank($A2028),"""",REGEXREPLACE($A2028,   "",?(\d),?"",  ""$1""&amp;""-""&amp;$H2028))"),"")</f>
        <v/>
      </c>
      <c r="U2028" s="51" t="str">
        <f>IFERROR(__xludf.DUMMYFUNCTION("iferror(split(A2028,"","",TRUE,TRUE),"""")"),"")</f>
        <v/>
      </c>
      <c r="V2028" s="51"/>
      <c r="W2028" s="51"/>
      <c r="X2028" s="51"/>
      <c r="Y2028" s="50" t="str">
        <f>IFERROR(__xludf.DUMMYFUNCTION("if(or(U2028="""",U2028=""f""),"""",U2028&amp;"": ""&amp;vlookup(to_text(U2028),'1.Learning-Goals'!$A$3:$B$100,2,FALSE))"),"")</f>
        <v/>
      </c>
      <c r="Z2028" s="50" t="str">
        <f>IFERROR(__xludf.DUMMYFUNCTION("if(or(V2028="""",V2028=""f""),"""",V2028&amp;"": ""&amp;vlookup(to_text(V2028),'1.Learning-Goals'!$A$3:$B$100,2,FALSE))"),"")</f>
        <v/>
      </c>
      <c r="AA2028" s="50" t="str">
        <f>IFERROR(__xludf.DUMMYFUNCTION("if(or(W2028="""",W2028=""f""),"""",W2028&amp;"": ""&amp;vlookup(to_text(W2028),'1.Learning-Goals'!$A$3:$B$100,2,FALSE))"),"")</f>
        <v/>
      </c>
      <c r="AB2028" s="50" t="str">
        <f>IFERROR(__xludf.DUMMYFUNCTION("if(or(X2028="""",X2028=""f""),"""",X2028&amp;"": ""&amp;vlookup(to_text(X2028),'1.Learning-Goals'!$A$3:$B$100,2,FALSE))"),"")</f>
        <v/>
      </c>
      <c r="AC2028" s="52"/>
      <c r="AD2028" s="52"/>
      <c r="AE2028" s="52"/>
      <c r="AF2028" s="52"/>
      <c r="AG2028" s="52"/>
      <c r="AH2028" s="52"/>
      <c r="AI2028" s="52"/>
      <c r="AJ2028" s="52"/>
    </row>
    <row r="2029" ht="15.75" customHeight="1">
      <c r="A2029" s="53"/>
      <c r="B2029" s="39" t="str">
        <f t="shared" si="1"/>
        <v/>
      </c>
      <c r="C2029" s="40" t="s">
        <v>6640</v>
      </c>
      <c r="D2029" s="41" t="s">
        <v>6641</v>
      </c>
      <c r="E2029" s="41" t="s">
        <v>4890</v>
      </c>
      <c r="F2029" s="40" t="s">
        <v>6521</v>
      </c>
      <c r="G2029" s="41" t="s">
        <v>4051</v>
      </c>
      <c r="H2029" s="60" t="s">
        <v>4893</v>
      </c>
      <c r="I2029" s="41" t="s">
        <v>6522</v>
      </c>
      <c r="J2029" s="41" t="s">
        <v>6625</v>
      </c>
      <c r="K2029" s="44"/>
      <c r="L2029" s="45"/>
      <c r="M2029" s="59"/>
      <c r="N2029" s="49"/>
      <c r="O2029" s="61"/>
      <c r="P2029" s="49"/>
      <c r="Q2029" s="59"/>
      <c r="R2029" s="59"/>
      <c r="S2029" s="49"/>
      <c r="T2029" s="50" t="str">
        <f>IFERROR(__xludf.DUMMYFUNCTION("if(isblank($A2029),"""",REGEXREPLACE($A2029,   "",?(\d),?"",  ""$1""&amp;""-""&amp;$H2029))"),"")</f>
        <v/>
      </c>
      <c r="U2029" s="51" t="str">
        <f>IFERROR(__xludf.DUMMYFUNCTION("iferror(split(A2029,"","",TRUE,TRUE),"""")"),"")</f>
        <v/>
      </c>
      <c r="V2029" s="51"/>
      <c r="W2029" s="51"/>
      <c r="X2029" s="51"/>
      <c r="Y2029" s="50" t="str">
        <f>IFERROR(__xludf.DUMMYFUNCTION("if(or(U2029="""",U2029=""f""),"""",U2029&amp;"": ""&amp;vlookup(to_text(U2029),'1.Learning-Goals'!$A$3:$B$100,2,FALSE))"),"")</f>
        <v/>
      </c>
      <c r="Z2029" s="50" t="str">
        <f>IFERROR(__xludf.DUMMYFUNCTION("if(or(V2029="""",V2029=""f""),"""",V2029&amp;"": ""&amp;vlookup(to_text(V2029),'1.Learning-Goals'!$A$3:$B$100,2,FALSE))"),"")</f>
        <v/>
      </c>
      <c r="AA2029" s="50" t="str">
        <f>IFERROR(__xludf.DUMMYFUNCTION("if(or(W2029="""",W2029=""f""),"""",W2029&amp;"": ""&amp;vlookup(to_text(W2029),'1.Learning-Goals'!$A$3:$B$100,2,FALSE))"),"")</f>
        <v/>
      </c>
      <c r="AB2029" s="50" t="str">
        <f>IFERROR(__xludf.DUMMYFUNCTION("if(or(X2029="""",X2029=""f""),"""",X2029&amp;"": ""&amp;vlookup(to_text(X2029),'1.Learning-Goals'!$A$3:$B$100,2,FALSE))"),"")</f>
        <v/>
      </c>
      <c r="AC2029" s="52"/>
      <c r="AD2029" s="52"/>
      <c r="AE2029" s="52"/>
      <c r="AF2029" s="52"/>
      <c r="AG2029" s="52"/>
      <c r="AH2029" s="52"/>
      <c r="AI2029" s="52"/>
      <c r="AJ2029" s="52"/>
    </row>
    <row r="2030" ht="15.75" customHeight="1">
      <c r="A2030" s="38"/>
      <c r="B2030" s="39" t="str">
        <f t="shared" si="1"/>
        <v/>
      </c>
      <c r="C2030" s="40" t="s">
        <v>6642</v>
      </c>
      <c r="D2030" s="41" t="s">
        <v>6643</v>
      </c>
      <c r="E2030" s="41" t="s">
        <v>4890</v>
      </c>
      <c r="F2030" s="40" t="s">
        <v>6521</v>
      </c>
      <c r="G2030" s="41" t="s">
        <v>4051</v>
      </c>
      <c r="H2030" s="60" t="s">
        <v>4893</v>
      </c>
      <c r="I2030" s="41" t="s">
        <v>6522</v>
      </c>
      <c r="J2030" s="41" t="s">
        <v>6625</v>
      </c>
      <c r="K2030" s="44"/>
      <c r="L2030" s="45"/>
      <c r="M2030" s="59"/>
      <c r="N2030" s="49"/>
      <c r="O2030" s="61"/>
      <c r="P2030" s="49"/>
      <c r="Q2030" s="59"/>
      <c r="R2030" s="59"/>
      <c r="S2030" s="49"/>
      <c r="T2030" s="50" t="str">
        <f>IFERROR(__xludf.DUMMYFUNCTION("if(isblank($A2030),"""",REGEXREPLACE($A2030,   "",?(\d),?"",  ""$1""&amp;""-""&amp;$H2030))"),"")</f>
        <v/>
      </c>
      <c r="U2030" s="51" t="str">
        <f>IFERROR(__xludf.DUMMYFUNCTION("iferror(split(A2030,"","",TRUE,TRUE),"""")"),"")</f>
        <v/>
      </c>
      <c r="V2030" s="51"/>
      <c r="W2030" s="51"/>
      <c r="X2030" s="51"/>
      <c r="Y2030" s="50" t="str">
        <f>IFERROR(__xludf.DUMMYFUNCTION("if(or(U2030="""",U2030=""f""),"""",U2030&amp;"": ""&amp;vlookup(to_text(U2030),'1.Learning-Goals'!$A$3:$B$100,2,FALSE))"),"")</f>
        <v/>
      </c>
      <c r="Z2030" s="50" t="str">
        <f>IFERROR(__xludf.DUMMYFUNCTION("if(or(V2030="""",V2030=""f""),"""",V2030&amp;"": ""&amp;vlookup(to_text(V2030),'1.Learning-Goals'!$A$3:$B$100,2,FALSE))"),"")</f>
        <v/>
      </c>
      <c r="AA2030" s="50" t="str">
        <f>IFERROR(__xludf.DUMMYFUNCTION("if(or(W2030="""",W2030=""f""),"""",W2030&amp;"": ""&amp;vlookup(to_text(W2030),'1.Learning-Goals'!$A$3:$B$100,2,FALSE))"),"")</f>
        <v/>
      </c>
      <c r="AB2030" s="50" t="str">
        <f>IFERROR(__xludf.DUMMYFUNCTION("if(or(X2030="""",X2030=""f""),"""",X2030&amp;"": ""&amp;vlookup(to_text(X2030),'1.Learning-Goals'!$A$3:$B$100,2,FALSE))"),"")</f>
        <v/>
      </c>
      <c r="AC2030" s="52"/>
      <c r="AD2030" s="52"/>
      <c r="AE2030" s="52"/>
      <c r="AF2030" s="52"/>
      <c r="AG2030" s="52"/>
      <c r="AH2030" s="52"/>
      <c r="AI2030" s="52"/>
      <c r="AJ2030" s="52"/>
    </row>
    <row r="2031" ht="15.75" customHeight="1">
      <c r="A2031" s="53"/>
      <c r="B2031" s="39" t="str">
        <f t="shared" si="1"/>
        <v/>
      </c>
      <c r="C2031" s="40" t="s">
        <v>6644</v>
      </c>
      <c r="D2031" s="41" t="s">
        <v>6645</v>
      </c>
      <c r="E2031" s="41" t="s">
        <v>4890</v>
      </c>
      <c r="F2031" s="40" t="s">
        <v>6521</v>
      </c>
      <c r="G2031" s="41" t="s">
        <v>4051</v>
      </c>
      <c r="H2031" s="60" t="s">
        <v>4893</v>
      </c>
      <c r="I2031" s="41" t="s">
        <v>6522</v>
      </c>
      <c r="J2031" s="41" t="s">
        <v>6625</v>
      </c>
      <c r="K2031" s="44"/>
      <c r="L2031" s="45"/>
      <c r="M2031" s="59"/>
      <c r="N2031" s="49"/>
      <c r="O2031" s="61"/>
      <c r="P2031" s="49"/>
      <c r="Q2031" s="59"/>
      <c r="R2031" s="59"/>
      <c r="S2031" s="49"/>
      <c r="T2031" s="50" t="str">
        <f>IFERROR(__xludf.DUMMYFUNCTION("if(isblank($A2031),"""",REGEXREPLACE($A2031,   "",?(\d),?"",  ""$1""&amp;""-""&amp;$H2031))"),"")</f>
        <v/>
      </c>
      <c r="U2031" s="51" t="str">
        <f>IFERROR(__xludf.DUMMYFUNCTION("iferror(split(A2031,"","",TRUE,TRUE),"""")"),"")</f>
        <v/>
      </c>
      <c r="V2031" s="51"/>
      <c r="W2031" s="51"/>
      <c r="X2031" s="51"/>
      <c r="Y2031" s="50" t="str">
        <f>IFERROR(__xludf.DUMMYFUNCTION("if(or(U2031="""",U2031=""f""),"""",U2031&amp;"": ""&amp;vlookup(to_text(U2031),'1.Learning-Goals'!$A$3:$B$100,2,FALSE))"),"")</f>
        <v/>
      </c>
      <c r="Z2031" s="50" t="str">
        <f>IFERROR(__xludf.DUMMYFUNCTION("if(or(V2031="""",V2031=""f""),"""",V2031&amp;"": ""&amp;vlookup(to_text(V2031),'1.Learning-Goals'!$A$3:$B$100,2,FALSE))"),"")</f>
        <v/>
      </c>
      <c r="AA2031" s="50" t="str">
        <f>IFERROR(__xludf.DUMMYFUNCTION("if(or(W2031="""",W2031=""f""),"""",W2031&amp;"": ""&amp;vlookup(to_text(W2031),'1.Learning-Goals'!$A$3:$B$100,2,FALSE))"),"")</f>
        <v/>
      </c>
      <c r="AB2031" s="50" t="str">
        <f>IFERROR(__xludf.DUMMYFUNCTION("if(or(X2031="""",X2031=""f""),"""",X2031&amp;"": ""&amp;vlookup(to_text(X2031),'1.Learning-Goals'!$A$3:$B$100,2,FALSE))"),"")</f>
        <v/>
      </c>
      <c r="AC2031" s="52"/>
      <c r="AD2031" s="52"/>
      <c r="AE2031" s="52"/>
      <c r="AF2031" s="52"/>
      <c r="AG2031" s="52"/>
      <c r="AH2031" s="52"/>
      <c r="AI2031" s="52"/>
      <c r="AJ2031" s="52"/>
    </row>
    <row r="2032" ht="15.75" customHeight="1">
      <c r="A2032" s="53"/>
      <c r="B2032" s="39" t="str">
        <f t="shared" si="1"/>
        <v/>
      </c>
      <c r="C2032" s="40" t="s">
        <v>6646</v>
      </c>
      <c r="D2032" s="41" t="s">
        <v>6647</v>
      </c>
      <c r="E2032" s="41" t="s">
        <v>4890</v>
      </c>
      <c r="F2032" s="40" t="s">
        <v>6521</v>
      </c>
      <c r="G2032" s="41" t="s">
        <v>4051</v>
      </c>
      <c r="H2032" s="60" t="s">
        <v>4893</v>
      </c>
      <c r="I2032" s="41" t="s">
        <v>6522</v>
      </c>
      <c r="J2032" s="41" t="s">
        <v>6625</v>
      </c>
      <c r="K2032" s="44"/>
      <c r="L2032" s="45"/>
      <c r="M2032" s="59"/>
      <c r="N2032" s="49"/>
      <c r="O2032" s="61"/>
      <c r="P2032" s="49"/>
      <c r="Q2032" s="59"/>
      <c r="R2032" s="59"/>
      <c r="S2032" s="49"/>
      <c r="T2032" s="50" t="str">
        <f>IFERROR(__xludf.DUMMYFUNCTION("if(isblank($A2032),"""",REGEXREPLACE($A2032,   "",?(\d),?"",  ""$1""&amp;""-""&amp;$H2032))"),"")</f>
        <v/>
      </c>
      <c r="U2032" s="51" t="str">
        <f>IFERROR(__xludf.DUMMYFUNCTION("iferror(split(A2032,"","",TRUE,TRUE),"""")"),"")</f>
        <v/>
      </c>
      <c r="V2032" s="51"/>
      <c r="W2032" s="51"/>
      <c r="X2032" s="51"/>
      <c r="Y2032" s="50" t="str">
        <f>IFERROR(__xludf.DUMMYFUNCTION("if(or(U2032="""",U2032=""f""),"""",U2032&amp;"": ""&amp;vlookup(to_text(U2032),'1.Learning-Goals'!$A$3:$B$100,2,FALSE))"),"")</f>
        <v/>
      </c>
      <c r="Z2032" s="50" t="str">
        <f>IFERROR(__xludf.DUMMYFUNCTION("if(or(V2032="""",V2032=""f""),"""",V2032&amp;"": ""&amp;vlookup(to_text(V2032),'1.Learning-Goals'!$A$3:$B$100,2,FALSE))"),"")</f>
        <v/>
      </c>
      <c r="AA2032" s="50" t="str">
        <f>IFERROR(__xludf.DUMMYFUNCTION("if(or(W2032="""",W2032=""f""),"""",W2032&amp;"": ""&amp;vlookup(to_text(W2032),'1.Learning-Goals'!$A$3:$B$100,2,FALSE))"),"")</f>
        <v/>
      </c>
      <c r="AB2032" s="50" t="str">
        <f>IFERROR(__xludf.DUMMYFUNCTION("if(or(X2032="""",X2032=""f""),"""",X2032&amp;"": ""&amp;vlookup(to_text(X2032),'1.Learning-Goals'!$A$3:$B$100,2,FALSE))"),"")</f>
        <v/>
      </c>
      <c r="AC2032" s="52"/>
      <c r="AD2032" s="52"/>
      <c r="AE2032" s="52"/>
      <c r="AF2032" s="52"/>
      <c r="AG2032" s="52"/>
      <c r="AH2032" s="52"/>
      <c r="AI2032" s="52"/>
      <c r="AJ2032" s="52"/>
    </row>
    <row r="2033" ht="15.75" customHeight="1">
      <c r="A2033" s="53"/>
      <c r="B2033" s="39" t="str">
        <f t="shared" si="1"/>
        <v/>
      </c>
      <c r="C2033" s="40" t="s">
        <v>6648</v>
      </c>
      <c r="D2033" s="41" t="s">
        <v>6649</v>
      </c>
      <c r="E2033" s="41" t="s">
        <v>4890</v>
      </c>
      <c r="F2033" s="40" t="s">
        <v>6521</v>
      </c>
      <c r="G2033" s="41" t="s">
        <v>4051</v>
      </c>
      <c r="H2033" s="60" t="s">
        <v>4893</v>
      </c>
      <c r="I2033" s="41" t="s">
        <v>6522</v>
      </c>
      <c r="J2033" s="41" t="s">
        <v>6625</v>
      </c>
      <c r="K2033" s="44"/>
      <c r="L2033" s="45"/>
      <c r="M2033" s="59"/>
      <c r="N2033" s="49"/>
      <c r="O2033" s="61"/>
      <c r="P2033" s="49"/>
      <c r="Q2033" s="59"/>
      <c r="R2033" s="59"/>
      <c r="S2033" s="49"/>
      <c r="T2033" s="50" t="str">
        <f>IFERROR(__xludf.DUMMYFUNCTION("if(isblank($A2033),"""",REGEXREPLACE($A2033,   "",?(\d),?"",  ""$1""&amp;""-""&amp;$H2033))"),"")</f>
        <v/>
      </c>
      <c r="U2033" s="51" t="str">
        <f>IFERROR(__xludf.DUMMYFUNCTION("iferror(split(A2033,"","",TRUE,TRUE),"""")"),"")</f>
        <v/>
      </c>
      <c r="V2033" s="51"/>
      <c r="W2033" s="51"/>
      <c r="X2033" s="51"/>
      <c r="Y2033" s="50" t="str">
        <f>IFERROR(__xludf.DUMMYFUNCTION("if(or(U2033="""",U2033=""f""),"""",U2033&amp;"": ""&amp;vlookup(to_text(U2033),'1.Learning-Goals'!$A$3:$B$100,2,FALSE))"),"")</f>
        <v/>
      </c>
      <c r="Z2033" s="50" t="str">
        <f>IFERROR(__xludf.DUMMYFUNCTION("if(or(V2033="""",V2033=""f""),"""",V2033&amp;"": ""&amp;vlookup(to_text(V2033),'1.Learning-Goals'!$A$3:$B$100,2,FALSE))"),"")</f>
        <v/>
      </c>
      <c r="AA2033" s="50" t="str">
        <f>IFERROR(__xludf.DUMMYFUNCTION("if(or(W2033="""",W2033=""f""),"""",W2033&amp;"": ""&amp;vlookup(to_text(W2033),'1.Learning-Goals'!$A$3:$B$100,2,FALSE))"),"")</f>
        <v/>
      </c>
      <c r="AB2033" s="50" t="str">
        <f>IFERROR(__xludf.DUMMYFUNCTION("if(or(X2033="""",X2033=""f""),"""",X2033&amp;"": ""&amp;vlookup(to_text(X2033),'1.Learning-Goals'!$A$3:$B$100,2,FALSE))"),"")</f>
        <v/>
      </c>
      <c r="AC2033" s="52"/>
      <c r="AD2033" s="52"/>
      <c r="AE2033" s="52"/>
      <c r="AF2033" s="52"/>
      <c r="AG2033" s="52"/>
      <c r="AH2033" s="52"/>
      <c r="AI2033" s="52"/>
      <c r="AJ2033" s="52"/>
    </row>
    <row r="2034" ht="15.75" customHeight="1">
      <c r="A2034" s="53"/>
      <c r="B2034" s="39" t="str">
        <f t="shared" si="1"/>
        <v/>
      </c>
      <c r="C2034" s="40" t="s">
        <v>6650</v>
      </c>
      <c r="D2034" s="41" t="s">
        <v>6651</v>
      </c>
      <c r="E2034" s="41" t="s">
        <v>4890</v>
      </c>
      <c r="F2034" s="40" t="s">
        <v>6521</v>
      </c>
      <c r="G2034" s="41" t="s">
        <v>4892</v>
      </c>
      <c r="H2034" s="60" t="s">
        <v>4893</v>
      </c>
      <c r="I2034" s="41" t="s">
        <v>6522</v>
      </c>
      <c r="J2034" s="46" t="s">
        <v>5739</v>
      </c>
      <c r="K2034" s="44"/>
      <c r="L2034" s="45"/>
      <c r="M2034" s="59"/>
      <c r="N2034" s="49"/>
      <c r="O2034" s="61"/>
      <c r="P2034" s="49"/>
      <c r="Q2034" s="59"/>
      <c r="R2034" s="59"/>
      <c r="S2034" s="49"/>
      <c r="T2034" s="50" t="str">
        <f>IFERROR(__xludf.DUMMYFUNCTION("if(isblank($A2034),"""",REGEXREPLACE($A2034,   "",?(\d),?"",  ""$1""&amp;""-""&amp;$H2034))"),"")</f>
        <v/>
      </c>
      <c r="U2034" s="51" t="str">
        <f>IFERROR(__xludf.DUMMYFUNCTION("iferror(split(A2034,"","",TRUE,TRUE),"""")"),"")</f>
        <v/>
      </c>
      <c r="V2034" s="51"/>
      <c r="W2034" s="51"/>
      <c r="X2034" s="51"/>
      <c r="Y2034" s="50" t="str">
        <f>IFERROR(__xludf.DUMMYFUNCTION("if(or(U2034="""",U2034=""f""),"""",U2034&amp;"": ""&amp;vlookup(to_text(U2034),'1.Learning-Goals'!$A$3:$B$100,2,FALSE))"),"")</f>
        <v/>
      </c>
      <c r="Z2034" s="50" t="str">
        <f>IFERROR(__xludf.DUMMYFUNCTION("if(or(V2034="""",V2034=""f""),"""",V2034&amp;"": ""&amp;vlookup(to_text(V2034),'1.Learning-Goals'!$A$3:$B$100,2,FALSE))"),"")</f>
        <v/>
      </c>
      <c r="AA2034" s="50" t="str">
        <f>IFERROR(__xludf.DUMMYFUNCTION("if(or(W2034="""",W2034=""f""),"""",W2034&amp;"": ""&amp;vlookup(to_text(W2034),'1.Learning-Goals'!$A$3:$B$100,2,FALSE))"),"")</f>
        <v/>
      </c>
      <c r="AB2034" s="50" t="str">
        <f>IFERROR(__xludf.DUMMYFUNCTION("if(or(X2034="""",X2034=""f""),"""",X2034&amp;"": ""&amp;vlookup(to_text(X2034),'1.Learning-Goals'!$A$3:$B$100,2,FALSE))"),"")</f>
        <v/>
      </c>
      <c r="AC2034" s="52"/>
      <c r="AD2034" s="52"/>
      <c r="AE2034" s="52"/>
      <c r="AF2034" s="52"/>
      <c r="AG2034" s="52"/>
      <c r="AH2034" s="52"/>
      <c r="AI2034" s="52"/>
      <c r="AJ2034" s="52"/>
    </row>
    <row r="2035" ht="15.75" customHeight="1">
      <c r="A2035" s="53"/>
      <c r="B2035" s="39" t="str">
        <f t="shared" si="1"/>
        <v/>
      </c>
      <c r="C2035" s="40" t="s">
        <v>6652</v>
      </c>
      <c r="D2035" s="41" t="s">
        <v>6653</v>
      </c>
      <c r="E2035" s="41" t="s">
        <v>4890</v>
      </c>
      <c r="F2035" s="40" t="s">
        <v>6521</v>
      </c>
      <c r="G2035" s="41" t="s">
        <v>4902</v>
      </c>
      <c r="H2035" s="60" t="s">
        <v>4893</v>
      </c>
      <c r="I2035" s="41" t="s">
        <v>6522</v>
      </c>
      <c r="J2035" s="46" t="s">
        <v>5739</v>
      </c>
      <c r="K2035" s="44"/>
      <c r="L2035" s="45"/>
      <c r="M2035" s="59"/>
      <c r="N2035" s="49"/>
      <c r="O2035" s="61"/>
      <c r="P2035" s="49"/>
      <c r="Q2035" s="59"/>
      <c r="R2035" s="59"/>
      <c r="S2035" s="49"/>
      <c r="T2035" s="50" t="str">
        <f>IFERROR(__xludf.DUMMYFUNCTION("if(isblank($A2035),"""",REGEXREPLACE($A2035,   "",?(\d),?"",  ""$1""&amp;""-""&amp;$H2035))"),"")</f>
        <v/>
      </c>
      <c r="U2035" s="51" t="str">
        <f>IFERROR(__xludf.DUMMYFUNCTION("iferror(split(A2035,"","",TRUE,TRUE),"""")"),"")</f>
        <v/>
      </c>
      <c r="V2035" s="51"/>
      <c r="W2035" s="51"/>
      <c r="X2035" s="51"/>
      <c r="Y2035" s="50" t="str">
        <f>IFERROR(__xludf.DUMMYFUNCTION("if(or(U2035="""",U2035=""f""),"""",U2035&amp;"": ""&amp;vlookup(to_text(U2035),'1.Learning-Goals'!$A$3:$B$100,2,FALSE))"),"")</f>
        <v/>
      </c>
      <c r="Z2035" s="50" t="str">
        <f>IFERROR(__xludf.DUMMYFUNCTION("if(or(V2035="""",V2035=""f""),"""",V2035&amp;"": ""&amp;vlookup(to_text(V2035),'1.Learning-Goals'!$A$3:$B$100,2,FALSE))"),"")</f>
        <v/>
      </c>
      <c r="AA2035" s="50" t="str">
        <f>IFERROR(__xludf.DUMMYFUNCTION("if(or(W2035="""",W2035=""f""),"""",W2035&amp;"": ""&amp;vlookup(to_text(W2035),'1.Learning-Goals'!$A$3:$B$100,2,FALSE))"),"")</f>
        <v/>
      </c>
      <c r="AB2035" s="50" t="str">
        <f>IFERROR(__xludf.DUMMYFUNCTION("if(or(X2035="""",X2035=""f""),"""",X2035&amp;"": ""&amp;vlookup(to_text(X2035),'1.Learning-Goals'!$A$3:$B$100,2,FALSE))"),"")</f>
        <v/>
      </c>
      <c r="AC2035" s="52"/>
      <c r="AD2035" s="52"/>
      <c r="AE2035" s="52"/>
      <c r="AF2035" s="52"/>
      <c r="AG2035" s="52"/>
      <c r="AH2035" s="52"/>
      <c r="AI2035" s="52"/>
      <c r="AJ2035" s="52"/>
    </row>
    <row r="2036" ht="15.75" customHeight="1">
      <c r="A2036" s="53"/>
      <c r="B2036" s="39" t="str">
        <f t="shared" si="1"/>
        <v/>
      </c>
      <c r="C2036" s="40" t="s">
        <v>6654</v>
      </c>
      <c r="D2036" s="41" t="s">
        <v>6655</v>
      </c>
      <c r="E2036" s="41" t="s">
        <v>4890</v>
      </c>
      <c r="F2036" s="40" t="s">
        <v>6521</v>
      </c>
      <c r="G2036" s="41" t="s">
        <v>4902</v>
      </c>
      <c r="H2036" s="60" t="s">
        <v>4893</v>
      </c>
      <c r="I2036" s="41" t="s">
        <v>6522</v>
      </c>
      <c r="J2036" s="46" t="s">
        <v>5739</v>
      </c>
      <c r="K2036" s="44"/>
      <c r="L2036" s="45"/>
      <c r="M2036" s="59"/>
      <c r="N2036" s="49"/>
      <c r="O2036" s="61"/>
      <c r="P2036" s="49"/>
      <c r="Q2036" s="59"/>
      <c r="R2036" s="59"/>
      <c r="S2036" s="49"/>
      <c r="T2036" s="50" t="str">
        <f>IFERROR(__xludf.DUMMYFUNCTION("if(isblank($A2036),"""",REGEXREPLACE($A2036,   "",?(\d),?"",  ""$1""&amp;""-""&amp;$H2036))"),"")</f>
        <v/>
      </c>
      <c r="U2036" s="51" t="str">
        <f>IFERROR(__xludf.DUMMYFUNCTION("iferror(split(A2036,"","",TRUE,TRUE),"""")"),"")</f>
        <v/>
      </c>
      <c r="V2036" s="51"/>
      <c r="W2036" s="51"/>
      <c r="X2036" s="51"/>
      <c r="Y2036" s="50" t="str">
        <f>IFERROR(__xludf.DUMMYFUNCTION("if(or(U2036="""",U2036=""f""),"""",U2036&amp;"": ""&amp;vlookup(to_text(U2036),'1.Learning-Goals'!$A$3:$B$100,2,FALSE))"),"")</f>
        <v/>
      </c>
      <c r="Z2036" s="50" t="str">
        <f>IFERROR(__xludf.DUMMYFUNCTION("if(or(V2036="""",V2036=""f""),"""",V2036&amp;"": ""&amp;vlookup(to_text(V2036),'1.Learning-Goals'!$A$3:$B$100,2,FALSE))"),"")</f>
        <v/>
      </c>
      <c r="AA2036" s="50" t="str">
        <f>IFERROR(__xludf.DUMMYFUNCTION("if(or(W2036="""",W2036=""f""),"""",W2036&amp;"": ""&amp;vlookup(to_text(W2036),'1.Learning-Goals'!$A$3:$B$100,2,FALSE))"),"")</f>
        <v/>
      </c>
      <c r="AB2036" s="50" t="str">
        <f>IFERROR(__xludf.DUMMYFUNCTION("if(or(X2036="""",X2036=""f""),"""",X2036&amp;"": ""&amp;vlookup(to_text(X2036),'1.Learning-Goals'!$A$3:$B$100,2,FALSE))"),"")</f>
        <v/>
      </c>
      <c r="AC2036" s="52"/>
      <c r="AD2036" s="52"/>
      <c r="AE2036" s="52"/>
      <c r="AF2036" s="52"/>
      <c r="AG2036" s="52"/>
      <c r="AH2036" s="52"/>
      <c r="AI2036" s="52"/>
      <c r="AJ2036" s="52"/>
    </row>
    <row r="2037" ht="15.75" customHeight="1">
      <c r="A2037" s="53"/>
      <c r="B2037" s="39" t="str">
        <f t="shared" si="1"/>
        <v/>
      </c>
      <c r="C2037" s="40" t="s">
        <v>6656</v>
      </c>
      <c r="D2037" s="41" t="s">
        <v>6657</v>
      </c>
      <c r="E2037" s="41" t="s">
        <v>4890</v>
      </c>
      <c r="F2037" s="40" t="s">
        <v>6521</v>
      </c>
      <c r="G2037" s="41" t="s">
        <v>1067</v>
      </c>
      <c r="H2037" s="60" t="s">
        <v>4893</v>
      </c>
      <c r="I2037" s="41" t="s">
        <v>6522</v>
      </c>
      <c r="J2037" s="46" t="s">
        <v>5739</v>
      </c>
      <c r="K2037" s="44"/>
      <c r="L2037" s="45"/>
      <c r="M2037" s="59"/>
      <c r="N2037" s="49"/>
      <c r="O2037" s="61"/>
      <c r="P2037" s="49"/>
      <c r="Q2037" s="59"/>
      <c r="R2037" s="59"/>
      <c r="S2037" s="49"/>
      <c r="T2037" s="50" t="str">
        <f>IFERROR(__xludf.DUMMYFUNCTION("if(isblank($A2037),"""",REGEXREPLACE($A2037,   "",?(\d),?"",  ""$1""&amp;""-""&amp;$H2037))"),"")</f>
        <v/>
      </c>
      <c r="U2037" s="51" t="str">
        <f>IFERROR(__xludf.DUMMYFUNCTION("iferror(split(A2037,"","",TRUE,TRUE),"""")"),"")</f>
        <v/>
      </c>
      <c r="V2037" s="51"/>
      <c r="W2037" s="51"/>
      <c r="X2037" s="51"/>
      <c r="Y2037" s="50" t="str">
        <f>IFERROR(__xludf.DUMMYFUNCTION("if(or(U2037="""",U2037=""f""),"""",U2037&amp;"": ""&amp;vlookup(to_text(U2037),'1.Learning-Goals'!$A$3:$B$100,2,FALSE))"),"")</f>
        <v/>
      </c>
      <c r="Z2037" s="50" t="str">
        <f>IFERROR(__xludf.DUMMYFUNCTION("if(or(V2037="""",V2037=""f""),"""",V2037&amp;"": ""&amp;vlookup(to_text(V2037),'1.Learning-Goals'!$A$3:$B$100,2,FALSE))"),"")</f>
        <v/>
      </c>
      <c r="AA2037" s="50" t="str">
        <f>IFERROR(__xludf.DUMMYFUNCTION("if(or(W2037="""",W2037=""f""),"""",W2037&amp;"": ""&amp;vlookup(to_text(W2037),'1.Learning-Goals'!$A$3:$B$100,2,FALSE))"),"")</f>
        <v/>
      </c>
      <c r="AB2037" s="50" t="str">
        <f>IFERROR(__xludf.DUMMYFUNCTION("if(or(X2037="""",X2037=""f""),"""",X2037&amp;"": ""&amp;vlookup(to_text(X2037),'1.Learning-Goals'!$A$3:$B$100,2,FALSE))"),"")</f>
        <v/>
      </c>
      <c r="AC2037" s="52"/>
      <c r="AD2037" s="52"/>
      <c r="AE2037" s="52"/>
      <c r="AF2037" s="52"/>
      <c r="AG2037" s="52"/>
      <c r="AH2037" s="52"/>
      <c r="AI2037" s="52"/>
      <c r="AJ2037" s="52"/>
    </row>
    <row r="2038" ht="15.75" customHeight="1">
      <c r="A2038" s="53"/>
      <c r="B2038" s="39" t="str">
        <f t="shared" si="1"/>
        <v/>
      </c>
      <c r="C2038" s="40" t="s">
        <v>6658</v>
      </c>
      <c r="D2038" s="41" t="s">
        <v>6659</v>
      </c>
      <c r="E2038" s="41" t="s">
        <v>4890</v>
      </c>
      <c r="F2038" s="40" t="s">
        <v>6521</v>
      </c>
      <c r="G2038" s="41" t="s">
        <v>1067</v>
      </c>
      <c r="H2038" s="60" t="s">
        <v>4893</v>
      </c>
      <c r="I2038" s="41" t="s">
        <v>6522</v>
      </c>
      <c r="J2038" s="46" t="s">
        <v>5739</v>
      </c>
      <c r="K2038" s="44"/>
      <c r="L2038" s="45"/>
      <c r="M2038" s="59"/>
      <c r="N2038" s="49"/>
      <c r="O2038" s="61"/>
      <c r="P2038" s="49"/>
      <c r="Q2038" s="59"/>
      <c r="R2038" s="59"/>
      <c r="S2038" s="49"/>
      <c r="T2038" s="50" t="str">
        <f>IFERROR(__xludf.DUMMYFUNCTION("if(isblank($A2038),"""",REGEXREPLACE($A2038,   "",?(\d),?"",  ""$1""&amp;""-""&amp;$H2038))"),"")</f>
        <v/>
      </c>
      <c r="U2038" s="51" t="str">
        <f>IFERROR(__xludf.DUMMYFUNCTION("iferror(split(A2038,"","",TRUE,TRUE),"""")"),"")</f>
        <v/>
      </c>
      <c r="V2038" s="51"/>
      <c r="W2038" s="51"/>
      <c r="X2038" s="51"/>
      <c r="Y2038" s="50" t="str">
        <f>IFERROR(__xludf.DUMMYFUNCTION("if(or(U2038="""",U2038=""f""),"""",U2038&amp;"": ""&amp;vlookup(to_text(U2038),'1.Learning-Goals'!$A$3:$B$100,2,FALSE))"),"")</f>
        <v/>
      </c>
      <c r="Z2038" s="50" t="str">
        <f>IFERROR(__xludf.DUMMYFUNCTION("if(or(V2038="""",V2038=""f""),"""",V2038&amp;"": ""&amp;vlookup(to_text(V2038),'1.Learning-Goals'!$A$3:$B$100,2,FALSE))"),"")</f>
        <v/>
      </c>
      <c r="AA2038" s="50" t="str">
        <f>IFERROR(__xludf.DUMMYFUNCTION("if(or(W2038="""",W2038=""f""),"""",W2038&amp;"": ""&amp;vlookup(to_text(W2038),'1.Learning-Goals'!$A$3:$B$100,2,FALSE))"),"")</f>
        <v/>
      </c>
      <c r="AB2038" s="50" t="str">
        <f>IFERROR(__xludf.DUMMYFUNCTION("if(or(X2038="""",X2038=""f""),"""",X2038&amp;"": ""&amp;vlookup(to_text(X2038),'1.Learning-Goals'!$A$3:$B$100,2,FALSE))"),"")</f>
        <v/>
      </c>
      <c r="AC2038" s="52"/>
      <c r="AD2038" s="52"/>
      <c r="AE2038" s="52"/>
      <c r="AF2038" s="52"/>
      <c r="AG2038" s="52"/>
      <c r="AH2038" s="52"/>
      <c r="AI2038" s="52"/>
      <c r="AJ2038" s="52"/>
    </row>
    <row r="2039" ht="15.75" customHeight="1">
      <c r="A2039" s="53"/>
      <c r="B2039" s="39" t="str">
        <f t="shared" si="1"/>
        <v/>
      </c>
      <c r="C2039" s="40" t="s">
        <v>6660</v>
      </c>
      <c r="D2039" s="41" t="s">
        <v>6661</v>
      </c>
      <c r="E2039" s="41" t="s">
        <v>4890</v>
      </c>
      <c r="F2039" s="40" t="s">
        <v>6521</v>
      </c>
      <c r="G2039" s="41" t="s">
        <v>4051</v>
      </c>
      <c r="H2039" s="60" t="s">
        <v>4893</v>
      </c>
      <c r="I2039" s="41" t="s">
        <v>6522</v>
      </c>
      <c r="J2039" s="41" t="s">
        <v>5739</v>
      </c>
      <c r="K2039" s="44"/>
      <c r="L2039" s="45"/>
      <c r="M2039" s="59"/>
      <c r="N2039" s="49"/>
      <c r="O2039" s="61"/>
      <c r="P2039" s="49"/>
      <c r="Q2039" s="59"/>
      <c r="R2039" s="59"/>
      <c r="S2039" s="49"/>
      <c r="T2039" s="50" t="str">
        <f>IFERROR(__xludf.DUMMYFUNCTION("if(isblank($A2039),"""",REGEXREPLACE($A2039,   "",?(\d),?"",  ""$1""&amp;""-""&amp;$H2039))"),"")</f>
        <v/>
      </c>
      <c r="U2039" s="51" t="str">
        <f>IFERROR(__xludf.DUMMYFUNCTION("iferror(split(A2039,"","",TRUE,TRUE),"""")"),"")</f>
        <v/>
      </c>
      <c r="V2039" s="51"/>
      <c r="W2039" s="51"/>
      <c r="X2039" s="51"/>
      <c r="Y2039" s="50" t="str">
        <f>IFERROR(__xludf.DUMMYFUNCTION("if(or(U2039="""",U2039=""f""),"""",U2039&amp;"": ""&amp;vlookup(to_text(U2039),'1.Learning-Goals'!$A$3:$B$100,2,FALSE))"),"")</f>
        <v/>
      </c>
      <c r="Z2039" s="50" t="str">
        <f>IFERROR(__xludf.DUMMYFUNCTION("if(or(V2039="""",V2039=""f""),"""",V2039&amp;"": ""&amp;vlookup(to_text(V2039),'1.Learning-Goals'!$A$3:$B$100,2,FALSE))"),"")</f>
        <v/>
      </c>
      <c r="AA2039" s="50" t="str">
        <f>IFERROR(__xludf.DUMMYFUNCTION("if(or(W2039="""",W2039=""f""),"""",W2039&amp;"": ""&amp;vlookup(to_text(W2039),'1.Learning-Goals'!$A$3:$B$100,2,FALSE))"),"")</f>
        <v/>
      </c>
      <c r="AB2039" s="50" t="str">
        <f>IFERROR(__xludf.DUMMYFUNCTION("if(or(X2039="""",X2039=""f""),"""",X2039&amp;"": ""&amp;vlookup(to_text(X2039),'1.Learning-Goals'!$A$3:$B$100,2,FALSE))"),"")</f>
        <v/>
      </c>
      <c r="AC2039" s="52"/>
      <c r="AD2039" s="52"/>
      <c r="AE2039" s="52"/>
      <c r="AF2039" s="52"/>
      <c r="AG2039" s="52"/>
      <c r="AH2039" s="52"/>
      <c r="AI2039" s="52"/>
      <c r="AJ2039" s="52"/>
    </row>
    <row r="2040" ht="15.75" customHeight="1">
      <c r="A2040" s="53"/>
      <c r="B2040" s="39" t="str">
        <f t="shared" si="1"/>
        <v/>
      </c>
      <c r="C2040" s="40" t="s">
        <v>6662</v>
      </c>
      <c r="D2040" s="41" t="s">
        <v>6663</v>
      </c>
      <c r="E2040" s="41" t="s">
        <v>4890</v>
      </c>
      <c r="F2040" s="40" t="s">
        <v>6521</v>
      </c>
      <c r="G2040" s="41" t="s">
        <v>4051</v>
      </c>
      <c r="H2040" s="60" t="s">
        <v>4893</v>
      </c>
      <c r="I2040" s="41" t="s">
        <v>6522</v>
      </c>
      <c r="J2040" s="41" t="s">
        <v>5739</v>
      </c>
      <c r="K2040" s="44"/>
      <c r="L2040" s="45"/>
      <c r="M2040" s="59"/>
      <c r="N2040" s="49"/>
      <c r="O2040" s="61"/>
      <c r="P2040" s="49"/>
      <c r="Q2040" s="59"/>
      <c r="R2040" s="59"/>
      <c r="S2040" s="49"/>
      <c r="T2040" s="50" t="str">
        <f>IFERROR(__xludf.DUMMYFUNCTION("if(isblank($A2040),"""",REGEXREPLACE($A2040,   "",?(\d),?"",  ""$1""&amp;""-""&amp;$H2040))"),"")</f>
        <v/>
      </c>
      <c r="U2040" s="51" t="str">
        <f>IFERROR(__xludf.DUMMYFUNCTION("iferror(split(A2040,"","",TRUE,TRUE),"""")"),"")</f>
        <v/>
      </c>
      <c r="V2040" s="51"/>
      <c r="W2040" s="51"/>
      <c r="X2040" s="51"/>
      <c r="Y2040" s="50" t="str">
        <f>IFERROR(__xludf.DUMMYFUNCTION("if(or(U2040="""",U2040=""f""),"""",U2040&amp;"": ""&amp;vlookup(to_text(U2040),'1.Learning-Goals'!$A$3:$B$100,2,FALSE))"),"")</f>
        <v/>
      </c>
      <c r="Z2040" s="50" t="str">
        <f>IFERROR(__xludf.DUMMYFUNCTION("if(or(V2040="""",V2040=""f""),"""",V2040&amp;"": ""&amp;vlookup(to_text(V2040),'1.Learning-Goals'!$A$3:$B$100,2,FALSE))"),"")</f>
        <v/>
      </c>
      <c r="AA2040" s="50" t="str">
        <f>IFERROR(__xludf.DUMMYFUNCTION("if(or(W2040="""",W2040=""f""),"""",W2040&amp;"": ""&amp;vlookup(to_text(W2040),'1.Learning-Goals'!$A$3:$B$100,2,FALSE))"),"")</f>
        <v/>
      </c>
      <c r="AB2040" s="50" t="str">
        <f>IFERROR(__xludf.DUMMYFUNCTION("if(or(X2040="""",X2040=""f""),"""",X2040&amp;"": ""&amp;vlookup(to_text(X2040),'1.Learning-Goals'!$A$3:$B$100,2,FALSE))"),"")</f>
        <v/>
      </c>
      <c r="AC2040" s="52"/>
      <c r="AD2040" s="52"/>
      <c r="AE2040" s="52"/>
      <c r="AF2040" s="52"/>
      <c r="AG2040" s="52"/>
      <c r="AH2040" s="52"/>
      <c r="AI2040" s="52"/>
      <c r="AJ2040" s="52"/>
    </row>
    <row r="2041" ht="15.75" customHeight="1">
      <c r="A2041" s="53"/>
      <c r="B2041" s="39" t="str">
        <f t="shared" si="1"/>
        <v/>
      </c>
      <c r="C2041" s="40" t="s">
        <v>6664</v>
      </c>
      <c r="D2041" s="41" t="s">
        <v>6665</v>
      </c>
      <c r="E2041" s="41" t="s">
        <v>4890</v>
      </c>
      <c r="F2041" s="40" t="s">
        <v>6521</v>
      </c>
      <c r="G2041" s="41" t="s">
        <v>4892</v>
      </c>
      <c r="H2041" s="60" t="s">
        <v>4893</v>
      </c>
      <c r="I2041" s="41" t="s">
        <v>6522</v>
      </c>
      <c r="J2041" s="46" t="s">
        <v>6666</v>
      </c>
      <c r="K2041" s="44"/>
      <c r="L2041" s="45"/>
      <c r="M2041" s="59"/>
      <c r="N2041" s="49"/>
      <c r="O2041" s="61"/>
      <c r="P2041" s="49"/>
      <c r="Q2041" s="59"/>
      <c r="R2041" s="59"/>
      <c r="S2041" s="49"/>
      <c r="T2041" s="50" t="str">
        <f>IFERROR(__xludf.DUMMYFUNCTION("if(isblank($A2041),"""",REGEXREPLACE($A2041,   "",?(\d),?"",  ""$1""&amp;""-""&amp;$H2041))"),"")</f>
        <v/>
      </c>
      <c r="U2041" s="51" t="str">
        <f>IFERROR(__xludf.DUMMYFUNCTION("iferror(split(A2041,"","",TRUE,TRUE),"""")"),"")</f>
        <v/>
      </c>
      <c r="V2041" s="51"/>
      <c r="W2041" s="51"/>
      <c r="X2041" s="51"/>
      <c r="Y2041" s="50" t="str">
        <f>IFERROR(__xludf.DUMMYFUNCTION("if(or(U2041="""",U2041=""f""),"""",U2041&amp;"": ""&amp;vlookup(to_text(U2041),'1.Learning-Goals'!$A$3:$B$100,2,FALSE))"),"")</f>
        <v/>
      </c>
      <c r="Z2041" s="50" t="str">
        <f>IFERROR(__xludf.DUMMYFUNCTION("if(or(V2041="""",V2041=""f""),"""",V2041&amp;"": ""&amp;vlookup(to_text(V2041),'1.Learning-Goals'!$A$3:$B$100,2,FALSE))"),"")</f>
        <v/>
      </c>
      <c r="AA2041" s="50" t="str">
        <f>IFERROR(__xludf.DUMMYFUNCTION("if(or(W2041="""",W2041=""f""),"""",W2041&amp;"": ""&amp;vlookup(to_text(W2041),'1.Learning-Goals'!$A$3:$B$100,2,FALSE))"),"")</f>
        <v/>
      </c>
      <c r="AB2041" s="50" t="str">
        <f>IFERROR(__xludf.DUMMYFUNCTION("if(or(X2041="""",X2041=""f""),"""",X2041&amp;"": ""&amp;vlookup(to_text(X2041),'1.Learning-Goals'!$A$3:$B$100,2,FALSE))"),"")</f>
        <v/>
      </c>
      <c r="AC2041" s="52"/>
      <c r="AD2041" s="52"/>
      <c r="AE2041" s="52"/>
      <c r="AF2041" s="52"/>
      <c r="AG2041" s="52"/>
      <c r="AH2041" s="52"/>
      <c r="AI2041" s="52"/>
      <c r="AJ2041" s="52"/>
    </row>
    <row r="2042" ht="15.75" customHeight="1">
      <c r="A2042" s="53"/>
      <c r="B2042" s="39" t="str">
        <f t="shared" si="1"/>
        <v/>
      </c>
      <c r="C2042" s="40" t="s">
        <v>6667</v>
      </c>
      <c r="D2042" s="41" t="s">
        <v>6668</v>
      </c>
      <c r="E2042" s="41" t="s">
        <v>4890</v>
      </c>
      <c r="F2042" s="40" t="s">
        <v>6521</v>
      </c>
      <c r="G2042" s="41" t="s">
        <v>4892</v>
      </c>
      <c r="H2042" s="60" t="s">
        <v>4893</v>
      </c>
      <c r="I2042" s="41" t="s">
        <v>6522</v>
      </c>
      <c r="J2042" s="46" t="s">
        <v>6666</v>
      </c>
      <c r="K2042" s="44"/>
      <c r="L2042" s="45"/>
      <c r="M2042" s="59"/>
      <c r="N2042" s="49"/>
      <c r="O2042" s="61"/>
      <c r="P2042" s="49"/>
      <c r="Q2042" s="59"/>
      <c r="R2042" s="59"/>
      <c r="S2042" s="49"/>
      <c r="T2042" s="50" t="str">
        <f>IFERROR(__xludf.DUMMYFUNCTION("if(isblank($A2042),"""",REGEXREPLACE($A2042,   "",?(\d),?"",  ""$1""&amp;""-""&amp;$H2042))"),"")</f>
        <v/>
      </c>
      <c r="U2042" s="51" t="str">
        <f>IFERROR(__xludf.DUMMYFUNCTION("iferror(split(A2042,"","",TRUE,TRUE),"""")"),"")</f>
        <v/>
      </c>
      <c r="V2042" s="51"/>
      <c r="W2042" s="51"/>
      <c r="X2042" s="51"/>
      <c r="Y2042" s="50" t="str">
        <f>IFERROR(__xludf.DUMMYFUNCTION("if(or(U2042="""",U2042=""f""),"""",U2042&amp;"": ""&amp;vlookup(to_text(U2042),'1.Learning-Goals'!$A$3:$B$100,2,FALSE))"),"")</f>
        <v/>
      </c>
      <c r="Z2042" s="50" t="str">
        <f>IFERROR(__xludf.DUMMYFUNCTION("if(or(V2042="""",V2042=""f""),"""",V2042&amp;"": ""&amp;vlookup(to_text(V2042),'1.Learning-Goals'!$A$3:$B$100,2,FALSE))"),"")</f>
        <v/>
      </c>
      <c r="AA2042" s="50" t="str">
        <f>IFERROR(__xludf.DUMMYFUNCTION("if(or(W2042="""",W2042=""f""),"""",W2042&amp;"": ""&amp;vlookup(to_text(W2042),'1.Learning-Goals'!$A$3:$B$100,2,FALSE))"),"")</f>
        <v/>
      </c>
      <c r="AB2042" s="50" t="str">
        <f>IFERROR(__xludf.DUMMYFUNCTION("if(or(X2042="""",X2042=""f""),"""",X2042&amp;"": ""&amp;vlookup(to_text(X2042),'1.Learning-Goals'!$A$3:$B$100,2,FALSE))"),"")</f>
        <v/>
      </c>
      <c r="AC2042" s="52"/>
      <c r="AD2042" s="52"/>
      <c r="AE2042" s="52"/>
      <c r="AF2042" s="52"/>
      <c r="AG2042" s="52"/>
      <c r="AH2042" s="52"/>
      <c r="AI2042" s="52"/>
      <c r="AJ2042" s="52"/>
    </row>
    <row r="2043" ht="15.75" customHeight="1">
      <c r="A2043" s="53"/>
      <c r="B2043" s="39" t="str">
        <f t="shared" si="1"/>
        <v/>
      </c>
      <c r="C2043" s="40" t="s">
        <v>6669</v>
      </c>
      <c r="D2043" s="41" t="s">
        <v>6670</v>
      </c>
      <c r="E2043" s="41" t="s">
        <v>4890</v>
      </c>
      <c r="F2043" s="40" t="s">
        <v>6521</v>
      </c>
      <c r="G2043" s="41" t="s">
        <v>4902</v>
      </c>
      <c r="H2043" s="60" t="s">
        <v>4893</v>
      </c>
      <c r="I2043" s="41" t="s">
        <v>6522</v>
      </c>
      <c r="J2043" s="46" t="s">
        <v>6666</v>
      </c>
      <c r="K2043" s="44"/>
      <c r="L2043" s="45"/>
      <c r="M2043" s="59"/>
      <c r="N2043" s="49"/>
      <c r="O2043" s="61"/>
      <c r="P2043" s="49"/>
      <c r="Q2043" s="59"/>
      <c r="R2043" s="59"/>
      <c r="S2043" s="49"/>
      <c r="T2043" s="50" t="str">
        <f>IFERROR(__xludf.DUMMYFUNCTION("if(isblank($A2043),"""",REGEXREPLACE($A2043,   "",?(\d),?"",  ""$1""&amp;""-""&amp;$H2043))"),"")</f>
        <v/>
      </c>
      <c r="U2043" s="51" t="str">
        <f>IFERROR(__xludf.DUMMYFUNCTION("iferror(split(A2043,"","",TRUE,TRUE),"""")"),"")</f>
        <v/>
      </c>
      <c r="V2043" s="51"/>
      <c r="W2043" s="51"/>
      <c r="X2043" s="51"/>
      <c r="Y2043" s="50" t="str">
        <f>IFERROR(__xludf.DUMMYFUNCTION("if(or(U2043="""",U2043=""f""),"""",U2043&amp;"": ""&amp;vlookup(to_text(U2043),'1.Learning-Goals'!$A$3:$B$100,2,FALSE))"),"")</f>
        <v/>
      </c>
      <c r="Z2043" s="50" t="str">
        <f>IFERROR(__xludf.DUMMYFUNCTION("if(or(V2043="""",V2043=""f""),"""",V2043&amp;"": ""&amp;vlookup(to_text(V2043),'1.Learning-Goals'!$A$3:$B$100,2,FALSE))"),"")</f>
        <v/>
      </c>
      <c r="AA2043" s="50" t="str">
        <f>IFERROR(__xludf.DUMMYFUNCTION("if(or(W2043="""",W2043=""f""),"""",W2043&amp;"": ""&amp;vlookup(to_text(W2043),'1.Learning-Goals'!$A$3:$B$100,2,FALSE))"),"")</f>
        <v/>
      </c>
      <c r="AB2043" s="50" t="str">
        <f>IFERROR(__xludf.DUMMYFUNCTION("if(or(X2043="""",X2043=""f""),"""",X2043&amp;"": ""&amp;vlookup(to_text(X2043),'1.Learning-Goals'!$A$3:$B$100,2,FALSE))"),"")</f>
        <v/>
      </c>
      <c r="AC2043" s="52"/>
      <c r="AD2043" s="52"/>
      <c r="AE2043" s="52"/>
      <c r="AF2043" s="52"/>
      <c r="AG2043" s="52"/>
      <c r="AH2043" s="52"/>
      <c r="AI2043" s="52"/>
      <c r="AJ2043" s="52"/>
    </row>
    <row r="2044" ht="15.75" customHeight="1">
      <c r="A2044" s="53"/>
      <c r="B2044" s="39" t="str">
        <f t="shared" si="1"/>
        <v/>
      </c>
      <c r="C2044" s="40" t="s">
        <v>6671</v>
      </c>
      <c r="D2044" s="41" t="s">
        <v>6672</v>
      </c>
      <c r="E2044" s="41" t="s">
        <v>4890</v>
      </c>
      <c r="F2044" s="40" t="s">
        <v>6521</v>
      </c>
      <c r="G2044" s="41" t="s">
        <v>4902</v>
      </c>
      <c r="H2044" s="60" t="s">
        <v>4893</v>
      </c>
      <c r="I2044" s="41" t="s">
        <v>6522</v>
      </c>
      <c r="J2044" s="46" t="s">
        <v>6666</v>
      </c>
      <c r="K2044" s="44"/>
      <c r="L2044" s="45"/>
      <c r="M2044" s="59"/>
      <c r="N2044" s="49"/>
      <c r="O2044" s="61"/>
      <c r="P2044" s="49"/>
      <c r="Q2044" s="59"/>
      <c r="R2044" s="59"/>
      <c r="S2044" s="49"/>
      <c r="T2044" s="50" t="str">
        <f>IFERROR(__xludf.DUMMYFUNCTION("if(isblank($A2044),"""",REGEXREPLACE($A2044,   "",?(\d),?"",  ""$1""&amp;""-""&amp;$H2044))"),"")</f>
        <v/>
      </c>
      <c r="U2044" s="51" t="str">
        <f>IFERROR(__xludf.DUMMYFUNCTION("iferror(split(A2044,"","",TRUE,TRUE),"""")"),"")</f>
        <v/>
      </c>
      <c r="V2044" s="51"/>
      <c r="W2044" s="51"/>
      <c r="X2044" s="51"/>
      <c r="Y2044" s="50" t="str">
        <f>IFERROR(__xludf.DUMMYFUNCTION("if(or(U2044="""",U2044=""f""),"""",U2044&amp;"": ""&amp;vlookup(to_text(U2044),'1.Learning-Goals'!$A$3:$B$100,2,FALSE))"),"")</f>
        <v/>
      </c>
      <c r="Z2044" s="50" t="str">
        <f>IFERROR(__xludf.DUMMYFUNCTION("if(or(V2044="""",V2044=""f""),"""",V2044&amp;"": ""&amp;vlookup(to_text(V2044),'1.Learning-Goals'!$A$3:$B$100,2,FALSE))"),"")</f>
        <v/>
      </c>
      <c r="AA2044" s="50" t="str">
        <f>IFERROR(__xludf.DUMMYFUNCTION("if(or(W2044="""",W2044=""f""),"""",W2044&amp;"": ""&amp;vlookup(to_text(W2044),'1.Learning-Goals'!$A$3:$B$100,2,FALSE))"),"")</f>
        <v/>
      </c>
      <c r="AB2044" s="50" t="str">
        <f>IFERROR(__xludf.DUMMYFUNCTION("if(or(X2044="""",X2044=""f""),"""",X2044&amp;"": ""&amp;vlookup(to_text(X2044),'1.Learning-Goals'!$A$3:$B$100,2,FALSE))"),"")</f>
        <v/>
      </c>
      <c r="AC2044" s="52"/>
      <c r="AD2044" s="52"/>
      <c r="AE2044" s="52"/>
      <c r="AF2044" s="52"/>
      <c r="AG2044" s="52"/>
      <c r="AH2044" s="52"/>
      <c r="AI2044" s="52"/>
      <c r="AJ2044" s="52"/>
    </row>
    <row r="2045" ht="15.75" customHeight="1">
      <c r="A2045" s="53"/>
      <c r="B2045" s="39" t="str">
        <f t="shared" si="1"/>
        <v/>
      </c>
      <c r="C2045" s="40" t="s">
        <v>6673</v>
      </c>
      <c r="D2045" s="41" t="s">
        <v>6674</v>
      </c>
      <c r="E2045" s="41" t="s">
        <v>4890</v>
      </c>
      <c r="F2045" s="40" t="s">
        <v>6521</v>
      </c>
      <c r="G2045" s="41" t="s">
        <v>1067</v>
      </c>
      <c r="H2045" s="60" t="s">
        <v>4893</v>
      </c>
      <c r="I2045" s="41" t="s">
        <v>6522</v>
      </c>
      <c r="J2045" s="46" t="s">
        <v>6666</v>
      </c>
      <c r="K2045" s="44"/>
      <c r="L2045" s="45"/>
      <c r="M2045" s="59"/>
      <c r="N2045" s="49"/>
      <c r="O2045" s="61"/>
      <c r="P2045" s="49"/>
      <c r="Q2045" s="59"/>
      <c r="R2045" s="59"/>
      <c r="S2045" s="49"/>
      <c r="T2045" s="50" t="str">
        <f>IFERROR(__xludf.DUMMYFUNCTION("if(isblank($A2045),"""",REGEXREPLACE($A2045,   "",?(\d),?"",  ""$1""&amp;""-""&amp;$H2045))"),"")</f>
        <v/>
      </c>
      <c r="U2045" s="51" t="str">
        <f>IFERROR(__xludf.DUMMYFUNCTION("iferror(split(A2045,"","",TRUE,TRUE),"""")"),"")</f>
        <v/>
      </c>
      <c r="V2045" s="51"/>
      <c r="W2045" s="51"/>
      <c r="X2045" s="51"/>
      <c r="Y2045" s="50" t="str">
        <f>IFERROR(__xludf.DUMMYFUNCTION("if(or(U2045="""",U2045=""f""),"""",U2045&amp;"": ""&amp;vlookup(to_text(U2045),'1.Learning-Goals'!$A$3:$B$100,2,FALSE))"),"")</f>
        <v/>
      </c>
      <c r="Z2045" s="50" t="str">
        <f>IFERROR(__xludf.DUMMYFUNCTION("if(or(V2045="""",V2045=""f""),"""",V2045&amp;"": ""&amp;vlookup(to_text(V2045),'1.Learning-Goals'!$A$3:$B$100,2,FALSE))"),"")</f>
        <v/>
      </c>
      <c r="AA2045" s="50" t="str">
        <f>IFERROR(__xludf.DUMMYFUNCTION("if(or(W2045="""",W2045=""f""),"""",W2045&amp;"": ""&amp;vlookup(to_text(W2045),'1.Learning-Goals'!$A$3:$B$100,2,FALSE))"),"")</f>
        <v/>
      </c>
      <c r="AB2045" s="50" t="str">
        <f>IFERROR(__xludf.DUMMYFUNCTION("if(or(X2045="""",X2045=""f""),"""",X2045&amp;"": ""&amp;vlookup(to_text(X2045),'1.Learning-Goals'!$A$3:$B$100,2,FALSE))"),"")</f>
        <v/>
      </c>
      <c r="AC2045" s="52"/>
      <c r="AD2045" s="52"/>
      <c r="AE2045" s="52"/>
      <c r="AF2045" s="52"/>
      <c r="AG2045" s="52"/>
      <c r="AH2045" s="52"/>
      <c r="AI2045" s="52"/>
      <c r="AJ2045" s="52"/>
    </row>
    <row r="2046" ht="15.75" customHeight="1">
      <c r="A2046" s="53"/>
      <c r="B2046" s="39" t="str">
        <f t="shared" si="1"/>
        <v/>
      </c>
      <c r="C2046" s="40" t="s">
        <v>6675</v>
      </c>
      <c r="D2046" s="41" t="s">
        <v>6676</v>
      </c>
      <c r="E2046" s="41" t="s">
        <v>4890</v>
      </c>
      <c r="F2046" s="40" t="s">
        <v>6521</v>
      </c>
      <c r="G2046" s="41" t="s">
        <v>1067</v>
      </c>
      <c r="H2046" s="60" t="s">
        <v>4893</v>
      </c>
      <c r="I2046" s="41" t="s">
        <v>6522</v>
      </c>
      <c r="J2046" s="46" t="s">
        <v>6666</v>
      </c>
      <c r="K2046" s="44"/>
      <c r="L2046" s="45"/>
      <c r="M2046" s="59"/>
      <c r="N2046" s="49"/>
      <c r="O2046" s="61"/>
      <c r="P2046" s="49"/>
      <c r="Q2046" s="59"/>
      <c r="R2046" s="59"/>
      <c r="S2046" s="49"/>
      <c r="T2046" s="50" t="str">
        <f>IFERROR(__xludf.DUMMYFUNCTION("if(isblank($A2046),"""",REGEXREPLACE($A2046,   "",?(\d),?"",  ""$1""&amp;""-""&amp;$H2046))"),"")</f>
        <v/>
      </c>
      <c r="U2046" s="51" t="str">
        <f>IFERROR(__xludf.DUMMYFUNCTION("iferror(split(A2046,"","",TRUE,TRUE),"""")"),"")</f>
        <v/>
      </c>
      <c r="V2046" s="51"/>
      <c r="W2046" s="51"/>
      <c r="X2046" s="51"/>
      <c r="Y2046" s="50" t="str">
        <f>IFERROR(__xludf.DUMMYFUNCTION("if(or(U2046="""",U2046=""f""),"""",U2046&amp;"": ""&amp;vlookup(to_text(U2046),'1.Learning-Goals'!$A$3:$B$100,2,FALSE))"),"")</f>
        <v/>
      </c>
      <c r="Z2046" s="50" t="str">
        <f>IFERROR(__xludf.DUMMYFUNCTION("if(or(V2046="""",V2046=""f""),"""",V2046&amp;"": ""&amp;vlookup(to_text(V2046),'1.Learning-Goals'!$A$3:$B$100,2,FALSE))"),"")</f>
        <v/>
      </c>
      <c r="AA2046" s="50" t="str">
        <f>IFERROR(__xludf.DUMMYFUNCTION("if(or(W2046="""",W2046=""f""),"""",W2046&amp;"": ""&amp;vlookup(to_text(W2046),'1.Learning-Goals'!$A$3:$B$100,2,FALSE))"),"")</f>
        <v/>
      </c>
      <c r="AB2046" s="50" t="str">
        <f>IFERROR(__xludf.DUMMYFUNCTION("if(or(X2046="""",X2046=""f""),"""",X2046&amp;"": ""&amp;vlookup(to_text(X2046),'1.Learning-Goals'!$A$3:$B$100,2,FALSE))"),"")</f>
        <v/>
      </c>
      <c r="AC2046" s="52"/>
      <c r="AD2046" s="52"/>
      <c r="AE2046" s="52"/>
      <c r="AF2046" s="52"/>
      <c r="AG2046" s="52"/>
      <c r="AH2046" s="52"/>
      <c r="AI2046" s="52"/>
      <c r="AJ2046" s="52"/>
    </row>
    <row r="2047" ht="15.75" customHeight="1">
      <c r="A2047" s="53"/>
      <c r="B2047" s="39" t="str">
        <f t="shared" si="1"/>
        <v/>
      </c>
      <c r="C2047" s="40" t="s">
        <v>6677</v>
      </c>
      <c r="D2047" s="41" t="s">
        <v>6678</v>
      </c>
      <c r="E2047" s="41" t="s">
        <v>4890</v>
      </c>
      <c r="F2047" s="40" t="s">
        <v>6521</v>
      </c>
      <c r="G2047" s="41" t="s">
        <v>1067</v>
      </c>
      <c r="H2047" s="60" t="s">
        <v>4893</v>
      </c>
      <c r="I2047" s="41" t="s">
        <v>6522</v>
      </c>
      <c r="J2047" s="46" t="s">
        <v>6666</v>
      </c>
      <c r="K2047" s="44"/>
      <c r="L2047" s="45"/>
      <c r="M2047" s="59"/>
      <c r="N2047" s="49"/>
      <c r="O2047" s="61"/>
      <c r="P2047" s="49"/>
      <c r="Q2047" s="59"/>
      <c r="R2047" s="59"/>
      <c r="S2047" s="49"/>
      <c r="T2047" s="50" t="str">
        <f>IFERROR(__xludf.DUMMYFUNCTION("if(isblank($A2047),"""",REGEXREPLACE($A2047,   "",?(\d),?"",  ""$1""&amp;""-""&amp;$H2047))"),"")</f>
        <v/>
      </c>
      <c r="U2047" s="51" t="str">
        <f>IFERROR(__xludf.DUMMYFUNCTION("iferror(split(A2047,"","",TRUE,TRUE),"""")"),"")</f>
        <v/>
      </c>
      <c r="V2047" s="51"/>
      <c r="W2047" s="51"/>
      <c r="X2047" s="51"/>
      <c r="Y2047" s="50" t="str">
        <f>IFERROR(__xludf.DUMMYFUNCTION("if(or(U2047="""",U2047=""f""),"""",U2047&amp;"": ""&amp;vlookup(to_text(U2047),'1.Learning-Goals'!$A$3:$B$100,2,FALSE))"),"")</f>
        <v/>
      </c>
      <c r="Z2047" s="50" t="str">
        <f>IFERROR(__xludf.DUMMYFUNCTION("if(or(V2047="""",V2047=""f""),"""",V2047&amp;"": ""&amp;vlookup(to_text(V2047),'1.Learning-Goals'!$A$3:$B$100,2,FALSE))"),"")</f>
        <v/>
      </c>
      <c r="AA2047" s="50" t="str">
        <f>IFERROR(__xludf.DUMMYFUNCTION("if(or(W2047="""",W2047=""f""),"""",W2047&amp;"": ""&amp;vlookup(to_text(W2047),'1.Learning-Goals'!$A$3:$B$100,2,FALSE))"),"")</f>
        <v/>
      </c>
      <c r="AB2047" s="50" t="str">
        <f>IFERROR(__xludf.DUMMYFUNCTION("if(or(X2047="""",X2047=""f""),"""",X2047&amp;"": ""&amp;vlookup(to_text(X2047),'1.Learning-Goals'!$A$3:$B$100,2,FALSE))"),"")</f>
        <v/>
      </c>
      <c r="AC2047" s="52"/>
      <c r="AD2047" s="52"/>
      <c r="AE2047" s="52"/>
      <c r="AF2047" s="52"/>
      <c r="AG2047" s="52"/>
      <c r="AH2047" s="52"/>
      <c r="AI2047" s="52"/>
      <c r="AJ2047" s="52"/>
    </row>
    <row r="2048" ht="15.75" customHeight="1">
      <c r="A2048" s="53"/>
      <c r="B2048" s="39" t="str">
        <f t="shared" si="1"/>
        <v/>
      </c>
      <c r="C2048" s="40" t="s">
        <v>6679</v>
      </c>
      <c r="D2048" s="41" t="s">
        <v>6680</v>
      </c>
      <c r="E2048" s="41" t="s">
        <v>4890</v>
      </c>
      <c r="F2048" s="40" t="s">
        <v>6521</v>
      </c>
      <c r="G2048" s="41" t="s">
        <v>1067</v>
      </c>
      <c r="H2048" s="60" t="s">
        <v>4893</v>
      </c>
      <c r="I2048" s="41" t="s">
        <v>6522</v>
      </c>
      <c r="J2048" s="46" t="s">
        <v>6666</v>
      </c>
      <c r="K2048" s="44"/>
      <c r="L2048" s="45"/>
      <c r="M2048" s="59"/>
      <c r="N2048" s="49"/>
      <c r="O2048" s="61"/>
      <c r="P2048" s="49"/>
      <c r="Q2048" s="59"/>
      <c r="R2048" s="59"/>
      <c r="S2048" s="49"/>
      <c r="T2048" s="50" t="str">
        <f>IFERROR(__xludf.DUMMYFUNCTION("if(isblank($A2048),"""",REGEXREPLACE($A2048,   "",?(\d),?"",  ""$1""&amp;""-""&amp;$H2048))"),"")</f>
        <v/>
      </c>
      <c r="U2048" s="51" t="str">
        <f>IFERROR(__xludf.DUMMYFUNCTION("iferror(split(A2048,"","",TRUE,TRUE),"""")"),"")</f>
        <v/>
      </c>
      <c r="V2048" s="51"/>
      <c r="W2048" s="51"/>
      <c r="X2048" s="51"/>
      <c r="Y2048" s="50" t="str">
        <f>IFERROR(__xludf.DUMMYFUNCTION("if(or(U2048="""",U2048=""f""),"""",U2048&amp;"": ""&amp;vlookup(to_text(U2048),'1.Learning-Goals'!$A$3:$B$100,2,FALSE))"),"")</f>
        <v/>
      </c>
      <c r="Z2048" s="50" t="str">
        <f>IFERROR(__xludf.DUMMYFUNCTION("if(or(V2048="""",V2048=""f""),"""",V2048&amp;"": ""&amp;vlookup(to_text(V2048),'1.Learning-Goals'!$A$3:$B$100,2,FALSE))"),"")</f>
        <v/>
      </c>
      <c r="AA2048" s="50" t="str">
        <f>IFERROR(__xludf.DUMMYFUNCTION("if(or(W2048="""",W2048=""f""),"""",W2048&amp;"": ""&amp;vlookup(to_text(W2048),'1.Learning-Goals'!$A$3:$B$100,2,FALSE))"),"")</f>
        <v/>
      </c>
      <c r="AB2048" s="50" t="str">
        <f>IFERROR(__xludf.DUMMYFUNCTION("if(or(X2048="""",X2048=""f""),"""",X2048&amp;"": ""&amp;vlookup(to_text(X2048),'1.Learning-Goals'!$A$3:$B$100,2,FALSE))"),"")</f>
        <v/>
      </c>
      <c r="AC2048" s="52"/>
      <c r="AD2048" s="52"/>
      <c r="AE2048" s="52"/>
      <c r="AF2048" s="52"/>
      <c r="AG2048" s="52"/>
      <c r="AH2048" s="52"/>
      <c r="AI2048" s="52"/>
      <c r="AJ2048" s="52"/>
    </row>
    <row r="2049" ht="15.75" customHeight="1">
      <c r="A2049" s="53"/>
      <c r="B2049" s="39" t="str">
        <f t="shared" si="1"/>
        <v/>
      </c>
      <c r="C2049" s="40" t="s">
        <v>6681</v>
      </c>
      <c r="D2049" s="41" t="s">
        <v>6682</v>
      </c>
      <c r="E2049" s="41" t="s">
        <v>4890</v>
      </c>
      <c r="F2049" s="40" t="s">
        <v>6521</v>
      </c>
      <c r="G2049" s="41" t="s">
        <v>4051</v>
      </c>
      <c r="H2049" s="60" t="s">
        <v>4893</v>
      </c>
      <c r="I2049" s="41" t="s">
        <v>6522</v>
      </c>
      <c r="J2049" s="41" t="s">
        <v>6666</v>
      </c>
      <c r="K2049" s="44"/>
      <c r="L2049" s="45"/>
      <c r="M2049" s="59"/>
      <c r="N2049" s="49"/>
      <c r="O2049" s="61"/>
      <c r="P2049" s="49"/>
      <c r="Q2049" s="59"/>
      <c r="R2049" s="59"/>
      <c r="S2049" s="49"/>
      <c r="T2049" s="50" t="str">
        <f>IFERROR(__xludf.DUMMYFUNCTION("if(isblank($A2049),"""",REGEXREPLACE($A2049,   "",?(\d),?"",  ""$1""&amp;""-""&amp;$H2049))"),"")</f>
        <v/>
      </c>
      <c r="U2049" s="51" t="str">
        <f>IFERROR(__xludf.DUMMYFUNCTION("iferror(split(A2049,"","",TRUE,TRUE),"""")"),"")</f>
        <v/>
      </c>
      <c r="V2049" s="51"/>
      <c r="W2049" s="51"/>
      <c r="X2049" s="51"/>
      <c r="Y2049" s="50" t="str">
        <f>IFERROR(__xludf.DUMMYFUNCTION("if(or(U2049="""",U2049=""f""),"""",U2049&amp;"": ""&amp;vlookup(to_text(U2049),'1.Learning-Goals'!$A$3:$B$100,2,FALSE))"),"")</f>
        <v/>
      </c>
      <c r="Z2049" s="50" t="str">
        <f>IFERROR(__xludf.DUMMYFUNCTION("if(or(V2049="""",V2049=""f""),"""",V2049&amp;"": ""&amp;vlookup(to_text(V2049),'1.Learning-Goals'!$A$3:$B$100,2,FALSE))"),"")</f>
        <v/>
      </c>
      <c r="AA2049" s="50" t="str">
        <f>IFERROR(__xludf.DUMMYFUNCTION("if(or(W2049="""",W2049=""f""),"""",W2049&amp;"": ""&amp;vlookup(to_text(W2049),'1.Learning-Goals'!$A$3:$B$100,2,FALSE))"),"")</f>
        <v/>
      </c>
      <c r="AB2049" s="50" t="str">
        <f>IFERROR(__xludf.DUMMYFUNCTION("if(or(X2049="""",X2049=""f""),"""",X2049&amp;"": ""&amp;vlookup(to_text(X2049),'1.Learning-Goals'!$A$3:$B$100,2,FALSE))"),"")</f>
        <v/>
      </c>
      <c r="AC2049" s="52"/>
      <c r="AD2049" s="52"/>
      <c r="AE2049" s="52"/>
      <c r="AF2049" s="52"/>
      <c r="AG2049" s="52"/>
      <c r="AH2049" s="52"/>
      <c r="AI2049" s="52"/>
      <c r="AJ2049" s="52"/>
    </row>
    <row r="2050" ht="15.75" customHeight="1">
      <c r="A2050" s="53"/>
      <c r="B2050" s="39" t="str">
        <f t="shared" si="1"/>
        <v/>
      </c>
      <c r="C2050" s="40" t="s">
        <v>6683</v>
      </c>
      <c r="D2050" s="41" t="s">
        <v>6684</v>
      </c>
      <c r="E2050" s="41" t="s">
        <v>4890</v>
      </c>
      <c r="F2050" s="40" t="s">
        <v>6521</v>
      </c>
      <c r="G2050" s="41" t="s">
        <v>4051</v>
      </c>
      <c r="H2050" s="60" t="s">
        <v>4893</v>
      </c>
      <c r="I2050" s="41" t="s">
        <v>6522</v>
      </c>
      <c r="J2050" s="41" t="s">
        <v>6666</v>
      </c>
      <c r="K2050" s="44"/>
      <c r="L2050" s="45"/>
      <c r="M2050" s="59"/>
      <c r="N2050" s="49"/>
      <c r="O2050" s="61"/>
      <c r="P2050" s="49"/>
      <c r="Q2050" s="59"/>
      <c r="R2050" s="59"/>
      <c r="S2050" s="49"/>
      <c r="T2050" s="50" t="str">
        <f>IFERROR(__xludf.DUMMYFUNCTION("if(isblank($A2050),"""",REGEXREPLACE($A2050,   "",?(\d),?"",  ""$1""&amp;""-""&amp;$H2050))"),"")</f>
        <v/>
      </c>
      <c r="U2050" s="51" t="str">
        <f>IFERROR(__xludf.DUMMYFUNCTION("iferror(split(A2050,"","",TRUE,TRUE),"""")"),"")</f>
        <v/>
      </c>
      <c r="V2050" s="51"/>
      <c r="W2050" s="51"/>
      <c r="X2050" s="51"/>
      <c r="Y2050" s="50" t="str">
        <f>IFERROR(__xludf.DUMMYFUNCTION("if(or(U2050="""",U2050=""f""),"""",U2050&amp;"": ""&amp;vlookup(to_text(U2050),'1.Learning-Goals'!$A$3:$B$100,2,FALSE))"),"")</f>
        <v/>
      </c>
      <c r="Z2050" s="50" t="str">
        <f>IFERROR(__xludf.DUMMYFUNCTION("if(or(V2050="""",V2050=""f""),"""",V2050&amp;"": ""&amp;vlookup(to_text(V2050),'1.Learning-Goals'!$A$3:$B$100,2,FALSE))"),"")</f>
        <v/>
      </c>
      <c r="AA2050" s="50" t="str">
        <f>IFERROR(__xludf.DUMMYFUNCTION("if(or(W2050="""",W2050=""f""),"""",W2050&amp;"": ""&amp;vlookup(to_text(W2050),'1.Learning-Goals'!$A$3:$B$100,2,FALSE))"),"")</f>
        <v/>
      </c>
      <c r="AB2050" s="50" t="str">
        <f>IFERROR(__xludf.DUMMYFUNCTION("if(or(X2050="""",X2050=""f""),"""",X2050&amp;"": ""&amp;vlookup(to_text(X2050),'1.Learning-Goals'!$A$3:$B$100,2,FALSE))"),"")</f>
        <v/>
      </c>
      <c r="AC2050" s="52"/>
      <c r="AD2050" s="52"/>
      <c r="AE2050" s="52"/>
      <c r="AF2050" s="52"/>
      <c r="AG2050" s="52"/>
      <c r="AH2050" s="52"/>
      <c r="AI2050" s="52"/>
      <c r="AJ2050" s="52"/>
    </row>
    <row r="2051" ht="15.75" customHeight="1">
      <c r="A2051" s="53"/>
      <c r="B2051" s="39" t="str">
        <f t="shared" si="1"/>
        <v/>
      </c>
      <c r="C2051" s="40" t="s">
        <v>6685</v>
      </c>
      <c r="D2051" s="41" t="s">
        <v>6686</v>
      </c>
      <c r="E2051" s="41" t="s">
        <v>4890</v>
      </c>
      <c r="F2051" s="40" t="s">
        <v>6521</v>
      </c>
      <c r="G2051" s="41" t="s">
        <v>4051</v>
      </c>
      <c r="H2051" s="60" t="s">
        <v>4893</v>
      </c>
      <c r="I2051" s="41" t="s">
        <v>6522</v>
      </c>
      <c r="J2051" s="41" t="s">
        <v>6666</v>
      </c>
      <c r="K2051" s="44"/>
      <c r="L2051" s="45"/>
      <c r="M2051" s="59"/>
      <c r="N2051" s="49"/>
      <c r="O2051" s="61"/>
      <c r="P2051" s="49"/>
      <c r="Q2051" s="59"/>
      <c r="R2051" s="59"/>
      <c r="S2051" s="49"/>
      <c r="T2051" s="50" t="str">
        <f>IFERROR(__xludf.DUMMYFUNCTION("if(isblank($A2051),"""",REGEXREPLACE($A2051,   "",?(\d),?"",  ""$1""&amp;""-""&amp;$H2051))"),"")</f>
        <v/>
      </c>
      <c r="U2051" s="51" t="str">
        <f>IFERROR(__xludf.DUMMYFUNCTION("iferror(split(A2051,"","",TRUE,TRUE),"""")"),"")</f>
        <v/>
      </c>
      <c r="V2051" s="51"/>
      <c r="W2051" s="51"/>
      <c r="X2051" s="51"/>
      <c r="Y2051" s="50" t="str">
        <f>IFERROR(__xludf.DUMMYFUNCTION("if(or(U2051="""",U2051=""f""),"""",U2051&amp;"": ""&amp;vlookup(to_text(U2051),'1.Learning-Goals'!$A$3:$B$100,2,FALSE))"),"")</f>
        <v/>
      </c>
      <c r="Z2051" s="50" t="str">
        <f>IFERROR(__xludf.DUMMYFUNCTION("if(or(V2051="""",V2051=""f""),"""",V2051&amp;"": ""&amp;vlookup(to_text(V2051),'1.Learning-Goals'!$A$3:$B$100,2,FALSE))"),"")</f>
        <v/>
      </c>
      <c r="AA2051" s="50" t="str">
        <f>IFERROR(__xludf.DUMMYFUNCTION("if(or(W2051="""",W2051=""f""),"""",W2051&amp;"": ""&amp;vlookup(to_text(W2051),'1.Learning-Goals'!$A$3:$B$100,2,FALSE))"),"")</f>
        <v/>
      </c>
      <c r="AB2051" s="50" t="str">
        <f>IFERROR(__xludf.DUMMYFUNCTION("if(or(X2051="""",X2051=""f""),"""",X2051&amp;"": ""&amp;vlookup(to_text(X2051),'1.Learning-Goals'!$A$3:$B$100,2,FALSE))"),"")</f>
        <v/>
      </c>
      <c r="AC2051" s="52"/>
      <c r="AD2051" s="52"/>
      <c r="AE2051" s="52"/>
      <c r="AF2051" s="52"/>
      <c r="AG2051" s="52"/>
      <c r="AH2051" s="52"/>
      <c r="AI2051" s="52"/>
      <c r="AJ2051" s="52"/>
    </row>
    <row r="2052" ht="15.75" customHeight="1">
      <c r="A2052" s="53"/>
      <c r="B2052" s="39" t="str">
        <f t="shared" si="1"/>
        <v/>
      </c>
      <c r="C2052" s="40" t="s">
        <v>6687</v>
      </c>
      <c r="D2052" s="41" t="s">
        <v>6688</v>
      </c>
      <c r="E2052" s="41" t="s">
        <v>4890</v>
      </c>
      <c r="F2052" s="40" t="s">
        <v>6521</v>
      </c>
      <c r="G2052" s="41" t="s">
        <v>4051</v>
      </c>
      <c r="H2052" s="60" t="s">
        <v>4893</v>
      </c>
      <c r="I2052" s="41" t="s">
        <v>6522</v>
      </c>
      <c r="J2052" s="41" t="s">
        <v>6666</v>
      </c>
      <c r="K2052" s="44"/>
      <c r="L2052" s="45"/>
      <c r="M2052" s="59"/>
      <c r="N2052" s="49"/>
      <c r="O2052" s="61"/>
      <c r="P2052" s="49"/>
      <c r="Q2052" s="59"/>
      <c r="R2052" s="59"/>
      <c r="S2052" s="49"/>
      <c r="T2052" s="50" t="str">
        <f>IFERROR(__xludf.DUMMYFUNCTION("if(isblank($A2052),"""",REGEXREPLACE($A2052,   "",?(\d),?"",  ""$1""&amp;""-""&amp;$H2052))"),"")</f>
        <v/>
      </c>
      <c r="U2052" s="51" t="str">
        <f>IFERROR(__xludf.DUMMYFUNCTION("iferror(split(A2052,"","",TRUE,TRUE),"""")"),"")</f>
        <v/>
      </c>
      <c r="V2052" s="51"/>
      <c r="W2052" s="51"/>
      <c r="X2052" s="51"/>
      <c r="Y2052" s="50" t="str">
        <f>IFERROR(__xludf.DUMMYFUNCTION("if(or(U2052="""",U2052=""f""),"""",U2052&amp;"": ""&amp;vlookup(to_text(U2052),'1.Learning-Goals'!$A$3:$B$100,2,FALSE))"),"")</f>
        <v/>
      </c>
      <c r="Z2052" s="50" t="str">
        <f>IFERROR(__xludf.DUMMYFUNCTION("if(or(V2052="""",V2052=""f""),"""",V2052&amp;"": ""&amp;vlookup(to_text(V2052),'1.Learning-Goals'!$A$3:$B$100,2,FALSE))"),"")</f>
        <v/>
      </c>
      <c r="AA2052" s="50" t="str">
        <f>IFERROR(__xludf.DUMMYFUNCTION("if(or(W2052="""",W2052=""f""),"""",W2052&amp;"": ""&amp;vlookup(to_text(W2052),'1.Learning-Goals'!$A$3:$B$100,2,FALSE))"),"")</f>
        <v/>
      </c>
      <c r="AB2052" s="50" t="str">
        <f>IFERROR(__xludf.DUMMYFUNCTION("if(or(X2052="""",X2052=""f""),"""",X2052&amp;"": ""&amp;vlookup(to_text(X2052),'1.Learning-Goals'!$A$3:$B$100,2,FALSE))"),"")</f>
        <v/>
      </c>
      <c r="AC2052" s="52"/>
      <c r="AD2052" s="52"/>
      <c r="AE2052" s="52"/>
      <c r="AF2052" s="52"/>
      <c r="AG2052" s="52"/>
      <c r="AH2052" s="52"/>
      <c r="AI2052" s="52"/>
      <c r="AJ2052" s="52"/>
    </row>
    <row r="2053" ht="15.75" customHeight="1">
      <c r="A2053" s="53"/>
      <c r="B2053" s="39" t="str">
        <f t="shared" si="1"/>
        <v/>
      </c>
      <c r="C2053" s="40" t="s">
        <v>6689</v>
      </c>
      <c r="D2053" s="41" t="s">
        <v>6690</v>
      </c>
      <c r="E2053" s="41" t="s">
        <v>6691</v>
      </c>
      <c r="F2053" s="40" t="s">
        <v>6692</v>
      </c>
      <c r="G2053" s="41" t="s">
        <v>4902</v>
      </c>
      <c r="H2053" s="62" t="s">
        <v>6693</v>
      </c>
      <c r="I2053" s="41" t="s">
        <v>6694</v>
      </c>
      <c r="J2053" s="56"/>
      <c r="K2053" s="44"/>
      <c r="L2053" s="45"/>
      <c r="M2053" s="46" t="s">
        <v>6694</v>
      </c>
      <c r="N2053" s="40" t="s">
        <v>6692</v>
      </c>
      <c r="O2053" s="61"/>
      <c r="P2053" s="49"/>
      <c r="Q2053" s="59"/>
      <c r="R2053" s="59"/>
      <c r="S2053" s="49"/>
      <c r="T2053" s="50" t="str">
        <f>IFERROR(__xludf.DUMMYFUNCTION("if(isblank($A2053),"""",REGEXREPLACE($A2053,   "",?(\d),?"",  ""$1""&amp;""-""&amp;$H2053))"),"")</f>
        <v/>
      </c>
      <c r="U2053" s="51" t="str">
        <f>IFERROR(__xludf.DUMMYFUNCTION("iferror(split(A2053,"","",TRUE,TRUE),"""")"),"")</f>
        <v/>
      </c>
      <c r="V2053" s="51"/>
      <c r="W2053" s="51"/>
      <c r="X2053" s="51"/>
      <c r="Y2053" s="50" t="str">
        <f>IFERROR(__xludf.DUMMYFUNCTION("if(or(U2053="""",U2053=""f""),"""",U2053&amp;"": ""&amp;vlookup(to_text(U2053),'1.Learning-Goals'!$A$3:$B$100,2,FALSE))"),"")</f>
        <v/>
      </c>
      <c r="Z2053" s="50" t="str">
        <f>IFERROR(__xludf.DUMMYFUNCTION("if(or(V2053="""",V2053=""f""),"""",V2053&amp;"": ""&amp;vlookup(to_text(V2053),'1.Learning-Goals'!$A$3:$B$100,2,FALSE))"),"")</f>
        <v/>
      </c>
      <c r="AA2053" s="50" t="str">
        <f>IFERROR(__xludf.DUMMYFUNCTION("if(or(W2053="""",W2053=""f""),"""",W2053&amp;"": ""&amp;vlookup(to_text(W2053),'1.Learning-Goals'!$A$3:$B$100,2,FALSE))"),"")</f>
        <v/>
      </c>
      <c r="AB2053" s="50" t="str">
        <f>IFERROR(__xludf.DUMMYFUNCTION("if(or(X2053="""",X2053=""f""),"""",X2053&amp;"": ""&amp;vlookup(to_text(X2053),'1.Learning-Goals'!$A$3:$B$100,2,FALSE))"),"")</f>
        <v/>
      </c>
      <c r="AC2053" s="52"/>
      <c r="AD2053" s="52"/>
      <c r="AE2053" s="52"/>
      <c r="AF2053" s="52"/>
      <c r="AG2053" s="52"/>
      <c r="AH2053" s="52"/>
      <c r="AI2053" s="52"/>
      <c r="AJ2053" s="52"/>
    </row>
    <row r="2054" ht="15.75" customHeight="1">
      <c r="A2054" s="53"/>
      <c r="B2054" s="39" t="str">
        <f t="shared" si="1"/>
        <v/>
      </c>
      <c r="C2054" s="40" t="s">
        <v>6695</v>
      </c>
      <c r="D2054" s="41" t="s">
        <v>6696</v>
      </c>
      <c r="E2054" s="41" t="s">
        <v>6691</v>
      </c>
      <c r="F2054" s="40" t="s">
        <v>6692</v>
      </c>
      <c r="G2054" s="41" t="s">
        <v>1067</v>
      </c>
      <c r="H2054" s="62" t="s">
        <v>6693</v>
      </c>
      <c r="I2054" s="41" t="s">
        <v>6694</v>
      </c>
      <c r="J2054" s="56"/>
      <c r="K2054" s="44"/>
      <c r="L2054" s="45"/>
      <c r="M2054" s="46" t="s">
        <v>6694</v>
      </c>
      <c r="N2054" s="40" t="s">
        <v>6692</v>
      </c>
      <c r="O2054" s="61"/>
      <c r="P2054" s="49"/>
      <c r="Q2054" s="59"/>
      <c r="R2054" s="59"/>
      <c r="S2054" s="49"/>
      <c r="T2054" s="50" t="str">
        <f>IFERROR(__xludf.DUMMYFUNCTION("if(isblank($A2054),"""",REGEXREPLACE($A2054,   "",?(\d),?"",  ""$1""&amp;""-""&amp;$H2054))"),"")</f>
        <v/>
      </c>
      <c r="U2054" s="51" t="str">
        <f>IFERROR(__xludf.DUMMYFUNCTION("iferror(split(A2054,"","",TRUE,TRUE),"""")"),"")</f>
        <v/>
      </c>
      <c r="V2054" s="51"/>
      <c r="W2054" s="51"/>
      <c r="X2054" s="51"/>
      <c r="Y2054" s="50" t="str">
        <f>IFERROR(__xludf.DUMMYFUNCTION("if(or(U2054="""",U2054=""f""),"""",U2054&amp;"": ""&amp;vlookup(to_text(U2054),'1.Learning-Goals'!$A$3:$B$100,2,FALSE))"),"")</f>
        <v/>
      </c>
      <c r="Z2054" s="50" t="str">
        <f>IFERROR(__xludf.DUMMYFUNCTION("if(or(V2054="""",V2054=""f""),"""",V2054&amp;"": ""&amp;vlookup(to_text(V2054),'1.Learning-Goals'!$A$3:$B$100,2,FALSE))"),"")</f>
        <v/>
      </c>
      <c r="AA2054" s="50" t="str">
        <f>IFERROR(__xludf.DUMMYFUNCTION("if(or(W2054="""",W2054=""f""),"""",W2054&amp;"": ""&amp;vlookup(to_text(W2054),'1.Learning-Goals'!$A$3:$B$100,2,FALSE))"),"")</f>
        <v/>
      </c>
      <c r="AB2054" s="50" t="str">
        <f>IFERROR(__xludf.DUMMYFUNCTION("if(or(X2054="""",X2054=""f""),"""",X2054&amp;"": ""&amp;vlookup(to_text(X2054),'1.Learning-Goals'!$A$3:$B$100,2,FALSE))"),"")</f>
        <v/>
      </c>
      <c r="AC2054" s="52"/>
      <c r="AD2054" s="52"/>
      <c r="AE2054" s="52"/>
      <c r="AF2054" s="52"/>
      <c r="AG2054" s="52"/>
      <c r="AH2054" s="52"/>
      <c r="AI2054" s="52"/>
      <c r="AJ2054" s="52"/>
    </row>
    <row r="2055" ht="15.75" customHeight="1">
      <c r="A2055" s="53"/>
      <c r="B2055" s="39" t="str">
        <f t="shared" si="1"/>
        <v/>
      </c>
      <c r="C2055" s="40" t="s">
        <v>6697</v>
      </c>
      <c r="D2055" s="41" t="s">
        <v>6698</v>
      </c>
      <c r="E2055" s="41" t="s">
        <v>6691</v>
      </c>
      <c r="F2055" s="40" t="s">
        <v>6692</v>
      </c>
      <c r="G2055" s="41" t="s">
        <v>4051</v>
      </c>
      <c r="H2055" s="62" t="s">
        <v>6693</v>
      </c>
      <c r="I2055" s="41" t="s">
        <v>6694</v>
      </c>
      <c r="J2055" s="43"/>
      <c r="K2055" s="44"/>
      <c r="L2055" s="45"/>
      <c r="M2055" s="46" t="s">
        <v>6694</v>
      </c>
      <c r="N2055" s="40" t="s">
        <v>6692</v>
      </c>
      <c r="O2055" s="61"/>
      <c r="P2055" s="49"/>
      <c r="Q2055" s="59"/>
      <c r="R2055" s="59"/>
      <c r="S2055" s="49"/>
      <c r="T2055" s="50" t="str">
        <f>IFERROR(__xludf.DUMMYFUNCTION("if(isblank($A2055),"""",REGEXREPLACE($A2055,   "",?(\d),?"",  ""$1""&amp;""-""&amp;$H2055))"),"")</f>
        <v/>
      </c>
      <c r="U2055" s="51" t="str">
        <f>IFERROR(__xludf.DUMMYFUNCTION("iferror(split(A2055,"","",TRUE,TRUE),"""")"),"")</f>
        <v/>
      </c>
      <c r="V2055" s="51"/>
      <c r="W2055" s="51"/>
      <c r="X2055" s="51"/>
      <c r="Y2055" s="50" t="str">
        <f>IFERROR(__xludf.DUMMYFUNCTION("if(or(U2055="""",U2055=""f""),"""",U2055&amp;"": ""&amp;vlookup(to_text(U2055),'1.Learning-Goals'!$A$3:$B$100,2,FALSE))"),"")</f>
        <v/>
      </c>
      <c r="Z2055" s="50" t="str">
        <f>IFERROR(__xludf.DUMMYFUNCTION("if(or(V2055="""",V2055=""f""),"""",V2055&amp;"": ""&amp;vlookup(to_text(V2055),'1.Learning-Goals'!$A$3:$B$100,2,FALSE))"),"")</f>
        <v/>
      </c>
      <c r="AA2055" s="50" t="str">
        <f>IFERROR(__xludf.DUMMYFUNCTION("if(or(W2055="""",W2055=""f""),"""",W2055&amp;"": ""&amp;vlookup(to_text(W2055),'1.Learning-Goals'!$A$3:$B$100,2,FALSE))"),"")</f>
        <v/>
      </c>
      <c r="AB2055" s="50" t="str">
        <f>IFERROR(__xludf.DUMMYFUNCTION("if(or(X2055="""",X2055=""f""),"""",X2055&amp;"": ""&amp;vlookup(to_text(X2055),'1.Learning-Goals'!$A$3:$B$100,2,FALSE))"),"")</f>
        <v/>
      </c>
      <c r="AC2055" s="52"/>
      <c r="AD2055" s="52"/>
      <c r="AE2055" s="52"/>
      <c r="AF2055" s="52"/>
      <c r="AG2055" s="52"/>
      <c r="AH2055" s="52"/>
      <c r="AI2055" s="52"/>
      <c r="AJ2055" s="52"/>
    </row>
    <row r="2056" ht="15.75" customHeight="1">
      <c r="A2056" s="53"/>
      <c r="B2056" s="39" t="str">
        <f t="shared" si="1"/>
        <v/>
      </c>
      <c r="C2056" s="40" t="s">
        <v>6699</v>
      </c>
      <c r="D2056" s="41" t="s">
        <v>6700</v>
      </c>
      <c r="E2056" s="41" t="s">
        <v>6691</v>
      </c>
      <c r="F2056" s="40" t="s">
        <v>6692</v>
      </c>
      <c r="G2056" s="41" t="s">
        <v>6701</v>
      </c>
      <c r="H2056" s="62" t="s">
        <v>6693</v>
      </c>
      <c r="I2056" s="41" t="s">
        <v>6694</v>
      </c>
      <c r="J2056" s="56"/>
      <c r="K2056" s="44"/>
      <c r="L2056" s="45"/>
      <c r="M2056" s="46" t="s">
        <v>6694</v>
      </c>
      <c r="N2056" s="40" t="s">
        <v>6692</v>
      </c>
      <c r="O2056" s="61"/>
      <c r="P2056" s="49"/>
      <c r="Q2056" s="59"/>
      <c r="R2056" s="59"/>
      <c r="S2056" s="49"/>
      <c r="T2056" s="50" t="str">
        <f>IFERROR(__xludf.DUMMYFUNCTION("if(isblank($A2056),"""",REGEXREPLACE($A2056,   "",?(\d),?"",  ""$1""&amp;""-""&amp;$H2056))"),"")</f>
        <v/>
      </c>
      <c r="U2056" s="51" t="str">
        <f>IFERROR(__xludf.DUMMYFUNCTION("iferror(split(A2056,"","",TRUE,TRUE),"""")"),"")</f>
        <v/>
      </c>
      <c r="V2056" s="51"/>
      <c r="W2056" s="51"/>
      <c r="X2056" s="51"/>
      <c r="Y2056" s="50" t="str">
        <f>IFERROR(__xludf.DUMMYFUNCTION("if(or(U2056="""",U2056=""f""),"""",U2056&amp;"": ""&amp;vlookup(to_text(U2056),'1.Learning-Goals'!$A$3:$B$100,2,FALSE))"),"")</f>
        <v/>
      </c>
      <c r="Z2056" s="50" t="str">
        <f>IFERROR(__xludf.DUMMYFUNCTION("if(or(V2056="""",V2056=""f""),"""",V2056&amp;"": ""&amp;vlookup(to_text(V2056),'1.Learning-Goals'!$A$3:$B$100,2,FALSE))"),"")</f>
        <v/>
      </c>
      <c r="AA2056" s="50" t="str">
        <f>IFERROR(__xludf.DUMMYFUNCTION("if(or(W2056="""",W2056=""f""),"""",W2056&amp;"": ""&amp;vlookup(to_text(W2056),'1.Learning-Goals'!$A$3:$B$100,2,FALSE))"),"")</f>
        <v/>
      </c>
      <c r="AB2056" s="50" t="str">
        <f>IFERROR(__xludf.DUMMYFUNCTION("if(or(X2056="""",X2056=""f""),"""",X2056&amp;"": ""&amp;vlookup(to_text(X2056),'1.Learning-Goals'!$A$3:$B$100,2,FALSE))"),"")</f>
        <v/>
      </c>
      <c r="AC2056" s="52"/>
      <c r="AD2056" s="52"/>
      <c r="AE2056" s="52"/>
      <c r="AF2056" s="52"/>
      <c r="AG2056" s="52"/>
      <c r="AH2056" s="52"/>
      <c r="AI2056" s="52"/>
      <c r="AJ2056" s="52"/>
    </row>
    <row r="2057" ht="15.75" customHeight="1">
      <c r="A2057" s="53"/>
      <c r="B2057" s="39" t="str">
        <f t="shared" si="1"/>
        <v/>
      </c>
      <c r="C2057" s="40" t="s">
        <v>6702</v>
      </c>
      <c r="D2057" s="41" t="s">
        <v>6703</v>
      </c>
      <c r="E2057" s="41" t="s">
        <v>6691</v>
      </c>
      <c r="F2057" s="40" t="s">
        <v>6692</v>
      </c>
      <c r="G2057" s="41" t="s">
        <v>4902</v>
      </c>
      <c r="H2057" s="62" t="s">
        <v>6693</v>
      </c>
      <c r="I2057" s="41" t="s">
        <v>6694</v>
      </c>
      <c r="J2057" s="56"/>
      <c r="K2057" s="44"/>
      <c r="L2057" s="45"/>
      <c r="M2057" s="46" t="s">
        <v>6694</v>
      </c>
      <c r="N2057" s="40" t="s">
        <v>6692</v>
      </c>
      <c r="O2057" s="61"/>
      <c r="P2057" s="49"/>
      <c r="Q2057" s="59"/>
      <c r="R2057" s="59"/>
      <c r="S2057" s="49"/>
      <c r="T2057" s="50" t="str">
        <f>IFERROR(__xludf.DUMMYFUNCTION("if(isblank($A2057),"""",REGEXREPLACE($A2057,   "",?(\d),?"",  ""$1""&amp;""-""&amp;$H2057))"),"")</f>
        <v/>
      </c>
      <c r="U2057" s="51" t="str">
        <f>IFERROR(__xludf.DUMMYFUNCTION("iferror(split(A2057,"","",TRUE,TRUE),"""")"),"")</f>
        <v/>
      </c>
      <c r="V2057" s="51"/>
      <c r="W2057" s="51"/>
      <c r="X2057" s="51"/>
      <c r="Y2057" s="50" t="str">
        <f>IFERROR(__xludf.DUMMYFUNCTION("if(or(U2057="""",U2057=""f""),"""",U2057&amp;"": ""&amp;vlookup(to_text(U2057),'1.Learning-Goals'!$A$3:$B$100,2,FALSE))"),"")</f>
        <v/>
      </c>
      <c r="Z2057" s="50" t="str">
        <f>IFERROR(__xludf.DUMMYFUNCTION("if(or(V2057="""",V2057=""f""),"""",V2057&amp;"": ""&amp;vlookup(to_text(V2057),'1.Learning-Goals'!$A$3:$B$100,2,FALSE))"),"")</f>
        <v/>
      </c>
      <c r="AA2057" s="50" t="str">
        <f>IFERROR(__xludf.DUMMYFUNCTION("if(or(W2057="""",W2057=""f""),"""",W2057&amp;"": ""&amp;vlookup(to_text(W2057),'1.Learning-Goals'!$A$3:$B$100,2,FALSE))"),"")</f>
        <v/>
      </c>
      <c r="AB2057" s="50" t="str">
        <f>IFERROR(__xludf.DUMMYFUNCTION("if(or(X2057="""",X2057=""f""),"""",X2057&amp;"": ""&amp;vlookup(to_text(X2057),'1.Learning-Goals'!$A$3:$B$100,2,FALSE))"),"")</f>
        <v/>
      </c>
      <c r="AC2057" s="52"/>
      <c r="AD2057" s="52"/>
      <c r="AE2057" s="52"/>
      <c r="AF2057" s="52"/>
      <c r="AG2057" s="52"/>
      <c r="AH2057" s="52"/>
      <c r="AI2057" s="52"/>
      <c r="AJ2057" s="52"/>
    </row>
    <row r="2058" ht="15.75" customHeight="1">
      <c r="A2058" s="53"/>
      <c r="B2058" s="39" t="str">
        <f t="shared" si="1"/>
        <v/>
      </c>
      <c r="C2058" s="40" t="s">
        <v>6704</v>
      </c>
      <c r="D2058" s="41" t="s">
        <v>6705</v>
      </c>
      <c r="E2058" s="41" t="s">
        <v>6691</v>
      </c>
      <c r="F2058" s="40" t="s">
        <v>6692</v>
      </c>
      <c r="G2058" s="41" t="s">
        <v>1067</v>
      </c>
      <c r="H2058" s="62" t="s">
        <v>6693</v>
      </c>
      <c r="I2058" s="41" t="s">
        <v>6694</v>
      </c>
      <c r="J2058" s="56"/>
      <c r="K2058" s="44"/>
      <c r="L2058" s="45"/>
      <c r="M2058" s="46" t="s">
        <v>6694</v>
      </c>
      <c r="N2058" s="40" t="s">
        <v>6692</v>
      </c>
      <c r="O2058" s="61"/>
      <c r="P2058" s="49"/>
      <c r="Q2058" s="59"/>
      <c r="R2058" s="59"/>
      <c r="S2058" s="49"/>
      <c r="T2058" s="50" t="str">
        <f>IFERROR(__xludf.DUMMYFUNCTION("if(isblank($A2058),"""",REGEXREPLACE($A2058,   "",?(\d),?"",  ""$1""&amp;""-""&amp;$H2058))"),"")</f>
        <v/>
      </c>
      <c r="U2058" s="51" t="str">
        <f>IFERROR(__xludf.DUMMYFUNCTION("iferror(split(A2058,"","",TRUE,TRUE),"""")"),"")</f>
        <v/>
      </c>
      <c r="V2058" s="51"/>
      <c r="W2058" s="51"/>
      <c r="X2058" s="51"/>
      <c r="Y2058" s="50" t="str">
        <f>IFERROR(__xludf.DUMMYFUNCTION("if(or(U2058="""",U2058=""f""),"""",U2058&amp;"": ""&amp;vlookup(to_text(U2058),'1.Learning-Goals'!$A$3:$B$100,2,FALSE))"),"")</f>
        <v/>
      </c>
      <c r="Z2058" s="50" t="str">
        <f>IFERROR(__xludf.DUMMYFUNCTION("if(or(V2058="""",V2058=""f""),"""",V2058&amp;"": ""&amp;vlookup(to_text(V2058),'1.Learning-Goals'!$A$3:$B$100,2,FALSE))"),"")</f>
        <v/>
      </c>
      <c r="AA2058" s="50" t="str">
        <f>IFERROR(__xludf.DUMMYFUNCTION("if(or(W2058="""",W2058=""f""),"""",W2058&amp;"": ""&amp;vlookup(to_text(W2058),'1.Learning-Goals'!$A$3:$B$100,2,FALSE))"),"")</f>
        <v/>
      </c>
      <c r="AB2058" s="50" t="str">
        <f>IFERROR(__xludf.DUMMYFUNCTION("if(or(X2058="""",X2058=""f""),"""",X2058&amp;"": ""&amp;vlookup(to_text(X2058),'1.Learning-Goals'!$A$3:$B$100,2,FALSE))"),"")</f>
        <v/>
      </c>
      <c r="AC2058" s="52"/>
      <c r="AD2058" s="52"/>
      <c r="AE2058" s="52"/>
      <c r="AF2058" s="52"/>
      <c r="AG2058" s="52"/>
      <c r="AH2058" s="52"/>
      <c r="AI2058" s="52"/>
      <c r="AJ2058" s="52"/>
    </row>
    <row r="2059" ht="15.75" customHeight="1">
      <c r="A2059" s="38" t="s">
        <v>31</v>
      </c>
      <c r="B2059" s="39" t="str">
        <f t="shared" si="1"/>
        <v>8: Assess the potential risks and benefits of genetic rescue for a particular species, and propose a course of action.</v>
      </c>
      <c r="C2059" s="40" t="s">
        <v>6706</v>
      </c>
      <c r="D2059" s="41" t="s">
        <v>6707</v>
      </c>
      <c r="E2059" s="41" t="s">
        <v>6691</v>
      </c>
      <c r="F2059" s="40" t="s">
        <v>6692</v>
      </c>
      <c r="G2059" s="41" t="s">
        <v>4051</v>
      </c>
      <c r="H2059" s="62" t="s">
        <v>6693</v>
      </c>
      <c r="I2059" s="41" t="s">
        <v>6694</v>
      </c>
      <c r="J2059" s="43"/>
      <c r="K2059" s="44"/>
      <c r="L2059" s="45"/>
      <c r="M2059" s="46" t="s">
        <v>6694</v>
      </c>
      <c r="N2059" s="40" t="s">
        <v>6692</v>
      </c>
      <c r="O2059" s="61"/>
      <c r="P2059" s="49"/>
      <c r="Q2059" s="59"/>
      <c r="R2059" s="59"/>
      <c r="S2059" s="49"/>
      <c r="T2059" s="50" t="str">
        <f>IFERROR(__xludf.DUMMYFUNCTION("if(isblank($A2059),"""",REGEXREPLACE($A2059,   "",?(\d),?"",  ""$1""&amp;""-""&amp;$H2059))"),"8-Social Studies")</f>
        <v>8-Social Studies</v>
      </c>
      <c r="U2059" s="51">
        <f>IFERROR(__xludf.DUMMYFUNCTION("iferror(split(A2059,"","",TRUE,TRUE),"""")"),8.0)</f>
        <v>8</v>
      </c>
      <c r="V2059" s="51"/>
      <c r="W2059" s="51"/>
      <c r="X2059" s="51"/>
      <c r="Y2059" s="50" t="str">
        <f>IFERROR(__xludf.DUMMYFUNCTION("if(or(U2059="""",U2059=""f""),"""",U2059&amp;"": ""&amp;vlookup(to_text(U2059),'1.Learning-Goals'!$A$3:$B$100,2,FALSE))"),"8: Assess the potential risks and benefits of genetic rescue for a particular species, and propose a course of action.")</f>
        <v>8: Assess the potential risks and benefits of genetic rescue for a particular species, and propose a course of action.</v>
      </c>
      <c r="Z2059" s="50" t="str">
        <f>IFERROR(__xludf.DUMMYFUNCTION("if(or(V2059="""",V2059=""f""),"""",V2059&amp;"": ""&amp;vlookup(to_text(V2059),'1.Learning-Goals'!$A$3:$B$100,2,FALSE))"),"")</f>
        <v/>
      </c>
      <c r="AA2059" s="50" t="str">
        <f>IFERROR(__xludf.DUMMYFUNCTION("if(or(W2059="""",W2059=""f""),"""",W2059&amp;"": ""&amp;vlookup(to_text(W2059),'1.Learning-Goals'!$A$3:$B$100,2,FALSE))"),"")</f>
        <v/>
      </c>
      <c r="AB2059" s="50" t="str">
        <f>IFERROR(__xludf.DUMMYFUNCTION("if(or(X2059="""",X2059=""f""),"""",X2059&amp;"": ""&amp;vlookup(to_text(X2059),'1.Learning-Goals'!$A$3:$B$100,2,FALSE))"),"")</f>
        <v/>
      </c>
      <c r="AC2059" s="52"/>
      <c r="AD2059" s="52"/>
      <c r="AE2059" s="52"/>
      <c r="AF2059" s="52"/>
      <c r="AG2059" s="52"/>
      <c r="AH2059" s="52"/>
      <c r="AI2059" s="52"/>
      <c r="AJ2059" s="52"/>
    </row>
    <row r="2060" ht="15.75" customHeight="1">
      <c r="A2060" s="53"/>
      <c r="B2060" s="39" t="str">
        <f t="shared" si="1"/>
        <v/>
      </c>
      <c r="C2060" s="40" t="s">
        <v>6708</v>
      </c>
      <c r="D2060" s="41" t="s">
        <v>6709</v>
      </c>
      <c r="E2060" s="41" t="s">
        <v>6691</v>
      </c>
      <c r="F2060" s="40" t="s">
        <v>6692</v>
      </c>
      <c r="G2060" s="41" t="s">
        <v>6701</v>
      </c>
      <c r="H2060" s="62" t="s">
        <v>6693</v>
      </c>
      <c r="I2060" s="41" t="s">
        <v>6694</v>
      </c>
      <c r="J2060" s="56"/>
      <c r="K2060" s="44"/>
      <c r="L2060" s="45"/>
      <c r="M2060" s="46" t="s">
        <v>6694</v>
      </c>
      <c r="N2060" s="40" t="s">
        <v>6692</v>
      </c>
      <c r="O2060" s="61"/>
      <c r="P2060" s="49"/>
      <c r="Q2060" s="59"/>
      <c r="R2060" s="59"/>
      <c r="S2060" s="49"/>
      <c r="T2060" s="50" t="str">
        <f>IFERROR(__xludf.DUMMYFUNCTION("if(isblank($A2060),"""",REGEXREPLACE($A2060,   "",?(\d),?"",  ""$1""&amp;""-""&amp;$H2060))"),"")</f>
        <v/>
      </c>
      <c r="U2060" s="51" t="str">
        <f>IFERROR(__xludf.DUMMYFUNCTION("iferror(split(A2060,"","",TRUE,TRUE),"""")"),"")</f>
        <v/>
      </c>
      <c r="V2060" s="51"/>
      <c r="W2060" s="51"/>
      <c r="X2060" s="51"/>
      <c r="Y2060" s="50" t="str">
        <f>IFERROR(__xludf.DUMMYFUNCTION("if(or(U2060="""",U2060=""f""),"""",U2060&amp;"": ""&amp;vlookup(to_text(U2060),'1.Learning-Goals'!$A$3:$B$100,2,FALSE))"),"")</f>
        <v/>
      </c>
      <c r="Z2060" s="50" t="str">
        <f>IFERROR(__xludf.DUMMYFUNCTION("if(or(V2060="""",V2060=""f""),"""",V2060&amp;"": ""&amp;vlookup(to_text(V2060),'1.Learning-Goals'!$A$3:$B$100,2,FALSE))"),"")</f>
        <v/>
      </c>
      <c r="AA2060" s="50" t="str">
        <f>IFERROR(__xludf.DUMMYFUNCTION("if(or(W2060="""",W2060=""f""),"""",W2060&amp;"": ""&amp;vlookup(to_text(W2060),'1.Learning-Goals'!$A$3:$B$100,2,FALSE))"),"")</f>
        <v/>
      </c>
      <c r="AB2060" s="50" t="str">
        <f>IFERROR(__xludf.DUMMYFUNCTION("if(or(X2060="""",X2060=""f""),"""",X2060&amp;"": ""&amp;vlookup(to_text(X2060),'1.Learning-Goals'!$A$3:$B$100,2,FALSE))"),"")</f>
        <v/>
      </c>
      <c r="AC2060" s="52"/>
      <c r="AD2060" s="52"/>
      <c r="AE2060" s="52"/>
      <c r="AF2060" s="52"/>
      <c r="AG2060" s="52"/>
      <c r="AH2060" s="52"/>
      <c r="AI2060" s="52"/>
      <c r="AJ2060" s="52"/>
    </row>
    <row r="2061" ht="15.75" customHeight="1">
      <c r="A2061" s="53"/>
      <c r="B2061" s="39" t="str">
        <f t="shared" si="1"/>
        <v/>
      </c>
      <c r="C2061" s="40" t="s">
        <v>6710</v>
      </c>
      <c r="D2061" s="41" t="s">
        <v>6711</v>
      </c>
      <c r="E2061" s="41" t="s">
        <v>6691</v>
      </c>
      <c r="F2061" s="40" t="s">
        <v>6692</v>
      </c>
      <c r="G2061" s="41" t="s">
        <v>4902</v>
      </c>
      <c r="H2061" s="62" t="s">
        <v>6693</v>
      </c>
      <c r="I2061" s="41" t="s">
        <v>6694</v>
      </c>
      <c r="J2061" s="56"/>
      <c r="K2061" s="44"/>
      <c r="L2061" s="45"/>
      <c r="M2061" s="46" t="s">
        <v>6694</v>
      </c>
      <c r="N2061" s="40" t="s">
        <v>6692</v>
      </c>
      <c r="O2061" s="61"/>
      <c r="P2061" s="49"/>
      <c r="Q2061" s="59"/>
      <c r="R2061" s="59"/>
      <c r="S2061" s="49"/>
      <c r="T2061" s="50" t="str">
        <f>IFERROR(__xludf.DUMMYFUNCTION("if(isblank($A2061),"""",REGEXREPLACE($A2061,   "",?(\d),?"",  ""$1""&amp;""-""&amp;$H2061))"),"")</f>
        <v/>
      </c>
      <c r="U2061" s="51" t="str">
        <f>IFERROR(__xludf.DUMMYFUNCTION("iferror(split(A2061,"","",TRUE,TRUE),"""")"),"")</f>
        <v/>
      </c>
      <c r="V2061" s="51"/>
      <c r="W2061" s="51"/>
      <c r="X2061" s="51"/>
      <c r="Y2061" s="50" t="str">
        <f>IFERROR(__xludf.DUMMYFUNCTION("if(or(U2061="""",U2061=""f""),"""",U2061&amp;"": ""&amp;vlookup(to_text(U2061),'1.Learning-Goals'!$A$3:$B$100,2,FALSE))"),"")</f>
        <v/>
      </c>
      <c r="Z2061" s="50" t="str">
        <f>IFERROR(__xludf.DUMMYFUNCTION("if(or(V2061="""",V2061=""f""),"""",V2061&amp;"": ""&amp;vlookup(to_text(V2061),'1.Learning-Goals'!$A$3:$B$100,2,FALSE))"),"")</f>
        <v/>
      </c>
      <c r="AA2061" s="50" t="str">
        <f>IFERROR(__xludf.DUMMYFUNCTION("if(or(W2061="""",W2061=""f""),"""",W2061&amp;"": ""&amp;vlookup(to_text(W2061),'1.Learning-Goals'!$A$3:$B$100,2,FALSE))"),"")</f>
        <v/>
      </c>
      <c r="AB2061" s="50" t="str">
        <f>IFERROR(__xludf.DUMMYFUNCTION("if(or(X2061="""",X2061=""f""),"""",X2061&amp;"": ""&amp;vlookup(to_text(X2061),'1.Learning-Goals'!$A$3:$B$100,2,FALSE))"),"")</f>
        <v/>
      </c>
      <c r="AC2061" s="52"/>
      <c r="AD2061" s="52"/>
      <c r="AE2061" s="52"/>
      <c r="AF2061" s="52"/>
      <c r="AG2061" s="52"/>
      <c r="AH2061" s="52"/>
      <c r="AI2061" s="52"/>
      <c r="AJ2061" s="52"/>
    </row>
    <row r="2062" ht="15.75" customHeight="1">
      <c r="A2062" s="53"/>
      <c r="B2062" s="39" t="str">
        <f t="shared" si="1"/>
        <v/>
      </c>
      <c r="C2062" s="40" t="s">
        <v>6712</v>
      </c>
      <c r="D2062" s="41" t="s">
        <v>6713</v>
      </c>
      <c r="E2062" s="41" t="s">
        <v>6691</v>
      </c>
      <c r="F2062" s="40" t="s">
        <v>6692</v>
      </c>
      <c r="G2062" s="41" t="s">
        <v>1067</v>
      </c>
      <c r="H2062" s="62" t="s">
        <v>6693</v>
      </c>
      <c r="I2062" s="41" t="s">
        <v>6694</v>
      </c>
      <c r="J2062" s="56"/>
      <c r="K2062" s="44"/>
      <c r="L2062" s="45"/>
      <c r="M2062" s="46" t="s">
        <v>6694</v>
      </c>
      <c r="N2062" s="40" t="s">
        <v>6692</v>
      </c>
      <c r="O2062" s="61"/>
      <c r="P2062" s="49"/>
      <c r="Q2062" s="59"/>
      <c r="R2062" s="59"/>
      <c r="S2062" s="49"/>
      <c r="T2062" s="50" t="str">
        <f>IFERROR(__xludf.DUMMYFUNCTION("if(isblank($A2062),"""",REGEXREPLACE($A2062,   "",?(\d),?"",  ""$1""&amp;""-""&amp;$H2062))"),"")</f>
        <v/>
      </c>
      <c r="U2062" s="51" t="str">
        <f>IFERROR(__xludf.DUMMYFUNCTION("iferror(split(A2062,"","",TRUE,TRUE),"""")"),"")</f>
        <v/>
      </c>
      <c r="V2062" s="51"/>
      <c r="W2062" s="51"/>
      <c r="X2062" s="51"/>
      <c r="Y2062" s="50" t="str">
        <f>IFERROR(__xludf.DUMMYFUNCTION("if(or(U2062="""",U2062=""f""),"""",U2062&amp;"": ""&amp;vlookup(to_text(U2062),'1.Learning-Goals'!$A$3:$B$100,2,FALSE))"),"")</f>
        <v/>
      </c>
      <c r="Z2062" s="50" t="str">
        <f>IFERROR(__xludf.DUMMYFUNCTION("if(or(V2062="""",V2062=""f""),"""",V2062&amp;"": ""&amp;vlookup(to_text(V2062),'1.Learning-Goals'!$A$3:$B$100,2,FALSE))"),"")</f>
        <v/>
      </c>
      <c r="AA2062" s="50" t="str">
        <f>IFERROR(__xludf.DUMMYFUNCTION("if(or(W2062="""",W2062=""f""),"""",W2062&amp;"": ""&amp;vlookup(to_text(W2062),'1.Learning-Goals'!$A$3:$B$100,2,FALSE))"),"")</f>
        <v/>
      </c>
      <c r="AB2062" s="50" t="str">
        <f>IFERROR(__xludf.DUMMYFUNCTION("if(or(X2062="""",X2062=""f""),"""",X2062&amp;"": ""&amp;vlookup(to_text(X2062),'1.Learning-Goals'!$A$3:$B$100,2,FALSE))"),"")</f>
        <v/>
      </c>
      <c r="AC2062" s="52"/>
      <c r="AD2062" s="52"/>
      <c r="AE2062" s="52"/>
      <c r="AF2062" s="52"/>
      <c r="AG2062" s="52"/>
      <c r="AH2062" s="52"/>
      <c r="AI2062" s="52"/>
      <c r="AJ2062" s="52"/>
    </row>
    <row r="2063" ht="15.75" customHeight="1">
      <c r="A2063" s="53"/>
      <c r="B2063" s="39" t="str">
        <f t="shared" si="1"/>
        <v/>
      </c>
      <c r="C2063" s="40" t="s">
        <v>6714</v>
      </c>
      <c r="D2063" s="41" t="s">
        <v>6715</v>
      </c>
      <c r="E2063" s="41" t="s">
        <v>6691</v>
      </c>
      <c r="F2063" s="40" t="s">
        <v>6692</v>
      </c>
      <c r="G2063" s="41" t="s">
        <v>4051</v>
      </c>
      <c r="H2063" s="62" t="s">
        <v>6693</v>
      </c>
      <c r="I2063" s="41" t="s">
        <v>6694</v>
      </c>
      <c r="J2063" s="43"/>
      <c r="K2063" s="44"/>
      <c r="L2063" s="45"/>
      <c r="M2063" s="46" t="s">
        <v>6694</v>
      </c>
      <c r="N2063" s="40" t="s">
        <v>6692</v>
      </c>
      <c r="O2063" s="61"/>
      <c r="P2063" s="49"/>
      <c r="Q2063" s="59"/>
      <c r="R2063" s="59"/>
      <c r="S2063" s="49"/>
      <c r="T2063" s="50" t="str">
        <f>IFERROR(__xludf.DUMMYFUNCTION("if(isblank($A2063),"""",REGEXREPLACE($A2063,   "",?(\d),?"",  ""$1""&amp;""-""&amp;$H2063))"),"")</f>
        <v/>
      </c>
      <c r="U2063" s="51" t="str">
        <f>IFERROR(__xludf.DUMMYFUNCTION("iferror(split(A2063,"","",TRUE,TRUE),"""")"),"")</f>
        <v/>
      </c>
      <c r="V2063" s="51"/>
      <c r="W2063" s="51"/>
      <c r="X2063" s="51"/>
      <c r="Y2063" s="50" t="str">
        <f>IFERROR(__xludf.DUMMYFUNCTION("if(or(U2063="""",U2063=""f""),"""",U2063&amp;"": ""&amp;vlookup(to_text(U2063),'1.Learning-Goals'!$A$3:$B$100,2,FALSE))"),"")</f>
        <v/>
      </c>
      <c r="Z2063" s="50" t="str">
        <f>IFERROR(__xludf.DUMMYFUNCTION("if(or(V2063="""",V2063=""f""),"""",V2063&amp;"": ""&amp;vlookup(to_text(V2063),'1.Learning-Goals'!$A$3:$B$100,2,FALSE))"),"")</f>
        <v/>
      </c>
      <c r="AA2063" s="50" t="str">
        <f>IFERROR(__xludf.DUMMYFUNCTION("if(or(W2063="""",W2063=""f""),"""",W2063&amp;"": ""&amp;vlookup(to_text(W2063),'1.Learning-Goals'!$A$3:$B$100,2,FALSE))"),"")</f>
        <v/>
      </c>
      <c r="AB2063" s="50" t="str">
        <f>IFERROR(__xludf.DUMMYFUNCTION("if(or(X2063="""",X2063=""f""),"""",X2063&amp;"": ""&amp;vlookup(to_text(X2063),'1.Learning-Goals'!$A$3:$B$100,2,FALSE))"),"")</f>
        <v/>
      </c>
      <c r="AC2063" s="52"/>
      <c r="AD2063" s="52"/>
      <c r="AE2063" s="52"/>
      <c r="AF2063" s="52"/>
      <c r="AG2063" s="52"/>
      <c r="AH2063" s="52"/>
      <c r="AI2063" s="52"/>
      <c r="AJ2063" s="52"/>
    </row>
    <row r="2064" ht="15.75" customHeight="1">
      <c r="A2064" s="53"/>
      <c r="B2064" s="39" t="str">
        <f t="shared" si="1"/>
        <v/>
      </c>
      <c r="C2064" s="40" t="s">
        <v>6716</v>
      </c>
      <c r="D2064" s="41" t="s">
        <v>6717</v>
      </c>
      <c r="E2064" s="41" t="s">
        <v>6691</v>
      </c>
      <c r="F2064" s="40" t="s">
        <v>6692</v>
      </c>
      <c r="G2064" s="41" t="s">
        <v>6701</v>
      </c>
      <c r="H2064" s="62" t="s">
        <v>6693</v>
      </c>
      <c r="I2064" s="41" t="s">
        <v>6694</v>
      </c>
      <c r="J2064" s="56"/>
      <c r="K2064" s="44"/>
      <c r="L2064" s="45"/>
      <c r="M2064" s="46" t="s">
        <v>6694</v>
      </c>
      <c r="N2064" s="40" t="s">
        <v>6692</v>
      </c>
      <c r="O2064" s="61"/>
      <c r="P2064" s="49"/>
      <c r="Q2064" s="59"/>
      <c r="R2064" s="59"/>
      <c r="S2064" s="49"/>
      <c r="T2064" s="50" t="str">
        <f>IFERROR(__xludf.DUMMYFUNCTION("if(isblank($A2064),"""",REGEXREPLACE($A2064,   "",?(\d),?"",  ""$1""&amp;""-""&amp;$H2064))"),"")</f>
        <v/>
      </c>
      <c r="U2064" s="51" t="str">
        <f>IFERROR(__xludf.DUMMYFUNCTION("iferror(split(A2064,"","",TRUE,TRUE),"""")"),"")</f>
        <v/>
      </c>
      <c r="V2064" s="51"/>
      <c r="W2064" s="51"/>
      <c r="X2064" s="51"/>
      <c r="Y2064" s="50" t="str">
        <f>IFERROR(__xludf.DUMMYFUNCTION("if(or(U2064="""",U2064=""f""),"""",U2064&amp;"": ""&amp;vlookup(to_text(U2064),'1.Learning-Goals'!$A$3:$B$100,2,FALSE))"),"")</f>
        <v/>
      </c>
      <c r="Z2064" s="50" t="str">
        <f>IFERROR(__xludf.DUMMYFUNCTION("if(or(V2064="""",V2064=""f""),"""",V2064&amp;"": ""&amp;vlookup(to_text(V2064),'1.Learning-Goals'!$A$3:$B$100,2,FALSE))"),"")</f>
        <v/>
      </c>
      <c r="AA2064" s="50" t="str">
        <f>IFERROR(__xludf.DUMMYFUNCTION("if(or(W2064="""",W2064=""f""),"""",W2064&amp;"": ""&amp;vlookup(to_text(W2064),'1.Learning-Goals'!$A$3:$B$100,2,FALSE))"),"")</f>
        <v/>
      </c>
      <c r="AB2064" s="50" t="str">
        <f>IFERROR(__xludf.DUMMYFUNCTION("if(or(X2064="""",X2064=""f""),"""",X2064&amp;"": ""&amp;vlookup(to_text(X2064),'1.Learning-Goals'!$A$3:$B$100,2,FALSE))"),"")</f>
        <v/>
      </c>
      <c r="AC2064" s="52"/>
      <c r="AD2064" s="52"/>
      <c r="AE2064" s="52"/>
      <c r="AF2064" s="52"/>
      <c r="AG2064" s="52"/>
      <c r="AH2064" s="52"/>
      <c r="AI2064" s="52"/>
      <c r="AJ2064" s="52"/>
    </row>
    <row r="2065" ht="15.75" customHeight="1">
      <c r="A2065" s="53"/>
      <c r="B2065" s="39" t="str">
        <f t="shared" si="1"/>
        <v/>
      </c>
      <c r="C2065" s="40" t="s">
        <v>6718</v>
      </c>
      <c r="D2065" s="41" t="s">
        <v>6719</v>
      </c>
      <c r="E2065" s="41" t="s">
        <v>6691</v>
      </c>
      <c r="F2065" s="40" t="s">
        <v>6692</v>
      </c>
      <c r="G2065" s="41" t="s">
        <v>4902</v>
      </c>
      <c r="H2065" s="62" t="s">
        <v>6693</v>
      </c>
      <c r="I2065" s="41" t="s">
        <v>6694</v>
      </c>
      <c r="J2065" s="56"/>
      <c r="K2065" s="44"/>
      <c r="L2065" s="45"/>
      <c r="M2065" s="46" t="s">
        <v>6694</v>
      </c>
      <c r="N2065" s="40" t="s">
        <v>6692</v>
      </c>
      <c r="O2065" s="61"/>
      <c r="P2065" s="49"/>
      <c r="Q2065" s="59"/>
      <c r="R2065" s="59"/>
      <c r="S2065" s="49"/>
      <c r="T2065" s="50" t="str">
        <f>IFERROR(__xludf.DUMMYFUNCTION("if(isblank($A2065),"""",REGEXREPLACE($A2065,   "",?(\d),?"",  ""$1""&amp;""-""&amp;$H2065))"),"")</f>
        <v/>
      </c>
      <c r="U2065" s="51" t="str">
        <f>IFERROR(__xludf.DUMMYFUNCTION("iferror(split(A2065,"","",TRUE,TRUE),"""")"),"")</f>
        <v/>
      </c>
      <c r="V2065" s="51"/>
      <c r="W2065" s="51"/>
      <c r="X2065" s="51"/>
      <c r="Y2065" s="50" t="str">
        <f>IFERROR(__xludf.DUMMYFUNCTION("if(or(U2065="""",U2065=""f""),"""",U2065&amp;"": ""&amp;vlookup(to_text(U2065),'1.Learning-Goals'!$A$3:$B$100,2,FALSE))"),"")</f>
        <v/>
      </c>
      <c r="Z2065" s="50" t="str">
        <f>IFERROR(__xludf.DUMMYFUNCTION("if(or(V2065="""",V2065=""f""),"""",V2065&amp;"": ""&amp;vlookup(to_text(V2065),'1.Learning-Goals'!$A$3:$B$100,2,FALSE))"),"")</f>
        <v/>
      </c>
      <c r="AA2065" s="50" t="str">
        <f>IFERROR(__xludf.DUMMYFUNCTION("if(or(W2065="""",W2065=""f""),"""",W2065&amp;"": ""&amp;vlookup(to_text(W2065),'1.Learning-Goals'!$A$3:$B$100,2,FALSE))"),"")</f>
        <v/>
      </c>
      <c r="AB2065" s="50" t="str">
        <f>IFERROR(__xludf.DUMMYFUNCTION("if(or(X2065="""",X2065=""f""),"""",X2065&amp;"": ""&amp;vlookup(to_text(X2065),'1.Learning-Goals'!$A$3:$B$100,2,FALSE))"),"")</f>
        <v/>
      </c>
      <c r="AC2065" s="52"/>
      <c r="AD2065" s="52"/>
      <c r="AE2065" s="52"/>
      <c r="AF2065" s="52"/>
      <c r="AG2065" s="52"/>
      <c r="AH2065" s="52"/>
      <c r="AI2065" s="52"/>
      <c r="AJ2065" s="52"/>
    </row>
    <row r="2066" ht="15.75" customHeight="1">
      <c r="A2066" s="53"/>
      <c r="B2066" s="39" t="str">
        <f t="shared" si="1"/>
        <v/>
      </c>
      <c r="C2066" s="40" t="s">
        <v>6720</v>
      </c>
      <c r="D2066" s="41" t="s">
        <v>6721</v>
      </c>
      <c r="E2066" s="41" t="s">
        <v>6691</v>
      </c>
      <c r="F2066" s="40" t="s">
        <v>6692</v>
      </c>
      <c r="G2066" s="41" t="s">
        <v>1067</v>
      </c>
      <c r="H2066" s="62" t="s">
        <v>6693</v>
      </c>
      <c r="I2066" s="41" t="s">
        <v>6694</v>
      </c>
      <c r="J2066" s="56"/>
      <c r="K2066" s="44"/>
      <c r="L2066" s="45"/>
      <c r="M2066" s="46" t="s">
        <v>6694</v>
      </c>
      <c r="N2066" s="40" t="s">
        <v>6692</v>
      </c>
      <c r="O2066" s="61"/>
      <c r="P2066" s="49"/>
      <c r="Q2066" s="59"/>
      <c r="R2066" s="59"/>
      <c r="S2066" s="49"/>
      <c r="T2066" s="50" t="str">
        <f>IFERROR(__xludf.DUMMYFUNCTION("if(isblank($A2066),"""",REGEXREPLACE($A2066,   "",?(\d),?"",  ""$1""&amp;""-""&amp;$H2066))"),"")</f>
        <v/>
      </c>
      <c r="U2066" s="51" t="str">
        <f>IFERROR(__xludf.DUMMYFUNCTION("iferror(split(A2066,"","",TRUE,TRUE),"""")"),"")</f>
        <v/>
      </c>
      <c r="V2066" s="51"/>
      <c r="W2066" s="51"/>
      <c r="X2066" s="51"/>
      <c r="Y2066" s="50" t="str">
        <f>IFERROR(__xludf.DUMMYFUNCTION("if(or(U2066="""",U2066=""f""),"""",U2066&amp;"": ""&amp;vlookup(to_text(U2066),'1.Learning-Goals'!$A$3:$B$100,2,FALSE))"),"")</f>
        <v/>
      </c>
      <c r="Z2066" s="50" t="str">
        <f>IFERROR(__xludf.DUMMYFUNCTION("if(or(V2066="""",V2066=""f""),"""",V2066&amp;"": ""&amp;vlookup(to_text(V2066),'1.Learning-Goals'!$A$3:$B$100,2,FALSE))"),"")</f>
        <v/>
      </c>
      <c r="AA2066" s="50" t="str">
        <f>IFERROR(__xludf.DUMMYFUNCTION("if(or(W2066="""",W2066=""f""),"""",W2066&amp;"": ""&amp;vlookup(to_text(W2066),'1.Learning-Goals'!$A$3:$B$100,2,FALSE))"),"")</f>
        <v/>
      </c>
      <c r="AB2066" s="50" t="str">
        <f>IFERROR(__xludf.DUMMYFUNCTION("if(or(X2066="""",X2066=""f""),"""",X2066&amp;"": ""&amp;vlookup(to_text(X2066),'1.Learning-Goals'!$A$3:$B$100,2,FALSE))"),"")</f>
        <v/>
      </c>
      <c r="AC2066" s="52"/>
      <c r="AD2066" s="52"/>
      <c r="AE2066" s="52"/>
      <c r="AF2066" s="52"/>
      <c r="AG2066" s="52"/>
      <c r="AH2066" s="52"/>
      <c r="AI2066" s="52"/>
      <c r="AJ2066" s="52"/>
    </row>
    <row r="2067" ht="15.75" customHeight="1">
      <c r="A2067" s="53"/>
      <c r="B2067" s="39" t="str">
        <f t="shared" si="1"/>
        <v/>
      </c>
      <c r="C2067" s="40" t="s">
        <v>6722</v>
      </c>
      <c r="D2067" s="41" t="s">
        <v>6723</v>
      </c>
      <c r="E2067" s="41" t="s">
        <v>6691</v>
      </c>
      <c r="F2067" s="40" t="s">
        <v>6692</v>
      </c>
      <c r="G2067" s="41" t="s">
        <v>4051</v>
      </c>
      <c r="H2067" s="62" t="s">
        <v>6693</v>
      </c>
      <c r="I2067" s="41" t="s">
        <v>6694</v>
      </c>
      <c r="J2067" s="43"/>
      <c r="K2067" s="44"/>
      <c r="L2067" s="45"/>
      <c r="M2067" s="46" t="s">
        <v>6694</v>
      </c>
      <c r="N2067" s="40" t="s">
        <v>6692</v>
      </c>
      <c r="O2067" s="61"/>
      <c r="P2067" s="49"/>
      <c r="Q2067" s="59"/>
      <c r="R2067" s="59"/>
      <c r="S2067" s="49"/>
      <c r="T2067" s="50" t="str">
        <f>IFERROR(__xludf.DUMMYFUNCTION("if(isblank($A2067),"""",REGEXREPLACE($A2067,   "",?(\d),?"",  ""$1""&amp;""-""&amp;$H2067))"),"")</f>
        <v/>
      </c>
      <c r="U2067" s="51" t="str">
        <f>IFERROR(__xludf.DUMMYFUNCTION("iferror(split(A2067,"","",TRUE,TRUE),"""")"),"")</f>
        <v/>
      </c>
      <c r="V2067" s="51"/>
      <c r="W2067" s="51"/>
      <c r="X2067" s="51"/>
      <c r="Y2067" s="50" t="str">
        <f>IFERROR(__xludf.DUMMYFUNCTION("if(or(U2067="""",U2067=""f""),"""",U2067&amp;"": ""&amp;vlookup(to_text(U2067),'1.Learning-Goals'!$A$3:$B$100,2,FALSE))"),"")</f>
        <v/>
      </c>
      <c r="Z2067" s="50" t="str">
        <f>IFERROR(__xludf.DUMMYFUNCTION("if(or(V2067="""",V2067=""f""),"""",V2067&amp;"": ""&amp;vlookup(to_text(V2067),'1.Learning-Goals'!$A$3:$B$100,2,FALSE))"),"")</f>
        <v/>
      </c>
      <c r="AA2067" s="50" t="str">
        <f>IFERROR(__xludf.DUMMYFUNCTION("if(or(W2067="""",W2067=""f""),"""",W2067&amp;"": ""&amp;vlookup(to_text(W2067),'1.Learning-Goals'!$A$3:$B$100,2,FALSE))"),"")</f>
        <v/>
      </c>
      <c r="AB2067" s="50" t="str">
        <f>IFERROR(__xludf.DUMMYFUNCTION("if(or(X2067="""",X2067=""f""),"""",X2067&amp;"": ""&amp;vlookup(to_text(X2067),'1.Learning-Goals'!$A$3:$B$100,2,FALSE))"),"")</f>
        <v/>
      </c>
      <c r="AC2067" s="52"/>
      <c r="AD2067" s="52"/>
      <c r="AE2067" s="52"/>
      <c r="AF2067" s="52"/>
      <c r="AG2067" s="52"/>
      <c r="AH2067" s="52"/>
      <c r="AI2067" s="52"/>
      <c r="AJ2067" s="52"/>
    </row>
    <row r="2068" ht="15.75" customHeight="1">
      <c r="A2068" s="53"/>
      <c r="B2068" s="39" t="str">
        <f t="shared" si="1"/>
        <v/>
      </c>
      <c r="C2068" s="40" t="s">
        <v>6724</v>
      </c>
      <c r="D2068" s="41" t="s">
        <v>6725</v>
      </c>
      <c r="E2068" s="41" t="s">
        <v>6691</v>
      </c>
      <c r="F2068" s="40" t="s">
        <v>6692</v>
      </c>
      <c r="G2068" s="41" t="s">
        <v>6701</v>
      </c>
      <c r="H2068" s="62" t="s">
        <v>6693</v>
      </c>
      <c r="I2068" s="41" t="s">
        <v>6694</v>
      </c>
      <c r="J2068" s="56"/>
      <c r="K2068" s="44"/>
      <c r="L2068" s="45"/>
      <c r="M2068" s="46" t="s">
        <v>6694</v>
      </c>
      <c r="N2068" s="40" t="s">
        <v>6692</v>
      </c>
      <c r="O2068" s="61"/>
      <c r="P2068" s="49"/>
      <c r="Q2068" s="59"/>
      <c r="R2068" s="59"/>
      <c r="S2068" s="49"/>
      <c r="T2068" s="50" t="str">
        <f>IFERROR(__xludf.DUMMYFUNCTION("if(isblank($A2068),"""",REGEXREPLACE($A2068,   "",?(\d),?"",  ""$1""&amp;""-""&amp;$H2068))"),"")</f>
        <v/>
      </c>
      <c r="U2068" s="51" t="str">
        <f>IFERROR(__xludf.DUMMYFUNCTION("iferror(split(A2068,"","",TRUE,TRUE),"""")"),"")</f>
        <v/>
      </c>
      <c r="V2068" s="51"/>
      <c r="W2068" s="51"/>
      <c r="X2068" s="51"/>
      <c r="Y2068" s="50" t="str">
        <f>IFERROR(__xludf.DUMMYFUNCTION("if(or(U2068="""",U2068=""f""),"""",U2068&amp;"": ""&amp;vlookup(to_text(U2068),'1.Learning-Goals'!$A$3:$B$100,2,FALSE))"),"")</f>
        <v/>
      </c>
      <c r="Z2068" s="50" t="str">
        <f>IFERROR(__xludf.DUMMYFUNCTION("if(or(V2068="""",V2068=""f""),"""",V2068&amp;"": ""&amp;vlookup(to_text(V2068),'1.Learning-Goals'!$A$3:$B$100,2,FALSE))"),"")</f>
        <v/>
      </c>
      <c r="AA2068" s="50" t="str">
        <f>IFERROR(__xludf.DUMMYFUNCTION("if(or(W2068="""",W2068=""f""),"""",W2068&amp;"": ""&amp;vlookup(to_text(W2068),'1.Learning-Goals'!$A$3:$B$100,2,FALSE))"),"")</f>
        <v/>
      </c>
      <c r="AB2068" s="50" t="str">
        <f>IFERROR(__xludf.DUMMYFUNCTION("if(or(X2068="""",X2068=""f""),"""",X2068&amp;"": ""&amp;vlookup(to_text(X2068),'1.Learning-Goals'!$A$3:$B$100,2,FALSE))"),"")</f>
        <v/>
      </c>
      <c r="AC2068" s="52"/>
      <c r="AD2068" s="52"/>
      <c r="AE2068" s="52"/>
      <c r="AF2068" s="52"/>
      <c r="AG2068" s="52"/>
      <c r="AH2068" s="52"/>
      <c r="AI2068" s="52"/>
      <c r="AJ2068" s="52"/>
    </row>
    <row r="2069" ht="15.75" customHeight="1">
      <c r="A2069" s="53"/>
      <c r="B2069" s="39" t="str">
        <f t="shared" si="1"/>
        <v/>
      </c>
      <c r="C2069" s="40" t="s">
        <v>6726</v>
      </c>
      <c r="D2069" s="41" t="s">
        <v>6727</v>
      </c>
      <c r="E2069" s="41" t="s">
        <v>6691</v>
      </c>
      <c r="F2069" s="40" t="s">
        <v>6728</v>
      </c>
      <c r="G2069" s="41" t="s">
        <v>4902</v>
      </c>
      <c r="H2069" s="62" t="s">
        <v>6693</v>
      </c>
      <c r="I2069" s="41" t="s">
        <v>6729</v>
      </c>
      <c r="J2069" s="56"/>
      <c r="K2069" s="44"/>
      <c r="L2069" s="45"/>
      <c r="M2069" s="46" t="s">
        <v>6730</v>
      </c>
      <c r="N2069" s="40" t="s">
        <v>6731</v>
      </c>
      <c r="O2069" s="61"/>
      <c r="P2069" s="49"/>
      <c r="Q2069" s="59"/>
      <c r="R2069" s="59"/>
      <c r="S2069" s="49"/>
      <c r="T2069" s="50" t="str">
        <f>IFERROR(__xludf.DUMMYFUNCTION("if(isblank($A2069),"""",REGEXREPLACE($A2069,   "",?(\d),?"",  ""$1""&amp;""-""&amp;$H2069))"),"")</f>
        <v/>
      </c>
      <c r="U2069" s="51" t="str">
        <f>IFERROR(__xludf.DUMMYFUNCTION("iferror(split(A2069,"","",TRUE,TRUE),"""")"),"")</f>
        <v/>
      </c>
      <c r="V2069" s="51"/>
      <c r="W2069" s="51"/>
      <c r="X2069" s="51"/>
      <c r="Y2069" s="50" t="str">
        <f>IFERROR(__xludf.DUMMYFUNCTION("if(or(U2069="""",U2069=""f""),"""",U2069&amp;"": ""&amp;vlookup(to_text(U2069),'1.Learning-Goals'!$A$3:$B$100,2,FALSE))"),"")</f>
        <v/>
      </c>
      <c r="Z2069" s="50" t="str">
        <f>IFERROR(__xludf.DUMMYFUNCTION("if(or(V2069="""",V2069=""f""),"""",V2069&amp;"": ""&amp;vlookup(to_text(V2069),'1.Learning-Goals'!$A$3:$B$100,2,FALSE))"),"")</f>
        <v/>
      </c>
      <c r="AA2069" s="50" t="str">
        <f>IFERROR(__xludf.DUMMYFUNCTION("if(or(W2069="""",W2069=""f""),"""",W2069&amp;"": ""&amp;vlookup(to_text(W2069),'1.Learning-Goals'!$A$3:$B$100,2,FALSE))"),"")</f>
        <v/>
      </c>
      <c r="AB2069" s="50" t="str">
        <f>IFERROR(__xludf.DUMMYFUNCTION("if(or(X2069="""",X2069=""f""),"""",X2069&amp;"": ""&amp;vlookup(to_text(X2069),'1.Learning-Goals'!$A$3:$B$100,2,FALSE))"),"")</f>
        <v/>
      </c>
      <c r="AC2069" s="52"/>
      <c r="AD2069" s="52"/>
      <c r="AE2069" s="52"/>
      <c r="AF2069" s="52"/>
      <c r="AG2069" s="52"/>
      <c r="AH2069" s="52"/>
      <c r="AI2069" s="52"/>
      <c r="AJ2069" s="52"/>
    </row>
    <row r="2070" ht="15.75" customHeight="1">
      <c r="A2070" s="53"/>
      <c r="B2070" s="39" t="str">
        <f t="shared" si="1"/>
        <v/>
      </c>
      <c r="C2070" s="40" t="s">
        <v>6732</v>
      </c>
      <c r="D2070" s="41" t="s">
        <v>6733</v>
      </c>
      <c r="E2070" s="41" t="s">
        <v>6691</v>
      </c>
      <c r="F2070" s="40" t="s">
        <v>6728</v>
      </c>
      <c r="G2070" s="41" t="s">
        <v>1067</v>
      </c>
      <c r="H2070" s="62" t="s">
        <v>6693</v>
      </c>
      <c r="I2070" s="41" t="s">
        <v>6729</v>
      </c>
      <c r="J2070" s="56"/>
      <c r="K2070" s="44"/>
      <c r="L2070" s="45"/>
      <c r="M2070" s="46" t="s">
        <v>6730</v>
      </c>
      <c r="N2070" s="40" t="s">
        <v>6731</v>
      </c>
      <c r="O2070" s="61"/>
      <c r="P2070" s="49"/>
      <c r="Q2070" s="59"/>
      <c r="R2070" s="59"/>
      <c r="S2070" s="49"/>
      <c r="T2070" s="50" t="str">
        <f>IFERROR(__xludf.DUMMYFUNCTION("if(isblank($A2070),"""",REGEXREPLACE($A2070,   "",?(\d),?"",  ""$1""&amp;""-""&amp;$H2070))"),"")</f>
        <v/>
      </c>
      <c r="U2070" s="51" t="str">
        <f>IFERROR(__xludf.DUMMYFUNCTION("iferror(split(A2070,"","",TRUE,TRUE),"""")"),"")</f>
        <v/>
      </c>
      <c r="V2070" s="51"/>
      <c r="W2070" s="51"/>
      <c r="X2070" s="51"/>
      <c r="Y2070" s="50" t="str">
        <f>IFERROR(__xludf.DUMMYFUNCTION("if(or(U2070="""",U2070=""f""),"""",U2070&amp;"": ""&amp;vlookup(to_text(U2070),'1.Learning-Goals'!$A$3:$B$100,2,FALSE))"),"")</f>
        <v/>
      </c>
      <c r="Z2070" s="50" t="str">
        <f>IFERROR(__xludf.DUMMYFUNCTION("if(or(V2070="""",V2070=""f""),"""",V2070&amp;"": ""&amp;vlookup(to_text(V2070),'1.Learning-Goals'!$A$3:$B$100,2,FALSE))"),"")</f>
        <v/>
      </c>
      <c r="AA2070" s="50" t="str">
        <f>IFERROR(__xludf.DUMMYFUNCTION("if(or(W2070="""",W2070=""f""),"""",W2070&amp;"": ""&amp;vlookup(to_text(W2070),'1.Learning-Goals'!$A$3:$B$100,2,FALSE))"),"")</f>
        <v/>
      </c>
      <c r="AB2070" s="50" t="str">
        <f>IFERROR(__xludf.DUMMYFUNCTION("if(or(X2070="""",X2070=""f""),"""",X2070&amp;"": ""&amp;vlookup(to_text(X2070),'1.Learning-Goals'!$A$3:$B$100,2,FALSE))"),"")</f>
        <v/>
      </c>
      <c r="AC2070" s="52"/>
      <c r="AD2070" s="52"/>
      <c r="AE2070" s="52"/>
      <c r="AF2070" s="52"/>
      <c r="AG2070" s="52"/>
      <c r="AH2070" s="52"/>
      <c r="AI2070" s="52"/>
      <c r="AJ2070" s="52"/>
    </row>
    <row r="2071" ht="15.75" customHeight="1">
      <c r="A2071" s="53"/>
      <c r="B2071" s="39" t="str">
        <f t="shared" si="1"/>
        <v/>
      </c>
      <c r="C2071" s="40" t="s">
        <v>6734</v>
      </c>
      <c r="D2071" s="41" t="s">
        <v>6735</v>
      </c>
      <c r="E2071" s="41" t="s">
        <v>6691</v>
      </c>
      <c r="F2071" s="40" t="s">
        <v>6728</v>
      </c>
      <c r="G2071" s="41" t="s">
        <v>4051</v>
      </c>
      <c r="H2071" s="62" t="s">
        <v>6693</v>
      </c>
      <c r="I2071" s="41" t="s">
        <v>6729</v>
      </c>
      <c r="J2071" s="43"/>
      <c r="K2071" s="44"/>
      <c r="L2071" s="45"/>
      <c r="M2071" s="46" t="s">
        <v>6730</v>
      </c>
      <c r="N2071" s="40" t="s">
        <v>6731</v>
      </c>
      <c r="O2071" s="61"/>
      <c r="P2071" s="49"/>
      <c r="Q2071" s="59"/>
      <c r="R2071" s="59"/>
      <c r="S2071" s="49"/>
      <c r="T2071" s="50" t="str">
        <f>IFERROR(__xludf.DUMMYFUNCTION("if(isblank($A2071),"""",REGEXREPLACE($A2071,   "",?(\d),?"",  ""$1""&amp;""-""&amp;$H2071))"),"")</f>
        <v/>
      </c>
      <c r="U2071" s="51" t="str">
        <f>IFERROR(__xludf.DUMMYFUNCTION("iferror(split(A2071,"","",TRUE,TRUE),"""")"),"")</f>
        <v/>
      </c>
      <c r="V2071" s="51"/>
      <c r="W2071" s="51"/>
      <c r="X2071" s="51"/>
      <c r="Y2071" s="50" t="str">
        <f>IFERROR(__xludf.DUMMYFUNCTION("if(or(U2071="""",U2071=""f""),"""",U2071&amp;"": ""&amp;vlookup(to_text(U2071),'1.Learning-Goals'!$A$3:$B$100,2,FALSE))"),"")</f>
        <v/>
      </c>
      <c r="Z2071" s="50" t="str">
        <f>IFERROR(__xludf.DUMMYFUNCTION("if(or(V2071="""",V2071=""f""),"""",V2071&amp;"": ""&amp;vlookup(to_text(V2071),'1.Learning-Goals'!$A$3:$B$100,2,FALSE))"),"")</f>
        <v/>
      </c>
      <c r="AA2071" s="50" t="str">
        <f>IFERROR(__xludf.DUMMYFUNCTION("if(or(W2071="""",W2071=""f""),"""",W2071&amp;"": ""&amp;vlookup(to_text(W2071),'1.Learning-Goals'!$A$3:$B$100,2,FALSE))"),"")</f>
        <v/>
      </c>
      <c r="AB2071" s="50" t="str">
        <f>IFERROR(__xludf.DUMMYFUNCTION("if(or(X2071="""",X2071=""f""),"""",X2071&amp;"": ""&amp;vlookup(to_text(X2071),'1.Learning-Goals'!$A$3:$B$100,2,FALSE))"),"")</f>
        <v/>
      </c>
      <c r="AC2071" s="52"/>
      <c r="AD2071" s="52"/>
      <c r="AE2071" s="52"/>
      <c r="AF2071" s="52"/>
      <c r="AG2071" s="52"/>
      <c r="AH2071" s="52"/>
      <c r="AI2071" s="52"/>
      <c r="AJ2071" s="52"/>
    </row>
    <row r="2072" ht="15.75" customHeight="1">
      <c r="A2072" s="53"/>
      <c r="B2072" s="39" t="str">
        <f t="shared" si="1"/>
        <v/>
      </c>
      <c r="C2072" s="40" t="s">
        <v>6736</v>
      </c>
      <c r="D2072" s="41" t="s">
        <v>6737</v>
      </c>
      <c r="E2072" s="41" t="s">
        <v>6691</v>
      </c>
      <c r="F2072" s="40" t="s">
        <v>6728</v>
      </c>
      <c r="G2072" s="41" t="s">
        <v>6701</v>
      </c>
      <c r="H2072" s="62" t="s">
        <v>6693</v>
      </c>
      <c r="I2072" s="41" t="s">
        <v>6729</v>
      </c>
      <c r="J2072" s="56"/>
      <c r="K2072" s="44"/>
      <c r="L2072" s="45"/>
      <c r="M2072" s="46" t="s">
        <v>6730</v>
      </c>
      <c r="N2072" s="40" t="s">
        <v>6731</v>
      </c>
      <c r="O2072" s="61"/>
      <c r="P2072" s="49"/>
      <c r="Q2072" s="59"/>
      <c r="R2072" s="59"/>
      <c r="S2072" s="49"/>
      <c r="T2072" s="50" t="str">
        <f>IFERROR(__xludf.DUMMYFUNCTION("if(isblank($A2072),"""",REGEXREPLACE($A2072,   "",?(\d),?"",  ""$1""&amp;""-""&amp;$H2072))"),"")</f>
        <v/>
      </c>
      <c r="U2072" s="51" t="str">
        <f>IFERROR(__xludf.DUMMYFUNCTION("iferror(split(A2072,"","",TRUE,TRUE),"""")"),"")</f>
        <v/>
      </c>
      <c r="V2072" s="51"/>
      <c r="W2072" s="51"/>
      <c r="X2072" s="51"/>
      <c r="Y2072" s="50" t="str">
        <f>IFERROR(__xludf.DUMMYFUNCTION("if(or(U2072="""",U2072=""f""),"""",U2072&amp;"": ""&amp;vlookup(to_text(U2072),'1.Learning-Goals'!$A$3:$B$100,2,FALSE))"),"")</f>
        <v/>
      </c>
      <c r="Z2072" s="50" t="str">
        <f>IFERROR(__xludf.DUMMYFUNCTION("if(or(V2072="""",V2072=""f""),"""",V2072&amp;"": ""&amp;vlookup(to_text(V2072),'1.Learning-Goals'!$A$3:$B$100,2,FALSE))"),"")</f>
        <v/>
      </c>
      <c r="AA2072" s="50" t="str">
        <f>IFERROR(__xludf.DUMMYFUNCTION("if(or(W2072="""",W2072=""f""),"""",W2072&amp;"": ""&amp;vlookup(to_text(W2072),'1.Learning-Goals'!$A$3:$B$100,2,FALSE))"),"")</f>
        <v/>
      </c>
      <c r="AB2072" s="50" t="str">
        <f>IFERROR(__xludf.DUMMYFUNCTION("if(or(X2072="""",X2072=""f""),"""",X2072&amp;"": ""&amp;vlookup(to_text(X2072),'1.Learning-Goals'!$A$3:$B$100,2,FALSE))"),"")</f>
        <v/>
      </c>
      <c r="AC2072" s="52"/>
      <c r="AD2072" s="52"/>
      <c r="AE2072" s="52"/>
      <c r="AF2072" s="52"/>
      <c r="AG2072" s="52"/>
      <c r="AH2072" s="52"/>
      <c r="AI2072" s="52"/>
      <c r="AJ2072" s="52"/>
    </row>
    <row r="2073" ht="15.75" customHeight="1">
      <c r="A2073" s="53"/>
      <c r="B2073" s="39" t="str">
        <f t="shared" si="1"/>
        <v/>
      </c>
      <c r="C2073" s="40" t="s">
        <v>6738</v>
      </c>
      <c r="D2073" s="41" t="s">
        <v>6739</v>
      </c>
      <c r="E2073" s="41" t="s">
        <v>6691</v>
      </c>
      <c r="F2073" s="40" t="s">
        <v>6728</v>
      </c>
      <c r="G2073" s="41" t="s">
        <v>4902</v>
      </c>
      <c r="H2073" s="62" t="s">
        <v>6693</v>
      </c>
      <c r="I2073" s="41" t="s">
        <v>6729</v>
      </c>
      <c r="J2073" s="56"/>
      <c r="K2073" s="44"/>
      <c r="L2073" s="45"/>
      <c r="M2073" s="46" t="s">
        <v>6730</v>
      </c>
      <c r="N2073" s="40" t="s">
        <v>6731</v>
      </c>
      <c r="O2073" s="61"/>
      <c r="P2073" s="49"/>
      <c r="Q2073" s="59"/>
      <c r="R2073" s="59"/>
      <c r="S2073" s="49"/>
      <c r="T2073" s="50" t="str">
        <f>IFERROR(__xludf.DUMMYFUNCTION("if(isblank($A2073),"""",REGEXREPLACE($A2073,   "",?(\d),?"",  ""$1""&amp;""-""&amp;$H2073))"),"")</f>
        <v/>
      </c>
      <c r="U2073" s="51" t="str">
        <f>IFERROR(__xludf.DUMMYFUNCTION("iferror(split(A2073,"","",TRUE,TRUE),"""")"),"")</f>
        <v/>
      </c>
      <c r="V2073" s="51"/>
      <c r="W2073" s="51"/>
      <c r="X2073" s="51"/>
      <c r="Y2073" s="50" t="str">
        <f>IFERROR(__xludf.DUMMYFUNCTION("if(or(U2073="""",U2073=""f""),"""",U2073&amp;"": ""&amp;vlookup(to_text(U2073),'1.Learning-Goals'!$A$3:$B$100,2,FALSE))"),"")</f>
        <v/>
      </c>
      <c r="Z2073" s="50" t="str">
        <f>IFERROR(__xludf.DUMMYFUNCTION("if(or(V2073="""",V2073=""f""),"""",V2073&amp;"": ""&amp;vlookup(to_text(V2073),'1.Learning-Goals'!$A$3:$B$100,2,FALSE))"),"")</f>
        <v/>
      </c>
      <c r="AA2073" s="50" t="str">
        <f>IFERROR(__xludf.DUMMYFUNCTION("if(or(W2073="""",W2073=""f""),"""",W2073&amp;"": ""&amp;vlookup(to_text(W2073),'1.Learning-Goals'!$A$3:$B$100,2,FALSE))"),"")</f>
        <v/>
      </c>
      <c r="AB2073" s="50" t="str">
        <f>IFERROR(__xludf.DUMMYFUNCTION("if(or(X2073="""",X2073=""f""),"""",X2073&amp;"": ""&amp;vlookup(to_text(X2073),'1.Learning-Goals'!$A$3:$B$100,2,FALSE))"),"")</f>
        <v/>
      </c>
      <c r="AC2073" s="52"/>
      <c r="AD2073" s="52"/>
      <c r="AE2073" s="52"/>
      <c r="AF2073" s="52"/>
      <c r="AG2073" s="52"/>
      <c r="AH2073" s="52"/>
      <c r="AI2073" s="52"/>
      <c r="AJ2073" s="52"/>
    </row>
    <row r="2074" ht="15.75" customHeight="1">
      <c r="A2074" s="53"/>
      <c r="B2074" s="39" t="str">
        <f t="shared" si="1"/>
        <v/>
      </c>
      <c r="C2074" s="40" t="s">
        <v>6740</v>
      </c>
      <c r="D2074" s="41" t="s">
        <v>6741</v>
      </c>
      <c r="E2074" s="41" t="s">
        <v>6691</v>
      </c>
      <c r="F2074" s="40" t="s">
        <v>6728</v>
      </c>
      <c r="G2074" s="41" t="s">
        <v>1067</v>
      </c>
      <c r="H2074" s="62" t="s">
        <v>6693</v>
      </c>
      <c r="I2074" s="41" t="s">
        <v>6729</v>
      </c>
      <c r="J2074" s="56"/>
      <c r="K2074" s="44"/>
      <c r="L2074" s="45"/>
      <c r="M2074" s="46" t="s">
        <v>6730</v>
      </c>
      <c r="N2074" s="40" t="s">
        <v>6731</v>
      </c>
      <c r="O2074" s="61"/>
      <c r="P2074" s="49"/>
      <c r="Q2074" s="59"/>
      <c r="R2074" s="59"/>
      <c r="S2074" s="49"/>
      <c r="T2074" s="50" t="str">
        <f>IFERROR(__xludf.DUMMYFUNCTION("if(isblank($A2074),"""",REGEXREPLACE($A2074,   "",?(\d),?"",  ""$1""&amp;""-""&amp;$H2074))"),"")</f>
        <v/>
      </c>
      <c r="U2074" s="51" t="str">
        <f>IFERROR(__xludf.DUMMYFUNCTION("iferror(split(A2074,"","",TRUE,TRUE),"""")"),"")</f>
        <v/>
      </c>
      <c r="V2074" s="51"/>
      <c r="W2074" s="51"/>
      <c r="X2074" s="51"/>
      <c r="Y2074" s="50" t="str">
        <f>IFERROR(__xludf.DUMMYFUNCTION("if(or(U2074="""",U2074=""f""),"""",U2074&amp;"": ""&amp;vlookup(to_text(U2074),'1.Learning-Goals'!$A$3:$B$100,2,FALSE))"),"")</f>
        <v/>
      </c>
      <c r="Z2074" s="50" t="str">
        <f>IFERROR(__xludf.DUMMYFUNCTION("if(or(V2074="""",V2074=""f""),"""",V2074&amp;"": ""&amp;vlookup(to_text(V2074),'1.Learning-Goals'!$A$3:$B$100,2,FALSE))"),"")</f>
        <v/>
      </c>
      <c r="AA2074" s="50" t="str">
        <f>IFERROR(__xludf.DUMMYFUNCTION("if(or(W2074="""",W2074=""f""),"""",W2074&amp;"": ""&amp;vlookup(to_text(W2074),'1.Learning-Goals'!$A$3:$B$100,2,FALSE))"),"")</f>
        <v/>
      </c>
      <c r="AB2074" s="50" t="str">
        <f>IFERROR(__xludf.DUMMYFUNCTION("if(or(X2074="""",X2074=""f""),"""",X2074&amp;"": ""&amp;vlookup(to_text(X2074),'1.Learning-Goals'!$A$3:$B$100,2,FALSE))"),"")</f>
        <v/>
      </c>
      <c r="AC2074" s="52"/>
      <c r="AD2074" s="52"/>
      <c r="AE2074" s="52"/>
      <c r="AF2074" s="52"/>
      <c r="AG2074" s="52"/>
      <c r="AH2074" s="52"/>
      <c r="AI2074" s="52"/>
      <c r="AJ2074" s="52"/>
    </row>
    <row r="2075" ht="15.75" customHeight="1">
      <c r="A2075" s="53"/>
      <c r="B2075" s="39" t="str">
        <f t="shared" si="1"/>
        <v/>
      </c>
      <c r="C2075" s="40" t="s">
        <v>6742</v>
      </c>
      <c r="D2075" s="41" t="s">
        <v>6743</v>
      </c>
      <c r="E2075" s="41" t="s">
        <v>6691</v>
      </c>
      <c r="F2075" s="40" t="s">
        <v>6728</v>
      </c>
      <c r="G2075" s="41" t="s">
        <v>4051</v>
      </c>
      <c r="H2075" s="62" t="s">
        <v>6693</v>
      </c>
      <c r="I2075" s="41" t="s">
        <v>6729</v>
      </c>
      <c r="J2075" s="43"/>
      <c r="K2075" s="44"/>
      <c r="L2075" s="45"/>
      <c r="M2075" s="46" t="s">
        <v>6730</v>
      </c>
      <c r="N2075" s="40" t="s">
        <v>6731</v>
      </c>
      <c r="O2075" s="61"/>
      <c r="P2075" s="49"/>
      <c r="Q2075" s="59"/>
      <c r="R2075" s="59"/>
      <c r="S2075" s="49"/>
      <c r="T2075" s="50" t="str">
        <f>IFERROR(__xludf.DUMMYFUNCTION("if(isblank($A2075),"""",REGEXREPLACE($A2075,   "",?(\d),?"",  ""$1""&amp;""-""&amp;$H2075))"),"")</f>
        <v/>
      </c>
      <c r="U2075" s="51" t="str">
        <f>IFERROR(__xludf.DUMMYFUNCTION("iferror(split(A2075,"","",TRUE,TRUE),"""")"),"")</f>
        <v/>
      </c>
      <c r="V2075" s="51"/>
      <c r="W2075" s="51"/>
      <c r="X2075" s="51"/>
      <c r="Y2075" s="50" t="str">
        <f>IFERROR(__xludf.DUMMYFUNCTION("if(or(U2075="""",U2075=""f""),"""",U2075&amp;"": ""&amp;vlookup(to_text(U2075),'1.Learning-Goals'!$A$3:$B$100,2,FALSE))"),"")</f>
        <v/>
      </c>
      <c r="Z2075" s="50" t="str">
        <f>IFERROR(__xludf.DUMMYFUNCTION("if(or(V2075="""",V2075=""f""),"""",V2075&amp;"": ""&amp;vlookup(to_text(V2075),'1.Learning-Goals'!$A$3:$B$100,2,FALSE))"),"")</f>
        <v/>
      </c>
      <c r="AA2075" s="50" t="str">
        <f>IFERROR(__xludf.DUMMYFUNCTION("if(or(W2075="""",W2075=""f""),"""",W2075&amp;"": ""&amp;vlookup(to_text(W2075),'1.Learning-Goals'!$A$3:$B$100,2,FALSE))"),"")</f>
        <v/>
      </c>
      <c r="AB2075" s="50" t="str">
        <f>IFERROR(__xludf.DUMMYFUNCTION("if(or(X2075="""",X2075=""f""),"""",X2075&amp;"": ""&amp;vlookup(to_text(X2075),'1.Learning-Goals'!$A$3:$B$100,2,FALSE))"),"")</f>
        <v/>
      </c>
      <c r="AC2075" s="52"/>
      <c r="AD2075" s="52"/>
      <c r="AE2075" s="52"/>
      <c r="AF2075" s="52"/>
      <c r="AG2075" s="52"/>
      <c r="AH2075" s="52"/>
      <c r="AI2075" s="52"/>
      <c r="AJ2075" s="52"/>
    </row>
    <row r="2076" ht="15.75" customHeight="1">
      <c r="A2076" s="53"/>
      <c r="B2076" s="39" t="str">
        <f t="shared" si="1"/>
        <v/>
      </c>
      <c r="C2076" s="40" t="s">
        <v>6744</v>
      </c>
      <c r="D2076" s="41" t="s">
        <v>6745</v>
      </c>
      <c r="E2076" s="41" t="s">
        <v>6691</v>
      </c>
      <c r="F2076" s="40" t="s">
        <v>6728</v>
      </c>
      <c r="G2076" s="41" t="s">
        <v>6701</v>
      </c>
      <c r="H2076" s="62" t="s">
        <v>6693</v>
      </c>
      <c r="I2076" s="41" t="s">
        <v>6729</v>
      </c>
      <c r="J2076" s="56"/>
      <c r="K2076" s="44"/>
      <c r="L2076" s="45"/>
      <c r="M2076" s="46" t="s">
        <v>6730</v>
      </c>
      <c r="N2076" s="40" t="s">
        <v>6731</v>
      </c>
      <c r="O2076" s="61"/>
      <c r="P2076" s="49"/>
      <c r="Q2076" s="59"/>
      <c r="R2076" s="59"/>
      <c r="S2076" s="49"/>
      <c r="T2076" s="50" t="str">
        <f>IFERROR(__xludf.DUMMYFUNCTION("if(isblank($A2076),"""",REGEXREPLACE($A2076,   "",?(\d),?"",  ""$1""&amp;""-""&amp;$H2076))"),"")</f>
        <v/>
      </c>
      <c r="U2076" s="51" t="str">
        <f>IFERROR(__xludf.DUMMYFUNCTION("iferror(split(A2076,"","",TRUE,TRUE),"""")"),"")</f>
        <v/>
      </c>
      <c r="V2076" s="51"/>
      <c r="W2076" s="51"/>
      <c r="X2076" s="51"/>
      <c r="Y2076" s="50" t="str">
        <f>IFERROR(__xludf.DUMMYFUNCTION("if(or(U2076="""",U2076=""f""),"""",U2076&amp;"": ""&amp;vlookup(to_text(U2076),'1.Learning-Goals'!$A$3:$B$100,2,FALSE))"),"")</f>
        <v/>
      </c>
      <c r="Z2076" s="50" t="str">
        <f>IFERROR(__xludf.DUMMYFUNCTION("if(or(V2076="""",V2076=""f""),"""",V2076&amp;"": ""&amp;vlookup(to_text(V2076),'1.Learning-Goals'!$A$3:$B$100,2,FALSE))"),"")</f>
        <v/>
      </c>
      <c r="AA2076" s="50" t="str">
        <f>IFERROR(__xludf.DUMMYFUNCTION("if(or(W2076="""",W2076=""f""),"""",W2076&amp;"": ""&amp;vlookup(to_text(W2076),'1.Learning-Goals'!$A$3:$B$100,2,FALSE))"),"")</f>
        <v/>
      </c>
      <c r="AB2076" s="50" t="str">
        <f>IFERROR(__xludf.DUMMYFUNCTION("if(or(X2076="""",X2076=""f""),"""",X2076&amp;"": ""&amp;vlookup(to_text(X2076),'1.Learning-Goals'!$A$3:$B$100,2,FALSE))"),"")</f>
        <v/>
      </c>
      <c r="AC2076" s="52"/>
      <c r="AD2076" s="52"/>
      <c r="AE2076" s="52"/>
      <c r="AF2076" s="52"/>
      <c r="AG2076" s="52"/>
      <c r="AH2076" s="52"/>
      <c r="AI2076" s="52"/>
      <c r="AJ2076" s="52"/>
    </row>
    <row r="2077" ht="15.75" customHeight="1">
      <c r="A2077" s="53"/>
      <c r="B2077" s="39" t="str">
        <f t="shared" si="1"/>
        <v/>
      </c>
      <c r="C2077" s="40" t="s">
        <v>6746</v>
      </c>
      <c r="D2077" s="41" t="s">
        <v>6747</v>
      </c>
      <c r="E2077" s="41" t="s">
        <v>6691</v>
      </c>
      <c r="F2077" s="40" t="s">
        <v>6728</v>
      </c>
      <c r="G2077" s="41" t="s">
        <v>4902</v>
      </c>
      <c r="H2077" s="62" t="s">
        <v>6693</v>
      </c>
      <c r="I2077" s="41" t="s">
        <v>6729</v>
      </c>
      <c r="J2077" s="56"/>
      <c r="K2077" s="44"/>
      <c r="L2077" s="45"/>
      <c r="M2077" s="46" t="s">
        <v>6730</v>
      </c>
      <c r="N2077" s="40" t="s">
        <v>6731</v>
      </c>
      <c r="O2077" s="61"/>
      <c r="P2077" s="49"/>
      <c r="Q2077" s="59"/>
      <c r="R2077" s="59"/>
      <c r="S2077" s="49"/>
      <c r="T2077" s="50" t="str">
        <f>IFERROR(__xludf.DUMMYFUNCTION("if(isblank($A2077),"""",REGEXREPLACE($A2077,   "",?(\d),?"",  ""$1""&amp;""-""&amp;$H2077))"),"")</f>
        <v/>
      </c>
      <c r="U2077" s="51" t="str">
        <f>IFERROR(__xludf.DUMMYFUNCTION("iferror(split(A2077,"","",TRUE,TRUE),"""")"),"")</f>
        <v/>
      </c>
      <c r="V2077" s="51"/>
      <c r="W2077" s="51"/>
      <c r="X2077" s="51"/>
      <c r="Y2077" s="50" t="str">
        <f>IFERROR(__xludf.DUMMYFUNCTION("if(or(U2077="""",U2077=""f""),"""",U2077&amp;"": ""&amp;vlookup(to_text(U2077),'1.Learning-Goals'!$A$3:$B$100,2,FALSE))"),"")</f>
        <v/>
      </c>
      <c r="Z2077" s="50" t="str">
        <f>IFERROR(__xludf.DUMMYFUNCTION("if(or(V2077="""",V2077=""f""),"""",V2077&amp;"": ""&amp;vlookup(to_text(V2077),'1.Learning-Goals'!$A$3:$B$100,2,FALSE))"),"")</f>
        <v/>
      </c>
      <c r="AA2077" s="50" t="str">
        <f>IFERROR(__xludf.DUMMYFUNCTION("if(or(W2077="""",W2077=""f""),"""",W2077&amp;"": ""&amp;vlookup(to_text(W2077),'1.Learning-Goals'!$A$3:$B$100,2,FALSE))"),"")</f>
        <v/>
      </c>
      <c r="AB2077" s="50" t="str">
        <f>IFERROR(__xludf.DUMMYFUNCTION("if(or(X2077="""",X2077=""f""),"""",X2077&amp;"": ""&amp;vlookup(to_text(X2077),'1.Learning-Goals'!$A$3:$B$100,2,FALSE))"),"")</f>
        <v/>
      </c>
      <c r="AC2077" s="52"/>
      <c r="AD2077" s="52"/>
      <c r="AE2077" s="52"/>
      <c r="AF2077" s="52"/>
      <c r="AG2077" s="52"/>
      <c r="AH2077" s="52"/>
      <c r="AI2077" s="52"/>
      <c r="AJ2077" s="52"/>
    </row>
    <row r="2078" ht="15.75" customHeight="1">
      <c r="A2078" s="53"/>
      <c r="B2078" s="39" t="str">
        <f t="shared" si="1"/>
        <v/>
      </c>
      <c r="C2078" s="40" t="s">
        <v>6748</v>
      </c>
      <c r="D2078" s="41" t="s">
        <v>6749</v>
      </c>
      <c r="E2078" s="41" t="s">
        <v>6691</v>
      </c>
      <c r="F2078" s="40" t="s">
        <v>6728</v>
      </c>
      <c r="G2078" s="41" t="s">
        <v>1067</v>
      </c>
      <c r="H2078" s="62" t="s">
        <v>6693</v>
      </c>
      <c r="I2078" s="41" t="s">
        <v>6729</v>
      </c>
      <c r="J2078" s="56"/>
      <c r="K2078" s="44"/>
      <c r="L2078" s="45"/>
      <c r="M2078" s="46" t="s">
        <v>6730</v>
      </c>
      <c r="N2078" s="40" t="s">
        <v>6731</v>
      </c>
      <c r="O2078" s="61"/>
      <c r="P2078" s="49"/>
      <c r="Q2078" s="59"/>
      <c r="R2078" s="59"/>
      <c r="S2078" s="49"/>
      <c r="T2078" s="50" t="str">
        <f>IFERROR(__xludf.DUMMYFUNCTION("if(isblank($A2078),"""",REGEXREPLACE($A2078,   "",?(\d),?"",  ""$1""&amp;""-""&amp;$H2078))"),"")</f>
        <v/>
      </c>
      <c r="U2078" s="51" t="str">
        <f>IFERROR(__xludf.DUMMYFUNCTION("iferror(split(A2078,"","",TRUE,TRUE),"""")"),"")</f>
        <v/>
      </c>
      <c r="V2078" s="51"/>
      <c r="W2078" s="51"/>
      <c r="X2078" s="51"/>
      <c r="Y2078" s="50" t="str">
        <f>IFERROR(__xludf.DUMMYFUNCTION("if(or(U2078="""",U2078=""f""),"""",U2078&amp;"": ""&amp;vlookup(to_text(U2078),'1.Learning-Goals'!$A$3:$B$100,2,FALSE))"),"")</f>
        <v/>
      </c>
      <c r="Z2078" s="50" t="str">
        <f>IFERROR(__xludf.DUMMYFUNCTION("if(or(V2078="""",V2078=""f""),"""",V2078&amp;"": ""&amp;vlookup(to_text(V2078),'1.Learning-Goals'!$A$3:$B$100,2,FALSE))"),"")</f>
        <v/>
      </c>
      <c r="AA2078" s="50" t="str">
        <f>IFERROR(__xludf.DUMMYFUNCTION("if(or(W2078="""",W2078=""f""),"""",W2078&amp;"": ""&amp;vlookup(to_text(W2078),'1.Learning-Goals'!$A$3:$B$100,2,FALSE))"),"")</f>
        <v/>
      </c>
      <c r="AB2078" s="50" t="str">
        <f>IFERROR(__xludf.DUMMYFUNCTION("if(or(X2078="""",X2078=""f""),"""",X2078&amp;"": ""&amp;vlookup(to_text(X2078),'1.Learning-Goals'!$A$3:$B$100,2,FALSE))"),"")</f>
        <v/>
      </c>
      <c r="AC2078" s="52"/>
      <c r="AD2078" s="52"/>
      <c r="AE2078" s="52"/>
      <c r="AF2078" s="52"/>
      <c r="AG2078" s="52"/>
      <c r="AH2078" s="52"/>
      <c r="AI2078" s="52"/>
      <c r="AJ2078" s="52"/>
    </row>
    <row r="2079" ht="15.75" customHeight="1">
      <c r="A2079" s="53"/>
      <c r="B2079" s="39" t="str">
        <f t="shared" si="1"/>
        <v/>
      </c>
      <c r="C2079" s="40" t="s">
        <v>6750</v>
      </c>
      <c r="D2079" s="41" t="s">
        <v>6751</v>
      </c>
      <c r="E2079" s="41" t="s">
        <v>6691</v>
      </c>
      <c r="F2079" s="40" t="s">
        <v>6728</v>
      </c>
      <c r="G2079" s="41" t="s">
        <v>4051</v>
      </c>
      <c r="H2079" s="62" t="s">
        <v>6693</v>
      </c>
      <c r="I2079" s="41" t="s">
        <v>6729</v>
      </c>
      <c r="J2079" s="43"/>
      <c r="K2079" s="44"/>
      <c r="L2079" s="45"/>
      <c r="M2079" s="46" t="s">
        <v>6730</v>
      </c>
      <c r="N2079" s="40" t="s">
        <v>6731</v>
      </c>
      <c r="O2079" s="61"/>
      <c r="P2079" s="49"/>
      <c r="Q2079" s="59"/>
      <c r="R2079" s="59"/>
      <c r="S2079" s="49"/>
      <c r="T2079" s="50" t="str">
        <f>IFERROR(__xludf.DUMMYFUNCTION("if(isblank($A2079),"""",REGEXREPLACE($A2079,   "",?(\d),?"",  ""$1""&amp;""-""&amp;$H2079))"),"")</f>
        <v/>
      </c>
      <c r="U2079" s="51" t="str">
        <f>IFERROR(__xludf.DUMMYFUNCTION("iferror(split(A2079,"","",TRUE,TRUE),"""")"),"")</f>
        <v/>
      </c>
      <c r="V2079" s="51"/>
      <c r="W2079" s="51"/>
      <c r="X2079" s="51"/>
      <c r="Y2079" s="50" t="str">
        <f>IFERROR(__xludf.DUMMYFUNCTION("if(or(U2079="""",U2079=""f""),"""",U2079&amp;"": ""&amp;vlookup(to_text(U2079),'1.Learning-Goals'!$A$3:$B$100,2,FALSE))"),"")</f>
        <v/>
      </c>
      <c r="Z2079" s="50" t="str">
        <f>IFERROR(__xludf.DUMMYFUNCTION("if(or(V2079="""",V2079=""f""),"""",V2079&amp;"": ""&amp;vlookup(to_text(V2079),'1.Learning-Goals'!$A$3:$B$100,2,FALSE))"),"")</f>
        <v/>
      </c>
      <c r="AA2079" s="50" t="str">
        <f>IFERROR(__xludf.DUMMYFUNCTION("if(or(W2079="""",W2079=""f""),"""",W2079&amp;"": ""&amp;vlookup(to_text(W2079),'1.Learning-Goals'!$A$3:$B$100,2,FALSE))"),"")</f>
        <v/>
      </c>
      <c r="AB2079" s="50" t="str">
        <f>IFERROR(__xludf.DUMMYFUNCTION("if(or(X2079="""",X2079=""f""),"""",X2079&amp;"": ""&amp;vlookup(to_text(X2079),'1.Learning-Goals'!$A$3:$B$100,2,FALSE))"),"")</f>
        <v/>
      </c>
      <c r="AC2079" s="52"/>
      <c r="AD2079" s="52"/>
      <c r="AE2079" s="52"/>
      <c r="AF2079" s="52"/>
      <c r="AG2079" s="52"/>
      <c r="AH2079" s="52"/>
      <c r="AI2079" s="52"/>
      <c r="AJ2079" s="52"/>
    </row>
    <row r="2080" ht="15.75" customHeight="1">
      <c r="A2080" s="53"/>
      <c r="B2080" s="39" t="str">
        <f t="shared" si="1"/>
        <v/>
      </c>
      <c r="C2080" s="40" t="s">
        <v>6752</v>
      </c>
      <c r="D2080" s="41" t="s">
        <v>6753</v>
      </c>
      <c r="E2080" s="41" t="s">
        <v>6691</v>
      </c>
      <c r="F2080" s="40" t="s">
        <v>6728</v>
      </c>
      <c r="G2080" s="41" t="s">
        <v>6701</v>
      </c>
      <c r="H2080" s="62" t="s">
        <v>6693</v>
      </c>
      <c r="I2080" s="41" t="s">
        <v>6729</v>
      </c>
      <c r="J2080" s="56"/>
      <c r="K2080" s="44"/>
      <c r="L2080" s="45"/>
      <c r="M2080" s="46" t="s">
        <v>6730</v>
      </c>
      <c r="N2080" s="40" t="s">
        <v>6731</v>
      </c>
      <c r="O2080" s="61"/>
      <c r="P2080" s="49"/>
      <c r="Q2080" s="59"/>
      <c r="R2080" s="59"/>
      <c r="S2080" s="49"/>
      <c r="T2080" s="50" t="str">
        <f>IFERROR(__xludf.DUMMYFUNCTION("if(isblank($A2080),"""",REGEXREPLACE($A2080,   "",?(\d),?"",  ""$1""&amp;""-""&amp;$H2080))"),"")</f>
        <v/>
      </c>
      <c r="U2080" s="51" t="str">
        <f>IFERROR(__xludf.DUMMYFUNCTION("iferror(split(A2080,"","",TRUE,TRUE),"""")"),"")</f>
        <v/>
      </c>
      <c r="V2080" s="51"/>
      <c r="W2080" s="51"/>
      <c r="X2080" s="51"/>
      <c r="Y2080" s="50" t="str">
        <f>IFERROR(__xludf.DUMMYFUNCTION("if(or(U2080="""",U2080=""f""),"""",U2080&amp;"": ""&amp;vlookup(to_text(U2080),'1.Learning-Goals'!$A$3:$B$100,2,FALSE))"),"")</f>
        <v/>
      </c>
      <c r="Z2080" s="50" t="str">
        <f>IFERROR(__xludf.DUMMYFUNCTION("if(or(V2080="""",V2080=""f""),"""",V2080&amp;"": ""&amp;vlookup(to_text(V2080),'1.Learning-Goals'!$A$3:$B$100,2,FALSE))"),"")</f>
        <v/>
      </c>
      <c r="AA2080" s="50" t="str">
        <f>IFERROR(__xludf.DUMMYFUNCTION("if(or(W2080="""",W2080=""f""),"""",W2080&amp;"": ""&amp;vlookup(to_text(W2080),'1.Learning-Goals'!$A$3:$B$100,2,FALSE))"),"")</f>
        <v/>
      </c>
      <c r="AB2080" s="50" t="str">
        <f>IFERROR(__xludf.DUMMYFUNCTION("if(or(X2080="""",X2080=""f""),"""",X2080&amp;"": ""&amp;vlookup(to_text(X2080),'1.Learning-Goals'!$A$3:$B$100,2,FALSE))"),"")</f>
        <v/>
      </c>
      <c r="AC2080" s="52"/>
      <c r="AD2080" s="52"/>
      <c r="AE2080" s="52"/>
      <c r="AF2080" s="52"/>
      <c r="AG2080" s="52"/>
      <c r="AH2080" s="52"/>
      <c r="AI2080" s="52"/>
      <c r="AJ2080" s="52"/>
    </row>
    <row r="2081" ht="15.75" customHeight="1">
      <c r="A2081" s="53"/>
      <c r="B2081" s="39" t="str">
        <f t="shared" si="1"/>
        <v/>
      </c>
      <c r="C2081" s="40" t="s">
        <v>6754</v>
      </c>
      <c r="D2081" s="41" t="s">
        <v>6755</v>
      </c>
      <c r="E2081" s="41" t="s">
        <v>6691</v>
      </c>
      <c r="F2081" s="40" t="s">
        <v>6728</v>
      </c>
      <c r="G2081" s="41" t="s">
        <v>4902</v>
      </c>
      <c r="H2081" s="62" t="s">
        <v>6693</v>
      </c>
      <c r="I2081" s="41" t="s">
        <v>6729</v>
      </c>
      <c r="J2081" s="56"/>
      <c r="K2081" s="44"/>
      <c r="L2081" s="45"/>
      <c r="M2081" s="46" t="s">
        <v>6730</v>
      </c>
      <c r="N2081" s="40" t="s">
        <v>6731</v>
      </c>
      <c r="O2081" s="61"/>
      <c r="P2081" s="49"/>
      <c r="Q2081" s="59"/>
      <c r="R2081" s="59"/>
      <c r="S2081" s="49"/>
      <c r="T2081" s="50" t="str">
        <f>IFERROR(__xludf.DUMMYFUNCTION("if(isblank($A2081),"""",REGEXREPLACE($A2081,   "",?(\d),?"",  ""$1""&amp;""-""&amp;$H2081))"),"")</f>
        <v/>
      </c>
      <c r="U2081" s="51" t="str">
        <f>IFERROR(__xludf.DUMMYFUNCTION("iferror(split(A2081,"","",TRUE,TRUE),"""")"),"")</f>
        <v/>
      </c>
      <c r="V2081" s="51"/>
      <c r="W2081" s="51"/>
      <c r="X2081" s="51"/>
      <c r="Y2081" s="50" t="str">
        <f>IFERROR(__xludf.DUMMYFUNCTION("if(or(U2081="""",U2081=""f""),"""",U2081&amp;"": ""&amp;vlookup(to_text(U2081),'1.Learning-Goals'!$A$3:$B$100,2,FALSE))"),"")</f>
        <v/>
      </c>
      <c r="Z2081" s="50" t="str">
        <f>IFERROR(__xludf.DUMMYFUNCTION("if(or(V2081="""",V2081=""f""),"""",V2081&amp;"": ""&amp;vlookup(to_text(V2081),'1.Learning-Goals'!$A$3:$B$100,2,FALSE))"),"")</f>
        <v/>
      </c>
      <c r="AA2081" s="50" t="str">
        <f>IFERROR(__xludf.DUMMYFUNCTION("if(or(W2081="""",W2081=""f""),"""",W2081&amp;"": ""&amp;vlookup(to_text(W2081),'1.Learning-Goals'!$A$3:$B$100,2,FALSE))"),"")</f>
        <v/>
      </c>
      <c r="AB2081" s="50" t="str">
        <f>IFERROR(__xludf.DUMMYFUNCTION("if(or(X2081="""",X2081=""f""),"""",X2081&amp;"": ""&amp;vlookup(to_text(X2081),'1.Learning-Goals'!$A$3:$B$100,2,FALSE))"),"")</f>
        <v/>
      </c>
      <c r="AC2081" s="52"/>
      <c r="AD2081" s="52"/>
      <c r="AE2081" s="52"/>
      <c r="AF2081" s="52"/>
      <c r="AG2081" s="52"/>
      <c r="AH2081" s="52"/>
      <c r="AI2081" s="52"/>
      <c r="AJ2081" s="52"/>
    </row>
    <row r="2082" ht="15.75" customHeight="1">
      <c r="A2082" s="53"/>
      <c r="B2082" s="39" t="str">
        <f t="shared" si="1"/>
        <v/>
      </c>
      <c r="C2082" s="40" t="s">
        <v>6756</v>
      </c>
      <c r="D2082" s="41" t="s">
        <v>6757</v>
      </c>
      <c r="E2082" s="41" t="s">
        <v>6691</v>
      </c>
      <c r="F2082" s="40" t="s">
        <v>6728</v>
      </c>
      <c r="G2082" s="41" t="s">
        <v>1067</v>
      </c>
      <c r="H2082" s="62" t="s">
        <v>6693</v>
      </c>
      <c r="I2082" s="41" t="s">
        <v>6729</v>
      </c>
      <c r="J2082" s="56"/>
      <c r="K2082" s="44"/>
      <c r="L2082" s="45"/>
      <c r="M2082" s="46" t="s">
        <v>6730</v>
      </c>
      <c r="N2082" s="40" t="s">
        <v>6731</v>
      </c>
      <c r="O2082" s="61"/>
      <c r="P2082" s="49"/>
      <c r="Q2082" s="59"/>
      <c r="R2082" s="59"/>
      <c r="S2082" s="49"/>
      <c r="T2082" s="50" t="str">
        <f>IFERROR(__xludf.DUMMYFUNCTION("if(isblank($A2082),"""",REGEXREPLACE($A2082,   "",?(\d),?"",  ""$1""&amp;""-""&amp;$H2082))"),"")</f>
        <v/>
      </c>
      <c r="U2082" s="51" t="str">
        <f>IFERROR(__xludf.DUMMYFUNCTION("iferror(split(A2082,"","",TRUE,TRUE),"""")"),"")</f>
        <v/>
      </c>
      <c r="V2082" s="51"/>
      <c r="W2082" s="51"/>
      <c r="X2082" s="51"/>
      <c r="Y2082" s="50" t="str">
        <f>IFERROR(__xludf.DUMMYFUNCTION("if(or(U2082="""",U2082=""f""),"""",U2082&amp;"": ""&amp;vlookup(to_text(U2082),'1.Learning-Goals'!$A$3:$B$100,2,FALSE))"),"")</f>
        <v/>
      </c>
      <c r="Z2082" s="50" t="str">
        <f>IFERROR(__xludf.DUMMYFUNCTION("if(or(V2082="""",V2082=""f""),"""",V2082&amp;"": ""&amp;vlookup(to_text(V2082),'1.Learning-Goals'!$A$3:$B$100,2,FALSE))"),"")</f>
        <v/>
      </c>
      <c r="AA2082" s="50" t="str">
        <f>IFERROR(__xludf.DUMMYFUNCTION("if(or(W2082="""",W2082=""f""),"""",W2082&amp;"": ""&amp;vlookup(to_text(W2082),'1.Learning-Goals'!$A$3:$B$100,2,FALSE))"),"")</f>
        <v/>
      </c>
      <c r="AB2082" s="50" t="str">
        <f>IFERROR(__xludf.DUMMYFUNCTION("if(or(X2082="""",X2082=""f""),"""",X2082&amp;"": ""&amp;vlookup(to_text(X2082),'1.Learning-Goals'!$A$3:$B$100,2,FALSE))"),"")</f>
        <v/>
      </c>
      <c r="AC2082" s="52"/>
      <c r="AD2082" s="52"/>
      <c r="AE2082" s="52"/>
      <c r="AF2082" s="52"/>
      <c r="AG2082" s="52"/>
      <c r="AH2082" s="52"/>
      <c r="AI2082" s="52"/>
      <c r="AJ2082" s="52"/>
    </row>
    <row r="2083" ht="15.75" customHeight="1">
      <c r="A2083" s="53"/>
      <c r="B2083" s="39" t="str">
        <f t="shared" si="1"/>
        <v/>
      </c>
      <c r="C2083" s="40" t="s">
        <v>6758</v>
      </c>
      <c r="D2083" s="41" t="s">
        <v>6759</v>
      </c>
      <c r="E2083" s="41" t="s">
        <v>6691</v>
      </c>
      <c r="F2083" s="40" t="s">
        <v>6728</v>
      </c>
      <c r="G2083" s="41" t="s">
        <v>4051</v>
      </c>
      <c r="H2083" s="62" t="s">
        <v>6693</v>
      </c>
      <c r="I2083" s="41" t="s">
        <v>6729</v>
      </c>
      <c r="J2083" s="43"/>
      <c r="K2083" s="44"/>
      <c r="L2083" s="45"/>
      <c r="M2083" s="46" t="s">
        <v>6730</v>
      </c>
      <c r="N2083" s="40" t="s">
        <v>6731</v>
      </c>
      <c r="O2083" s="61"/>
      <c r="P2083" s="49"/>
      <c r="Q2083" s="59"/>
      <c r="R2083" s="59"/>
      <c r="S2083" s="49"/>
      <c r="T2083" s="50" t="str">
        <f>IFERROR(__xludf.DUMMYFUNCTION("if(isblank($A2083),"""",REGEXREPLACE($A2083,   "",?(\d),?"",  ""$1""&amp;""-""&amp;$H2083))"),"")</f>
        <v/>
      </c>
      <c r="U2083" s="51" t="str">
        <f>IFERROR(__xludf.DUMMYFUNCTION("iferror(split(A2083,"","",TRUE,TRUE),"""")"),"")</f>
        <v/>
      </c>
      <c r="V2083" s="51"/>
      <c r="W2083" s="51"/>
      <c r="X2083" s="51"/>
      <c r="Y2083" s="50" t="str">
        <f>IFERROR(__xludf.DUMMYFUNCTION("if(or(U2083="""",U2083=""f""),"""",U2083&amp;"": ""&amp;vlookup(to_text(U2083),'1.Learning-Goals'!$A$3:$B$100,2,FALSE))"),"")</f>
        <v/>
      </c>
      <c r="Z2083" s="50" t="str">
        <f>IFERROR(__xludf.DUMMYFUNCTION("if(or(V2083="""",V2083=""f""),"""",V2083&amp;"": ""&amp;vlookup(to_text(V2083),'1.Learning-Goals'!$A$3:$B$100,2,FALSE))"),"")</f>
        <v/>
      </c>
      <c r="AA2083" s="50" t="str">
        <f>IFERROR(__xludf.DUMMYFUNCTION("if(or(W2083="""",W2083=""f""),"""",W2083&amp;"": ""&amp;vlookup(to_text(W2083),'1.Learning-Goals'!$A$3:$B$100,2,FALSE))"),"")</f>
        <v/>
      </c>
      <c r="AB2083" s="50" t="str">
        <f>IFERROR(__xludf.DUMMYFUNCTION("if(or(X2083="""",X2083=""f""),"""",X2083&amp;"": ""&amp;vlookup(to_text(X2083),'1.Learning-Goals'!$A$3:$B$100,2,FALSE))"),"")</f>
        <v/>
      </c>
      <c r="AC2083" s="52"/>
      <c r="AD2083" s="52"/>
      <c r="AE2083" s="52"/>
      <c r="AF2083" s="52"/>
      <c r="AG2083" s="52"/>
      <c r="AH2083" s="52"/>
      <c r="AI2083" s="52"/>
      <c r="AJ2083" s="52"/>
    </row>
    <row r="2084" ht="15.75" customHeight="1">
      <c r="A2084" s="53"/>
      <c r="B2084" s="39" t="str">
        <f t="shared" si="1"/>
        <v/>
      </c>
      <c r="C2084" s="40" t="s">
        <v>6760</v>
      </c>
      <c r="D2084" s="41" t="s">
        <v>6761</v>
      </c>
      <c r="E2084" s="41" t="s">
        <v>6691</v>
      </c>
      <c r="F2084" s="40" t="s">
        <v>6728</v>
      </c>
      <c r="G2084" s="41" t="s">
        <v>6701</v>
      </c>
      <c r="H2084" s="62" t="s">
        <v>6693</v>
      </c>
      <c r="I2084" s="41" t="s">
        <v>6729</v>
      </c>
      <c r="J2084" s="56"/>
      <c r="K2084" s="44"/>
      <c r="L2084" s="45"/>
      <c r="M2084" s="46" t="s">
        <v>6730</v>
      </c>
      <c r="N2084" s="40" t="s">
        <v>6731</v>
      </c>
      <c r="O2084" s="61"/>
      <c r="P2084" s="49"/>
      <c r="Q2084" s="59"/>
      <c r="R2084" s="59"/>
      <c r="S2084" s="49"/>
      <c r="T2084" s="50" t="str">
        <f>IFERROR(__xludf.DUMMYFUNCTION("if(isblank($A2084),"""",REGEXREPLACE($A2084,   "",?(\d),?"",  ""$1""&amp;""-""&amp;$H2084))"),"")</f>
        <v/>
      </c>
      <c r="U2084" s="51" t="str">
        <f>IFERROR(__xludf.DUMMYFUNCTION("iferror(split(A2084,"","",TRUE,TRUE),"""")"),"")</f>
        <v/>
      </c>
      <c r="V2084" s="51"/>
      <c r="W2084" s="51"/>
      <c r="X2084" s="51"/>
      <c r="Y2084" s="50" t="str">
        <f>IFERROR(__xludf.DUMMYFUNCTION("if(or(U2084="""",U2084=""f""),"""",U2084&amp;"": ""&amp;vlookup(to_text(U2084),'1.Learning-Goals'!$A$3:$B$100,2,FALSE))"),"")</f>
        <v/>
      </c>
      <c r="Z2084" s="50" t="str">
        <f>IFERROR(__xludf.DUMMYFUNCTION("if(or(V2084="""",V2084=""f""),"""",V2084&amp;"": ""&amp;vlookup(to_text(V2084),'1.Learning-Goals'!$A$3:$B$100,2,FALSE))"),"")</f>
        <v/>
      </c>
      <c r="AA2084" s="50" t="str">
        <f>IFERROR(__xludf.DUMMYFUNCTION("if(or(W2084="""",W2084=""f""),"""",W2084&amp;"": ""&amp;vlookup(to_text(W2084),'1.Learning-Goals'!$A$3:$B$100,2,FALSE))"),"")</f>
        <v/>
      </c>
      <c r="AB2084" s="50" t="str">
        <f>IFERROR(__xludf.DUMMYFUNCTION("if(or(X2084="""",X2084=""f""),"""",X2084&amp;"": ""&amp;vlookup(to_text(X2084),'1.Learning-Goals'!$A$3:$B$100,2,FALSE))"),"")</f>
        <v/>
      </c>
      <c r="AC2084" s="52"/>
      <c r="AD2084" s="52"/>
      <c r="AE2084" s="52"/>
      <c r="AF2084" s="52"/>
      <c r="AG2084" s="52"/>
      <c r="AH2084" s="52"/>
      <c r="AI2084" s="52"/>
      <c r="AJ2084" s="52"/>
    </row>
    <row r="2085" ht="15.75" customHeight="1">
      <c r="A2085" s="53"/>
      <c r="B2085" s="39" t="str">
        <f t="shared" si="1"/>
        <v/>
      </c>
      <c r="C2085" s="40" t="s">
        <v>6762</v>
      </c>
      <c r="D2085" s="41" t="s">
        <v>6763</v>
      </c>
      <c r="E2085" s="41" t="s">
        <v>6691</v>
      </c>
      <c r="F2085" s="40" t="s">
        <v>6728</v>
      </c>
      <c r="G2085" s="41" t="s">
        <v>4902</v>
      </c>
      <c r="H2085" s="62" t="s">
        <v>6693</v>
      </c>
      <c r="I2085" s="41" t="s">
        <v>6729</v>
      </c>
      <c r="J2085" s="56"/>
      <c r="K2085" s="44"/>
      <c r="L2085" s="45"/>
      <c r="M2085" s="46" t="s">
        <v>6730</v>
      </c>
      <c r="N2085" s="40" t="s">
        <v>6731</v>
      </c>
      <c r="O2085" s="61"/>
      <c r="P2085" s="49"/>
      <c r="Q2085" s="59"/>
      <c r="R2085" s="59"/>
      <c r="S2085" s="49"/>
      <c r="T2085" s="50" t="str">
        <f>IFERROR(__xludf.DUMMYFUNCTION("if(isblank($A2085),"""",REGEXREPLACE($A2085,   "",?(\d),?"",  ""$1""&amp;""-""&amp;$H2085))"),"")</f>
        <v/>
      </c>
      <c r="U2085" s="51" t="str">
        <f>IFERROR(__xludf.DUMMYFUNCTION("iferror(split(A2085,"","",TRUE,TRUE),"""")"),"")</f>
        <v/>
      </c>
      <c r="V2085" s="51"/>
      <c r="W2085" s="51"/>
      <c r="X2085" s="51"/>
      <c r="Y2085" s="50" t="str">
        <f>IFERROR(__xludf.DUMMYFUNCTION("if(or(U2085="""",U2085=""f""),"""",U2085&amp;"": ""&amp;vlookup(to_text(U2085),'1.Learning-Goals'!$A$3:$B$100,2,FALSE))"),"")</f>
        <v/>
      </c>
      <c r="Z2085" s="50" t="str">
        <f>IFERROR(__xludf.DUMMYFUNCTION("if(or(V2085="""",V2085=""f""),"""",V2085&amp;"": ""&amp;vlookup(to_text(V2085),'1.Learning-Goals'!$A$3:$B$100,2,FALSE))"),"")</f>
        <v/>
      </c>
      <c r="AA2085" s="50" t="str">
        <f>IFERROR(__xludf.DUMMYFUNCTION("if(or(W2085="""",W2085=""f""),"""",W2085&amp;"": ""&amp;vlookup(to_text(W2085),'1.Learning-Goals'!$A$3:$B$100,2,FALSE))"),"")</f>
        <v/>
      </c>
      <c r="AB2085" s="50" t="str">
        <f>IFERROR(__xludf.DUMMYFUNCTION("if(or(X2085="""",X2085=""f""),"""",X2085&amp;"": ""&amp;vlookup(to_text(X2085),'1.Learning-Goals'!$A$3:$B$100,2,FALSE))"),"")</f>
        <v/>
      </c>
      <c r="AC2085" s="52"/>
      <c r="AD2085" s="52"/>
      <c r="AE2085" s="52"/>
      <c r="AF2085" s="52"/>
      <c r="AG2085" s="52"/>
      <c r="AH2085" s="52"/>
      <c r="AI2085" s="52"/>
      <c r="AJ2085" s="52"/>
    </row>
    <row r="2086" ht="15.75" customHeight="1">
      <c r="A2086" s="53"/>
      <c r="B2086" s="39" t="str">
        <f t="shared" si="1"/>
        <v/>
      </c>
      <c r="C2086" s="40" t="s">
        <v>6764</v>
      </c>
      <c r="D2086" s="41" t="s">
        <v>6765</v>
      </c>
      <c r="E2086" s="41" t="s">
        <v>6691</v>
      </c>
      <c r="F2086" s="40" t="s">
        <v>6728</v>
      </c>
      <c r="G2086" s="41" t="s">
        <v>1067</v>
      </c>
      <c r="H2086" s="62" t="s">
        <v>6693</v>
      </c>
      <c r="I2086" s="41" t="s">
        <v>6729</v>
      </c>
      <c r="J2086" s="56"/>
      <c r="K2086" s="44"/>
      <c r="L2086" s="45"/>
      <c r="M2086" s="46" t="s">
        <v>6730</v>
      </c>
      <c r="N2086" s="40" t="s">
        <v>6731</v>
      </c>
      <c r="O2086" s="61"/>
      <c r="P2086" s="49"/>
      <c r="Q2086" s="59"/>
      <c r="R2086" s="59"/>
      <c r="S2086" s="49"/>
      <c r="T2086" s="50" t="str">
        <f>IFERROR(__xludf.DUMMYFUNCTION("if(isblank($A2086),"""",REGEXREPLACE($A2086,   "",?(\d),?"",  ""$1""&amp;""-""&amp;$H2086))"),"")</f>
        <v/>
      </c>
      <c r="U2086" s="51" t="str">
        <f>IFERROR(__xludf.DUMMYFUNCTION("iferror(split(A2086,"","",TRUE,TRUE),"""")"),"")</f>
        <v/>
      </c>
      <c r="V2086" s="51"/>
      <c r="W2086" s="51"/>
      <c r="X2086" s="51"/>
      <c r="Y2086" s="50" t="str">
        <f>IFERROR(__xludf.DUMMYFUNCTION("if(or(U2086="""",U2086=""f""),"""",U2086&amp;"": ""&amp;vlookup(to_text(U2086),'1.Learning-Goals'!$A$3:$B$100,2,FALSE))"),"")</f>
        <v/>
      </c>
      <c r="Z2086" s="50" t="str">
        <f>IFERROR(__xludf.DUMMYFUNCTION("if(or(V2086="""",V2086=""f""),"""",V2086&amp;"": ""&amp;vlookup(to_text(V2086),'1.Learning-Goals'!$A$3:$B$100,2,FALSE))"),"")</f>
        <v/>
      </c>
      <c r="AA2086" s="50" t="str">
        <f>IFERROR(__xludf.DUMMYFUNCTION("if(or(W2086="""",W2086=""f""),"""",W2086&amp;"": ""&amp;vlookup(to_text(W2086),'1.Learning-Goals'!$A$3:$B$100,2,FALSE))"),"")</f>
        <v/>
      </c>
      <c r="AB2086" s="50" t="str">
        <f>IFERROR(__xludf.DUMMYFUNCTION("if(or(X2086="""",X2086=""f""),"""",X2086&amp;"": ""&amp;vlookup(to_text(X2086),'1.Learning-Goals'!$A$3:$B$100,2,FALSE))"),"")</f>
        <v/>
      </c>
      <c r="AC2086" s="52"/>
      <c r="AD2086" s="52"/>
      <c r="AE2086" s="52"/>
      <c r="AF2086" s="52"/>
      <c r="AG2086" s="52"/>
      <c r="AH2086" s="52"/>
      <c r="AI2086" s="52"/>
      <c r="AJ2086" s="52"/>
    </row>
    <row r="2087" ht="15.75" customHeight="1">
      <c r="A2087" s="53"/>
      <c r="B2087" s="39" t="str">
        <f t="shared" si="1"/>
        <v/>
      </c>
      <c r="C2087" s="40" t="s">
        <v>6766</v>
      </c>
      <c r="D2087" s="41" t="s">
        <v>6767</v>
      </c>
      <c r="E2087" s="41" t="s">
        <v>6691</v>
      </c>
      <c r="F2087" s="40" t="s">
        <v>6728</v>
      </c>
      <c r="G2087" s="41" t="s">
        <v>4051</v>
      </c>
      <c r="H2087" s="62" t="s">
        <v>6693</v>
      </c>
      <c r="I2087" s="41" t="s">
        <v>6729</v>
      </c>
      <c r="J2087" s="43"/>
      <c r="K2087" s="44"/>
      <c r="L2087" s="45"/>
      <c r="M2087" s="46" t="s">
        <v>6730</v>
      </c>
      <c r="N2087" s="40" t="s">
        <v>6731</v>
      </c>
      <c r="O2087" s="61"/>
      <c r="P2087" s="49"/>
      <c r="Q2087" s="59"/>
      <c r="R2087" s="59"/>
      <c r="S2087" s="49"/>
      <c r="T2087" s="50" t="str">
        <f>IFERROR(__xludf.DUMMYFUNCTION("if(isblank($A2087),"""",REGEXREPLACE($A2087,   "",?(\d),?"",  ""$1""&amp;""-""&amp;$H2087))"),"")</f>
        <v/>
      </c>
      <c r="U2087" s="51" t="str">
        <f>IFERROR(__xludf.DUMMYFUNCTION("iferror(split(A2087,"","",TRUE,TRUE),"""")"),"")</f>
        <v/>
      </c>
      <c r="V2087" s="51"/>
      <c r="W2087" s="51"/>
      <c r="X2087" s="51"/>
      <c r="Y2087" s="50" t="str">
        <f>IFERROR(__xludf.DUMMYFUNCTION("if(or(U2087="""",U2087=""f""),"""",U2087&amp;"": ""&amp;vlookup(to_text(U2087),'1.Learning-Goals'!$A$3:$B$100,2,FALSE))"),"")</f>
        <v/>
      </c>
      <c r="Z2087" s="50" t="str">
        <f>IFERROR(__xludf.DUMMYFUNCTION("if(or(V2087="""",V2087=""f""),"""",V2087&amp;"": ""&amp;vlookup(to_text(V2087),'1.Learning-Goals'!$A$3:$B$100,2,FALSE))"),"")</f>
        <v/>
      </c>
      <c r="AA2087" s="50" t="str">
        <f>IFERROR(__xludf.DUMMYFUNCTION("if(or(W2087="""",W2087=""f""),"""",W2087&amp;"": ""&amp;vlookup(to_text(W2087),'1.Learning-Goals'!$A$3:$B$100,2,FALSE))"),"")</f>
        <v/>
      </c>
      <c r="AB2087" s="50" t="str">
        <f>IFERROR(__xludf.DUMMYFUNCTION("if(or(X2087="""",X2087=""f""),"""",X2087&amp;"": ""&amp;vlookup(to_text(X2087),'1.Learning-Goals'!$A$3:$B$100,2,FALSE))"),"")</f>
        <v/>
      </c>
      <c r="AC2087" s="52"/>
      <c r="AD2087" s="52"/>
      <c r="AE2087" s="52"/>
      <c r="AF2087" s="52"/>
      <c r="AG2087" s="52"/>
      <c r="AH2087" s="52"/>
      <c r="AI2087" s="52"/>
      <c r="AJ2087" s="52"/>
    </row>
    <row r="2088" ht="15.75" customHeight="1">
      <c r="A2088" s="53"/>
      <c r="B2088" s="39" t="str">
        <f t="shared" si="1"/>
        <v/>
      </c>
      <c r="C2088" s="40" t="s">
        <v>6768</v>
      </c>
      <c r="D2088" s="41" t="s">
        <v>6769</v>
      </c>
      <c r="E2088" s="41" t="s">
        <v>6691</v>
      </c>
      <c r="F2088" s="40" t="s">
        <v>6728</v>
      </c>
      <c r="G2088" s="41" t="s">
        <v>4902</v>
      </c>
      <c r="H2088" s="62" t="s">
        <v>6693</v>
      </c>
      <c r="I2088" s="41" t="s">
        <v>6729</v>
      </c>
      <c r="J2088" s="56"/>
      <c r="K2088" s="44"/>
      <c r="L2088" s="45"/>
      <c r="M2088" s="46" t="s">
        <v>6730</v>
      </c>
      <c r="N2088" s="40" t="s">
        <v>6731</v>
      </c>
      <c r="O2088" s="61"/>
      <c r="P2088" s="49"/>
      <c r="Q2088" s="59"/>
      <c r="R2088" s="59"/>
      <c r="S2088" s="49"/>
      <c r="T2088" s="50" t="str">
        <f>IFERROR(__xludf.DUMMYFUNCTION("if(isblank($A2088),"""",REGEXREPLACE($A2088,   "",?(\d),?"",  ""$1""&amp;""-""&amp;$H2088))"),"")</f>
        <v/>
      </c>
      <c r="U2088" s="51" t="str">
        <f>IFERROR(__xludf.DUMMYFUNCTION("iferror(split(A2088,"","",TRUE,TRUE),"""")"),"")</f>
        <v/>
      </c>
      <c r="V2088" s="51"/>
      <c r="W2088" s="51"/>
      <c r="X2088" s="51"/>
      <c r="Y2088" s="50" t="str">
        <f>IFERROR(__xludf.DUMMYFUNCTION("if(or(U2088="""",U2088=""f""),"""",U2088&amp;"": ""&amp;vlookup(to_text(U2088),'1.Learning-Goals'!$A$3:$B$100,2,FALSE))"),"")</f>
        <v/>
      </c>
      <c r="Z2088" s="50" t="str">
        <f>IFERROR(__xludf.DUMMYFUNCTION("if(or(V2088="""",V2088=""f""),"""",V2088&amp;"": ""&amp;vlookup(to_text(V2088),'1.Learning-Goals'!$A$3:$B$100,2,FALSE))"),"")</f>
        <v/>
      </c>
      <c r="AA2088" s="50" t="str">
        <f>IFERROR(__xludf.DUMMYFUNCTION("if(or(W2088="""",W2088=""f""),"""",W2088&amp;"": ""&amp;vlookup(to_text(W2088),'1.Learning-Goals'!$A$3:$B$100,2,FALSE))"),"")</f>
        <v/>
      </c>
      <c r="AB2088" s="50" t="str">
        <f>IFERROR(__xludf.DUMMYFUNCTION("if(or(X2088="""",X2088=""f""),"""",X2088&amp;"": ""&amp;vlookup(to_text(X2088),'1.Learning-Goals'!$A$3:$B$100,2,FALSE))"),"")</f>
        <v/>
      </c>
      <c r="AC2088" s="52"/>
      <c r="AD2088" s="52"/>
      <c r="AE2088" s="52"/>
      <c r="AF2088" s="52"/>
      <c r="AG2088" s="52"/>
      <c r="AH2088" s="52"/>
      <c r="AI2088" s="52"/>
      <c r="AJ2088" s="52"/>
    </row>
    <row r="2089" ht="15.75" customHeight="1">
      <c r="A2089" s="53"/>
      <c r="B2089" s="39" t="str">
        <f t="shared" si="1"/>
        <v/>
      </c>
      <c r="C2089" s="40" t="s">
        <v>6770</v>
      </c>
      <c r="D2089" s="41" t="s">
        <v>6771</v>
      </c>
      <c r="E2089" s="41" t="s">
        <v>6691</v>
      </c>
      <c r="F2089" s="40" t="s">
        <v>6728</v>
      </c>
      <c r="G2089" s="41" t="s">
        <v>1067</v>
      </c>
      <c r="H2089" s="62" t="s">
        <v>6693</v>
      </c>
      <c r="I2089" s="41" t="s">
        <v>6729</v>
      </c>
      <c r="J2089" s="56"/>
      <c r="K2089" s="44"/>
      <c r="L2089" s="45"/>
      <c r="M2089" s="46" t="s">
        <v>6730</v>
      </c>
      <c r="N2089" s="40" t="s">
        <v>6731</v>
      </c>
      <c r="O2089" s="61"/>
      <c r="P2089" s="49"/>
      <c r="Q2089" s="59"/>
      <c r="R2089" s="59"/>
      <c r="S2089" s="49"/>
      <c r="T2089" s="50" t="str">
        <f>IFERROR(__xludf.DUMMYFUNCTION("if(isblank($A2089),"""",REGEXREPLACE($A2089,   "",?(\d),?"",  ""$1""&amp;""-""&amp;$H2089))"),"")</f>
        <v/>
      </c>
      <c r="U2089" s="51" t="str">
        <f>IFERROR(__xludf.DUMMYFUNCTION("iferror(split(A2089,"","",TRUE,TRUE),"""")"),"")</f>
        <v/>
      </c>
      <c r="V2089" s="51"/>
      <c r="W2089" s="51"/>
      <c r="X2089" s="51"/>
      <c r="Y2089" s="50" t="str">
        <f>IFERROR(__xludf.DUMMYFUNCTION("if(or(U2089="""",U2089=""f""),"""",U2089&amp;"": ""&amp;vlookup(to_text(U2089),'1.Learning-Goals'!$A$3:$B$100,2,FALSE))"),"")</f>
        <v/>
      </c>
      <c r="Z2089" s="50" t="str">
        <f>IFERROR(__xludf.DUMMYFUNCTION("if(or(V2089="""",V2089=""f""),"""",V2089&amp;"": ""&amp;vlookup(to_text(V2089),'1.Learning-Goals'!$A$3:$B$100,2,FALSE))"),"")</f>
        <v/>
      </c>
      <c r="AA2089" s="50" t="str">
        <f>IFERROR(__xludf.DUMMYFUNCTION("if(or(W2089="""",W2089=""f""),"""",W2089&amp;"": ""&amp;vlookup(to_text(W2089),'1.Learning-Goals'!$A$3:$B$100,2,FALSE))"),"")</f>
        <v/>
      </c>
      <c r="AB2089" s="50" t="str">
        <f>IFERROR(__xludf.DUMMYFUNCTION("if(or(X2089="""",X2089=""f""),"""",X2089&amp;"": ""&amp;vlookup(to_text(X2089),'1.Learning-Goals'!$A$3:$B$100,2,FALSE))"),"")</f>
        <v/>
      </c>
      <c r="AC2089" s="52"/>
      <c r="AD2089" s="52"/>
      <c r="AE2089" s="52"/>
      <c r="AF2089" s="52"/>
      <c r="AG2089" s="52"/>
      <c r="AH2089" s="52"/>
      <c r="AI2089" s="52"/>
      <c r="AJ2089" s="52"/>
    </row>
    <row r="2090" ht="15.75" customHeight="1">
      <c r="A2090" s="53"/>
      <c r="B2090" s="39" t="str">
        <f t="shared" si="1"/>
        <v/>
      </c>
      <c r="C2090" s="40" t="s">
        <v>6772</v>
      </c>
      <c r="D2090" s="41" t="s">
        <v>6773</v>
      </c>
      <c r="E2090" s="41" t="s">
        <v>6691</v>
      </c>
      <c r="F2090" s="40" t="s">
        <v>6728</v>
      </c>
      <c r="G2090" s="41" t="s">
        <v>4051</v>
      </c>
      <c r="H2090" s="62" t="s">
        <v>6693</v>
      </c>
      <c r="I2090" s="41" t="s">
        <v>6729</v>
      </c>
      <c r="J2090" s="43"/>
      <c r="K2090" s="44"/>
      <c r="L2090" s="45"/>
      <c r="M2090" s="46" t="s">
        <v>6730</v>
      </c>
      <c r="N2090" s="40" t="s">
        <v>6731</v>
      </c>
      <c r="O2090" s="61"/>
      <c r="P2090" s="49"/>
      <c r="Q2090" s="59"/>
      <c r="R2090" s="59"/>
      <c r="S2090" s="49"/>
      <c r="T2090" s="50" t="str">
        <f>IFERROR(__xludf.DUMMYFUNCTION("if(isblank($A2090),"""",REGEXREPLACE($A2090,   "",?(\d),?"",  ""$1""&amp;""-""&amp;$H2090))"),"")</f>
        <v/>
      </c>
      <c r="U2090" s="51" t="str">
        <f>IFERROR(__xludf.DUMMYFUNCTION("iferror(split(A2090,"","",TRUE,TRUE),"""")"),"")</f>
        <v/>
      </c>
      <c r="V2090" s="51"/>
      <c r="W2090" s="51"/>
      <c r="X2090" s="51"/>
      <c r="Y2090" s="50" t="str">
        <f>IFERROR(__xludf.DUMMYFUNCTION("if(or(U2090="""",U2090=""f""),"""",U2090&amp;"": ""&amp;vlookup(to_text(U2090),'1.Learning-Goals'!$A$3:$B$100,2,FALSE))"),"")</f>
        <v/>
      </c>
      <c r="Z2090" s="50" t="str">
        <f>IFERROR(__xludf.DUMMYFUNCTION("if(or(V2090="""",V2090=""f""),"""",V2090&amp;"": ""&amp;vlookup(to_text(V2090),'1.Learning-Goals'!$A$3:$B$100,2,FALSE))"),"")</f>
        <v/>
      </c>
      <c r="AA2090" s="50" t="str">
        <f>IFERROR(__xludf.DUMMYFUNCTION("if(or(W2090="""",W2090=""f""),"""",W2090&amp;"": ""&amp;vlookup(to_text(W2090),'1.Learning-Goals'!$A$3:$B$100,2,FALSE))"),"")</f>
        <v/>
      </c>
      <c r="AB2090" s="50" t="str">
        <f>IFERROR(__xludf.DUMMYFUNCTION("if(or(X2090="""",X2090=""f""),"""",X2090&amp;"": ""&amp;vlookup(to_text(X2090),'1.Learning-Goals'!$A$3:$B$100,2,FALSE))"),"")</f>
        <v/>
      </c>
      <c r="AC2090" s="52"/>
      <c r="AD2090" s="52"/>
      <c r="AE2090" s="52"/>
      <c r="AF2090" s="52"/>
      <c r="AG2090" s="52"/>
      <c r="AH2090" s="52"/>
      <c r="AI2090" s="52"/>
      <c r="AJ2090" s="52"/>
    </row>
    <row r="2091" ht="15.75" customHeight="1">
      <c r="A2091" s="53"/>
      <c r="B2091" s="39" t="str">
        <f t="shared" si="1"/>
        <v/>
      </c>
      <c r="C2091" s="40" t="s">
        <v>6774</v>
      </c>
      <c r="D2091" s="41" t="s">
        <v>6775</v>
      </c>
      <c r="E2091" s="41" t="s">
        <v>6691</v>
      </c>
      <c r="F2091" s="40" t="s">
        <v>6728</v>
      </c>
      <c r="G2091" s="41" t="s">
        <v>6701</v>
      </c>
      <c r="H2091" s="62" t="s">
        <v>6693</v>
      </c>
      <c r="I2091" s="41" t="s">
        <v>6729</v>
      </c>
      <c r="J2091" s="56"/>
      <c r="K2091" s="44"/>
      <c r="L2091" s="45"/>
      <c r="M2091" s="46" t="s">
        <v>6730</v>
      </c>
      <c r="N2091" s="40" t="s">
        <v>6731</v>
      </c>
      <c r="O2091" s="61"/>
      <c r="P2091" s="49"/>
      <c r="Q2091" s="59"/>
      <c r="R2091" s="59"/>
      <c r="S2091" s="49"/>
      <c r="T2091" s="50" t="str">
        <f>IFERROR(__xludf.DUMMYFUNCTION("if(isblank($A2091),"""",REGEXREPLACE($A2091,   "",?(\d),?"",  ""$1""&amp;""-""&amp;$H2091))"),"")</f>
        <v/>
      </c>
      <c r="U2091" s="51" t="str">
        <f>IFERROR(__xludf.DUMMYFUNCTION("iferror(split(A2091,"","",TRUE,TRUE),"""")"),"")</f>
        <v/>
      </c>
      <c r="V2091" s="51"/>
      <c r="W2091" s="51"/>
      <c r="X2091" s="51"/>
      <c r="Y2091" s="50" t="str">
        <f>IFERROR(__xludf.DUMMYFUNCTION("if(or(U2091="""",U2091=""f""),"""",U2091&amp;"": ""&amp;vlookup(to_text(U2091),'1.Learning-Goals'!$A$3:$B$100,2,FALSE))"),"")</f>
        <v/>
      </c>
      <c r="Z2091" s="50" t="str">
        <f>IFERROR(__xludf.DUMMYFUNCTION("if(or(V2091="""",V2091=""f""),"""",V2091&amp;"": ""&amp;vlookup(to_text(V2091),'1.Learning-Goals'!$A$3:$B$100,2,FALSE))"),"")</f>
        <v/>
      </c>
      <c r="AA2091" s="50" t="str">
        <f>IFERROR(__xludf.DUMMYFUNCTION("if(or(W2091="""",W2091=""f""),"""",W2091&amp;"": ""&amp;vlookup(to_text(W2091),'1.Learning-Goals'!$A$3:$B$100,2,FALSE))"),"")</f>
        <v/>
      </c>
      <c r="AB2091" s="50" t="str">
        <f>IFERROR(__xludf.DUMMYFUNCTION("if(or(X2091="""",X2091=""f""),"""",X2091&amp;"": ""&amp;vlookup(to_text(X2091),'1.Learning-Goals'!$A$3:$B$100,2,FALSE))"),"")</f>
        <v/>
      </c>
      <c r="AC2091" s="52"/>
      <c r="AD2091" s="52"/>
      <c r="AE2091" s="52"/>
      <c r="AF2091" s="52"/>
      <c r="AG2091" s="52"/>
      <c r="AH2091" s="52"/>
      <c r="AI2091" s="52"/>
      <c r="AJ2091" s="52"/>
    </row>
    <row r="2092" ht="15.75" customHeight="1">
      <c r="A2092" s="53"/>
      <c r="B2092" s="39" t="str">
        <f t="shared" si="1"/>
        <v/>
      </c>
      <c r="C2092" s="40" t="s">
        <v>6776</v>
      </c>
      <c r="D2092" s="41" t="s">
        <v>6777</v>
      </c>
      <c r="E2092" s="41" t="s">
        <v>6691</v>
      </c>
      <c r="F2092" s="40" t="s">
        <v>6728</v>
      </c>
      <c r="G2092" s="41" t="s">
        <v>4902</v>
      </c>
      <c r="H2092" s="62" t="s">
        <v>6693</v>
      </c>
      <c r="I2092" s="41" t="s">
        <v>6729</v>
      </c>
      <c r="J2092" s="56"/>
      <c r="K2092" s="44"/>
      <c r="L2092" s="45"/>
      <c r="M2092" s="46" t="s">
        <v>6730</v>
      </c>
      <c r="N2092" s="40" t="s">
        <v>6731</v>
      </c>
      <c r="O2092" s="61"/>
      <c r="P2092" s="49"/>
      <c r="Q2092" s="59"/>
      <c r="R2092" s="59"/>
      <c r="S2092" s="49"/>
      <c r="T2092" s="50" t="str">
        <f>IFERROR(__xludf.DUMMYFUNCTION("if(isblank($A2092),"""",REGEXREPLACE($A2092,   "",?(\d),?"",  ""$1""&amp;""-""&amp;$H2092))"),"")</f>
        <v/>
      </c>
      <c r="U2092" s="51" t="str">
        <f>IFERROR(__xludf.DUMMYFUNCTION("iferror(split(A2092,"","",TRUE,TRUE),"""")"),"")</f>
        <v/>
      </c>
      <c r="V2092" s="51"/>
      <c r="W2092" s="51"/>
      <c r="X2092" s="51"/>
      <c r="Y2092" s="50" t="str">
        <f>IFERROR(__xludf.DUMMYFUNCTION("if(or(U2092="""",U2092=""f""),"""",U2092&amp;"": ""&amp;vlookup(to_text(U2092),'1.Learning-Goals'!$A$3:$B$100,2,FALSE))"),"")</f>
        <v/>
      </c>
      <c r="Z2092" s="50" t="str">
        <f>IFERROR(__xludf.DUMMYFUNCTION("if(or(V2092="""",V2092=""f""),"""",V2092&amp;"": ""&amp;vlookup(to_text(V2092),'1.Learning-Goals'!$A$3:$B$100,2,FALSE))"),"")</f>
        <v/>
      </c>
      <c r="AA2092" s="50" t="str">
        <f>IFERROR(__xludf.DUMMYFUNCTION("if(or(W2092="""",W2092=""f""),"""",W2092&amp;"": ""&amp;vlookup(to_text(W2092),'1.Learning-Goals'!$A$3:$B$100,2,FALSE))"),"")</f>
        <v/>
      </c>
      <c r="AB2092" s="50" t="str">
        <f>IFERROR(__xludf.DUMMYFUNCTION("if(or(X2092="""",X2092=""f""),"""",X2092&amp;"": ""&amp;vlookup(to_text(X2092),'1.Learning-Goals'!$A$3:$B$100,2,FALSE))"),"")</f>
        <v/>
      </c>
      <c r="AC2092" s="52"/>
      <c r="AD2092" s="52"/>
      <c r="AE2092" s="52"/>
      <c r="AF2092" s="52"/>
      <c r="AG2092" s="52"/>
      <c r="AH2092" s="52"/>
      <c r="AI2092" s="52"/>
      <c r="AJ2092" s="52"/>
    </row>
    <row r="2093" ht="15.75" customHeight="1">
      <c r="A2093" s="53"/>
      <c r="B2093" s="39" t="str">
        <f t="shared" si="1"/>
        <v/>
      </c>
      <c r="C2093" s="40" t="s">
        <v>6778</v>
      </c>
      <c r="D2093" s="41" t="s">
        <v>6779</v>
      </c>
      <c r="E2093" s="41" t="s">
        <v>6691</v>
      </c>
      <c r="F2093" s="40" t="s">
        <v>6728</v>
      </c>
      <c r="G2093" s="41" t="s">
        <v>1067</v>
      </c>
      <c r="H2093" s="62" t="s">
        <v>6693</v>
      </c>
      <c r="I2093" s="41" t="s">
        <v>6729</v>
      </c>
      <c r="J2093" s="56"/>
      <c r="K2093" s="44"/>
      <c r="L2093" s="45"/>
      <c r="M2093" s="46" t="s">
        <v>6730</v>
      </c>
      <c r="N2093" s="40" t="s">
        <v>6731</v>
      </c>
      <c r="O2093" s="61"/>
      <c r="P2093" s="49"/>
      <c r="Q2093" s="59"/>
      <c r="R2093" s="59"/>
      <c r="S2093" s="49"/>
      <c r="T2093" s="50" t="str">
        <f>IFERROR(__xludf.DUMMYFUNCTION("if(isblank($A2093),"""",REGEXREPLACE($A2093,   "",?(\d),?"",  ""$1""&amp;""-""&amp;$H2093))"),"")</f>
        <v/>
      </c>
      <c r="U2093" s="51" t="str">
        <f>IFERROR(__xludf.DUMMYFUNCTION("iferror(split(A2093,"","",TRUE,TRUE),"""")"),"")</f>
        <v/>
      </c>
      <c r="V2093" s="51"/>
      <c r="W2093" s="51"/>
      <c r="X2093" s="51"/>
      <c r="Y2093" s="50" t="str">
        <f>IFERROR(__xludf.DUMMYFUNCTION("if(or(U2093="""",U2093=""f""),"""",U2093&amp;"": ""&amp;vlookup(to_text(U2093),'1.Learning-Goals'!$A$3:$B$100,2,FALSE))"),"")</f>
        <v/>
      </c>
      <c r="Z2093" s="50" t="str">
        <f>IFERROR(__xludf.DUMMYFUNCTION("if(or(V2093="""",V2093=""f""),"""",V2093&amp;"": ""&amp;vlookup(to_text(V2093),'1.Learning-Goals'!$A$3:$B$100,2,FALSE))"),"")</f>
        <v/>
      </c>
      <c r="AA2093" s="50" t="str">
        <f>IFERROR(__xludf.DUMMYFUNCTION("if(or(W2093="""",W2093=""f""),"""",W2093&amp;"": ""&amp;vlookup(to_text(W2093),'1.Learning-Goals'!$A$3:$B$100,2,FALSE))"),"")</f>
        <v/>
      </c>
      <c r="AB2093" s="50" t="str">
        <f>IFERROR(__xludf.DUMMYFUNCTION("if(or(X2093="""",X2093=""f""),"""",X2093&amp;"": ""&amp;vlookup(to_text(X2093),'1.Learning-Goals'!$A$3:$B$100,2,FALSE))"),"")</f>
        <v/>
      </c>
      <c r="AC2093" s="52"/>
      <c r="AD2093" s="52"/>
      <c r="AE2093" s="52"/>
      <c r="AF2093" s="52"/>
      <c r="AG2093" s="52"/>
      <c r="AH2093" s="52"/>
      <c r="AI2093" s="52"/>
      <c r="AJ2093" s="52"/>
    </row>
    <row r="2094" ht="15.75" customHeight="1">
      <c r="A2094" s="53"/>
      <c r="B2094" s="39" t="str">
        <f t="shared" si="1"/>
        <v/>
      </c>
      <c r="C2094" s="40" t="s">
        <v>6780</v>
      </c>
      <c r="D2094" s="41" t="s">
        <v>6781</v>
      </c>
      <c r="E2094" s="41" t="s">
        <v>6691</v>
      </c>
      <c r="F2094" s="40" t="s">
        <v>6728</v>
      </c>
      <c r="G2094" s="41" t="s">
        <v>4051</v>
      </c>
      <c r="H2094" s="62" t="s">
        <v>6693</v>
      </c>
      <c r="I2094" s="41" t="s">
        <v>6729</v>
      </c>
      <c r="J2094" s="43"/>
      <c r="K2094" s="44"/>
      <c r="L2094" s="45"/>
      <c r="M2094" s="46" t="s">
        <v>6730</v>
      </c>
      <c r="N2094" s="40" t="s">
        <v>6731</v>
      </c>
      <c r="O2094" s="61"/>
      <c r="P2094" s="49"/>
      <c r="Q2094" s="59"/>
      <c r="R2094" s="59"/>
      <c r="S2094" s="49"/>
      <c r="T2094" s="50" t="str">
        <f>IFERROR(__xludf.DUMMYFUNCTION("if(isblank($A2094),"""",REGEXREPLACE($A2094,   "",?(\d),?"",  ""$1""&amp;""-""&amp;$H2094))"),"")</f>
        <v/>
      </c>
      <c r="U2094" s="51" t="str">
        <f>IFERROR(__xludf.DUMMYFUNCTION("iferror(split(A2094,"","",TRUE,TRUE),"""")"),"")</f>
        <v/>
      </c>
      <c r="V2094" s="51"/>
      <c r="W2094" s="51"/>
      <c r="X2094" s="51"/>
      <c r="Y2094" s="50" t="str">
        <f>IFERROR(__xludf.DUMMYFUNCTION("if(or(U2094="""",U2094=""f""),"""",U2094&amp;"": ""&amp;vlookup(to_text(U2094),'1.Learning-Goals'!$A$3:$B$100,2,FALSE))"),"")</f>
        <v/>
      </c>
      <c r="Z2094" s="50" t="str">
        <f>IFERROR(__xludf.DUMMYFUNCTION("if(or(V2094="""",V2094=""f""),"""",V2094&amp;"": ""&amp;vlookup(to_text(V2094),'1.Learning-Goals'!$A$3:$B$100,2,FALSE))"),"")</f>
        <v/>
      </c>
      <c r="AA2094" s="50" t="str">
        <f>IFERROR(__xludf.DUMMYFUNCTION("if(or(W2094="""",W2094=""f""),"""",W2094&amp;"": ""&amp;vlookup(to_text(W2094),'1.Learning-Goals'!$A$3:$B$100,2,FALSE))"),"")</f>
        <v/>
      </c>
      <c r="AB2094" s="50" t="str">
        <f>IFERROR(__xludf.DUMMYFUNCTION("if(or(X2094="""",X2094=""f""),"""",X2094&amp;"": ""&amp;vlookup(to_text(X2094),'1.Learning-Goals'!$A$3:$B$100,2,FALSE))"),"")</f>
        <v/>
      </c>
      <c r="AC2094" s="52"/>
      <c r="AD2094" s="52"/>
      <c r="AE2094" s="52"/>
      <c r="AF2094" s="52"/>
      <c r="AG2094" s="52"/>
      <c r="AH2094" s="52"/>
      <c r="AI2094" s="52"/>
      <c r="AJ2094" s="52"/>
    </row>
    <row r="2095" ht="15.75" customHeight="1">
      <c r="A2095" s="53"/>
      <c r="B2095" s="39" t="str">
        <f t="shared" si="1"/>
        <v/>
      </c>
      <c r="C2095" s="40" t="s">
        <v>6782</v>
      </c>
      <c r="D2095" s="41" t="s">
        <v>6783</v>
      </c>
      <c r="E2095" s="41" t="s">
        <v>6691</v>
      </c>
      <c r="F2095" s="40" t="s">
        <v>6728</v>
      </c>
      <c r="G2095" s="41" t="s">
        <v>6701</v>
      </c>
      <c r="H2095" s="62" t="s">
        <v>6693</v>
      </c>
      <c r="I2095" s="41" t="s">
        <v>6729</v>
      </c>
      <c r="J2095" s="56"/>
      <c r="K2095" s="44"/>
      <c r="L2095" s="45"/>
      <c r="M2095" s="46" t="s">
        <v>6730</v>
      </c>
      <c r="N2095" s="40" t="s">
        <v>6731</v>
      </c>
      <c r="O2095" s="61"/>
      <c r="P2095" s="49"/>
      <c r="Q2095" s="59"/>
      <c r="R2095" s="59"/>
      <c r="S2095" s="49"/>
      <c r="T2095" s="50" t="str">
        <f>IFERROR(__xludf.DUMMYFUNCTION("if(isblank($A2095),"""",REGEXREPLACE($A2095,   "",?(\d),?"",  ""$1""&amp;""-""&amp;$H2095))"),"")</f>
        <v/>
      </c>
      <c r="U2095" s="51" t="str">
        <f>IFERROR(__xludf.DUMMYFUNCTION("iferror(split(A2095,"","",TRUE,TRUE),"""")"),"")</f>
        <v/>
      </c>
      <c r="V2095" s="51"/>
      <c r="W2095" s="51"/>
      <c r="X2095" s="51"/>
      <c r="Y2095" s="50" t="str">
        <f>IFERROR(__xludf.DUMMYFUNCTION("if(or(U2095="""",U2095=""f""),"""",U2095&amp;"": ""&amp;vlookup(to_text(U2095),'1.Learning-Goals'!$A$3:$B$100,2,FALSE))"),"")</f>
        <v/>
      </c>
      <c r="Z2095" s="50" t="str">
        <f>IFERROR(__xludf.DUMMYFUNCTION("if(or(V2095="""",V2095=""f""),"""",V2095&amp;"": ""&amp;vlookup(to_text(V2095),'1.Learning-Goals'!$A$3:$B$100,2,FALSE))"),"")</f>
        <v/>
      </c>
      <c r="AA2095" s="50" t="str">
        <f>IFERROR(__xludf.DUMMYFUNCTION("if(or(W2095="""",W2095=""f""),"""",W2095&amp;"": ""&amp;vlookup(to_text(W2095),'1.Learning-Goals'!$A$3:$B$100,2,FALSE))"),"")</f>
        <v/>
      </c>
      <c r="AB2095" s="50" t="str">
        <f>IFERROR(__xludf.DUMMYFUNCTION("if(or(X2095="""",X2095=""f""),"""",X2095&amp;"": ""&amp;vlookup(to_text(X2095),'1.Learning-Goals'!$A$3:$B$100,2,FALSE))"),"")</f>
        <v/>
      </c>
      <c r="AC2095" s="52"/>
      <c r="AD2095" s="52"/>
      <c r="AE2095" s="52"/>
      <c r="AF2095" s="52"/>
      <c r="AG2095" s="52"/>
      <c r="AH2095" s="52"/>
      <c r="AI2095" s="52"/>
      <c r="AJ2095" s="52"/>
    </row>
    <row r="2096" ht="15.75" customHeight="1">
      <c r="A2096" s="53"/>
      <c r="B2096" s="39" t="str">
        <f t="shared" si="1"/>
        <v/>
      </c>
      <c r="C2096" s="40" t="s">
        <v>6784</v>
      </c>
      <c r="D2096" s="41" t="s">
        <v>6785</v>
      </c>
      <c r="E2096" s="41" t="s">
        <v>6691</v>
      </c>
      <c r="F2096" s="40" t="s">
        <v>6728</v>
      </c>
      <c r="G2096" s="41" t="s">
        <v>4902</v>
      </c>
      <c r="H2096" s="62" t="s">
        <v>6693</v>
      </c>
      <c r="I2096" s="41" t="s">
        <v>6729</v>
      </c>
      <c r="J2096" s="56"/>
      <c r="K2096" s="44"/>
      <c r="L2096" s="45"/>
      <c r="M2096" s="46" t="s">
        <v>6730</v>
      </c>
      <c r="N2096" s="40" t="s">
        <v>6731</v>
      </c>
      <c r="O2096" s="61"/>
      <c r="P2096" s="49"/>
      <c r="Q2096" s="59"/>
      <c r="R2096" s="59"/>
      <c r="S2096" s="49"/>
      <c r="T2096" s="50" t="str">
        <f>IFERROR(__xludf.DUMMYFUNCTION("if(isblank($A2096),"""",REGEXREPLACE($A2096,   "",?(\d),?"",  ""$1""&amp;""-""&amp;$H2096))"),"")</f>
        <v/>
      </c>
      <c r="U2096" s="51" t="str">
        <f>IFERROR(__xludf.DUMMYFUNCTION("iferror(split(A2096,"","",TRUE,TRUE),"""")"),"")</f>
        <v/>
      </c>
      <c r="V2096" s="51"/>
      <c r="W2096" s="51"/>
      <c r="X2096" s="51"/>
      <c r="Y2096" s="50" t="str">
        <f>IFERROR(__xludf.DUMMYFUNCTION("if(or(U2096="""",U2096=""f""),"""",U2096&amp;"": ""&amp;vlookup(to_text(U2096),'1.Learning-Goals'!$A$3:$B$100,2,FALSE))"),"")</f>
        <v/>
      </c>
      <c r="Z2096" s="50" t="str">
        <f>IFERROR(__xludf.DUMMYFUNCTION("if(or(V2096="""",V2096=""f""),"""",V2096&amp;"": ""&amp;vlookup(to_text(V2096),'1.Learning-Goals'!$A$3:$B$100,2,FALSE))"),"")</f>
        <v/>
      </c>
      <c r="AA2096" s="50" t="str">
        <f>IFERROR(__xludf.DUMMYFUNCTION("if(or(W2096="""",W2096=""f""),"""",W2096&amp;"": ""&amp;vlookup(to_text(W2096),'1.Learning-Goals'!$A$3:$B$100,2,FALSE))"),"")</f>
        <v/>
      </c>
      <c r="AB2096" s="50" t="str">
        <f>IFERROR(__xludf.DUMMYFUNCTION("if(or(X2096="""",X2096=""f""),"""",X2096&amp;"": ""&amp;vlookup(to_text(X2096),'1.Learning-Goals'!$A$3:$B$100,2,FALSE))"),"")</f>
        <v/>
      </c>
      <c r="AC2096" s="52"/>
      <c r="AD2096" s="52"/>
      <c r="AE2096" s="52"/>
      <c r="AF2096" s="52"/>
      <c r="AG2096" s="52"/>
      <c r="AH2096" s="52"/>
      <c r="AI2096" s="52"/>
      <c r="AJ2096" s="52"/>
    </row>
    <row r="2097" ht="15.75" customHeight="1">
      <c r="A2097" s="53"/>
      <c r="B2097" s="39" t="str">
        <f t="shared" si="1"/>
        <v/>
      </c>
      <c r="C2097" s="40" t="s">
        <v>6786</v>
      </c>
      <c r="D2097" s="41" t="s">
        <v>6787</v>
      </c>
      <c r="E2097" s="41" t="s">
        <v>6691</v>
      </c>
      <c r="F2097" s="40" t="s">
        <v>6728</v>
      </c>
      <c r="G2097" s="41" t="s">
        <v>1067</v>
      </c>
      <c r="H2097" s="62" t="s">
        <v>6693</v>
      </c>
      <c r="I2097" s="41" t="s">
        <v>6729</v>
      </c>
      <c r="J2097" s="56"/>
      <c r="K2097" s="44"/>
      <c r="L2097" s="45"/>
      <c r="M2097" s="46" t="s">
        <v>6730</v>
      </c>
      <c r="N2097" s="40" t="s">
        <v>6731</v>
      </c>
      <c r="O2097" s="61"/>
      <c r="P2097" s="49"/>
      <c r="Q2097" s="59"/>
      <c r="R2097" s="59"/>
      <c r="S2097" s="49"/>
      <c r="T2097" s="50" t="str">
        <f>IFERROR(__xludf.DUMMYFUNCTION("if(isblank($A2097),"""",REGEXREPLACE($A2097,   "",?(\d),?"",  ""$1""&amp;""-""&amp;$H2097))"),"")</f>
        <v/>
      </c>
      <c r="U2097" s="51" t="str">
        <f>IFERROR(__xludf.DUMMYFUNCTION("iferror(split(A2097,"","",TRUE,TRUE),"""")"),"")</f>
        <v/>
      </c>
      <c r="V2097" s="51"/>
      <c r="W2097" s="51"/>
      <c r="X2097" s="51"/>
      <c r="Y2097" s="50" t="str">
        <f>IFERROR(__xludf.DUMMYFUNCTION("if(or(U2097="""",U2097=""f""),"""",U2097&amp;"": ""&amp;vlookup(to_text(U2097),'1.Learning-Goals'!$A$3:$B$100,2,FALSE))"),"")</f>
        <v/>
      </c>
      <c r="Z2097" s="50" t="str">
        <f>IFERROR(__xludf.DUMMYFUNCTION("if(or(V2097="""",V2097=""f""),"""",V2097&amp;"": ""&amp;vlookup(to_text(V2097),'1.Learning-Goals'!$A$3:$B$100,2,FALSE))"),"")</f>
        <v/>
      </c>
      <c r="AA2097" s="50" t="str">
        <f>IFERROR(__xludf.DUMMYFUNCTION("if(or(W2097="""",W2097=""f""),"""",W2097&amp;"": ""&amp;vlookup(to_text(W2097),'1.Learning-Goals'!$A$3:$B$100,2,FALSE))"),"")</f>
        <v/>
      </c>
      <c r="AB2097" s="50" t="str">
        <f>IFERROR(__xludf.DUMMYFUNCTION("if(or(X2097="""",X2097=""f""),"""",X2097&amp;"": ""&amp;vlookup(to_text(X2097),'1.Learning-Goals'!$A$3:$B$100,2,FALSE))"),"")</f>
        <v/>
      </c>
      <c r="AC2097" s="52"/>
      <c r="AD2097" s="52"/>
      <c r="AE2097" s="52"/>
      <c r="AF2097" s="52"/>
      <c r="AG2097" s="52"/>
      <c r="AH2097" s="52"/>
      <c r="AI2097" s="52"/>
      <c r="AJ2097" s="52"/>
    </row>
    <row r="2098" ht="15.75" customHeight="1">
      <c r="A2098" s="53"/>
      <c r="B2098" s="39" t="str">
        <f t="shared" si="1"/>
        <v/>
      </c>
      <c r="C2098" s="40" t="s">
        <v>6788</v>
      </c>
      <c r="D2098" s="41" t="s">
        <v>6789</v>
      </c>
      <c r="E2098" s="41" t="s">
        <v>6691</v>
      </c>
      <c r="F2098" s="40" t="s">
        <v>6728</v>
      </c>
      <c r="G2098" s="41" t="s">
        <v>4051</v>
      </c>
      <c r="H2098" s="62" t="s">
        <v>6693</v>
      </c>
      <c r="I2098" s="41" t="s">
        <v>6729</v>
      </c>
      <c r="J2098" s="43"/>
      <c r="K2098" s="44"/>
      <c r="L2098" s="45"/>
      <c r="M2098" s="46" t="s">
        <v>6730</v>
      </c>
      <c r="N2098" s="40" t="s">
        <v>6731</v>
      </c>
      <c r="O2098" s="61"/>
      <c r="P2098" s="49"/>
      <c r="Q2098" s="59"/>
      <c r="R2098" s="59"/>
      <c r="S2098" s="49"/>
      <c r="T2098" s="50" t="str">
        <f>IFERROR(__xludf.DUMMYFUNCTION("if(isblank($A2098),"""",REGEXREPLACE($A2098,   "",?(\d),?"",  ""$1""&amp;""-""&amp;$H2098))"),"")</f>
        <v/>
      </c>
      <c r="U2098" s="51" t="str">
        <f>IFERROR(__xludf.DUMMYFUNCTION("iferror(split(A2098,"","",TRUE,TRUE),"""")"),"")</f>
        <v/>
      </c>
      <c r="V2098" s="51"/>
      <c r="W2098" s="51"/>
      <c r="X2098" s="51"/>
      <c r="Y2098" s="50" t="str">
        <f>IFERROR(__xludf.DUMMYFUNCTION("if(or(U2098="""",U2098=""f""),"""",U2098&amp;"": ""&amp;vlookup(to_text(U2098),'1.Learning-Goals'!$A$3:$B$100,2,FALSE))"),"")</f>
        <v/>
      </c>
      <c r="Z2098" s="50" t="str">
        <f>IFERROR(__xludf.DUMMYFUNCTION("if(or(V2098="""",V2098=""f""),"""",V2098&amp;"": ""&amp;vlookup(to_text(V2098),'1.Learning-Goals'!$A$3:$B$100,2,FALSE))"),"")</f>
        <v/>
      </c>
      <c r="AA2098" s="50" t="str">
        <f>IFERROR(__xludf.DUMMYFUNCTION("if(or(W2098="""",W2098=""f""),"""",W2098&amp;"": ""&amp;vlookup(to_text(W2098),'1.Learning-Goals'!$A$3:$B$100,2,FALSE))"),"")</f>
        <v/>
      </c>
      <c r="AB2098" s="50" t="str">
        <f>IFERROR(__xludf.DUMMYFUNCTION("if(or(X2098="""",X2098=""f""),"""",X2098&amp;"": ""&amp;vlookup(to_text(X2098),'1.Learning-Goals'!$A$3:$B$100,2,FALSE))"),"")</f>
        <v/>
      </c>
      <c r="AC2098" s="52"/>
      <c r="AD2098" s="52"/>
      <c r="AE2098" s="52"/>
      <c r="AF2098" s="52"/>
      <c r="AG2098" s="52"/>
      <c r="AH2098" s="52"/>
      <c r="AI2098" s="52"/>
      <c r="AJ2098" s="52"/>
    </row>
    <row r="2099" ht="15.75" customHeight="1">
      <c r="A2099" s="53"/>
      <c r="B2099" s="39" t="str">
        <f t="shared" si="1"/>
        <v/>
      </c>
      <c r="C2099" s="40" t="s">
        <v>6790</v>
      </c>
      <c r="D2099" s="41" t="s">
        <v>6791</v>
      </c>
      <c r="E2099" s="41" t="s">
        <v>6691</v>
      </c>
      <c r="F2099" s="40" t="s">
        <v>6728</v>
      </c>
      <c r="G2099" s="41" t="s">
        <v>6701</v>
      </c>
      <c r="H2099" s="62" t="s">
        <v>6693</v>
      </c>
      <c r="I2099" s="41" t="s">
        <v>6729</v>
      </c>
      <c r="J2099" s="56"/>
      <c r="K2099" s="44"/>
      <c r="L2099" s="45"/>
      <c r="M2099" s="46" t="s">
        <v>6730</v>
      </c>
      <c r="N2099" s="40" t="s">
        <v>6731</v>
      </c>
      <c r="O2099" s="61"/>
      <c r="P2099" s="49"/>
      <c r="Q2099" s="59"/>
      <c r="R2099" s="59"/>
      <c r="S2099" s="49"/>
      <c r="T2099" s="50" t="str">
        <f>IFERROR(__xludf.DUMMYFUNCTION("if(isblank($A2099),"""",REGEXREPLACE($A2099,   "",?(\d),?"",  ""$1""&amp;""-""&amp;$H2099))"),"")</f>
        <v/>
      </c>
      <c r="U2099" s="51" t="str">
        <f>IFERROR(__xludf.DUMMYFUNCTION("iferror(split(A2099,"","",TRUE,TRUE),"""")"),"")</f>
        <v/>
      </c>
      <c r="V2099" s="51"/>
      <c r="W2099" s="51"/>
      <c r="X2099" s="51"/>
      <c r="Y2099" s="50" t="str">
        <f>IFERROR(__xludf.DUMMYFUNCTION("if(or(U2099="""",U2099=""f""),"""",U2099&amp;"": ""&amp;vlookup(to_text(U2099),'1.Learning-Goals'!$A$3:$B$100,2,FALSE))"),"")</f>
        <v/>
      </c>
      <c r="Z2099" s="50" t="str">
        <f>IFERROR(__xludf.DUMMYFUNCTION("if(or(V2099="""",V2099=""f""),"""",V2099&amp;"": ""&amp;vlookup(to_text(V2099),'1.Learning-Goals'!$A$3:$B$100,2,FALSE))"),"")</f>
        <v/>
      </c>
      <c r="AA2099" s="50" t="str">
        <f>IFERROR(__xludf.DUMMYFUNCTION("if(or(W2099="""",W2099=""f""),"""",W2099&amp;"": ""&amp;vlookup(to_text(W2099),'1.Learning-Goals'!$A$3:$B$100,2,FALSE))"),"")</f>
        <v/>
      </c>
      <c r="AB2099" s="50" t="str">
        <f>IFERROR(__xludf.DUMMYFUNCTION("if(or(X2099="""",X2099=""f""),"""",X2099&amp;"": ""&amp;vlookup(to_text(X2099),'1.Learning-Goals'!$A$3:$B$100,2,FALSE))"),"")</f>
        <v/>
      </c>
      <c r="AC2099" s="52"/>
      <c r="AD2099" s="52"/>
      <c r="AE2099" s="52"/>
      <c r="AF2099" s="52"/>
      <c r="AG2099" s="52"/>
      <c r="AH2099" s="52"/>
      <c r="AI2099" s="52"/>
      <c r="AJ2099" s="52"/>
    </row>
    <row r="2100" ht="15.75" customHeight="1">
      <c r="A2100" s="53"/>
      <c r="B2100" s="39" t="str">
        <f t="shared" si="1"/>
        <v/>
      </c>
      <c r="C2100" s="40" t="s">
        <v>6792</v>
      </c>
      <c r="D2100" s="41" t="s">
        <v>6793</v>
      </c>
      <c r="E2100" s="41" t="s">
        <v>6691</v>
      </c>
      <c r="F2100" s="40" t="s">
        <v>6728</v>
      </c>
      <c r="G2100" s="41" t="s">
        <v>4902</v>
      </c>
      <c r="H2100" s="62" t="s">
        <v>6693</v>
      </c>
      <c r="I2100" s="41" t="s">
        <v>6729</v>
      </c>
      <c r="J2100" s="56"/>
      <c r="K2100" s="44"/>
      <c r="L2100" s="45"/>
      <c r="M2100" s="46" t="s">
        <v>6730</v>
      </c>
      <c r="N2100" s="40" t="s">
        <v>6731</v>
      </c>
      <c r="O2100" s="61"/>
      <c r="P2100" s="49"/>
      <c r="Q2100" s="59"/>
      <c r="R2100" s="59"/>
      <c r="S2100" s="49"/>
      <c r="T2100" s="50" t="str">
        <f>IFERROR(__xludf.DUMMYFUNCTION("if(isblank($A2100),"""",REGEXREPLACE($A2100,   "",?(\d),?"",  ""$1""&amp;""-""&amp;$H2100))"),"")</f>
        <v/>
      </c>
      <c r="U2100" s="51" t="str">
        <f>IFERROR(__xludf.DUMMYFUNCTION("iferror(split(A2100,"","",TRUE,TRUE),"""")"),"")</f>
        <v/>
      </c>
      <c r="V2100" s="51"/>
      <c r="W2100" s="51"/>
      <c r="X2100" s="51"/>
      <c r="Y2100" s="50" t="str">
        <f>IFERROR(__xludf.DUMMYFUNCTION("if(or(U2100="""",U2100=""f""),"""",U2100&amp;"": ""&amp;vlookup(to_text(U2100),'1.Learning-Goals'!$A$3:$B$100,2,FALSE))"),"")</f>
        <v/>
      </c>
      <c r="Z2100" s="50" t="str">
        <f>IFERROR(__xludf.DUMMYFUNCTION("if(or(V2100="""",V2100=""f""),"""",V2100&amp;"": ""&amp;vlookup(to_text(V2100),'1.Learning-Goals'!$A$3:$B$100,2,FALSE))"),"")</f>
        <v/>
      </c>
      <c r="AA2100" s="50" t="str">
        <f>IFERROR(__xludf.DUMMYFUNCTION("if(or(W2100="""",W2100=""f""),"""",W2100&amp;"": ""&amp;vlookup(to_text(W2100),'1.Learning-Goals'!$A$3:$B$100,2,FALSE))"),"")</f>
        <v/>
      </c>
      <c r="AB2100" s="50" t="str">
        <f>IFERROR(__xludf.DUMMYFUNCTION("if(or(X2100="""",X2100=""f""),"""",X2100&amp;"": ""&amp;vlookup(to_text(X2100),'1.Learning-Goals'!$A$3:$B$100,2,FALSE))"),"")</f>
        <v/>
      </c>
      <c r="AC2100" s="52"/>
      <c r="AD2100" s="52"/>
      <c r="AE2100" s="52"/>
      <c r="AF2100" s="52"/>
      <c r="AG2100" s="52"/>
      <c r="AH2100" s="52"/>
      <c r="AI2100" s="52"/>
      <c r="AJ2100" s="52"/>
    </row>
    <row r="2101" ht="15.75" customHeight="1">
      <c r="A2101" s="53"/>
      <c r="B2101" s="39" t="str">
        <f t="shared" si="1"/>
        <v/>
      </c>
      <c r="C2101" s="40" t="s">
        <v>6794</v>
      </c>
      <c r="D2101" s="41" t="s">
        <v>6795</v>
      </c>
      <c r="E2101" s="41" t="s">
        <v>6691</v>
      </c>
      <c r="F2101" s="40" t="s">
        <v>6728</v>
      </c>
      <c r="G2101" s="41" t="s">
        <v>1067</v>
      </c>
      <c r="H2101" s="62" t="s">
        <v>6693</v>
      </c>
      <c r="I2101" s="41" t="s">
        <v>6729</v>
      </c>
      <c r="J2101" s="56"/>
      <c r="K2101" s="44"/>
      <c r="L2101" s="45"/>
      <c r="M2101" s="46" t="s">
        <v>6730</v>
      </c>
      <c r="N2101" s="40" t="s">
        <v>6731</v>
      </c>
      <c r="O2101" s="61"/>
      <c r="P2101" s="49"/>
      <c r="Q2101" s="59"/>
      <c r="R2101" s="59"/>
      <c r="S2101" s="49"/>
      <c r="T2101" s="50" t="str">
        <f>IFERROR(__xludf.DUMMYFUNCTION("if(isblank($A2101),"""",REGEXREPLACE($A2101,   "",?(\d),?"",  ""$1""&amp;""-""&amp;$H2101))"),"")</f>
        <v/>
      </c>
      <c r="U2101" s="51" t="str">
        <f>IFERROR(__xludf.DUMMYFUNCTION("iferror(split(A2101,"","",TRUE,TRUE),"""")"),"")</f>
        <v/>
      </c>
      <c r="V2101" s="51"/>
      <c r="W2101" s="51"/>
      <c r="X2101" s="51"/>
      <c r="Y2101" s="50" t="str">
        <f>IFERROR(__xludf.DUMMYFUNCTION("if(or(U2101="""",U2101=""f""),"""",U2101&amp;"": ""&amp;vlookup(to_text(U2101),'1.Learning-Goals'!$A$3:$B$100,2,FALSE))"),"")</f>
        <v/>
      </c>
      <c r="Z2101" s="50" t="str">
        <f>IFERROR(__xludf.DUMMYFUNCTION("if(or(V2101="""",V2101=""f""),"""",V2101&amp;"": ""&amp;vlookup(to_text(V2101),'1.Learning-Goals'!$A$3:$B$100,2,FALSE))"),"")</f>
        <v/>
      </c>
      <c r="AA2101" s="50" t="str">
        <f>IFERROR(__xludf.DUMMYFUNCTION("if(or(W2101="""",W2101=""f""),"""",W2101&amp;"": ""&amp;vlookup(to_text(W2101),'1.Learning-Goals'!$A$3:$B$100,2,FALSE))"),"")</f>
        <v/>
      </c>
      <c r="AB2101" s="50" t="str">
        <f>IFERROR(__xludf.DUMMYFUNCTION("if(or(X2101="""",X2101=""f""),"""",X2101&amp;"": ""&amp;vlookup(to_text(X2101),'1.Learning-Goals'!$A$3:$B$100,2,FALSE))"),"")</f>
        <v/>
      </c>
      <c r="AC2101" s="52"/>
      <c r="AD2101" s="52"/>
      <c r="AE2101" s="52"/>
      <c r="AF2101" s="52"/>
      <c r="AG2101" s="52"/>
      <c r="AH2101" s="52"/>
      <c r="AI2101" s="52"/>
      <c r="AJ2101" s="52"/>
    </row>
    <row r="2102" ht="15.75" customHeight="1">
      <c r="A2102" s="53"/>
      <c r="B2102" s="39" t="str">
        <f t="shared" si="1"/>
        <v/>
      </c>
      <c r="C2102" s="40" t="s">
        <v>6796</v>
      </c>
      <c r="D2102" s="41" t="s">
        <v>6797</v>
      </c>
      <c r="E2102" s="41" t="s">
        <v>6691</v>
      </c>
      <c r="F2102" s="40" t="s">
        <v>6728</v>
      </c>
      <c r="G2102" s="41" t="s">
        <v>4051</v>
      </c>
      <c r="H2102" s="62" t="s">
        <v>6693</v>
      </c>
      <c r="I2102" s="41" t="s">
        <v>6729</v>
      </c>
      <c r="J2102" s="43"/>
      <c r="K2102" s="44"/>
      <c r="L2102" s="45"/>
      <c r="M2102" s="46" t="s">
        <v>6730</v>
      </c>
      <c r="N2102" s="40" t="s">
        <v>6731</v>
      </c>
      <c r="O2102" s="61"/>
      <c r="P2102" s="49"/>
      <c r="Q2102" s="59"/>
      <c r="R2102" s="59"/>
      <c r="S2102" s="49"/>
      <c r="T2102" s="50" t="str">
        <f>IFERROR(__xludf.DUMMYFUNCTION("if(isblank($A2102),"""",REGEXREPLACE($A2102,   "",?(\d),?"",  ""$1""&amp;""-""&amp;$H2102))"),"")</f>
        <v/>
      </c>
      <c r="U2102" s="51" t="str">
        <f>IFERROR(__xludf.DUMMYFUNCTION("iferror(split(A2102,"","",TRUE,TRUE),"""")"),"")</f>
        <v/>
      </c>
      <c r="V2102" s="51"/>
      <c r="W2102" s="51"/>
      <c r="X2102" s="51"/>
      <c r="Y2102" s="50" t="str">
        <f>IFERROR(__xludf.DUMMYFUNCTION("if(or(U2102="""",U2102=""f""),"""",U2102&amp;"": ""&amp;vlookup(to_text(U2102),'1.Learning-Goals'!$A$3:$B$100,2,FALSE))"),"")</f>
        <v/>
      </c>
      <c r="Z2102" s="50" t="str">
        <f>IFERROR(__xludf.DUMMYFUNCTION("if(or(V2102="""",V2102=""f""),"""",V2102&amp;"": ""&amp;vlookup(to_text(V2102),'1.Learning-Goals'!$A$3:$B$100,2,FALSE))"),"")</f>
        <v/>
      </c>
      <c r="AA2102" s="50" t="str">
        <f>IFERROR(__xludf.DUMMYFUNCTION("if(or(W2102="""",W2102=""f""),"""",W2102&amp;"": ""&amp;vlookup(to_text(W2102),'1.Learning-Goals'!$A$3:$B$100,2,FALSE))"),"")</f>
        <v/>
      </c>
      <c r="AB2102" s="50" t="str">
        <f>IFERROR(__xludf.DUMMYFUNCTION("if(or(X2102="""",X2102=""f""),"""",X2102&amp;"": ""&amp;vlookup(to_text(X2102),'1.Learning-Goals'!$A$3:$B$100,2,FALSE))"),"")</f>
        <v/>
      </c>
      <c r="AC2102" s="52"/>
      <c r="AD2102" s="52"/>
      <c r="AE2102" s="52"/>
      <c r="AF2102" s="52"/>
      <c r="AG2102" s="52"/>
      <c r="AH2102" s="52"/>
      <c r="AI2102" s="52"/>
      <c r="AJ2102" s="52"/>
    </row>
    <row r="2103" ht="15.75" customHeight="1">
      <c r="A2103" s="53"/>
      <c r="B2103" s="39" t="str">
        <f t="shared" si="1"/>
        <v/>
      </c>
      <c r="C2103" s="40" t="s">
        <v>6798</v>
      </c>
      <c r="D2103" s="41" t="s">
        <v>6799</v>
      </c>
      <c r="E2103" s="41" t="s">
        <v>6691</v>
      </c>
      <c r="F2103" s="40" t="s">
        <v>6728</v>
      </c>
      <c r="G2103" s="41" t="s">
        <v>6701</v>
      </c>
      <c r="H2103" s="62" t="s">
        <v>6693</v>
      </c>
      <c r="I2103" s="41" t="s">
        <v>6729</v>
      </c>
      <c r="J2103" s="56"/>
      <c r="K2103" s="44"/>
      <c r="L2103" s="45"/>
      <c r="M2103" s="46" t="s">
        <v>6730</v>
      </c>
      <c r="N2103" s="40" t="s">
        <v>6731</v>
      </c>
      <c r="O2103" s="61"/>
      <c r="P2103" s="49"/>
      <c r="Q2103" s="59"/>
      <c r="R2103" s="59"/>
      <c r="S2103" s="49"/>
      <c r="T2103" s="50" t="str">
        <f>IFERROR(__xludf.DUMMYFUNCTION("if(isblank($A2103),"""",REGEXREPLACE($A2103,   "",?(\d),?"",  ""$1""&amp;""-""&amp;$H2103))"),"")</f>
        <v/>
      </c>
      <c r="U2103" s="51" t="str">
        <f>IFERROR(__xludf.DUMMYFUNCTION("iferror(split(A2103,"","",TRUE,TRUE),"""")"),"")</f>
        <v/>
      </c>
      <c r="V2103" s="51"/>
      <c r="W2103" s="51"/>
      <c r="X2103" s="51"/>
      <c r="Y2103" s="50" t="str">
        <f>IFERROR(__xludf.DUMMYFUNCTION("if(or(U2103="""",U2103=""f""),"""",U2103&amp;"": ""&amp;vlookup(to_text(U2103),'1.Learning-Goals'!$A$3:$B$100,2,FALSE))"),"")</f>
        <v/>
      </c>
      <c r="Z2103" s="50" t="str">
        <f>IFERROR(__xludf.DUMMYFUNCTION("if(or(V2103="""",V2103=""f""),"""",V2103&amp;"": ""&amp;vlookup(to_text(V2103),'1.Learning-Goals'!$A$3:$B$100,2,FALSE))"),"")</f>
        <v/>
      </c>
      <c r="AA2103" s="50" t="str">
        <f>IFERROR(__xludf.DUMMYFUNCTION("if(or(W2103="""",W2103=""f""),"""",W2103&amp;"": ""&amp;vlookup(to_text(W2103),'1.Learning-Goals'!$A$3:$B$100,2,FALSE))"),"")</f>
        <v/>
      </c>
      <c r="AB2103" s="50" t="str">
        <f>IFERROR(__xludf.DUMMYFUNCTION("if(or(X2103="""",X2103=""f""),"""",X2103&amp;"": ""&amp;vlookup(to_text(X2103),'1.Learning-Goals'!$A$3:$B$100,2,FALSE))"),"")</f>
        <v/>
      </c>
      <c r="AC2103" s="52"/>
      <c r="AD2103" s="52"/>
      <c r="AE2103" s="52"/>
      <c r="AF2103" s="52"/>
      <c r="AG2103" s="52"/>
      <c r="AH2103" s="52"/>
      <c r="AI2103" s="52"/>
      <c r="AJ2103" s="52"/>
    </row>
    <row r="2104" ht="15.75" customHeight="1">
      <c r="A2104" s="53"/>
      <c r="B2104" s="39" t="str">
        <f t="shared" si="1"/>
        <v/>
      </c>
      <c r="C2104" s="40" t="s">
        <v>6800</v>
      </c>
      <c r="D2104" s="41" t="s">
        <v>6801</v>
      </c>
      <c r="E2104" s="41" t="s">
        <v>6691</v>
      </c>
      <c r="F2104" s="40" t="s">
        <v>6728</v>
      </c>
      <c r="G2104" s="41" t="s">
        <v>4902</v>
      </c>
      <c r="H2104" s="62" t="s">
        <v>6693</v>
      </c>
      <c r="I2104" s="41" t="s">
        <v>6729</v>
      </c>
      <c r="J2104" s="56"/>
      <c r="K2104" s="44"/>
      <c r="L2104" s="45"/>
      <c r="M2104" s="46" t="s">
        <v>6730</v>
      </c>
      <c r="N2104" s="40" t="s">
        <v>6731</v>
      </c>
      <c r="O2104" s="61"/>
      <c r="P2104" s="49"/>
      <c r="Q2104" s="59"/>
      <c r="R2104" s="59"/>
      <c r="S2104" s="49"/>
      <c r="T2104" s="50" t="str">
        <f>IFERROR(__xludf.DUMMYFUNCTION("if(isblank($A2104),"""",REGEXREPLACE($A2104,   "",?(\d),?"",  ""$1""&amp;""-""&amp;$H2104))"),"")</f>
        <v/>
      </c>
      <c r="U2104" s="51" t="str">
        <f>IFERROR(__xludf.DUMMYFUNCTION("iferror(split(A2104,"","",TRUE,TRUE),"""")"),"")</f>
        <v/>
      </c>
      <c r="V2104" s="51"/>
      <c r="W2104" s="51"/>
      <c r="X2104" s="51"/>
      <c r="Y2104" s="50" t="str">
        <f>IFERROR(__xludf.DUMMYFUNCTION("if(or(U2104="""",U2104=""f""),"""",U2104&amp;"": ""&amp;vlookup(to_text(U2104),'1.Learning-Goals'!$A$3:$B$100,2,FALSE))"),"")</f>
        <v/>
      </c>
      <c r="Z2104" s="50" t="str">
        <f>IFERROR(__xludf.DUMMYFUNCTION("if(or(V2104="""",V2104=""f""),"""",V2104&amp;"": ""&amp;vlookup(to_text(V2104),'1.Learning-Goals'!$A$3:$B$100,2,FALSE))"),"")</f>
        <v/>
      </c>
      <c r="AA2104" s="50" t="str">
        <f>IFERROR(__xludf.DUMMYFUNCTION("if(or(W2104="""",W2104=""f""),"""",W2104&amp;"": ""&amp;vlookup(to_text(W2104),'1.Learning-Goals'!$A$3:$B$100,2,FALSE))"),"")</f>
        <v/>
      </c>
      <c r="AB2104" s="50" t="str">
        <f>IFERROR(__xludf.DUMMYFUNCTION("if(or(X2104="""",X2104=""f""),"""",X2104&amp;"": ""&amp;vlookup(to_text(X2104),'1.Learning-Goals'!$A$3:$B$100,2,FALSE))"),"")</f>
        <v/>
      </c>
      <c r="AC2104" s="52"/>
      <c r="AD2104" s="52"/>
      <c r="AE2104" s="52"/>
      <c r="AF2104" s="52"/>
      <c r="AG2104" s="52"/>
      <c r="AH2104" s="52"/>
      <c r="AI2104" s="52"/>
      <c r="AJ2104" s="52"/>
    </row>
    <row r="2105" ht="15.75" customHeight="1">
      <c r="A2105" s="53"/>
      <c r="B2105" s="39" t="str">
        <f t="shared" si="1"/>
        <v/>
      </c>
      <c r="C2105" s="40" t="s">
        <v>6802</v>
      </c>
      <c r="D2105" s="41" t="s">
        <v>6803</v>
      </c>
      <c r="E2105" s="41" t="s">
        <v>6691</v>
      </c>
      <c r="F2105" s="40" t="s">
        <v>6728</v>
      </c>
      <c r="G2105" s="41" t="s">
        <v>1067</v>
      </c>
      <c r="H2105" s="62" t="s">
        <v>6693</v>
      </c>
      <c r="I2105" s="41" t="s">
        <v>6729</v>
      </c>
      <c r="J2105" s="56"/>
      <c r="K2105" s="44"/>
      <c r="L2105" s="45"/>
      <c r="M2105" s="46" t="s">
        <v>6730</v>
      </c>
      <c r="N2105" s="40" t="s">
        <v>6731</v>
      </c>
      <c r="O2105" s="61"/>
      <c r="P2105" s="49"/>
      <c r="Q2105" s="59"/>
      <c r="R2105" s="59"/>
      <c r="S2105" s="49"/>
      <c r="T2105" s="50" t="str">
        <f>IFERROR(__xludf.DUMMYFUNCTION("if(isblank($A2105),"""",REGEXREPLACE($A2105,   "",?(\d),?"",  ""$1""&amp;""-""&amp;$H2105))"),"")</f>
        <v/>
      </c>
      <c r="U2105" s="51" t="str">
        <f>IFERROR(__xludf.DUMMYFUNCTION("iferror(split(A2105,"","",TRUE,TRUE),"""")"),"")</f>
        <v/>
      </c>
      <c r="V2105" s="51"/>
      <c r="W2105" s="51"/>
      <c r="X2105" s="51"/>
      <c r="Y2105" s="50" t="str">
        <f>IFERROR(__xludf.DUMMYFUNCTION("if(or(U2105="""",U2105=""f""),"""",U2105&amp;"": ""&amp;vlookup(to_text(U2105),'1.Learning-Goals'!$A$3:$B$100,2,FALSE))"),"")</f>
        <v/>
      </c>
      <c r="Z2105" s="50" t="str">
        <f>IFERROR(__xludf.DUMMYFUNCTION("if(or(V2105="""",V2105=""f""),"""",V2105&amp;"": ""&amp;vlookup(to_text(V2105),'1.Learning-Goals'!$A$3:$B$100,2,FALSE))"),"")</f>
        <v/>
      </c>
      <c r="AA2105" s="50" t="str">
        <f>IFERROR(__xludf.DUMMYFUNCTION("if(or(W2105="""",W2105=""f""),"""",W2105&amp;"": ""&amp;vlookup(to_text(W2105),'1.Learning-Goals'!$A$3:$B$100,2,FALSE))"),"")</f>
        <v/>
      </c>
      <c r="AB2105" s="50" t="str">
        <f>IFERROR(__xludf.DUMMYFUNCTION("if(or(X2105="""",X2105=""f""),"""",X2105&amp;"": ""&amp;vlookup(to_text(X2105),'1.Learning-Goals'!$A$3:$B$100,2,FALSE))"),"")</f>
        <v/>
      </c>
      <c r="AC2105" s="52"/>
      <c r="AD2105" s="52"/>
      <c r="AE2105" s="52"/>
      <c r="AF2105" s="52"/>
      <c r="AG2105" s="52"/>
      <c r="AH2105" s="52"/>
      <c r="AI2105" s="52"/>
      <c r="AJ2105" s="52"/>
    </row>
    <row r="2106" ht="15.75" customHeight="1">
      <c r="A2106" s="53"/>
      <c r="B2106" s="39" t="str">
        <f t="shared" si="1"/>
        <v/>
      </c>
      <c r="C2106" s="40" t="s">
        <v>6804</v>
      </c>
      <c r="D2106" s="41" t="s">
        <v>6805</v>
      </c>
      <c r="E2106" s="41" t="s">
        <v>6691</v>
      </c>
      <c r="F2106" s="40" t="s">
        <v>6728</v>
      </c>
      <c r="G2106" s="41" t="s">
        <v>4051</v>
      </c>
      <c r="H2106" s="62" t="s">
        <v>6693</v>
      </c>
      <c r="I2106" s="41" t="s">
        <v>6729</v>
      </c>
      <c r="J2106" s="43"/>
      <c r="K2106" s="44"/>
      <c r="L2106" s="45"/>
      <c r="M2106" s="46" t="s">
        <v>6730</v>
      </c>
      <c r="N2106" s="40" t="s">
        <v>6731</v>
      </c>
      <c r="O2106" s="61"/>
      <c r="P2106" s="49"/>
      <c r="Q2106" s="59"/>
      <c r="R2106" s="59"/>
      <c r="S2106" s="49"/>
      <c r="T2106" s="50" t="str">
        <f>IFERROR(__xludf.DUMMYFUNCTION("if(isblank($A2106),"""",REGEXREPLACE($A2106,   "",?(\d),?"",  ""$1""&amp;""-""&amp;$H2106))"),"")</f>
        <v/>
      </c>
      <c r="U2106" s="51" t="str">
        <f>IFERROR(__xludf.DUMMYFUNCTION("iferror(split(A2106,"","",TRUE,TRUE),"""")"),"")</f>
        <v/>
      </c>
      <c r="V2106" s="51"/>
      <c r="W2106" s="51"/>
      <c r="X2106" s="51"/>
      <c r="Y2106" s="50" t="str">
        <f>IFERROR(__xludf.DUMMYFUNCTION("if(or(U2106="""",U2106=""f""),"""",U2106&amp;"": ""&amp;vlookup(to_text(U2106),'1.Learning-Goals'!$A$3:$B$100,2,FALSE))"),"")</f>
        <v/>
      </c>
      <c r="Z2106" s="50" t="str">
        <f>IFERROR(__xludf.DUMMYFUNCTION("if(or(V2106="""",V2106=""f""),"""",V2106&amp;"": ""&amp;vlookup(to_text(V2106),'1.Learning-Goals'!$A$3:$B$100,2,FALSE))"),"")</f>
        <v/>
      </c>
      <c r="AA2106" s="50" t="str">
        <f>IFERROR(__xludf.DUMMYFUNCTION("if(or(W2106="""",W2106=""f""),"""",W2106&amp;"": ""&amp;vlookup(to_text(W2106),'1.Learning-Goals'!$A$3:$B$100,2,FALSE))"),"")</f>
        <v/>
      </c>
      <c r="AB2106" s="50" t="str">
        <f>IFERROR(__xludf.DUMMYFUNCTION("if(or(X2106="""",X2106=""f""),"""",X2106&amp;"": ""&amp;vlookup(to_text(X2106),'1.Learning-Goals'!$A$3:$B$100,2,FALSE))"),"")</f>
        <v/>
      </c>
      <c r="AC2106" s="52"/>
      <c r="AD2106" s="52"/>
      <c r="AE2106" s="52"/>
      <c r="AF2106" s="52"/>
      <c r="AG2106" s="52"/>
      <c r="AH2106" s="52"/>
      <c r="AI2106" s="52"/>
      <c r="AJ2106" s="52"/>
    </row>
    <row r="2107" ht="15.75" customHeight="1">
      <c r="A2107" s="53"/>
      <c r="B2107" s="39" t="str">
        <f t="shared" si="1"/>
        <v/>
      </c>
      <c r="C2107" s="40" t="s">
        <v>6806</v>
      </c>
      <c r="D2107" s="41" t="s">
        <v>6807</v>
      </c>
      <c r="E2107" s="41" t="s">
        <v>6691</v>
      </c>
      <c r="F2107" s="40" t="s">
        <v>6728</v>
      </c>
      <c r="G2107" s="41" t="s">
        <v>6701</v>
      </c>
      <c r="H2107" s="62" t="s">
        <v>6693</v>
      </c>
      <c r="I2107" s="41" t="s">
        <v>6729</v>
      </c>
      <c r="J2107" s="56"/>
      <c r="K2107" s="44"/>
      <c r="L2107" s="45"/>
      <c r="M2107" s="46" t="s">
        <v>6730</v>
      </c>
      <c r="N2107" s="40" t="s">
        <v>6731</v>
      </c>
      <c r="O2107" s="61"/>
      <c r="P2107" s="49"/>
      <c r="Q2107" s="59"/>
      <c r="R2107" s="59"/>
      <c r="S2107" s="49"/>
      <c r="T2107" s="50" t="str">
        <f>IFERROR(__xludf.DUMMYFUNCTION("if(isblank($A2107),"""",REGEXREPLACE($A2107,   "",?(\d),?"",  ""$1""&amp;""-""&amp;$H2107))"),"")</f>
        <v/>
      </c>
      <c r="U2107" s="51" t="str">
        <f>IFERROR(__xludf.DUMMYFUNCTION("iferror(split(A2107,"","",TRUE,TRUE),"""")"),"")</f>
        <v/>
      </c>
      <c r="V2107" s="51"/>
      <c r="W2107" s="51"/>
      <c r="X2107" s="51"/>
      <c r="Y2107" s="50" t="str">
        <f>IFERROR(__xludf.DUMMYFUNCTION("if(or(U2107="""",U2107=""f""),"""",U2107&amp;"": ""&amp;vlookup(to_text(U2107),'1.Learning-Goals'!$A$3:$B$100,2,FALSE))"),"")</f>
        <v/>
      </c>
      <c r="Z2107" s="50" t="str">
        <f>IFERROR(__xludf.DUMMYFUNCTION("if(or(V2107="""",V2107=""f""),"""",V2107&amp;"": ""&amp;vlookup(to_text(V2107),'1.Learning-Goals'!$A$3:$B$100,2,FALSE))"),"")</f>
        <v/>
      </c>
      <c r="AA2107" s="50" t="str">
        <f>IFERROR(__xludf.DUMMYFUNCTION("if(or(W2107="""",W2107=""f""),"""",W2107&amp;"": ""&amp;vlookup(to_text(W2107),'1.Learning-Goals'!$A$3:$B$100,2,FALSE))"),"")</f>
        <v/>
      </c>
      <c r="AB2107" s="50" t="str">
        <f>IFERROR(__xludf.DUMMYFUNCTION("if(or(X2107="""",X2107=""f""),"""",X2107&amp;"": ""&amp;vlookup(to_text(X2107),'1.Learning-Goals'!$A$3:$B$100,2,FALSE))"),"")</f>
        <v/>
      </c>
      <c r="AC2107" s="52"/>
      <c r="AD2107" s="52"/>
      <c r="AE2107" s="52"/>
      <c r="AF2107" s="52"/>
      <c r="AG2107" s="52"/>
      <c r="AH2107" s="52"/>
      <c r="AI2107" s="52"/>
      <c r="AJ2107" s="52"/>
    </row>
    <row r="2108" ht="15.75" customHeight="1">
      <c r="A2108" s="53"/>
      <c r="B2108" s="39" t="str">
        <f t="shared" si="1"/>
        <v/>
      </c>
      <c r="C2108" s="40" t="s">
        <v>6808</v>
      </c>
      <c r="D2108" s="41" t="s">
        <v>6809</v>
      </c>
      <c r="E2108" s="41" t="s">
        <v>6691</v>
      </c>
      <c r="F2108" s="40" t="s">
        <v>6728</v>
      </c>
      <c r="G2108" s="41" t="s">
        <v>4902</v>
      </c>
      <c r="H2108" s="62" t="s">
        <v>6693</v>
      </c>
      <c r="I2108" s="41" t="s">
        <v>6729</v>
      </c>
      <c r="J2108" s="56"/>
      <c r="K2108" s="44"/>
      <c r="L2108" s="45"/>
      <c r="M2108" s="46" t="s">
        <v>6730</v>
      </c>
      <c r="N2108" s="40" t="s">
        <v>6731</v>
      </c>
      <c r="O2108" s="61"/>
      <c r="P2108" s="49"/>
      <c r="Q2108" s="59"/>
      <c r="R2108" s="59"/>
      <c r="S2108" s="49"/>
      <c r="T2108" s="50" t="str">
        <f>IFERROR(__xludf.DUMMYFUNCTION("if(isblank($A2108),"""",REGEXREPLACE($A2108,   "",?(\d),?"",  ""$1""&amp;""-""&amp;$H2108))"),"")</f>
        <v/>
      </c>
      <c r="U2108" s="51" t="str">
        <f>IFERROR(__xludf.DUMMYFUNCTION("iferror(split(A2108,"","",TRUE,TRUE),"""")"),"")</f>
        <v/>
      </c>
      <c r="V2108" s="51"/>
      <c r="W2108" s="51"/>
      <c r="X2108" s="51"/>
      <c r="Y2108" s="50" t="str">
        <f>IFERROR(__xludf.DUMMYFUNCTION("if(or(U2108="""",U2108=""f""),"""",U2108&amp;"": ""&amp;vlookup(to_text(U2108),'1.Learning-Goals'!$A$3:$B$100,2,FALSE))"),"")</f>
        <v/>
      </c>
      <c r="Z2108" s="50" t="str">
        <f>IFERROR(__xludf.DUMMYFUNCTION("if(or(V2108="""",V2108=""f""),"""",V2108&amp;"": ""&amp;vlookup(to_text(V2108),'1.Learning-Goals'!$A$3:$B$100,2,FALSE))"),"")</f>
        <v/>
      </c>
      <c r="AA2108" s="50" t="str">
        <f>IFERROR(__xludf.DUMMYFUNCTION("if(or(W2108="""",W2108=""f""),"""",W2108&amp;"": ""&amp;vlookup(to_text(W2108),'1.Learning-Goals'!$A$3:$B$100,2,FALSE))"),"")</f>
        <v/>
      </c>
      <c r="AB2108" s="50" t="str">
        <f>IFERROR(__xludf.DUMMYFUNCTION("if(or(X2108="""",X2108=""f""),"""",X2108&amp;"": ""&amp;vlookup(to_text(X2108),'1.Learning-Goals'!$A$3:$B$100,2,FALSE))"),"")</f>
        <v/>
      </c>
      <c r="AC2108" s="52"/>
      <c r="AD2108" s="52"/>
      <c r="AE2108" s="52"/>
      <c r="AF2108" s="52"/>
      <c r="AG2108" s="52"/>
      <c r="AH2108" s="52"/>
      <c r="AI2108" s="52"/>
      <c r="AJ2108" s="52"/>
    </row>
    <row r="2109" ht="15.75" customHeight="1">
      <c r="A2109" s="53"/>
      <c r="B2109" s="39" t="str">
        <f t="shared" si="1"/>
        <v/>
      </c>
      <c r="C2109" s="40" t="s">
        <v>6810</v>
      </c>
      <c r="D2109" s="41" t="s">
        <v>6811</v>
      </c>
      <c r="E2109" s="41" t="s">
        <v>6691</v>
      </c>
      <c r="F2109" s="40" t="s">
        <v>6728</v>
      </c>
      <c r="G2109" s="41" t="s">
        <v>1067</v>
      </c>
      <c r="H2109" s="62" t="s">
        <v>6693</v>
      </c>
      <c r="I2109" s="41" t="s">
        <v>6729</v>
      </c>
      <c r="J2109" s="56"/>
      <c r="K2109" s="44"/>
      <c r="L2109" s="45"/>
      <c r="M2109" s="46" t="s">
        <v>6730</v>
      </c>
      <c r="N2109" s="40" t="s">
        <v>6731</v>
      </c>
      <c r="O2109" s="61"/>
      <c r="P2109" s="49"/>
      <c r="Q2109" s="59"/>
      <c r="R2109" s="59"/>
      <c r="S2109" s="49"/>
      <c r="T2109" s="50" t="str">
        <f>IFERROR(__xludf.DUMMYFUNCTION("if(isblank($A2109),"""",REGEXREPLACE($A2109,   "",?(\d),?"",  ""$1""&amp;""-""&amp;$H2109))"),"")</f>
        <v/>
      </c>
      <c r="U2109" s="51" t="str">
        <f>IFERROR(__xludf.DUMMYFUNCTION("iferror(split(A2109,"","",TRUE,TRUE),"""")"),"")</f>
        <v/>
      </c>
      <c r="V2109" s="51"/>
      <c r="W2109" s="51"/>
      <c r="X2109" s="51"/>
      <c r="Y2109" s="50" t="str">
        <f>IFERROR(__xludf.DUMMYFUNCTION("if(or(U2109="""",U2109=""f""),"""",U2109&amp;"": ""&amp;vlookup(to_text(U2109),'1.Learning-Goals'!$A$3:$B$100,2,FALSE))"),"")</f>
        <v/>
      </c>
      <c r="Z2109" s="50" t="str">
        <f>IFERROR(__xludf.DUMMYFUNCTION("if(or(V2109="""",V2109=""f""),"""",V2109&amp;"": ""&amp;vlookup(to_text(V2109),'1.Learning-Goals'!$A$3:$B$100,2,FALSE))"),"")</f>
        <v/>
      </c>
      <c r="AA2109" s="50" t="str">
        <f>IFERROR(__xludf.DUMMYFUNCTION("if(or(W2109="""",W2109=""f""),"""",W2109&amp;"": ""&amp;vlookup(to_text(W2109),'1.Learning-Goals'!$A$3:$B$100,2,FALSE))"),"")</f>
        <v/>
      </c>
      <c r="AB2109" s="50" t="str">
        <f>IFERROR(__xludf.DUMMYFUNCTION("if(or(X2109="""",X2109=""f""),"""",X2109&amp;"": ""&amp;vlookup(to_text(X2109),'1.Learning-Goals'!$A$3:$B$100,2,FALSE))"),"")</f>
        <v/>
      </c>
      <c r="AC2109" s="52"/>
      <c r="AD2109" s="52"/>
      <c r="AE2109" s="52"/>
      <c r="AF2109" s="52"/>
      <c r="AG2109" s="52"/>
      <c r="AH2109" s="52"/>
      <c r="AI2109" s="52"/>
      <c r="AJ2109" s="52"/>
    </row>
    <row r="2110" ht="15.75" customHeight="1">
      <c r="A2110" s="53"/>
      <c r="B2110" s="39" t="str">
        <f t="shared" si="1"/>
        <v/>
      </c>
      <c r="C2110" s="40" t="s">
        <v>6812</v>
      </c>
      <c r="D2110" s="41" t="s">
        <v>6813</v>
      </c>
      <c r="E2110" s="41" t="s">
        <v>6691</v>
      </c>
      <c r="F2110" s="40" t="s">
        <v>6728</v>
      </c>
      <c r="G2110" s="41" t="s">
        <v>4051</v>
      </c>
      <c r="H2110" s="62" t="s">
        <v>6693</v>
      </c>
      <c r="I2110" s="41" t="s">
        <v>6729</v>
      </c>
      <c r="J2110" s="43"/>
      <c r="K2110" s="44"/>
      <c r="L2110" s="45"/>
      <c r="M2110" s="46" t="s">
        <v>6730</v>
      </c>
      <c r="N2110" s="40" t="s">
        <v>6731</v>
      </c>
      <c r="O2110" s="61"/>
      <c r="P2110" s="49"/>
      <c r="Q2110" s="59"/>
      <c r="R2110" s="59"/>
      <c r="S2110" s="49"/>
      <c r="T2110" s="50" t="str">
        <f>IFERROR(__xludf.DUMMYFUNCTION("if(isblank($A2110),"""",REGEXREPLACE($A2110,   "",?(\d),?"",  ""$1""&amp;""-""&amp;$H2110))"),"")</f>
        <v/>
      </c>
      <c r="U2110" s="51" t="str">
        <f>IFERROR(__xludf.DUMMYFUNCTION("iferror(split(A2110,"","",TRUE,TRUE),"""")"),"")</f>
        <v/>
      </c>
      <c r="V2110" s="51"/>
      <c r="W2110" s="51"/>
      <c r="X2110" s="51"/>
      <c r="Y2110" s="50" t="str">
        <f>IFERROR(__xludf.DUMMYFUNCTION("if(or(U2110="""",U2110=""f""),"""",U2110&amp;"": ""&amp;vlookup(to_text(U2110),'1.Learning-Goals'!$A$3:$B$100,2,FALSE))"),"")</f>
        <v/>
      </c>
      <c r="Z2110" s="50" t="str">
        <f>IFERROR(__xludf.DUMMYFUNCTION("if(or(V2110="""",V2110=""f""),"""",V2110&amp;"": ""&amp;vlookup(to_text(V2110),'1.Learning-Goals'!$A$3:$B$100,2,FALSE))"),"")</f>
        <v/>
      </c>
      <c r="AA2110" s="50" t="str">
        <f>IFERROR(__xludf.DUMMYFUNCTION("if(or(W2110="""",W2110=""f""),"""",W2110&amp;"": ""&amp;vlookup(to_text(W2110),'1.Learning-Goals'!$A$3:$B$100,2,FALSE))"),"")</f>
        <v/>
      </c>
      <c r="AB2110" s="50" t="str">
        <f>IFERROR(__xludf.DUMMYFUNCTION("if(or(X2110="""",X2110=""f""),"""",X2110&amp;"": ""&amp;vlookup(to_text(X2110),'1.Learning-Goals'!$A$3:$B$100,2,FALSE))"),"")</f>
        <v/>
      </c>
      <c r="AC2110" s="52"/>
      <c r="AD2110" s="52"/>
      <c r="AE2110" s="52"/>
      <c r="AF2110" s="52"/>
      <c r="AG2110" s="52"/>
      <c r="AH2110" s="52"/>
      <c r="AI2110" s="52"/>
      <c r="AJ2110" s="52"/>
    </row>
    <row r="2111" ht="15.75" customHeight="1">
      <c r="A2111" s="53"/>
      <c r="B2111" s="39" t="str">
        <f t="shared" si="1"/>
        <v/>
      </c>
      <c r="C2111" s="40" t="s">
        <v>6814</v>
      </c>
      <c r="D2111" s="41" t="s">
        <v>6815</v>
      </c>
      <c r="E2111" s="41" t="s">
        <v>6691</v>
      </c>
      <c r="F2111" s="40" t="s">
        <v>6728</v>
      </c>
      <c r="G2111" s="41" t="s">
        <v>6701</v>
      </c>
      <c r="H2111" s="62" t="s">
        <v>6693</v>
      </c>
      <c r="I2111" s="41" t="s">
        <v>6729</v>
      </c>
      <c r="J2111" s="56"/>
      <c r="K2111" s="44"/>
      <c r="L2111" s="45"/>
      <c r="M2111" s="46" t="s">
        <v>6730</v>
      </c>
      <c r="N2111" s="40" t="s">
        <v>6731</v>
      </c>
      <c r="O2111" s="61"/>
      <c r="P2111" s="49"/>
      <c r="Q2111" s="59"/>
      <c r="R2111" s="59"/>
      <c r="S2111" s="49"/>
      <c r="T2111" s="50" t="str">
        <f>IFERROR(__xludf.DUMMYFUNCTION("if(isblank($A2111),"""",REGEXREPLACE($A2111,   "",?(\d),?"",  ""$1""&amp;""-""&amp;$H2111))"),"")</f>
        <v/>
      </c>
      <c r="U2111" s="51" t="str">
        <f>IFERROR(__xludf.DUMMYFUNCTION("iferror(split(A2111,"","",TRUE,TRUE),"""")"),"")</f>
        <v/>
      </c>
      <c r="V2111" s="51"/>
      <c r="W2111" s="51"/>
      <c r="X2111" s="51"/>
      <c r="Y2111" s="50" t="str">
        <f>IFERROR(__xludf.DUMMYFUNCTION("if(or(U2111="""",U2111=""f""),"""",U2111&amp;"": ""&amp;vlookup(to_text(U2111),'1.Learning-Goals'!$A$3:$B$100,2,FALSE))"),"")</f>
        <v/>
      </c>
      <c r="Z2111" s="50" t="str">
        <f>IFERROR(__xludf.DUMMYFUNCTION("if(or(V2111="""",V2111=""f""),"""",V2111&amp;"": ""&amp;vlookup(to_text(V2111),'1.Learning-Goals'!$A$3:$B$100,2,FALSE))"),"")</f>
        <v/>
      </c>
      <c r="AA2111" s="50" t="str">
        <f>IFERROR(__xludf.DUMMYFUNCTION("if(or(W2111="""",W2111=""f""),"""",W2111&amp;"": ""&amp;vlookup(to_text(W2111),'1.Learning-Goals'!$A$3:$B$100,2,FALSE))"),"")</f>
        <v/>
      </c>
      <c r="AB2111" s="50" t="str">
        <f>IFERROR(__xludf.DUMMYFUNCTION("if(or(X2111="""",X2111=""f""),"""",X2111&amp;"": ""&amp;vlookup(to_text(X2111),'1.Learning-Goals'!$A$3:$B$100,2,FALSE))"),"")</f>
        <v/>
      </c>
      <c r="AC2111" s="52"/>
      <c r="AD2111" s="52"/>
      <c r="AE2111" s="52"/>
      <c r="AF2111" s="52"/>
      <c r="AG2111" s="52"/>
      <c r="AH2111" s="52"/>
      <c r="AI2111" s="52"/>
      <c r="AJ2111" s="52"/>
    </row>
    <row r="2112" ht="15.75" customHeight="1">
      <c r="A2112" s="53"/>
      <c r="B2112" s="39" t="str">
        <f t="shared" si="1"/>
        <v/>
      </c>
      <c r="C2112" s="40" t="s">
        <v>6816</v>
      </c>
      <c r="D2112" s="41" t="s">
        <v>6817</v>
      </c>
      <c r="E2112" s="41" t="s">
        <v>6691</v>
      </c>
      <c r="F2112" s="40" t="s">
        <v>6728</v>
      </c>
      <c r="G2112" s="41" t="s">
        <v>4902</v>
      </c>
      <c r="H2112" s="62" t="s">
        <v>6693</v>
      </c>
      <c r="I2112" s="41" t="s">
        <v>6729</v>
      </c>
      <c r="J2112" s="56"/>
      <c r="K2112" s="44"/>
      <c r="L2112" s="45"/>
      <c r="M2112" s="46" t="s">
        <v>6730</v>
      </c>
      <c r="N2112" s="40" t="s">
        <v>6731</v>
      </c>
      <c r="O2112" s="61"/>
      <c r="P2112" s="49"/>
      <c r="Q2112" s="59"/>
      <c r="R2112" s="59"/>
      <c r="S2112" s="49"/>
      <c r="T2112" s="50" t="str">
        <f>IFERROR(__xludf.DUMMYFUNCTION("if(isblank($A2112),"""",REGEXREPLACE($A2112,   "",?(\d),?"",  ""$1""&amp;""-""&amp;$H2112))"),"")</f>
        <v/>
      </c>
      <c r="U2112" s="51" t="str">
        <f>IFERROR(__xludf.DUMMYFUNCTION("iferror(split(A2112,"","",TRUE,TRUE),"""")"),"")</f>
        <v/>
      </c>
      <c r="V2112" s="51"/>
      <c r="W2112" s="51"/>
      <c r="X2112" s="51"/>
      <c r="Y2112" s="50" t="str">
        <f>IFERROR(__xludf.DUMMYFUNCTION("if(or(U2112="""",U2112=""f""),"""",U2112&amp;"": ""&amp;vlookup(to_text(U2112),'1.Learning-Goals'!$A$3:$B$100,2,FALSE))"),"")</f>
        <v/>
      </c>
      <c r="Z2112" s="50" t="str">
        <f>IFERROR(__xludf.DUMMYFUNCTION("if(or(V2112="""",V2112=""f""),"""",V2112&amp;"": ""&amp;vlookup(to_text(V2112),'1.Learning-Goals'!$A$3:$B$100,2,FALSE))"),"")</f>
        <v/>
      </c>
      <c r="AA2112" s="50" t="str">
        <f>IFERROR(__xludf.DUMMYFUNCTION("if(or(W2112="""",W2112=""f""),"""",W2112&amp;"": ""&amp;vlookup(to_text(W2112),'1.Learning-Goals'!$A$3:$B$100,2,FALSE))"),"")</f>
        <v/>
      </c>
      <c r="AB2112" s="50" t="str">
        <f>IFERROR(__xludf.DUMMYFUNCTION("if(or(X2112="""",X2112=""f""),"""",X2112&amp;"": ""&amp;vlookup(to_text(X2112),'1.Learning-Goals'!$A$3:$B$100,2,FALSE))"),"")</f>
        <v/>
      </c>
      <c r="AC2112" s="52"/>
      <c r="AD2112" s="52"/>
      <c r="AE2112" s="52"/>
      <c r="AF2112" s="52"/>
      <c r="AG2112" s="52"/>
      <c r="AH2112" s="52"/>
      <c r="AI2112" s="52"/>
      <c r="AJ2112" s="52"/>
    </row>
    <row r="2113" ht="15.75" customHeight="1">
      <c r="A2113" s="53"/>
      <c r="B2113" s="39" t="str">
        <f t="shared" si="1"/>
        <v/>
      </c>
      <c r="C2113" s="40" t="s">
        <v>6818</v>
      </c>
      <c r="D2113" s="41" t="s">
        <v>6819</v>
      </c>
      <c r="E2113" s="41" t="s">
        <v>6691</v>
      </c>
      <c r="F2113" s="40" t="s">
        <v>6728</v>
      </c>
      <c r="G2113" s="41" t="s">
        <v>1067</v>
      </c>
      <c r="H2113" s="62" t="s">
        <v>6693</v>
      </c>
      <c r="I2113" s="41" t="s">
        <v>6729</v>
      </c>
      <c r="J2113" s="56"/>
      <c r="K2113" s="44"/>
      <c r="L2113" s="45"/>
      <c r="M2113" s="46" t="s">
        <v>6730</v>
      </c>
      <c r="N2113" s="40" t="s">
        <v>6731</v>
      </c>
      <c r="O2113" s="61"/>
      <c r="P2113" s="49"/>
      <c r="Q2113" s="59"/>
      <c r="R2113" s="59"/>
      <c r="S2113" s="49"/>
      <c r="T2113" s="50" t="str">
        <f>IFERROR(__xludf.DUMMYFUNCTION("if(isblank($A2113),"""",REGEXREPLACE($A2113,   "",?(\d),?"",  ""$1""&amp;""-""&amp;$H2113))"),"")</f>
        <v/>
      </c>
      <c r="U2113" s="51" t="str">
        <f>IFERROR(__xludf.DUMMYFUNCTION("iferror(split(A2113,"","",TRUE,TRUE),"""")"),"")</f>
        <v/>
      </c>
      <c r="V2113" s="51"/>
      <c r="W2113" s="51"/>
      <c r="X2113" s="51"/>
      <c r="Y2113" s="50" t="str">
        <f>IFERROR(__xludf.DUMMYFUNCTION("if(or(U2113="""",U2113=""f""),"""",U2113&amp;"": ""&amp;vlookup(to_text(U2113),'1.Learning-Goals'!$A$3:$B$100,2,FALSE))"),"")</f>
        <v/>
      </c>
      <c r="Z2113" s="50" t="str">
        <f>IFERROR(__xludf.DUMMYFUNCTION("if(or(V2113="""",V2113=""f""),"""",V2113&amp;"": ""&amp;vlookup(to_text(V2113),'1.Learning-Goals'!$A$3:$B$100,2,FALSE))"),"")</f>
        <v/>
      </c>
      <c r="AA2113" s="50" t="str">
        <f>IFERROR(__xludf.DUMMYFUNCTION("if(or(W2113="""",W2113=""f""),"""",W2113&amp;"": ""&amp;vlookup(to_text(W2113),'1.Learning-Goals'!$A$3:$B$100,2,FALSE))"),"")</f>
        <v/>
      </c>
      <c r="AB2113" s="50" t="str">
        <f>IFERROR(__xludf.DUMMYFUNCTION("if(or(X2113="""",X2113=""f""),"""",X2113&amp;"": ""&amp;vlookup(to_text(X2113),'1.Learning-Goals'!$A$3:$B$100,2,FALSE))"),"")</f>
        <v/>
      </c>
      <c r="AC2113" s="52"/>
      <c r="AD2113" s="52"/>
      <c r="AE2113" s="52"/>
      <c r="AF2113" s="52"/>
      <c r="AG2113" s="52"/>
      <c r="AH2113" s="52"/>
      <c r="AI2113" s="52"/>
      <c r="AJ2113" s="52"/>
    </row>
    <row r="2114" ht="15.75" customHeight="1">
      <c r="A2114" s="53"/>
      <c r="B2114" s="39" t="str">
        <f t="shared" si="1"/>
        <v/>
      </c>
      <c r="C2114" s="40" t="s">
        <v>6820</v>
      </c>
      <c r="D2114" s="41" t="s">
        <v>6821</v>
      </c>
      <c r="E2114" s="41" t="s">
        <v>6691</v>
      </c>
      <c r="F2114" s="40" t="s">
        <v>6728</v>
      </c>
      <c r="G2114" s="41" t="s">
        <v>4051</v>
      </c>
      <c r="H2114" s="62" t="s">
        <v>6693</v>
      </c>
      <c r="I2114" s="41" t="s">
        <v>6729</v>
      </c>
      <c r="J2114" s="43"/>
      <c r="K2114" s="44"/>
      <c r="L2114" s="45"/>
      <c r="M2114" s="46" t="s">
        <v>6730</v>
      </c>
      <c r="N2114" s="40" t="s">
        <v>6731</v>
      </c>
      <c r="O2114" s="61"/>
      <c r="P2114" s="49"/>
      <c r="Q2114" s="59"/>
      <c r="R2114" s="59"/>
      <c r="S2114" s="49"/>
      <c r="T2114" s="50" t="str">
        <f>IFERROR(__xludf.DUMMYFUNCTION("if(isblank($A2114),"""",REGEXREPLACE($A2114,   "",?(\d),?"",  ""$1""&amp;""-""&amp;$H2114))"),"")</f>
        <v/>
      </c>
      <c r="U2114" s="51" t="str">
        <f>IFERROR(__xludf.DUMMYFUNCTION("iferror(split(A2114,"","",TRUE,TRUE),"""")"),"")</f>
        <v/>
      </c>
      <c r="V2114" s="51"/>
      <c r="W2114" s="51"/>
      <c r="X2114" s="51"/>
      <c r="Y2114" s="50" t="str">
        <f>IFERROR(__xludf.DUMMYFUNCTION("if(or(U2114="""",U2114=""f""),"""",U2114&amp;"": ""&amp;vlookup(to_text(U2114),'1.Learning-Goals'!$A$3:$B$100,2,FALSE))"),"")</f>
        <v/>
      </c>
      <c r="Z2114" s="50" t="str">
        <f>IFERROR(__xludf.DUMMYFUNCTION("if(or(V2114="""",V2114=""f""),"""",V2114&amp;"": ""&amp;vlookup(to_text(V2114),'1.Learning-Goals'!$A$3:$B$100,2,FALSE))"),"")</f>
        <v/>
      </c>
      <c r="AA2114" s="50" t="str">
        <f>IFERROR(__xludf.DUMMYFUNCTION("if(or(W2114="""",W2114=""f""),"""",W2114&amp;"": ""&amp;vlookup(to_text(W2114),'1.Learning-Goals'!$A$3:$B$100,2,FALSE))"),"")</f>
        <v/>
      </c>
      <c r="AB2114" s="50" t="str">
        <f>IFERROR(__xludf.DUMMYFUNCTION("if(or(X2114="""",X2114=""f""),"""",X2114&amp;"": ""&amp;vlookup(to_text(X2114),'1.Learning-Goals'!$A$3:$B$100,2,FALSE))"),"")</f>
        <v/>
      </c>
      <c r="AC2114" s="52"/>
      <c r="AD2114" s="52"/>
      <c r="AE2114" s="52"/>
      <c r="AF2114" s="52"/>
      <c r="AG2114" s="52"/>
      <c r="AH2114" s="52"/>
      <c r="AI2114" s="52"/>
      <c r="AJ2114" s="52"/>
    </row>
    <row r="2115" ht="15.75" customHeight="1">
      <c r="A2115" s="53"/>
      <c r="B2115" s="39" t="str">
        <f t="shared" si="1"/>
        <v/>
      </c>
      <c r="C2115" s="40" t="s">
        <v>6822</v>
      </c>
      <c r="D2115" s="41" t="s">
        <v>6823</v>
      </c>
      <c r="E2115" s="41" t="s">
        <v>6691</v>
      </c>
      <c r="F2115" s="40" t="s">
        <v>6728</v>
      </c>
      <c r="G2115" s="41" t="s">
        <v>6701</v>
      </c>
      <c r="H2115" s="62" t="s">
        <v>6693</v>
      </c>
      <c r="I2115" s="41" t="s">
        <v>6729</v>
      </c>
      <c r="J2115" s="56"/>
      <c r="K2115" s="44"/>
      <c r="L2115" s="45"/>
      <c r="M2115" s="46" t="s">
        <v>6730</v>
      </c>
      <c r="N2115" s="40" t="s">
        <v>6731</v>
      </c>
      <c r="O2115" s="61"/>
      <c r="P2115" s="49"/>
      <c r="Q2115" s="59"/>
      <c r="R2115" s="59"/>
      <c r="S2115" s="49"/>
      <c r="T2115" s="50" t="str">
        <f>IFERROR(__xludf.DUMMYFUNCTION("if(isblank($A2115),"""",REGEXREPLACE($A2115,   "",?(\d),?"",  ""$1""&amp;""-""&amp;$H2115))"),"")</f>
        <v/>
      </c>
      <c r="U2115" s="51" t="str">
        <f>IFERROR(__xludf.DUMMYFUNCTION("iferror(split(A2115,"","",TRUE,TRUE),"""")"),"")</f>
        <v/>
      </c>
      <c r="V2115" s="51"/>
      <c r="W2115" s="51"/>
      <c r="X2115" s="51"/>
      <c r="Y2115" s="50" t="str">
        <f>IFERROR(__xludf.DUMMYFUNCTION("if(or(U2115="""",U2115=""f""),"""",U2115&amp;"": ""&amp;vlookup(to_text(U2115),'1.Learning-Goals'!$A$3:$B$100,2,FALSE))"),"")</f>
        <v/>
      </c>
      <c r="Z2115" s="50" t="str">
        <f>IFERROR(__xludf.DUMMYFUNCTION("if(or(V2115="""",V2115=""f""),"""",V2115&amp;"": ""&amp;vlookup(to_text(V2115),'1.Learning-Goals'!$A$3:$B$100,2,FALSE))"),"")</f>
        <v/>
      </c>
      <c r="AA2115" s="50" t="str">
        <f>IFERROR(__xludf.DUMMYFUNCTION("if(or(W2115="""",W2115=""f""),"""",W2115&amp;"": ""&amp;vlookup(to_text(W2115),'1.Learning-Goals'!$A$3:$B$100,2,FALSE))"),"")</f>
        <v/>
      </c>
      <c r="AB2115" s="50" t="str">
        <f>IFERROR(__xludf.DUMMYFUNCTION("if(or(X2115="""",X2115=""f""),"""",X2115&amp;"": ""&amp;vlookup(to_text(X2115),'1.Learning-Goals'!$A$3:$B$100,2,FALSE))"),"")</f>
        <v/>
      </c>
      <c r="AC2115" s="52"/>
      <c r="AD2115" s="52"/>
      <c r="AE2115" s="52"/>
      <c r="AF2115" s="52"/>
      <c r="AG2115" s="52"/>
      <c r="AH2115" s="52"/>
      <c r="AI2115" s="52"/>
      <c r="AJ2115" s="52"/>
    </row>
    <row r="2116" ht="15.75" customHeight="1">
      <c r="A2116" s="53"/>
      <c r="B2116" s="39" t="str">
        <f t="shared" si="1"/>
        <v/>
      </c>
      <c r="C2116" s="40" t="s">
        <v>6824</v>
      </c>
      <c r="D2116" s="41" t="s">
        <v>6825</v>
      </c>
      <c r="E2116" s="41" t="s">
        <v>6691</v>
      </c>
      <c r="F2116" s="40" t="s">
        <v>6728</v>
      </c>
      <c r="G2116" s="41" t="s">
        <v>4902</v>
      </c>
      <c r="H2116" s="62" t="s">
        <v>6693</v>
      </c>
      <c r="I2116" s="41" t="s">
        <v>6729</v>
      </c>
      <c r="J2116" s="56"/>
      <c r="K2116" s="44"/>
      <c r="L2116" s="45"/>
      <c r="M2116" s="46" t="s">
        <v>6730</v>
      </c>
      <c r="N2116" s="40" t="s">
        <v>6731</v>
      </c>
      <c r="O2116" s="61"/>
      <c r="P2116" s="49"/>
      <c r="Q2116" s="59"/>
      <c r="R2116" s="59"/>
      <c r="S2116" s="49"/>
      <c r="T2116" s="50" t="str">
        <f>IFERROR(__xludf.DUMMYFUNCTION("if(isblank($A2116),"""",REGEXREPLACE($A2116,   "",?(\d),?"",  ""$1""&amp;""-""&amp;$H2116))"),"")</f>
        <v/>
      </c>
      <c r="U2116" s="51" t="str">
        <f>IFERROR(__xludf.DUMMYFUNCTION("iferror(split(A2116,"","",TRUE,TRUE),"""")"),"")</f>
        <v/>
      </c>
      <c r="V2116" s="51"/>
      <c r="W2116" s="51"/>
      <c r="X2116" s="51"/>
      <c r="Y2116" s="50" t="str">
        <f>IFERROR(__xludf.DUMMYFUNCTION("if(or(U2116="""",U2116=""f""),"""",U2116&amp;"": ""&amp;vlookup(to_text(U2116),'1.Learning-Goals'!$A$3:$B$100,2,FALSE))"),"")</f>
        <v/>
      </c>
      <c r="Z2116" s="50" t="str">
        <f>IFERROR(__xludf.DUMMYFUNCTION("if(or(V2116="""",V2116=""f""),"""",V2116&amp;"": ""&amp;vlookup(to_text(V2116),'1.Learning-Goals'!$A$3:$B$100,2,FALSE))"),"")</f>
        <v/>
      </c>
      <c r="AA2116" s="50" t="str">
        <f>IFERROR(__xludf.DUMMYFUNCTION("if(or(W2116="""",W2116=""f""),"""",W2116&amp;"": ""&amp;vlookup(to_text(W2116),'1.Learning-Goals'!$A$3:$B$100,2,FALSE))"),"")</f>
        <v/>
      </c>
      <c r="AB2116" s="50" t="str">
        <f>IFERROR(__xludf.DUMMYFUNCTION("if(or(X2116="""",X2116=""f""),"""",X2116&amp;"": ""&amp;vlookup(to_text(X2116),'1.Learning-Goals'!$A$3:$B$100,2,FALSE))"),"")</f>
        <v/>
      </c>
      <c r="AC2116" s="52"/>
      <c r="AD2116" s="52"/>
      <c r="AE2116" s="52"/>
      <c r="AF2116" s="52"/>
      <c r="AG2116" s="52"/>
      <c r="AH2116" s="52"/>
      <c r="AI2116" s="52"/>
      <c r="AJ2116" s="52"/>
    </row>
    <row r="2117" ht="15.75" customHeight="1">
      <c r="A2117" s="53"/>
      <c r="B2117" s="39" t="str">
        <f t="shared" si="1"/>
        <v/>
      </c>
      <c r="C2117" s="40" t="s">
        <v>6826</v>
      </c>
      <c r="D2117" s="41" t="s">
        <v>6827</v>
      </c>
      <c r="E2117" s="41" t="s">
        <v>6691</v>
      </c>
      <c r="F2117" s="40" t="s">
        <v>6728</v>
      </c>
      <c r="G2117" s="41" t="s">
        <v>1067</v>
      </c>
      <c r="H2117" s="62" t="s">
        <v>6693</v>
      </c>
      <c r="I2117" s="41" t="s">
        <v>6729</v>
      </c>
      <c r="J2117" s="56"/>
      <c r="K2117" s="44"/>
      <c r="L2117" s="45"/>
      <c r="M2117" s="46" t="s">
        <v>6730</v>
      </c>
      <c r="N2117" s="40" t="s">
        <v>6731</v>
      </c>
      <c r="O2117" s="61"/>
      <c r="P2117" s="49"/>
      <c r="Q2117" s="59"/>
      <c r="R2117" s="59"/>
      <c r="S2117" s="49"/>
      <c r="T2117" s="50" t="str">
        <f>IFERROR(__xludf.DUMMYFUNCTION("if(isblank($A2117),"""",REGEXREPLACE($A2117,   "",?(\d),?"",  ""$1""&amp;""-""&amp;$H2117))"),"")</f>
        <v/>
      </c>
      <c r="U2117" s="51" t="str">
        <f>IFERROR(__xludf.DUMMYFUNCTION("iferror(split(A2117,"","",TRUE,TRUE),"""")"),"")</f>
        <v/>
      </c>
      <c r="V2117" s="51"/>
      <c r="W2117" s="51"/>
      <c r="X2117" s="51"/>
      <c r="Y2117" s="50" t="str">
        <f>IFERROR(__xludf.DUMMYFUNCTION("if(or(U2117="""",U2117=""f""),"""",U2117&amp;"": ""&amp;vlookup(to_text(U2117),'1.Learning-Goals'!$A$3:$B$100,2,FALSE))"),"")</f>
        <v/>
      </c>
      <c r="Z2117" s="50" t="str">
        <f>IFERROR(__xludf.DUMMYFUNCTION("if(or(V2117="""",V2117=""f""),"""",V2117&amp;"": ""&amp;vlookup(to_text(V2117),'1.Learning-Goals'!$A$3:$B$100,2,FALSE))"),"")</f>
        <v/>
      </c>
      <c r="AA2117" s="50" t="str">
        <f>IFERROR(__xludf.DUMMYFUNCTION("if(or(W2117="""",W2117=""f""),"""",W2117&amp;"": ""&amp;vlookup(to_text(W2117),'1.Learning-Goals'!$A$3:$B$100,2,FALSE))"),"")</f>
        <v/>
      </c>
      <c r="AB2117" s="50" t="str">
        <f>IFERROR(__xludf.DUMMYFUNCTION("if(or(X2117="""",X2117=""f""),"""",X2117&amp;"": ""&amp;vlookup(to_text(X2117),'1.Learning-Goals'!$A$3:$B$100,2,FALSE))"),"")</f>
        <v/>
      </c>
      <c r="AC2117" s="52"/>
      <c r="AD2117" s="52"/>
      <c r="AE2117" s="52"/>
      <c r="AF2117" s="52"/>
      <c r="AG2117" s="52"/>
      <c r="AH2117" s="52"/>
      <c r="AI2117" s="52"/>
      <c r="AJ2117" s="52"/>
    </row>
    <row r="2118" ht="15.75" customHeight="1">
      <c r="A2118" s="53"/>
      <c r="B2118" s="39" t="str">
        <f t="shared" si="1"/>
        <v/>
      </c>
      <c r="C2118" s="40" t="s">
        <v>6828</v>
      </c>
      <c r="D2118" s="41" t="s">
        <v>6829</v>
      </c>
      <c r="E2118" s="41" t="s">
        <v>6691</v>
      </c>
      <c r="F2118" s="40" t="s">
        <v>6728</v>
      </c>
      <c r="G2118" s="41" t="s">
        <v>4051</v>
      </c>
      <c r="H2118" s="62" t="s">
        <v>6693</v>
      </c>
      <c r="I2118" s="41" t="s">
        <v>6729</v>
      </c>
      <c r="J2118" s="43"/>
      <c r="K2118" s="44"/>
      <c r="L2118" s="45"/>
      <c r="M2118" s="46" t="s">
        <v>6730</v>
      </c>
      <c r="N2118" s="40" t="s">
        <v>6731</v>
      </c>
      <c r="O2118" s="61"/>
      <c r="P2118" s="49"/>
      <c r="Q2118" s="59"/>
      <c r="R2118" s="59"/>
      <c r="S2118" s="49"/>
      <c r="T2118" s="50" t="str">
        <f>IFERROR(__xludf.DUMMYFUNCTION("if(isblank($A2118),"""",REGEXREPLACE($A2118,   "",?(\d),?"",  ""$1""&amp;""-""&amp;$H2118))"),"")</f>
        <v/>
      </c>
      <c r="U2118" s="51" t="str">
        <f>IFERROR(__xludf.DUMMYFUNCTION("iferror(split(A2118,"","",TRUE,TRUE),"""")"),"")</f>
        <v/>
      </c>
      <c r="V2118" s="51"/>
      <c r="W2118" s="51"/>
      <c r="X2118" s="51"/>
      <c r="Y2118" s="50" t="str">
        <f>IFERROR(__xludf.DUMMYFUNCTION("if(or(U2118="""",U2118=""f""),"""",U2118&amp;"": ""&amp;vlookup(to_text(U2118),'1.Learning-Goals'!$A$3:$B$100,2,FALSE))"),"")</f>
        <v/>
      </c>
      <c r="Z2118" s="50" t="str">
        <f>IFERROR(__xludf.DUMMYFUNCTION("if(or(V2118="""",V2118=""f""),"""",V2118&amp;"": ""&amp;vlookup(to_text(V2118),'1.Learning-Goals'!$A$3:$B$100,2,FALSE))"),"")</f>
        <v/>
      </c>
      <c r="AA2118" s="50" t="str">
        <f>IFERROR(__xludf.DUMMYFUNCTION("if(or(W2118="""",W2118=""f""),"""",W2118&amp;"": ""&amp;vlookup(to_text(W2118),'1.Learning-Goals'!$A$3:$B$100,2,FALSE))"),"")</f>
        <v/>
      </c>
      <c r="AB2118" s="50" t="str">
        <f>IFERROR(__xludf.DUMMYFUNCTION("if(or(X2118="""",X2118=""f""),"""",X2118&amp;"": ""&amp;vlookup(to_text(X2118),'1.Learning-Goals'!$A$3:$B$100,2,FALSE))"),"")</f>
        <v/>
      </c>
      <c r="AC2118" s="52"/>
      <c r="AD2118" s="52"/>
      <c r="AE2118" s="52"/>
      <c r="AF2118" s="52"/>
      <c r="AG2118" s="52"/>
      <c r="AH2118" s="52"/>
      <c r="AI2118" s="52"/>
      <c r="AJ2118" s="52"/>
    </row>
    <row r="2119" ht="15.75" customHeight="1">
      <c r="A2119" s="53"/>
      <c r="B2119" s="39" t="str">
        <f t="shared" si="1"/>
        <v/>
      </c>
      <c r="C2119" s="40" t="s">
        <v>6830</v>
      </c>
      <c r="D2119" s="41" t="s">
        <v>6831</v>
      </c>
      <c r="E2119" s="41" t="s">
        <v>6691</v>
      </c>
      <c r="F2119" s="40" t="s">
        <v>6728</v>
      </c>
      <c r="G2119" s="41" t="s">
        <v>6701</v>
      </c>
      <c r="H2119" s="62" t="s">
        <v>6693</v>
      </c>
      <c r="I2119" s="41" t="s">
        <v>6729</v>
      </c>
      <c r="J2119" s="56"/>
      <c r="K2119" s="44"/>
      <c r="L2119" s="45"/>
      <c r="M2119" s="46" t="s">
        <v>6730</v>
      </c>
      <c r="N2119" s="40" t="s">
        <v>6731</v>
      </c>
      <c r="O2119" s="61"/>
      <c r="P2119" s="49"/>
      <c r="Q2119" s="59"/>
      <c r="R2119" s="59"/>
      <c r="S2119" s="49"/>
      <c r="T2119" s="50" t="str">
        <f>IFERROR(__xludf.DUMMYFUNCTION("if(isblank($A2119),"""",REGEXREPLACE($A2119,   "",?(\d),?"",  ""$1""&amp;""-""&amp;$H2119))"),"")</f>
        <v/>
      </c>
      <c r="U2119" s="51" t="str">
        <f>IFERROR(__xludf.DUMMYFUNCTION("iferror(split(A2119,"","",TRUE,TRUE),"""")"),"")</f>
        <v/>
      </c>
      <c r="V2119" s="51"/>
      <c r="W2119" s="51"/>
      <c r="X2119" s="51"/>
      <c r="Y2119" s="50" t="str">
        <f>IFERROR(__xludf.DUMMYFUNCTION("if(or(U2119="""",U2119=""f""),"""",U2119&amp;"": ""&amp;vlookup(to_text(U2119),'1.Learning-Goals'!$A$3:$B$100,2,FALSE))"),"")</f>
        <v/>
      </c>
      <c r="Z2119" s="50" t="str">
        <f>IFERROR(__xludf.DUMMYFUNCTION("if(or(V2119="""",V2119=""f""),"""",V2119&amp;"": ""&amp;vlookup(to_text(V2119),'1.Learning-Goals'!$A$3:$B$100,2,FALSE))"),"")</f>
        <v/>
      </c>
      <c r="AA2119" s="50" t="str">
        <f>IFERROR(__xludf.DUMMYFUNCTION("if(or(W2119="""",W2119=""f""),"""",W2119&amp;"": ""&amp;vlookup(to_text(W2119),'1.Learning-Goals'!$A$3:$B$100,2,FALSE))"),"")</f>
        <v/>
      </c>
      <c r="AB2119" s="50" t="str">
        <f>IFERROR(__xludf.DUMMYFUNCTION("if(or(X2119="""",X2119=""f""),"""",X2119&amp;"": ""&amp;vlookup(to_text(X2119),'1.Learning-Goals'!$A$3:$B$100,2,FALSE))"),"")</f>
        <v/>
      </c>
      <c r="AC2119" s="52"/>
      <c r="AD2119" s="52"/>
      <c r="AE2119" s="52"/>
      <c r="AF2119" s="52"/>
      <c r="AG2119" s="52"/>
      <c r="AH2119" s="52"/>
      <c r="AI2119" s="52"/>
      <c r="AJ2119" s="52"/>
    </row>
    <row r="2120" ht="15.75" customHeight="1">
      <c r="A2120" s="53"/>
      <c r="B2120" s="39" t="str">
        <f t="shared" si="1"/>
        <v/>
      </c>
      <c r="C2120" s="40" t="s">
        <v>6832</v>
      </c>
      <c r="D2120" s="41" t="s">
        <v>6833</v>
      </c>
      <c r="E2120" s="41" t="s">
        <v>6691</v>
      </c>
      <c r="F2120" s="40" t="s">
        <v>6728</v>
      </c>
      <c r="G2120" s="41" t="s">
        <v>4902</v>
      </c>
      <c r="H2120" s="62" t="s">
        <v>6693</v>
      </c>
      <c r="I2120" s="41" t="s">
        <v>6729</v>
      </c>
      <c r="J2120" s="56"/>
      <c r="K2120" s="44"/>
      <c r="L2120" s="45"/>
      <c r="M2120" s="46" t="s">
        <v>6730</v>
      </c>
      <c r="N2120" s="40" t="s">
        <v>6731</v>
      </c>
      <c r="O2120" s="61"/>
      <c r="P2120" s="49"/>
      <c r="Q2120" s="59"/>
      <c r="R2120" s="59"/>
      <c r="S2120" s="49"/>
      <c r="T2120" s="50" t="str">
        <f>IFERROR(__xludf.DUMMYFUNCTION("if(isblank($A2120),"""",REGEXREPLACE($A2120,   "",?(\d),?"",  ""$1""&amp;""-""&amp;$H2120))"),"")</f>
        <v/>
      </c>
      <c r="U2120" s="51" t="str">
        <f>IFERROR(__xludf.DUMMYFUNCTION("iferror(split(A2120,"","",TRUE,TRUE),"""")"),"")</f>
        <v/>
      </c>
      <c r="V2120" s="51"/>
      <c r="W2120" s="51"/>
      <c r="X2120" s="51"/>
      <c r="Y2120" s="50" t="str">
        <f>IFERROR(__xludf.DUMMYFUNCTION("if(or(U2120="""",U2120=""f""),"""",U2120&amp;"": ""&amp;vlookup(to_text(U2120),'1.Learning-Goals'!$A$3:$B$100,2,FALSE))"),"")</f>
        <v/>
      </c>
      <c r="Z2120" s="50" t="str">
        <f>IFERROR(__xludf.DUMMYFUNCTION("if(or(V2120="""",V2120=""f""),"""",V2120&amp;"": ""&amp;vlookup(to_text(V2120),'1.Learning-Goals'!$A$3:$B$100,2,FALSE))"),"")</f>
        <v/>
      </c>
      <c r="AA2120" s="50" t="str">
        <f>IFERROR(__xludf.DUMMYFUNCTION("if(or(W2120="""",W2120=""f""),"""",W2120&amp;"": ""&amp;vlookup(to_text(W2120),'1.Learning-Goals'!$A$3:$B$100,2,FALSE))"),"")</f>
        <v/>
      </c>
      <c r="AB2120" s="50" t="str">
        <f>IFERROR(__xludf.DUMMYFUNCTION("if(or(X2120="""",X2120=""f""),"""",X2120&amp;"": ""&amp;vlookup(to_text(X2120),'1.Learning-Goals'!$A$3:$B$100,2,FALSE))"),"")</f>
        <v/>
      </c>
      <c r="AC2120" s="52"/>
      <c r="AD2120" s="52"/>
      <c r="AE2120" s="52"/>
      <c r="AF2120" s="52"/>
      <c r="AG2120" s="52"/>
      <c r="AH2120" s="52"/>
      <c r="AI2120" s="52"/>
      <c r="AJ2120" s="52"/>
    </row>
    <row r="2121" ht="15.75" customHeight="1">
      <c r="A2121" s="53"/>
      <c r="B2121" s="39" t="str">
        <f t="shared" si="1"/>
        <v/>
      </c>
      <c r="C2121" s="40" t="s">
        <v>6834</v>
      </c>
      <c r="D2121" s="41" t="s">
        <v>6835</v>
      </c>
      <c r="E2121" s="41" t="s">
        <v>6691</v>
      </c>
      <c r="F2121" s="40" t="s">
        <v>6728</v>
      </c>
      <c r="G2121" s="41" t="s">
        <v>1067</v>
      </c>
      <c r="H2121" s="62" t="s">
        <v>6693</v>
      </c>
      <c r="I2121" s="41" t="s">
        <v>6729</v>
      </c>
      <c r="J2121" s="56"/>
      <c r="K2121" s="44"/>
      <c r="L2121" s="45"/>
      <c r="M2121" s="46" t="s">
        <v>6730</v>
      </c>
      <c r="N2121" s="40" t="s">
        <v>6731</v>
      </c>
      <c r="O2121" s="61"/>
      <c r="P2121" s="49"/>
      <c r="Q2121" s="59"/>
      <c r="R2121" s="59"/>
      <c r="S2121" s="49"/>
      <c r="T2121" s="50" t="str">
        <f>IFERROR(__xludf.DUMMYFUNCTION("if(isblank($A2121),"""",REGEXREPLACE($A2121,   "",?(\d),?"",  ""$1""&amp;""-""&amp;$H2121))"),"")</f>
        <v/>
      </c>
      <c r="U2121" s="51" t="str">
        <f>IFERROR(__xludf.DUMMYFUNCTION("iferror(split(A2121,"","",TRUE,TRUE),"""")"),"")</f>
        <v/>
      </c>
      <c r="V2121" s="51"/>
      <c r="W2121" s="51"/>
      <c r="X2121" s="51"/>
      <c r="Y2121" s="50" t="str">
        <f>IFERROR(__xludf.DUMMYFUNCTION("if(or(U2121="""",U2121=""f""),"""",U2121&amp;"": ""&amp;vlookup(to_text(U2121),'1.Learning-Goals'!$A$3:$B$100,2,FALSE))"),"")</f>
        <v/>
      </c>
      <c r="Z2121" s="50" t="str">
        <f>IFERROR(__xludf.DUMMYFUNCTION("if(or(V2121="""",V2121=""f""),"""",V2121&amp;"": ""&amp;vlookup(to_text(V2121),'1.Learning-Goals'!$A$3:$B$100,2,FALSE))"),"")</f>
        <v/>
      </c>
      <c r="AA2121" s="50" t="str">
        <f>IFERROR(__xludf.DUMMYFUNCTION("if(or(W2121="""",W2121=""f""),"""",W2121&amp;"": ""&amp;vlookup(to_text(W2121),'1.Learning-Goals'!$A$3:$B$100,2,FALSE))"),"")</f>
        <v/>
      </c>
      <c r="AB2121" s="50" t="str">
        <f>IFERROR(__xludf.DUMMYFUNCTION("if(or(X2121="""",X2121=""f""),"""",X2121&amp;"": ""&amp;vlookup(to_text(X2121),'1.Learning-Goals'!$A$3:$B$100,2,FALSE))"),"")</f>
        <v/>
      </c>
      <c r="AC2121" s="52"/>
      <c r="AD2121" s="52"/>
      <c r="AE2121" s="52"/>
      <c r="AF2121" s="52"/>
      <c r="AG2121" s="52"/>
      <c r="AH2121" s="52"/>
      <c r="AI2121" s="52"/>
      <c r="AJ2121" s="52"/>
    </row>
    <row r="2122" ht="15.75" customHeight="1">
      <c r="A2122" s="53"/>
      <c r="B2122" s="39" t="str">
        <f t="shared" si="1"/>
        <v/>
      </c>
      <c r="C2122" s="40" t="s">
        <v>6836</v>
      </c>
      <c r="D2122" s="41" t="s">
        <v>6837</v>
      </c>
      <c r="E2122" s="41" t="s">
        <v>6691</v>
      </c>
      <c r="F2122" s="40" t="s">
        <v>6728</v>
      </c>
      <c r="G2122" s="41" t="s">
        <v>4051</v>
      </c>
      <c r="H2122" s="62" t="s">
        <v>6693</v>
      </c>
      <c r="I2122" s="41" t="s">
        <v>6729</v>
      </c>
      <c r="J2122" s="43"/>
      <c r="K2122" s="44"/>
      <c r="L2122" s="45"/>
      <c r="M2122" s="46" t="s">
        <v>6730</v>
      </c>
      <c r="N2122" s="40" t="s">
        <v>6731</v>
      </c>
      <c r="O2122" s="61"/>
      <c r="P2122" s="49"/>
      <c r="Q2122" s="59"/>
      <c r="R2122" s="59"/>
      <c r="S2122" s="49"/>
      <c r="T2122" s="50" t="str">
        <f>IFERROR(__xludf.DUMMYFUNCTION("if(isblank($A2122),"""",REGEXREPLACE($A2122,   "",?(\d),?"",  ""$1""&amp;""-""&amp;$H2122))"),"")</f>
        <v/>
      </c>
      <c r="U2122" s="51" t="str">
        <f>IFERROR(__xludf.DUMMYFUNCTION("iferror(split(A2122,"","",TRUE,TRUE),"""")"),"")</f>
        <v/>
      </c>
      <c r="V2122" s="51"/>
      <c r="W2122" s="51"/>
      <c r="X2122" s="51"/>
      <c r="Y2122" s="50" t="str">
        <f>IFERROR(__xludf.DUMMYFUNCTION("if(or(U2122="""",U2122=""f""),"""",U2122&amp;"": ""&amp;vlookup(to_text(U2122),'1.Learning-Goals'!$A$3:$B$100,2,FALSE))"),"")</f>
        <v/>
      </c>
      <c r="Z2122" s="50" t="str">
        <f>IFERROR(__xludf.DUMMYFUNCTION("if(or(V2122="""",V2122=""f""),"""",V2122&amp;"": ""&amp;vlookup(to_text(V2122),'1.Learning-Goals'!$A$3:$B$100,2,FALSE))"),"")</f>
        <v/>
      </c>
      <c r="AA2122" s="50" t="str">
        <f>IFERROR(__xludf.DUMMYFUNCTION("if(or(W2122="""",W2122=""f""),"""",W2122&amp;"": ""&amp;vlookup(to_text(W2122),'1.Learning-Goals'!$A$3:$B$100,2,FALSE))"),"")</f>
        <v/>
      </c>
      <c r="AB2122" s="50" t="str">
        <f>IFERROR(__xludf.DUMMYFUNCTION("if(or(X2122="""",X2122=""f""),"""",X2122&amp;"": ""&amp;vlookup(to_text(X2122),'1.Learning-Goals'!$A$3:$B$100,2,FALSE))"),"")</f>
        <v/>
      </c>
      <c r="AC2122" s="52"/>
      <c r="AD2122" s="52"/>
      <c r="AE2122" s="52"/>
      <c r="AF2122" s="52"/>
      <c r="AG2122" s="52"/>
      <c r="AH2122" s="52"/>
      <c r="AI2122" s="52"/>
      <c r="AJ2122" s="52"/>
    </row>
    <row r="2123" ht="15.75" customHeight="1">
      <c r="A2123" s="53"/>
      <c r="B2123" s="39" t="str">
        <f t="shared" si="1"/>
        <v/>
      </c>
      <c r="C2123" s="40" t="s">
        <v>6838</v>
      </c>
      <c r="D2123" s="41" t="s">
        <v>6839</v>
      </c>
      <c r="E2123" s="41" t="s">
        <v>6691</v>
      </c>
      <c r="F2123" s="40" t="s">
        <v>6728</v>
      </c>
      <c r="G2123" s="41" t="s">
        <v>6701</v>
      </c>
      <c r="H2123" s="62" t="s">
        <v>6693</v>
      </c>
      <c r="I2123" s="41" t="s">
        <v>6729</v>
      </c>
      <c r="J2123" s="56"/>
      <c r="K2123" s="44"/>
      <c r="L2123" s="45"/>
      <c r="M2123" s="46" t="s">
        <v>6730</v>
      </c>
      <c r="N2123" s="40" t="s">
        <v>6731</v>
      </c>
      <c r="O2123" s="61"/>
      <c r="P2123" s="49"/>
      <c r="Q2123" s="59"/>
      <c r="R2123" s="59"/>
      <c r="S2123" s="49"/>
      <c r="T2123" s="50" t="str">
        <f>IFERROR(__xludf.DUMMYFUNCTION("if(isblank($A2123),"""",REGEXREPLACE($A2123,   "",?(\d),?"",  ""$1""&amp;""-""&amp;$H2123))"),"")</f>
        <v/>
      </c>
      <c r="U2123" s="51" t="str">
        <f>IFERROR(__xludf.DUMMYFUNCTION("iferror(split(A2123,"","",TRUE,TRUE),"""")"),"")</f>
        <v/>
      </c>
      <c r="V2123" s="51"/>
      <c r="W2123" s="51"/>
      <c r="X2123" s="51"/>
      <c r="Y2123" s="50" t="str">
        <f>IFERROR(__xludf.DUMMYFUNCTION("if(or(U2123="""",U2123=""f""),"""",U2123&amp;"": ""&amp;vlookup(to_text(U2123),'1.Learning-Goals'!$A$3:$B$100,2,FALSE))"),"")</f>
        <v/>
      </c>
      <c r="Z2123" s="50" t="str">
        <f>IFERROR(__xludf.DUMMYFUNCTION("if(or(V2123="""",V2123=""f""),"""",V2123&amp;"": ""&amp;vlookup(to_text(V2123),'1.Learning-Goals'!$A$3:$B$100,2,FALSE))"),"")</f>
        <v/>
      </c>
      <c r="AA2123" s="50" t="str">
        <f>IFERROR(__xludf.DUMMYFUNCTION("if(or(W2123="""",W2123=""f""),"""",W2123&amp;"": ""&amp;vlookup(to_text(W2123),'1.Learning-Goals'!$A$3:$B$100,2,FALSE))"),"")</f>
        <v/>
      </c>
      <c r="AB2123" s="50" t="str">
        <f>IFERROR(__xludf.DUMMYFUNCTION("if(or(X2123="""",X2123=""f""),"""",X2123&amp;"": ""&amp;vlookup(to_text(X2123),'1.Learning-Goals'!$A$3:$B$100,2,FALSE))"),"")</f>
        <v/>
      </c>
      <c r="AC2123" s="52"/>
      <c r="AD2123" s="52"/>
      <c r="AE2123" s="52"/>
      <c r="AF2123" s="52"/>
      <c r="AG2123" s="52"/>
      <c r="AH2123" s="52"/>
      <c r="AI2123" s="52"/>
      <c r="AJ2123" s="52"/>
    </row>
    <row r="2124" ht="15.75" customHeight="1">
      <c r="A2124" s="53"/>
      <c r="B2124" s="39" t="str">
        <f t="shared" si="1"/>
        <v/>
      </c>
      <c r="C2124" s="40" t="s">
        <v>6840</v>
      </c>
      <c r="D2124" s="41" t="s">
        <v>6841</v>
      </c>
      <c r="E2124" s="41" t="s">
        <v>6691</v>
      </c>
      <c r="F2124" s="40" t="s">
        <v>6728</v>
      </c>
      <c r="G2124" s="41" t="s">
        <v>4902</v>
      </c>
      <c r="H2124" s="62" t="s">
        <v>6693</v>
      </c>
      <c r="I2124" s="41" t="s">
        <v>6729</v>
      </c>
      <c r="J2124" s="56"/>
      <c r="K2124" s="44"/>
      <c r="L2124" s="45"/>
      <c r="M2124" s="46" t="s">
        <v>6730</v>
      </c>
      <c r="N2124" s="40" t="s">
        <v>6731</v>
      </c>
      <c r="O2124" s="61"/>
      <c r="P2124" s="49"/>
      <c r="Q2124" s="59"/>
      <c r="R2124" s="59"/>
      <c r="S2124" s="49"/>
      <c r="T2124" s="50" t="str">
        <f>IFERROR(__xludf.DUMMYFUNCTION("if(isblank($A2124),"""",REGEXREPLACE($A2124,   "",?(\d),?"",  ""$1""&amp;""-""&amp;$H2124))"),"")</f>
        <v/>
      </c>
      <c r="U2124" s="51" t="str">
        <f>IFERROR(__xludf.DUMMYFUNCTION("iferror(split(A2124,"","",TRUE,TRUE),"""")"),"")</f>
        <v/>
      </c>
      <c r="V2124" s="51"/>
      <c r="W2124" s="51"/>
      <c r="X2124" s="51"/>
      <c r="Y2124" s="50" t="str">
        <f>IFERROR(__xludf.DUMMYFUNCTION("if(or(U2124="""",U2124=""f""),"""",U2124&amp;"": ""&amp;vlookup(to_text(U2124),'1.Learning-Goals'!$A$3:$B$100,2,FALSE))"),"")</f>
        <v/>
      </c>
      <c r="Z2124" s="50" t="str">
        <f>IFERROR(__xludf.DUMMYFUNCTION("if(or(V2124="""",V2124=""f""),"""",V2124&amp;"": ""&amp;vlookup(to_text(V2124),'1.Learning-Goals'!$A$3:$B$100,2,FALSE))"),"")</f>
        <v/>
      </c>
      <c r="AA2124" s="50" t="str">
        <f>IFERROR(__xludf.DUMMYFUNCTION("if(or(W2124="""",W2124=""f""),"""",W2124&amp;"": ""&amp;vlookup(to_text(W2124),'1.Learning-Goals'!$A$3:$B$100,2,FALSE))"),"")</f>
        <v/>
      </c>
      <c r="AB2124" s="50" t="str">
        <f>IFERROR(__xludf.DUMMYFUNCTION("if(or(X2124="""",X2124=""f""),"""",X2124&amp;"": ""&amp;vlookup(to_text(X2124),'1.Learning-Goals'!$A$3:$B$100,2,FALSE))"),"")</f>
        <v/>
      </c>
      <c r="AC2124" s="52"/>
      <c r="AD2124" s="52"/>
      <c r="AE2124" s="52"/>
      <c r="AF2124" s="52"/>
      <c r="AG2124" s="52"/>
      <c r="AH2124" s="52"/>
      <c r="AI2124" s="52"/>
      <c r="AJ2124" s="52"/>
    </row>
    <row r="2125" ht="15.75" customHeight="1">
      <c r="A2125" s="53"/>
      <c r="B2125" s="39" t="str">
        <f t="shared" si="1"/>
        <v/>
      </c>
      <c r="C2125" s="40" t="s">
        <v>6842</v>
      </c>
      <c r="D2125" s="41" t="s">
        <v>6843</v>
      </c>
      <c r="E2125" s="41" t="s">
        <v>6691</v>
      </c>
      <c r="F2125" s="40" t="s">
        <v>6728</v>
      </c>
      <c r="G2125" s="41" t="s">
        <v>1067</v>
      </c>
      <c r="H2125" s="62" t="s">
        <v>6693</v>
      </c>
      <c r="I2125" s="41" t="s">
        <v>6729</v>
      </c>
      <c r="J2125" s="56"/>
      <c r="K2125" s="44"/>
      <c r="L2125" s="45"/>
      <c r="M2125" s="46" t="s">
        <v>6730</v>
      </c>
      <c r="N2125" s="40" t="s">
        <v>6731</v>
      </c>
      <c r="O2125" s="61"/>
      <c r="P2125" s="49"/>
      <c r="Q2125" s="59"/>
      <c r="R2125" s="59"/>
      <c r="S2125" s="49"/>
      <c r="T2125" s="50" t="str">
        <f>IFERROR(__xludf.DUMMYFUNCTION("if(isblank($A2125),"""",REGEXREPLACE($A2125,   "",?(\d),?"",  ""$1""&amp;""-""&amp;$H2125))"),"")</f>
        <v/>
      </c>
      <c r="U2125" s="51" t="str">
        <f>IFERROR(__xludf.DUMMYFUNCTION("iferror(split(A2125,"","",TRUE,TRUE),"""")"),"")</f>
        <v/>
      </c>
      <c r="V2125" s="51"/>
      <c r="W2125" s="51"/>
      <c r="X2125" s="51"/>
      <c r="Y2125" s="50" t="str">
        <f>IFERROR(__xludf.DUMMYFUNCTION("if(or(U2125="""",U2125=""f""),"""",U2125&amp;"": ""&amp;vlookup(to_text(U2125),'1.Learning-Goals'!$A$3:$B$100,2,FALSE))"),"")</f>
        <v/>
      </c>
      <c r="Z2125" s="50" t="str">
        <f>IFERROR(__xludf.DUMMYFUNCTION("if(or(V2125="""",V2125=""f""),"""",V2125&amp;"": ""&amp;vlookup(to_text(V2125),'1.Learning-Goals'!$A$3:$B$100,2,FALSE))"),"")</f>
        <v/>
      </c>
      <c r="AA2125" s="50" t="str">
        <f>IFERROR(__xludf.DUMMYFUNCTION("if(or(W2125="""",W2125=""f""),"""",W2125&amp;"": ""&amp;vlookup(to_text(W2125),'1.Learning-Goals'!$A$3:$B$100,2,FALSE))"),"")</f>
        <v/>
      </c>
      <c r="AB2125" s="50" t="str">
        <f>IFERROR(__xludf.DUMMYFUNCTION("if(or(X2125="""",X2125=""f""),"""",X2125&amp;"": ""&amp;vlookup(to_text(X2125),'1.Learning-Goals'!$A$3:$B$100,2,FALSE))"),"")</f>
        <v/>
      </c>
      <c r="AC2125" s="52"/>
      <c r="AD2125" s="52"/>
      <c r="AE2125" s="52"/>
      <c r="AF2125" s="52"/>
      <c r="AG2125" s="52"/>
      <c r="AH2125" s="52"/>
      <c r="AI2125" s="52"/>
      <c r="AJ2125" s="52"/>
    </row>
    <row r="2126" ht="15.75" customHeight="1">
      <c r="A2126" s="53"/>
      <c r="B2126" s="39" t="str">
        <f t="shared" si="1"/>
        <v/>
      </c>
      <c r="C2126" s="40" t="s">
        <v>6844</v>
      </c>
      <c r="D2126" s="41" t="s">
        <v>6845</v>
      </c>
      <c r="E2126" s="41" t="s">
        <v>6691</v>
      </c>
      <c r="F2126" s="40" t="s">
        <v>6728</v>
      </c>
      <c r="G2126" s="41" t="s">
        <v>4051</v>
      </c>
      <c r="H2126" s="62" t="s">
        <v>6693</v>
      </c>
      <c r="I2126" s="41" t="s">
        <v>6729</v>
      </c>
      <c r="J2126" s="43"/>
      <c r="K2126" s="44"/>
      <c r="L2126" s="45"/>
      <c r="M2126" s="46" t="s">
        <v>6730</v>
      </c>
      <c r="N2126" s="40" t="s">
        <v>6731</v>
      </c>
      <c r="O2126" s="61"/>
      <c r="P2126" s="49"/>
      <c r="Q2126" s="59"/>
      <c r="R2126" s="59"/>
      <c r="S2126" s="49"/>
      <c r="T2126" s="50" t="str">
        <f>IFERROR(__xludf.DUMMYFUNCTION("if(isblank($A2126),"""",REGEXREPLACE($A2126,   "",?(\d),?"",  ""$1""&amp;""-""&amp;$H2126))"),"")</f>
        <v/>
      </c>
      <c r="U2126" s="51" t="str">
        <f>IFERROR(__xludf.DUMMYFUNCTION("iferror(split(A2126,"","",TRUE,TRUE),"""")"),"")</f>
        <v/>
      </c>
      <c r="V2126" s="51"/>
      <c r="W2126" s="51"/>
      <c r="X2126" s="51"/>
      <c r="Y2126" s="50" t="str">
        <f>IFERROR(__xludf.DUMMYFUNCTION("if(or(U2126="""",U2126=""f""),"""",U2126&amp;"": ""&amp;vlookup(to_text(U2126),'1.Learning-Goals'!$A$3:$B$100,2,FALSE))"),"")</f>
        <v/>
      </c>
      <c r="Z2126" s="50" t="str">
        <f>IFERROR(__xludf.DUMMYFUNCTION("if(or(V2126="""",V2126=""f""),"""",V2126&amp;"": ""&amp;vlookup(to_text(V2126),'1.Learning-Goals'!$A$3:$B$100,2,FALSE))"),"")</f>
        <v/>
      </c>
      <c r="AA2126" s="50" t="str">
        <f>IFERROR(__xludf.DUMMYFUNCTION("if(or(W2126="""",W2126=""f""),"""",W2126&amp;"": ""&amp;vlookup(to_text(W2126),'1.Learning-Goals'!$A$3:$B$100,2,FALSE))"),"")</f>
        <v/>
      </c>
      <c r="AB2126" s="50" t="str">
        <f>IFERROR(__xludf.DUMMYFUNCTION("if(or(X2126="""",X2126=""f""),"""",X2126&amp;"": ""&amp;vlookup(to_text(X2126),'1.Learning-Goals'!$A$3:$B$100,2,FALSE))"),"")</f>
        <v/>
      </c>
      <c r="AC2126" s="52"/>
      <c r="AD2126" s="52"/>
      <c r="AE2126" s="52"/>
      <c r="AF2126" s="52"/>
      <c r="AG2126" s="52"/>
      <c r="AH2126" s="52"/>
      <c r="AI2126" s="52"/>
      <c r="AJ2126" s="52"/>
    </row>
    <row r="2127" ht="15.75" customHeight="1">
      <c r="A2127" s="53"/>
      <c r="B2127" s="39" t="str">
        <f t="shared" si="1"/>
        <v/>
      </c>
      <c r="C2127" s="40" t="s">
        <v>6846</v>
      </c>
      <c r="D2127" s="41" t="s">
        <v>6847</v>
      </c>
      <c r="E2127" s="41" t="s">
        <v>6691</v>
      </c>
      <c r="F2127" s="40" t="s">
        <v>6728</v>
      </c>
      <c r="G2127" s="41" t="s">
        <v>6701</v>
      </c>
      <c r="H2127" s="62" t="s">
        <v>6693</v>
      </c>
      <c r="I2127" s="41" t="s">
        <v>6729</v>
      </c>
      <c r="J2127" s="56"/>
      <c r="K2127" s="44"/>
      <c r="L2127" s="45"/>
      <c r="M2127" s="46" t="s">
        <v>6730</v>
      </c>
      <c r="N2127" s="40" t="s">
        <v>6731</v>
      </c>
      <c r="O2127" s="61"/>
      <c r="P2127" s="49"/>
      <c r="Q2127" s="59"/>
      <c r="R2127" s="59"/>
      <c r="S2127" s="49"/>
      <c r="T2127" s="50" t="str">
        <f>IFERROR(__xludf.DUMMYFUNCTION("if(isblank($A2127),"""",REGEXREPLACE($A2127,   "",?(\d),?"",  ""$1""&amp;""-""&amp;$H2127))"),"")</f>
        <v/>
      </c>
      <c r="U2127" s="51" t="str">
        <f>IFERROR(__xludf.DUMMYFUNCTION("iferror(split(A2127,"","",TRUE,TRUE),"""")"),"")</f>
        <v/>
      </c>
      <c r="V2127" s="51"/>
      <c r="W2127" s="51"/>
      <c r="X2127" s="51"/>
      <c r="Y2127" s="50" t="str">
        <f>IFERROR(__xludf.DUMMYFUNCTION("if(or(U2127="""",U2127=""f""),"""",U2127&amp;"": ""&amp;vlookup(to_text(U2127),'1.Learning-Goals'!$A$3:$B$100,2,FALSE))"),"")</f>
        <v/>
      </c>
      <c r="Z2127" s="50" t="str">
        <f>IFERROR(__xludf.DUMMYFUNCTION("if(or(V2127="""",V2127=""f""),"""",V2127&amp;"": ""&amp;vlookup(to_text(V2127),'1.Learning-Goals'!$A$3:$B$100,2,FALSE))"),"")</f>
        <v/>
      </c>
      <c r="AA2127" s="50" t="str">
        <f>IFERROR(__xludf.DUMMYFUNCTION("if(or(W2127="""",W2127=""f""),"""",W2127&amp;"": ""&amp;vlookup(to_text(W2127),'1.Learning-Goals'!$A$3:$B$100,2,FALSE))"),"")</f>
        <v/>
      </c>
      <c r="AB2127" s="50" t="str">
        <f>IFERROR(__xludf.DUMMYFUNCTION("if(or(X2127="""",X2127=""f""),"""",X2127&amp;"": ""&amp;vlookup(to_text(X2127),'1.Learning-Goals'!$A$3:$B$100,2,FALSE))"),"")</f>
        <v/>
      </c>
      <c r="AC2127" s="52"/>
      <c r="AD2127" s="52"/>
      <c r="AE2127" s="52"/>
      <c r="AF2127" s="52"/>
      <c r="AG2127" s="52"/>
      <c r="AH2127" s="52"/>
      <c r="AI2127" s="52"/>
      <c r="AJ2127" s="52"/>
    </row>
    <row r="2128" ht="15.75" customHeight="1">
      <c r="A2128" s="53"/>
      <c r="B2128" s="39" t="str">
        <f t="shared" si="1"/>
        <v/>
      </c>
      <c r="C2128" s="40" t="s">
        <v>6848</v>
      </c>
      <c r="D2128" s="41" t="s">
        <v>6849</v>
      </c>
      <c r="E2128" s="41" t="s">
        <v>6691</v>
      </c>
      <c r="F2128" s="40" t="s">
        <v>6728</v>
      </c>
      <c r="G2128" s="41" t="s">
        <v>4902</v>
      </c>
      <c r="H2128" s="62" t="s">
        <v>6693</v>
      </c>
      <c r="I2128" s="41" t="s">
        <v>6729</v>
      </c>
      <c r="J2128" s="56"/>
      <c r="K2128" s="44"/>
      <c r="L2128" s="45"/>
      <c r="M2128" s="46" t="s">
        <v>6730</v>
      </c>
      <c r="N2128" s="40" t="s">
        <v>6731</v>
      </c>
      <c r="O2128" s="61"/>
      <c r="P2128" s="49"/>
      <c r="Q2128" s="59"/>
      <c r="R2128" s="59"/>
      <c r="S2128" s="49"/>
      <c r="T2128" s="50" t="str">
        <f>IFERROR(__xludf.DUMMYFUNCTION("if(isblank($A2128),"""",REGEXREPLACE($A2128,   "",?(\d),?"",  ""$1""&amp;""-""&amp;$H2128))"),"")</f>
        <v/>
      </c>
      <c r="U2128" s="51" t="str">
        <f>IFERROR(__xludf.DUMMYFUNCTION("iferror(split(A2128,"","",TRUE,TRUE),"""")"),"")</f>
        <v/>
      </c>
      <c r="V2128" s="51"/>
      <c r="W2128" s="51"/>
      <c r="X2128" s="51"/>
      <c r="Y2128" s="50" t="str">
        <f>IFERROR(__xludf.DUMMYFUNCTION("if(or(U2128="""",U2128=""f""),"""",U2128&amp;"": ""&amp;vlookup(to_text(U2128),'1.Learning-Goals'!$A$3:$B$100,2,FALSE))"),"")</f>
        <v/>
      </c>
      <c r="Z2128" s="50" t="str">
        <f>IFERROR(__xludf.DUMMYFUNCTION("if(or(V2128="""",V2128=""f""),"""",V2128&amp;"": ""&amp;vlookup(to_text(V2128),'1.Learning-Goals'!$A$3:$B$100,2,FALSE))"),"")</f>
        <v/>
      </c>
      <c r="AA2128" s="50" t="str">
        <f>IFERROR(__xludf.DUMMYFUNCTION("if(or(W2128="""",W2128=""f""),"""",W2128&amp;"": ""&amp;vlookup(to_text(W2128),'1.Learning-Goals'!$A$3:$B$100,2,FALSE))"),"")</f>
        <v/>
      </c>
      <c r="AB2128" s="50" t="str">
        <f>IFERROR(__xludf.DUMMYFUNCTION("if(or(X2128="""",X2128=""f""),"""",X2128&amp;"": ""&amp;vlookup(to_text(X2128),'1.Learning-Goals'!$A$3:$B$100,2,FALSE))"),"")</f>
        <v/>
      </c>
      <c r="AC2128" s="52"/>
      <c r="AD2128" s="52"/>
      <c r="AE2128" s="52"/>
      <c r="AF2128" s="52"/>
      <c r="AG2128" s="52"/>
      <c r="AH2128" s="52"/>
      <c r="AI2128" s="52"/>
      <c r="AJ2128" s="52"/>
    </row>
    <row r="2129" ht="15.75" customHeight="1">
      <c r="A2129" s="53"/>
      <c r="B2129" s="39" t="str">
        <f t="shared" si="1"/>
        <v/>
      </c>
      <c r="C2129" s="40" t="s">
        <v>6850</v>
      </c>
      <c r="D2129" s="41" t="s">
        <v>6851</v>
      </c>
      <c r="E2129" s="41" t="s">
        <v>6691</v>
      </c>
      <c r="F2129" s="40" t="s">
        <v>6728</v>
      </c>
      <c r="G2129" s="41" t="s">
        <v>1067</v>
      </c>
      <c r="H2129" s="62" t="s">
        <v>6693</v>
      </c>
      <c r="I2129" s="41" t="s">
        <v>6729</v>
      </c>
      <c r="J2129" s="56"/>
      <c r="K2129" s="44"/>
      <c r="L2129" s="45"/>
      <c r="M2129" s="46" t="s">
        <v>6730</v>
      </c>
      <c r="N2129" s="40" t="s">
        <v>6731</v>
      </c>
      <c r="O2129" s="61"/>
      <c r="P2129" s="49"/>
      <c r="Q2129" s="59"/>
      <c r="R2129" s="59"/>
      <c r="S2129" s="49"/>
      <c r="T2129" s="50" t="str">
        <f>IFERROR(__xludf.DUMMYFUNCTION("if(isblank($A2129),"""",REGEXREPLACE($A2129,   "",?(\d),?"",  ""$1""&amp;""-""&amp;$H2129))"),"")</f>
        <v/>
      </c>
      <c r="U2129" s="51" t="str">
        <f>IFERROR(__xludf.DUMMYFUNCTION("iferror(split(A2129,"","",TRUE,TRUE),"""")"),"")</f>
        <v/>
      </c>
      <c r="V2129" s="51"/>
      <c r="W2129" s="51"/>
      <c r="X2129" s="51"/>
      <c r="Y2129" s="50" t="str">
        <f>IFERROR(__xludf.DUMMYFUNCTION("if(or(U2129="""",U2129=""f""),"""",U2129&amp;"": ""&amp;vlookup(to_text(U2129),'1.Learning-Goals'!$A$3:$B$100,2,FALSE))"),"")</f>
        <v/>
      </c>
      <c r="Z2129" s="50" t="str">
        <f>IFERROR(__xludf.DUMMYFUNCTION("if(or(V2129="""",V2129=""f""),"""",V2129&amp;"": ""&amp;vlookup(to_text(V2129),'1.Learning-Goals'!$A$3:$B$100,2,FALSE))"),"")</f>
        <v/>
      </c>
      <c r="AA2129" s="50" t="str">
        <f>IFERROR(__xludf.DUMMYFUNCTION("if(or(W2129="""",W2129=""f""),"""",W2129&amp;"": ""&amp;vlookup(to_text(W2129),'1.Learning-Goals'!$A$3:$B$100,2,FALSE))"),"")</f>
        <v/>
      </c>
      <c r="AB2129" s="50" t="str">
        <f>IFERROR(__xludf.DUMMYFUNCTION("if(or(X2129="""",X2129=""f""),"""",X2129&amp;"": ""&amp;vlookup(to_text(X2129),'1.Learning-Goals'!$A$3:$B$100,2,FALSE))"),"")</f>
        <v/>
      </c>
      <c r="AC2129" s="52"/>
      <c r="AD2129" s="52"/>
      <c r="AE2129" s="52"/>
      <c r="AF2129" s="52"/>
      <c r="AG2129" s="52"/>
      <c r="AH2129" s="52"/>
      <c r="AI2129" s="52"/>
      <c r="AJ2129" s="52"/>
    </row>
    <row r="2130" ht="15.75" customHeight="1">
      <c r="A2130" s="53"/>
      <c r="B2130" s="39" t="str">
        <f t="shared" si="1"/>
        <v/>
      </c>
      <c r="C2130" s="40" t="s">
        <v>6852</v>
      </c>
      <c r="D2130" s="41" t="s">
        <v>6853</v>
      </c>
      <c r="E2130" s="41" t="s">
        <v>6691</v>
      </c>
      <c r="F2130" s="40" t="s">
        <v>6728</v>
      </c>
      <c r="G2130" s="41" t="s">
        <v>4051</v>
      </c>
      <c r="H2130" s="62" t="s">
        <v>6693</v>
      </c>
      <c r="I2130" s="41" t="s">
        <v>6729</v>
      </c>
      <c r="J2130" s="43"/>
      <c r="K2130" s="44"/>
      <c r="L2130" s="45"/>
      <c r="M2130" s="46" t="s">
        <v>6730</v>
      </c>
      <c r="N2130" s="40" t="s">
        <v>6731</v>
      </c>
      <c r="O2130" s="61"/>
      <c r="P2130" s="49"/>
      <c r="Q2130" s="59"/>
      <c r="R2130" s="59"/>
      <c r="S2130" s="49"/>
      <c r="T2130" s="50" t="str">
        <f>IFERROR(__xludf.DUMMYFUNCTION("if(isblank($A2130),"""",REGEXREPLACE($A2130,   "",?(\d),?"",  ""$1""&amp;""-""&amp;$H2130))"),"")</f>
        <v/>
      </c>
      <c r="U2130" s="51" t="str">
        <f>IFERROR(__xludf.DUMMYFUNCTION("iferror(split(A2130,"","",TRUE,TRUE),"""")"),"")</f>
        <v/>
      </c>
      <c r="V2130" s="51"/>
      <c r="W2130" s="51"/>
      <c r="X2130" s="51"/>
      <c r="Y2130" s="50" t="str">
        <f>IFERROR(__xludf.DUMMYFUNCTION("if(or(U2130="""",U2130=""f""),"""",U2130&amp;"": ""&amp;vlookup(to_text(U2130),'1.Learning-Goals'!$A$3:$B$100,2,FALSE))"),"")</f>
        <v/>
      </c>
      <c r="Z2130" s="50" t="str">
        <f>IFERROR(__xludf.DUMMYFUNCTION("if(or(V2130="""",V2130=""f""),"""",V2130&amp;"": ""&amp;vlookup(to_text(V2130),'1.Learning-Goals'!$A$3:$B$100,2,FALSE))"),"")</f>
        <v/>
      </c>
      <c r="AA2130" s="50" t="str">
        <f>IFERROR(__xludf.DUMMYFUNCTION("if(or(W2130="""",W2130=""f""),"""",W2130&amp;"": ""&amp;vlookup(to_text(W2130),'1.Learning-Goals'!$A$3:$B$100,2,FALSE))"),"")</f>
        <v/>
      </c>
      <c r="AB2130" s="50" t="str">
        <f>IFERROR(__xludf.DUMMYFUNCTION("if(or(X2130="""",X2130=""f""),"""",X2130&amp;"": ""&amp;vlookup(to_text(X2130),'1.Learning-Goals'!$A$3:$B$100,2,FALSE))"),"")</f>
        <v/>
      </c>
      <c r="AC2130" s="52"/>
      <c r="AD2130" s="52"/>
      <c r="AE2130" s="52"/>
      <c r="AF2130" s="52"/>
      <c r="AG2130" s="52"/>
      <c r="AH2130" s="52"/>
      <c r="AI2130" s="52"/>
      <c r="AJ2130" s="52"/>
    </row>
    <row r="2131" ht="15.75" customHeight="1">
      <c r="A2131" s="53"/>
      <c r="B2131" s="39" t="str">
        <f t="shared" si="1"/>
        <v/>
      </c>
      <c r="C2131" s="40" t="s">
        <v>6854</v>
      </c>
      <c r="D2131" s="41" t="s">
        <v>6855</v>
      </c>
      <c r="E2131" s="41" t="s">
        <v>6691</v>
      </c>
      <c r="F2131" s="40" t="s">
        <v>6728</v>
      </c>
      <c r="G2131" s="41" t="s">
        <v>6701</v>
      </c>
      <c r="H2131" s="62" t="s">
        <v>6693</v>
      </c>
      <c r="I2131" s="41" t="s">
        <v>6729</v>
      </c>
      <c r="J2131" s="56"/>
      <c r="K2131" s="44"/>
      <c r="L2131" s="45"/>
      <c r="M2131" s="46" t="s">
        <v>6730</v>
      </c>
      <c r="N2131" s="40" t="s">
        <v>6731</v>
      </c>
      <c r="O2131" s="61"/>
      <c r="P2131" s="49"/>
      <c r="Q2131" s="59"/>
      <c r="R2131" s="59"/>
      <c r="S2131" s="49"/>
      <c r="T2131" s="50" t="str">
        <f>IFERROR(__xludf.DUMMYFUNCTION("if(isblank($A2131),"""",REGEXREPLACE($A2131,   "",?(\d),?"",  ""$1""&amp;""-""&amp;$H2131))"),"")</f>
        <v/>
      </c>
      <c r="U2131" s="51" t="str">
        <f>IFERROR(__xludf.DUMMYFUNCTION("iferror(split(A2131,"","",TRUE,TRUE),"""")"),"")</f>
        <v/>
      </c>
      <c r="V2131" s="51"/>
      <c r="W2131" s="51"/>
      <c r="X2131" s="51"/>
      <c r="Y2131" s="50" t="str">
        <f>IFERROR(__xludf.DUMMYFUNCTION("if(or(U2131="""",U2131=""f""),"""",U2131&amp;"": ""&amp;vlookup(to_text(U2131),'1.Learning-Goals'!$A$3:$B$100,2,FALSE))"),"")</f>
        <v/>
      </c>
      <c r="Z2131" s="50" t="str">
        <f>IFERROR(__xludf.DUMMYFUNCTION("if(or(V2131="""",V2131=""f""),"""",V2131&amp;"": ""&amp;vlookup(to_text(V2131),'1.Learning-Goals'!$A$3:$B$100,2,FALSE))"),"")</f>
        <v/>
      </c>
      <c r="AA2131" s="50" t="str">
        <f>IFERROR(__xludf.DUMMYFUNCTION("if(or(W2131="""",W2131=""f""),"""",W2131&amp;"": ""&amp;vlookup(to_text(W2131),'1.Learning-Goals'!$A$3:$B$100,2,FALSE))"),"")</f>
        <v/>
      </c>
      <c r="AB2131" s="50" t="str">
        <f>IFERROR(__xludf.DUMMYFUNCTION("if(or(X2131="""",X2131=""f""),"""",X2131&amp;"": ""&amp;vlookup(to_text(X2131),'1.Learning-Goals'!$A$3:$B$100,2,FALSE))"),"")</f>
        <v/>
      </c>
      <c r="AC2131" s="52"/>
      <c r="AD2131" s="52"/>
      <c r="AE2131" s="52"/>
      <c r="AF2131" s="52"/>
      <c r="AG2131" s="52"/>
      <c r="AH2131" s="52"/>
      <c r="AI2131" s="52"/>
      <c r="AJ2131" s="52"/>
    </row>
    <row r="2132" ht="15.75" customHeight="1">
      <c r="A2132" s="53"/>
      <c r="B2132" s="39" t="str">
        <f t="shared" si="1"/>
        <v/>
      </c>
      <c r="C2132" s="40" t="s">
        <v>6856</v>
      </c>
      <c r="D2132" s="41" t="s">
        <v>6857</v>
      </c>
      <c r="E2132" s="41" t="s">
        <v>6691</v>
      </c>
      <c r="F2132" s="40" t="s">
        <v>6728</v>
      </c>
      <c r="G2132" s="41" t="s">
        <v>4902</v>
      </c>
      <c r="H2132" s="62" t="s">
        <v>6693</v>
      </c>
      <c r="I2132" s="41" t="s">
        <v>6729</v>
      </c>
      <c r="J2132" s="56"/>
      <c r="K2132" s="44"/>
      <c r="L2132" s="45"/>
      <c r="M2132" s="46" t="s">
        <v>6730</v>
      </c>
      <c r="N2132" s="40" t="s">
        <v>6731</v>
      </c>
      <c r="O2132" s="61"/>
      <c r="P2132" s="49"/>
      <c r="Q2132" s="59"/>
      <c r="R2132" s="59"/>
      <c r="S2132" s="49"/>
      <c r="T2132" s="50" t="str">
        <f>IFERROR(__xludf.DUMMYFUNCTION("if(isblank($A2132),"""",REGEXREPLACE($A2132,   "",?(\d),?"",  ""$1""&amp;""-""&amp;$H2132))"),"")</f>
        <v/>
      </c>
      <c r="U2132" s="51" t="str">
        <f>IFERROR(__xludf.DUMMYFUNCTION("iferror(split(A2132,"","",TRUE,TRUE),"""")"),"")</f>
        <v/>
      </c>
      <c r="V2132" s="51"/>
      <c r="W2132" s="51"/>
      <c r="X2132" s="51"/>
      <c r="Y2132" s="50" t="str">
        <f>IFERROR(__xludf.DUMMYFUNCTION("if(or(U2132="""",U2132=""f""),"""",U2132&amp;"": ""&amp;vlookup(to_text(U2132),'1.Learning-Goals'!$A$3:$B$100,2,FALSE))"),"")</f>
        <v/>
      </c>
      <c r="Z2132" s="50" t="str">
        <f>IFERROR(__xludf.DUMMYFUNCTION("if(or(V2132="""",V2132=""f""),"""",V2132&amp;"": ""&amp;vlookup(to_text(V2132),'1.Learning-Goals'!$A$3:$B$100,2,FALSE))"),"")</f>
        <v/>
      </c>
      <c r="AA2132" s="50" t="str">
        <f>IFERROR(__xludf.DUMMYFUNCTION("if(or(W2132="""",W2132=""f""),"""",W2132&amp;"": ""&amp;vlookup(to_text(W2132),'1.Learning-Goals'!$A$3:$B$100,2,FALSE))"),"")</f>
        <v/>
      </c>
      <c r="AB2132" s="50" t="str">
        <f>IFERROR(__xludf.DUMMYFUNCTION("if(or(X2132="""",X2132=""f""),"""",X2132&amp;"": ""&amp;vlookup(to_text(X2132),'1.Learning-Goals'!$A$3:$B$100,2,FALSE))"),"")</f>
        <v/>
      </c>
      <c r="AC2132" s="52"/>
      <c r="AD2132" s="52"/>
      <c r="AE2132" s="52"/>
      <c r="AF2132" s="52"/>
      <c r="AG2132" s="52"/>
      <c r="AH2132" s="52"/>
      <c r="AI2132" s="52"/>
      <c r="AJ2132" s="52"/>
    </row>
    <row r="2133" ht="15.75" customHeight="1">
      <c r="A2133" s="53"/>
      <c r="B2133" s="39" t="str">
        <f t="shared" si="1"/>
        <v/>
      </c>
      <c r="C2133" s="40" t="s">
        <v>6858</v>
      </c>
      <c r="D2133" s="41" t="s">
        <v>6859</v>
      </c>
      <c r="E2133" s="41" t="s">
        <v>6691</v>
      </c>
      <c r="F2133" s="40" t="s">
        <v>6728</v>
      </c>
      <c r="G2133" s="41" t="s">
        <v>1067</v>
      </c>
      <c r="H2133" s="62" t="s">
        <v>6693</v>
      </c>
      <c r="I2133" s="41" t="s">
        <v>6729</v>
      </c>
      <c r="J2133" s="56"/>
      <c r="K2133" s="44"/>
      <c r="L2133" s="45"/>
      <c r="M2133" s="46" t="s">
        <v>6730</v>
      </c>
      <c r="N2133" s="40" t="s">
        <v>6731</v>
      </c>
      <c r="O2133" s="61"/>
      <c r="P2133" s="49"/>
      <c r="Q2133" s="59"/>
      <c r="R2133" s="59"/>
      <c r="S2133" s="49"/>
      <c r="T2133" s="50" t="str">
        <f>IFERROR(__xludf.DUMMYFUNCTION("if(isblank($A2133),"""",REGEXREPLACE($A2133,   "",?(\d),?"",  ""$1""&amp;""-""&amp;$H2133))"),"")</f>
        <v/>
      </c>
      <c r="U2133" s="51" t="str">
        <f>IFERROR(__xludf.DUMMYFUNCTION("iferror(split(A2133,"","",TRUE,TRUE),"""")"),"")</f>
        <v/>
      </c>
      <c r="V2133" s="51"/>
      <c r="W2133" s="51"/>
      <c r="X2133" s="51"/>
      <c r="Y2133" s="50" t="str">
        <f>IFERROR(__xludf.DUMMYFUNCTION("if(or(U2133="""",U2133=""f""),"""",U2133&amp;"": ""&amp;vlookup(to_text(U2133),'1.Learning-Goals'!$A$3:$B$100,2,FALSE))"),"")</f>
        <v/>
      </c>
      <c r="Z2133" s="50" t="str">
        <f>IFERROR(__xludf.DUMMYFUNCTION("if(or(V2133="""",V2133=""f""),"""",V2133&amp;"": ""&amp;vlookup(to_text(V2133),'1.Learning-Goals'!$A$3:$B$100,2,FALSE))"),"")</f>
        <v/>
      </c>
      <c r="AA2133" s="50" t="str">
        <f>IFERROR(__xludf.DUMMYFUNCTION("if(or(W2133="""",W2133=""f""),"""",W2133&amp;"": ""&amp;vlookup(to_text(W2133),'1.Learning-Goals'!$A$3:$B$100,2,FALSE))"),"")</f>
        <v/>
      </c>
      <c r="AB2133" s="50" t="str">
        <f>IFERROR(__xludf.DUMMYFUNCTION("if(or(X2133="""",X2133=""f""),"""",X2133&amp;"": ""&amp;vlookup(to_text(X2133),'1.Learning-Goals'!$A$3:$B$100,2,FALSE))"),"")</f>
        <v/>
      </c>
      <c r="AC2133" s="52"/>
      <c r="AD2133" s="52"/>
      <c r="AE2133" s="52"/>
      <c r="AF2133" s="52"/>
      <c r="AG2133" s="52"/>
      <c r="AH2133" s="52"/>
      <c r="AI2133" s="52"/>
      <c r="AJ2133" s="52"/>
    </row>
    <row r="2134" ht="15.75" customHeight="1">
      <c r="A2134" s="53"/>
      <c r="B2134" s="39" t="str">
        <f t="shared" si="1"/>
        <v/>
      </c>
      <c r="C2134" s="40" t="s">
        <v>6860</v>
      </c>
      <c r="D2134" s="41" t="s">
        <v>6861</v>
      </c>
      <c r="E2134" s="41" t="s">
        <v>6691</v>
      </c>
      <c r="F2134" s="40" t="s">
        <v>6728</v>
      </c>
      <c r="G2134" s="41" t="s">
        <v>4051</v>
      </c>
      <c r="H2134" s="62" t="s">
        <v>6693</v>
      </c>
      <c r="I2134" s="41" t="s">
        <v>6729</v>
      </c>
      <c r="J2134" s="43"/>
      <c r="K2134" s="44"/>
      <c r="L2134" s="45"/>
      <c r="M2134" s="46" t="s">
        <v>6730</v>
      </c>
      <c r="N2134" s="40" t="s">
        <v>6731</v>
      </c>
      <c r="O2134" s="61"/>
      <c r="P2134" s="49"/>
      <c r="Q2134" s="59"/>
      <c r="R2134" s="59"/>
      <c r="S2134" s="49"/>
      <c r="T2134" s="50" t="str">
        <f>IFERROR(__xludf.DUMMYFUNCTION("if(isblank($A2134),"""",REGEXREPLACE($A2134,   "",?(\d),?"",  ""$1""&amp;""-""&amp;$H2134))"),"")</f>
        <v/>
      </c>
      <c r="U2134" s="51" t="str">
        <f>IFERROR(__xludf.DUMMYFUNCTION("iferror(split(A2134,"","",TRUE,TRUE),"""")"),"")</f>
        <v/>
      </c>
      <c r="V2134" s="51"/>
      <c r="W2134" s="51"/>
      <c r="X2134" s="51"/>
      <c r="Y2134" s="50" t="str">
        <f>IFERROR(__xludf.DUMMYFUNCTION("if(or(U2134="""",U2134=""f""),"""",U2134&amp;"": ""&amp;vlookup(to_text(U2134),'1.Learning-Goals'!$A$3:$B$100,2,FALSE))"),"")</f>
        <v/>
      </c>
      <c r="Z2134" s="50" t="str">
        <f>IFERROR(__xludf.DUMMYFUNCTION("if(or(V2134="""",V2134=""f""),"""",V2134&amp;"": ""&amp;vlookup(to_text(V2134),'1.Learning-Goals'!$A$3:$B$100,2,FALSE))"),"")</f>
        <v/>
      </c>
      <c r="AA2134" s="50" t="str">
        <f>IFERROR(__xludf.DUMMYFUNCTION("if(or(W2134="""",W2134=""f""),"""",W2134&amp;"": ""&amp;vlookup(to_text(W2134),'1.Learning-Goals'!$A$3:$B$100,2,FALSE))"),"")</f>
        <v/>
      </c>
      <c r="AB2134" s="50" t="str">
        <f>IFERROR(__xludf.DUMMYFUNCTION("if(or(X2134="""",X2134=""f""),"""",X2134&amp;"": ""&amp;vlookup(to_text(X2134),'1.Learning-Goals'!$A$3:$B$100,2,FALSE))"),"")</f>
        <v/>
      </c>
      <c r="AC2134" s="52"/>
      <c r="AD2134" s="52"/>
      <c r="AE2134" s="52"/>
      <c r="AF2134" s="52"/>
      <c r="AG2134" s="52"/>
      <c r="AH2134" s="52"/>
      <c r="AI2134" s="52"/>
      <c r="AJ2134" s="52"/>
    </row>
    <row r="2135" ht="15.75" customHeight="1">
      <c r="A2135" s="53"/>
      <c r="B2135" s="39" t="str">
        <f t="shared" si="1"/>
        <v/>
      </c>
      <c r="C2135" s="40" t="s">
        <v>6862</v>
      </c>
      <c r="D2135" s="41" t="s">
        <v>6863</v>
      </c>
      <c r="E2135" s="41" t="s">
        <v>6691</v>
      </c>
      <c r="F2135" s="40" t="s">
        <v>6728</v>
      </c>
      <c r="G2135" s="41" t="s">
        <v>4902</v>
      </c>
      <c r="H2135" s="62" t="s">
        <v>6693</v>
      </c>
      <c r="I2135" s="41" t="s">
        <v>6729</v>
      </c>
      <c r="J2135" s="56"/>
      <c r="K2135" s="44"/>
      <c r="L2135" s="45"/>
      <c r="M2135" s="46" t="s">
        <v>6730</v>
      </c>
      <c r="N2135" s="40" t="s">
        <v>6731</v>
      </c>
      <c r="O2135" s="61"/>
      <c r="P2135" s="49"/>
      <c r="Q2135" s="59"/>
      <c r="R2135" s="59"/>
      <c r="S2135" s="49"/>
      <c r="T2135" s="50" t="str">
        <f>IFERROR(__xludf.DUMMYFUNCTION("if(isblank($A2135),"""",REGEXREPLACE($A2135,   "",?(\d),?"",  ""$1""&amp;""-""&amp;$H2135))"),"")</f>
        <v/>
      </c>
      <c r="U2135" s="51" t="str">
        <f>IFERROR(__xludf.DUMMYFUNCTION("iferror(split(A2135,"","",TRUE,TRUE),"""")"),"")</f>
        <v/>
      </c>
      <c r="V2135" s="51"/>
      <c r="W2135" s="51"/>
      <c r="X2135" s="51"/>
      <c r="Y2135" s="50" t="str">
        <f>IFERROR(__xludf.DUMMYFUNCTION("if(or(U2135="""",U2135=""f""),"""",U2135&amp;"": ""&amp;vlookup(to_text(U2135),'1.Learning-Goals'!$A$3:$B$100,2,FALSE))"),"")</f>
        <v/>
      </c>
      <c r="Z2135" s="50" t="str">
        <f>IFERROR(__xludf.DUMMYFUNCTION("if(or(V2135="""",V2135=""f""),"""",V2135&amp;"": ""&amp;vlookup(to_text(V2135),'1.Learning-Goals'!$A$3:$B$100,2,FALSE))"),"")</f>
        <v/>
      </c>
      <c r="AA2135" s="50" t="str">
        <f>IFERROR(__xludf.DUMMYFUNCTION("if(or(W2135="""",W2135=""f""),"""",W2135&amp;"": ""&amp;vlookup(to_text(W2135),'1.Learning-Goals'!$A$3:$B$100,2,FALSE))"),"")</f>
        <v/>
      </c>
      <c r="AB2135" s="50" t="str">
        <f>IFERROR(__xludf.DUMMYFUNCTION("if(or(X2135="""",X2135=""f""),"""",X2135&amp;"": ""&amp;vlookup(to_text(X2135),'1.Learning-Goals'!$A$3:$B$100,2,FALSE))"),"")</f>
        <v/>
      </c>
      <c r="AC2135" s="52"/>
      <c r="AD2135" s="52"/>
      <c r="AE2135" s="52"/>
      <c r="AF2135" s="52"/>
      <c r="AG2135" s="52"/>
      <c r="AH2135" s="52"/>
      <c r="AI2135" s="52"/>
      <c r="AJ2135" s="52"/>
    </row>
    <row r="2136" ht="15.75" customHeight="1">
      <c r="A2136" s="53"/>
      <c r="B2136" s="39" t="str">
        <f t="shared" si="1"/>
        <v/>
      </c>
      <c r="C2136" s="40" t="s">
        <v>6864</v>
      </c>
      <c r="D2136" s="41" t="s">
        <v>6865</v>
      </c>
      <c r="E2136" s="41" t="s">
        <v>6691</v>
      </c>
      <c r="F2136" s="40" t="s">
        <v>6728</v>
      </c>
      <c r="G2136" s="41" t="s">
        <v>1067</v>
      </c>
      <c r="H2136" s="62" t="s">
        <v>6693</v>
      </c>
      <c r="I2136" s="41" t="s">
        <v>6729</v>
      </c>
      <c r="J2136" s="56"/>
      <c r="K2136" s="44"/>
      <c r="L2136" s="45"/>
      <c r="M2136" s="46" t="s">
        <v>6730</v>
      </c>
      <c r="N2136" s="40" t="s">
        <v>6731</v>
      </c>
      <c r="O2136" s="61"/>
      <c r="P2136" s="49"/>
      <c r="Q2136" s="59"/>
      <c r="R2136" s="59"/>
      <c r="S2136" s="49"/>
      <c r="T2136" s="50" t="str">
        <f>IFERROR(__xludf.DUMMYFUNCTION("if(isblank($A2136),"""",REGEXREPLACE($A2136,   "",?(\d),?"",  ""$1""&amp;""-""&amp;$H2136))"),"")</f>
        <v/>
      </c>
      <c r="U2136" s="51" t="str">
        <f>IFERROR(__xludf.DUMMYFUNCTION("iferror(split(A2136,"","",TRUE,TRUE),"""")"),"")</f>
        <v/>
      </c>
      <c r="V2136" s="51"/>
      <c r="W2136" s="51"/>
      <c r="X2136" s="51"/>
      <c r="Y2136" s="50" t="str">
        <f>IFERROR(__xludf.DUMMYFUNCTION("if(or(U2136="""",U2136=""f""),"""",U2136&amp;"": ""&amp;vlookup(to_text(U2136),'1.Learning-Goals'!$A$3:$B$100,2,FALSE))"),"")</f>
        <v/>
      </c>
      <c r="Z2136" s="50" t="str">
        <f>IFERROR(__xludf.DUMMYFUNCTION("if(or(V2136="""",V2136=""f""),"""",V2136&amp;"": ""&amp;vlookup(to_text(V2136),'1.Learning-Goals'!$A$3:$B$100,2,FALSE))"),"")</f>
        <v/>
      </c>
      <c r="AA2136" s="50" t="str">
        <f>IFERROR(__xludf.DUMMYFUNCTION("if(or(W2136="""",W2136=""f""),"""",W2136&amp;"": ""&amp;vlookup(to_text(W2136),'1.Learning-Goals'!$A$3:$B$100,2,FALSE))"),"")</f>
        <v/>
      </c>
      <c r="AB2136" s="50" t="str">
        <f>IFERROR(__xludf.DUMMYFUNCTION("if(or(X2136="""",X2136=""f""),"""",X2136&amp;"": ""&amp;vlookup(to_text(X2136),'1.Learning-Goals'!$A$3:$B$100,2,FALSE))"),"")</f>
        <v/>
      </c>
      <c r="AC2136" s="52"/>
      <c r="AD2136" s="52"/>
      <c r="AE2136" s="52"/>
      <c r="AF2136" s="52"/>
      <c r="AG2136" s="52"/>
      <c r="AH2136" s="52"/>
      <c r="AI2136" s="52"/>
      <c r="AJ2136" s="52"/>
    </row>
    <row r="2137" ht="15.75" customHeight="1">
      <c r="A2137" s="53"/>
      <c r="B2137" s="39" t="str">
        <f t="shared" si="1"/>
        <v/>
      </c>
      <c r="C2137" s="40" t="s">
        <v>6866</v>
      </c>
      <c r="D2137" s="41" t="s">
        <v>6867</v>
      </c>
      <c r="E2137" s="41" t="s">
        <v>6691</v>
      </c>
      <c r="F2137" s="40" t="s">
        <v>6728</v>
      </c>
      <c r="G2137" s="41" t="s">
        <v>4051</v>
      </c>
      <c r="H2137" s="62" t="s">
        <v>6693</v>
      </c>
      <c r="I2137" s="41" t="s">
        <v>6729</v>
      </c>
      <c r="J2137" s="43"/>
      <c r="K2137" s="44"/>
      <c r="L2137" s="45"/>
      <c r="M2137" s="46" t="s">
        <v>6730</v>
      </c>
      <c r="N2137" s="40" t="s">
        <v>6731</v>
      </c>
      <c r="O2137" s="61"/>
      <c r="P2137" s="49"/>
      <c r="Q2137" s="59"/>
      <c r="R2137" s="59"/>
      <c r="S2137" s="49"/>
      <c r="T2137" s="50" t="str">
        <f>IFERROR(__xludf.DUMMYFUNCTION("if(isblank($A2137),"""",REGEXREPLACE($A2137,   "",?(\d),?"",  ""$1""&amp;""-""&amp;$H2137))"),"")</f>
        <v/>
      </c>
      <c r="U2137" s="51" t="str">
        <f>IFERROR(__xludf.DUMMYFUNCTION("iferror(split(A2137,"","",TRUE,TRUE),"""")"),"")</f>
        <v/>
      </c>
      <c r="V2137" s="51"/>
      <c r="W2137" s="51"/>
      <c r="X2137" s="51"/>
      <c r="Y2137" s="50" t="str">
        <f>IFERROR(__xludf.DUMMYFUNCTION("if(or(U2137="""",U2137=""f""),"""",U2137&amp;"": ""&amp;vlookup(to_text(U2137),'1.Learning-Goals'!$A$3:$B$100,2,FALSE))"),"")</f>
        <v/>
      </c>
      <c r="Z2137" s="50" t="str">
        <f>IFERROR(__xludf.DUMMYFUNCTION("if(or(V2137="""",V2137=""f""),"""",V2137&amp;"": ""&amp;vlookup(to_text(V2137),'1.Learning-Goals'!$A$3:$B$100,2,FALSE))"),"")</f>
        <v/>
      </c>
      <c r="AA2137" s="50" t="str">
        <f>IFERROR(__xludf.DUMMYFUNCTION("if(or(W2137="""",W2137=""f""),"""",W2137&amp;"": ""&amp;vlookup(to_text(W2137),'1.Learning-Goals'!$A$3:$B$100,2,FALSE))"),"")</f>
        <v/>
      </c>
      <c r="AB2137" s="50" t="str">
        <f>IFERROR(__xludf.DUMMYFUNCTION("if(or(X2137="""",X2137=""f""),"""",X2137&amp;"": ""&amp;vlookup(to_text(X2137),'1.Learning-Goals'!$A$3:$B$100,2,FALSE))"),"")</f>
        <v/>
      </c>
      <c r="AC2137" s="52"/>
      <c r="AD2137" s="52"/>
      <c r="AE2137" s="52"/>
      <c r="AF2137" s="52"/>
      <c r="AG2137" s="52"/>
      <c r="AH2137" s="52"/>
      <c r="AI2137" s="52"/>
      <c r="AJ2137" s="52"/>
    </row>
    <row r="2138" ht="15.75" customHeight="1">
      <c r="A2138" s="53"/>
      <c r="B2138" s="39" t="str">
        <f t="shared" si="1"/>
        <v/>
      </c>
      <c r="C2138" s="40" t="s">
        <v>6868</v>
      </c>
      <c r="D2138" s="41" t="s">
        <v>6869</v>
      </c>
      <c r="E2138" s="41" t="s">
        <v>6691</v>
      </c>
      <c r="F2138" s="40" t="s">
        <v>6728</v>
      </c>
      <c r="G2138" s="41" t="s">
        <v>6701</v>
      </c>
      <c r="H2138" s="62" t="s">
        <v>6693</v>
      </c>
      <c r="I2138" s="41" t="s">
        <v>6729</v>
      </c>
      <c r="J2138" s="56"/>
      <c r="K2138" s="44"/>
      <c r="L2138" s="45"/>
      <c r="M2138" s="46" t="s">
        <v>6730</v>
      </c>
      <c r="N2138" s="40" t="s">
        <v>6731</v>
      </c>
      <c r="O2138" s="61"/>
      <c r="P2138" s="49"/>
      <c r="Q2138" s="59"/>
      <c r="R2138" s="59"/>
      <c r="S2138" s="49"/>
      <c r="T2138" s="50" t="str">
        <f>IFERROR(__xludf.DUMMYFUNCTION("if(isblank($A2138),"""",REGEXREPLACE($A2138,   "",?(\d),?"",  ""$1""&amp;""-""&amp;$H2138))"),"")</f>
        <v/>
      </c>
      <c r="U2138" s="51" t="str">
        <f>IFERROR(__xludf.DUMMYFUNCTION("iferror(split(A2138,"","",TRUE,TRUE),"""")"),"")</f>
        <v/>
      </c>
      <c r="V2138" s="51"/>
      <c r="W2138" s="51"/>
      <c r="X2138" s="51"/>
      <c r="Y2138" s="50" t="str">
        <f>IFERROR(__xludf.DUMMYFUNCTION("if(or(U2138="""",U2138=""f""),"""",U2138&amp;"": ""&amp;vlookup(to_text(U2138),'1.Learning-Goals'!$A$3:$B$100,2,FALSE))"),"")</f>
        <v/>
      </c>
      <c r="Z2138" s="50" t="str">
        <f>IFERROR(__xludf.DUMMYFUNCTION("if(or(V2138="""",V2138=""f""),"""",V2138&amp;"": ""&amp;vlookup(to_text(V2138),'1.Learning-Goals'!$A$3:$B$100,2,FALSE))"),"")</f>
        <v/>
      </c>
      <c r="AA2138" s="50" t="str">
        <f>IFERROR(__xludf.DUMMYFUNCTION("if(or(W2138="""",W2138=""f""),"""",W2138&amp;"": ""&amp;vlookup(to_text(W2138),'1.Learning-Goals'!$A$3:$B$100,2,FALSE))"),"")</f>
        <v/>
      </c>
      <c r="AB2138" s="50" t="str">
        <f>IFERROR(__xludf.DUMMYFUNCTION("if(or(X2138="""",X2138=""f""),"""",X2138&amp;"": ""&amp;vlookup(to_text(X2138),'1.Learning-Goals'!$A$3:$B$100,2,FALSE))"),"")</f>
        <v/>
      </c>
      <c r="AC2138" s="52"/>
      <c r="AD2138" s="52"/>
      <c r="AE2138" s="52"/>
      <c r="AF2138" s="52"/>
      <c r="AG2138" s="52"/>
      <c r="AH2138" s="52"/>
      <c r="AI2138" s="52"/>
      <c r="AJ2138" s="52"/>
    </row>
    <row r="2139" ht="15.75" customHeight="1">
      <c r="A2139" s="53"/>
      <c r="B2139" s="39" t="str">
        <f t="shared" si="1"/>
        <v/>
      </c>
      <c r="C2139" s="40" t="s">
        <v>6870</v>
      </c>
      <c r="D2139" s="41" t="s">
        <v>6871</v>
      </c>
      <c r="E2139" s="41" t="s">
        <v>6691</v>
      </c>
      <c r="F2139" s="40" t="s">
        <v>6728</v>
      </c>
      <c r="G2139" s="41" t="s">
        <v>4902</v>
      </c>
      <c r="H2139" s="62" t="s">
        <v>6693</v>
      </c>
      <c r="I2139" s="41" t="s">
        <v>6729</v>
      </c>
      <c r="J2139" s="56"/>
      <c r="K2139" s="44"/>
      <c r="L2139" s="45"/>
      <c r="M2139" s="46" t="s">
        <v>6730</v>
      </c>
      <c r="N2139" s="40" t="s">
        <v>6731</v>
      </c>
      <c r="O2139" s="61"/>
      <c r="P2139" s="49"/>
      <c r="Q2139" s="59"/>
      <c r="R2139" s="59"/>
      <c r="S2139" s="49"/>
      <c r="T2139" s="50" t="str">
        <f>IFERROR(__xludf.DUMMYFUNCTION("if(isblank($A2139),"""",REGEXREPLACE($A2139,   "",?(\d),?"",  ""$1""&amp;""-""&amp;$H2139))"),"")</f>
        <v/>
      </c>
      <c r="U2139" s="51" t="str">
        <f>IFERROR(__xludf.DUMMYFUNCTION("iferror(split(A2139,"","",TRUE,TRUE),"""")"),"")</f>
        <v/>
      </c>
      <c r="V2139" s="51"/>
      <c r="W2139" s="51"/>
      <c r="X2139" s="51"/>
      <c r="Y2139" s="50" t="str">
        <f>IFERROR(__xludf.DUMMYFUNCTION("if(or(U2139="""",U2139=""f""),"""",U2139&amp;"": ""&amp;vlookup(to_text(U2139),'1.Learning-Goals'!$A$3:$B$100,2,FALSE))"),"")</f>
        <v/>
      </c>
      <c r="Z2139" s="50" t="str">
        <f>IFERROR(__xludf.DUMMYFUNCTION("if(or(V2139="""",V2139=""f""),"""",V2139&amp;"": ""&amp;vlookup(to_text(V2139),'1.Learning-Goals'!$A$3:$B$100,2,FALSE))"),"")</f>
        <v/>
      </c>
      <c r="AA2139" s="50" t="str">
        <f>IFERROR(__xludf.DUMMYFUNCTION("if(or(W2139="""",W2139=""f""),"""",W2139&amp;"": ""&amp;vlookup(to_text(W2139),'1.Learning-Goals'!$A$3:$B$100,2,FALSE))"),"")</f>
        <v/>
      </c>
      <c r="AB2139" s="50" t="str">
        <f>IFERROR(__xludf.DUMMYFUNCTION("if(or(X2139="""",X2139=""f""),"""",X2139&amp;"": ""&amp;vlookup(to_text(X2139),'1.Learning-Goals'!$A$3:$B$100,2,FALSE))"),"")</f>
        <v/>
      </c>
      <c r="AC2139" s="52"/>
      <c r="AD2139" s="52"/>
      <c r="AE2139" s="52"/>
      <c r="AF2139" s="52"/>
      <c r="AG2139" s="52"/>
      <c r="AH2139" s="52"/>
      <c r="AI2139" s="52"/>
      <c r="AJ2139" s="52"/>
    </row>
    <row r="2140" ht="15.75" customHeight="1">
      <c r="A2140" s="53"/>
      <c r="B2140" s="39" t="str">
        <f t="shared" si="1"/>
        <v/>
      </c>
      <c r="C2140" s="40" t="s">
        <v>6872</v>
      </c>
      <c r="D2140" s="41" t="s">
        <v>6873</v>
      </c>
      <c r="E2140" s="41" t="s">
        <v>6691</v>
      </c>
      <c r="F2140" s="40" t="s">
        <v>6728</v>
      </c>
      <c r="G2140" s="41" t="s">
        <v>1067</v>
      </c>
      <c r="H2140" s="62" t="s">
        <v>6693</v>
      </c>
      <c r="I2140" s="41" t="s">
        <v>6729</v>
      </c>
      <c r="J2140" s="56"/>
      <c r="K2140" s="44"/>
      <c r="L2140" s="45"/>
      <c r="M2140" s="46" t="s">
        <v>6730</v>
      </c>
      <c r="N2140" s="40" t="s">
        <v>6731</v>
      </c>
      <c r="O2140" s="61"/>
      <c r="P2140" s="49"/>
      <c r="Q2140" s="59"/>
      <c r="R2140" s="59"/>
      <c r="S2140" s="49"/>
      <c r="T2140" s="50" t="str">
        <f>IFERROR(__xludf.DUMMYFUNCTION("if(isblank($A2140),"""",REGEXREPLACE($A2140,   "",?(\d),?"",  ""$1""&amp;""-""&amp;$H2140))"),"")</f>
        <v/>
      </c>
      <c r="U2140" s="51" t="str">
        <f>IFERROR(__xludf.DUMMYFUNCTION("iferror(split(A2140,"","",TRUE,TRUE),"""")"),"")</f>
        <v/>
      </c>
      <c r="V2140" s="51"/>
      <c r="W2140" s="51"/>
      <c r="X2140" s="51"/>
      <c r="Y2140" s="50" t="str">
        <f>IFERROR(__xludf.DUMMYFUNCTION("if(or(U2140="""",U2140=""f""),"""",U2140&amp;"": ""&amp;vlookup(to_text(U2140),'1.Learning-Goals'!$A$3:$B$100,2,FALSE))"),"")</f>
        <v/>
      </c>
      <c r="Z2140" s="50" t="str">
        <f>IFERROR(__xludf.DUMMYFUNCTION("if(or(V2140="""",V2140=""f""),"""",V2140&amp;"": ""&amp;vlookup(to_text(V2140),'1.Learning-Goals'!$A$3:$B$100,2,FALSE))"),"")</f>
        <v/>
      </c>
      <c r="AA2140" s="50" t="str">
        <f>IFERROR(__xludf.DUMMYFUNCTION("if(or(W2140="""",W2140=""f""),"""",W2140&amp;"": ""&amp;vlookup(to_text(W2140),'1.Learning-Goals'!$A$3:$B$100,2,FALSE))"),"")</f>
        <v/>
      </c>
      <c r="AB2140" s="50" t="str">
        <f>IFERROR(__xludf.DUMMYFUNCTION("if(or(X2140="""",X2140=""f""),"""",X2140&amp;"": ""&amp;vlookup(to_text(X2140),'1.Learning-Goals'!$A$3:$B$100,2,FALSE))"),"")</f>
        <v/>
      </c>
      <c r="AC2140" s="52"/>
      <c r="AD2140" s="52"/>
      <c r="AE2140" s="52"/>
      <c r="AF2140" s="52"/>
      <c r="AG2140" s="52"/>
      <c r="AH2140" s="52"/>
      <c r="AI2140" s="52"/>
      <c r="AJ2140" s="52"/>
    </row>
    <row r="2141" ht="15.75" customHeight="1">
      <c r="A2141" s="53"/>
      <c r="B2141" s="39" t="str">
        <f t="shared" si="1"/>
        <v/>
      </c>
      <c r="C2141" s="40" t="s">
        <v>6874</v>
      </c>
      <c r="D2141" s="41" t="s">
        <v>6875</v>
      </c>
      <c r="E2141" s="41" t="s">
        <v>6691</v>
      </c>
      <c r="F2141" s="40" t="s">
        <v>6728</v>
      </c>
      <c r="G2141" s="41" t="s">
        <v>4051</v>
      </c>
      <c r="H2141" s="62" t="s">
        <v>6693</v>
      </c>
      <c r="I2141" s="41" t="s">
        <v>6729</v>
      </c>
      <c r="J2141" s="43"/>
      <c r="K2141" s="44"/>
      <c r="L2141" s="45"/>
      <c r="M2141" s="46" t="s">
        <v>6730</v>
      </c>
      <c r="N2141" s="40" t="s">
        <v>6731</v>
      </c>
      <c r="O2141" s="61"/>
      <c r="P2141" s="49"/>
      <c r="Q2141" s="59"/>
      <c r="R2141" s="59"/>
      <c r="S2141" s="49"/>
      <c r="T2141" s="50" t="str">
        <f>IFERROR(__xludf.DUMMYFUNCTION("if(isblank($A2141),"""",REGEXREPLACE($A2141,   "",?(\d),?"",  ""$1""&amp;""-""&amp;$H2141))"),"")</f>
        <v/>
      </c>
      <c r="U2141" s="51" t="str">
        <f>IFERROR(__xludf.DUMMYFUNCTION("iferror(split(A2141,"","",TRUE,TRUE),"""")"),"")</f>
        <v/>
      </c>
      <c r="V2141" s="51"/>
      <c r="W2141" s="51"/>
      <c r="X2141" s="51"/>
      <c r="Y2141" s="50" t="str">
        <f>IFERROR(__xludf.DUMMYFUNCTION("if(or(U2141="""",U2141=""f""),"""",U2141&amp;"": ""&amp;vlookup(to_text(U2141),'1.Learning-Goals'!$A$3:$B$100,2,FALSE))"),"")</f>
        <v/>
      </c>
      <c r="Z2141" s="50" t="str">
        <f>IFERROR(__xludf.DUMMYFUNCTION("if(or(V2141="""",V2141=""f""),"""",V2141&amp;"": ""&amp;vlookup(to_text(V2141),'1.Learning-Goals'!$A$3:$B$100,2,FALSE))"),"")</f>
        <v/>
      </c>
      <c r="AA2141" s="50" t="str">
        <f>IFERROR(__xludf.DUMMYFUNCTION("if(or(W2141="""",W2141=""f""),"""",W2141&amp;"": ""&amp;vlookup(to_text(W2141),'1.Learning-Goals'!$A$3:$B$100,2,FALSE))"),"")</f>
        <v/>
      </c>
      <c r="AB2141" s="50" t="str">
        <f>IFERROR(__xludf.DUMMYFUNCTION("if(or(X2141="""",X2141=""f""),"""",X2141&amp;"": ""&amp;vlookup(to_text(X2141),'1.Learning-Goals'!$A$3:$B$100,2,FALSE))"),"")</f>
        <v/>
      </c>
      <c r="AC2141" s="52"/>
      <c r="AD2141" s="52"/>
      <c r="AE2141" s="52"/>
      <c r="AF2141" s="52"/>
      <c r="AG2141" s="52"/>
      <c r="AH2141" s="52"/>
      <c r="AI2141" s="52"/>
      <c r="AJ2141" s="52"/>
    </row>
    <row r="2142" ht="15.75" customHeight="1">
      <c r="A2142" s="53"/>
      <c r="B2142" s="39" t="str">
        <f t="shared" si="1"/>
        <v/>
      </c>
      <c r="C2142" s="40" t="s">
        <v>6876</v>
      </c>
      <c r="D2142" s="41" t="s">
        <v>6877</v>
      </c>
      <c r="E2142" s="41" t="s">
        <v>6691</v>
      </c>
      <c r="F2142" s="40" t="s">
        <v>6728</v>
      </c>
      <c r="G2142" s="41" t="s">
        <v>6701</v>
      </c>
      <c r="H2142" s="62" t="s">
        <v>6693</v>
      </c>
      <c r="I2142" s="41" t="s">
        <v>6729</v>
      </c>
      <c r="J2142" s="56"/>
      <c r="K2142" s="44"/>
      <c r="L2142" s="45"/>
      <c r="M2142" s="46" t="s">
        <v>6730</v>
      </c>
      <c r="N2142" s="40" t="s">
        <v>6731</v>
      </c>
      <c r="O2142" s="61"/>
      <c r="P2142" s="49"/>
      <c r="Q2142" s="59"/>
      <c r="R2142" s="59"/>
      <c r="S2142" s="49"/>
      <c r="T2142" s="50" t="str">
        <f>IFERROR(__xludf.DUMMYFUNCTION("if(isblank($A2142),"""",REGEXREPLACE($A2142,   "",?(\d),?"",  ""$1""&amp;""-""&amp;$H2142))"),"")</f>
        <v/>
      </c>
      <c r="U2142" s="51" t="str">
        <f>IFERROR(__xludf.DUMMYFUNCTION("iferror(split(A2142,"","",TRUE,TRUE),"""")"),"")</f>
        <v/>
      </c>
      <c r="V2142" s="51"/>
      <c r="W2142" s="51"/>
      <c r="X2142" s="51"/>
      <c r="Y2142" s="50" t="str">
        <f>IFERROR(__xludf.DUMMYFUNCTION("if(or(U2142="""",U2142=""f""),"""",U2142&amp;"": ""&amp;vlookup(to_text(U2142),'1.Learning-Goals'!$A$3:$B$100,2,FALSE))"),"")</f>
        <v/>
      </c>
      <c r="Z2142" s="50" t="str">
        <f>IFERROR(__xludf.DUMMYFUNCTION("if(or(V2142="""",V2142=""f""),"""",V2142&amp;"": ""&amp;vlookup(to_text(V2142),'1.Learning-Goals'!$A$3:$B$100,2,FALSE))"),"")</f>
        <v/>
      </c>
      <c r="AA2142" s="50" t="str">
        <f>IFERROR(__xludf.DUMMYFUNCTION("if(or(W2142="""",W2142=""f""),"""",W2142&amp;"": ""&amp;vlookup(to_text(W2142),'1.Learning-Goals'!$A$3:$B$100,2,FALSE))"),"")</f>
        <v/>
      </c>
      <c r="AB2142" s="50" t="str">
        <f>IFERROR(__xludf.DUMMYFUNCTION("if(or(X2142="""",X2142=""f""),"""",X2142&amp;"": ""&amp;vlookup(to_text(X2142),'1.Learning-Goals'!$A$3:$B$100,2,FALSE))"),"")</f>
        <v/>
      </c>
      <c r="AC2142" s="52"/>
      <c r="AD2142" s="52"/>
      <c r="AE2142" s="52"/>
      <c r="AF2142" s="52"/>
      <c r="AG2142" s="52"/>
      <c r="AH2142" s="52"/>
      <c r="AI2142" s="52"/>
      <c r="AJ2142" s="52"/>
    </row>
    <row r="2143" ht="15.75" customHeight="1">
      <c r="A2143" s="53"/>
      <c r="B2143" s="39" t="str">
        <f t="shared" si="1"/>
        <v/>
      </c>
      <c r="C2143" s="40" t="s">
        <v>6878</v>
      </c>
      <c r="D2143" s="41" t="s">
        <v>6879</v>
      </c>
      <c r="E2143" s="41" t="s">
        <v>6691</v>
      </c>
      <c r="F2143" s="40" t="s">
        <v>6728</v>
      </c>
      <c r="G2143" s="41" t="s">
        <v>4902</v>
      </c>
      <c r="H2143" s="62" t="s">
        <v>6693</v>
      </c>
      <c r="I2143" s="41" t="s">
        <v>6729</v>
      </c>
      <c r="J2143" s="56"/>
      <c r="K2143" s="44"/>
      <c r="L2143" s="45"/>
      <c r="M2143" s="46" t="s">
        <v>6730</v>
      </c>
      <c r="N2143" s="40" t="s">
        <v>6731</v>
      </c>
      <c r="O2143" s="61"/>
      <c r="P2143" s="49"/>
      <c r="Q2143" s="59"/>
      <c r="R2143" s="59"/>
      <c r="S2143" s="49"/>
      <c r="T2143" s="50" t="str">
        <f>IFERROR(__xludf.DUMMYFUNCTION("if(isblank($A2143),"""",REGEXREPLACE($A2143,   "",?(\d),?"",  ""$1""&amp;""-""&amp;$H2143))"),"")</f>
        <v/>
      </c>
      <c r="U2143" s="51" t="str">
        <f>IFERROR(__xludf.DUMMYFUNCTION("iferror(split(A2143,"","",TRUE,TRUE),"""")"),"")</f>
        <v/>
      </c>
      <c r="V2143" s="51"/>
      <c r="W2143" s="51"/>
      <c r="X2143" s="51"/>
      <c r="Y2143" s="50" t="str">
        <f>IFERROR(__xludf.DUMMYFUNCTION("if(or(U2143="""",U2143=""f""),"""",U2143&amp;"": ""&amp;vlookup(to_text(U2143),'1.Learning-Goals'!$A$3:$B$100,2,FALSE))"),"")</f>
        <v/>
      </c>
      <c r="Z2143" s="50" t="str">
        <f>IFERROR(__xludf.DUMMYFUNCTION("if(or(V2143="""",V2143=""f""),"""",V2143&amp;"": ""&amp;vlookup(to_text(V2143),'1.Learning-Goals'!$A$3:$B$100,2,FALSE))"),"")</f>
        <v/>
      </c>
      <c r="AA2143" s="50" t="str">
        <f>IFERROR(__xludf.DUMMYFUNCTION("if(or(W2143="""",W2143=""f""),"""",W2143&amp;"": ""&amp;vlookup(to_text(W2143),'1.Learning-Goals'!$A$3:$B$100,2,FALSE))"),"")</f>
        <v/>
      </c>
      <c r="AB2143" s="50" t="str">
        <f>IFERROR(__xludf.DUMMYFUNCTION("if(or(X2143="""",X2143=""f""),"""",X2143&amp;"": ""&amp;vlookup(to_text(X2143),'1.Learning-Goals'!$A$3:$B$100,2,FALSE))"),"")</f>
        <v/>
      </c>
      <c r="AC2143" s="52"/>
      <c r="AD2143" s="52"/>
      <c r="AE2143" s="52"/>
      <c r="AF2143" s="52"/>
      <c r="AG2143" s="52"/>
      <c r="AH2143" s="52"/>
      <c r="AI2143" s="52"/>
      <c r="AJ2143" s="52"/>
    </row>
    <row r="2144" ht="15.75" customHeight="1">
      <c r="A2144" s="53"/>
      <c r="B2144" s="39" t="str">
        <f t="shared" si="1"/>
        <v/>
      </c>
      <c r="C2144" s="40" t="s">
        <v>6880</v>
      </c>
      <c r="D2144" s="41" t="s">
        <v>6881</v>
      </c>
      <c r="E2144" s="41" t="s">
        <v>6691</v>
      </c>
      <c r="F2144" s="40" t="s">
        <v>6728</v>
      </c>
      <c r="G2144" s="41" t="s">
        <v>1067</v>
      </c>
      <c r="H2144" s="62" t="s">
        <v>6693</v>
      </c>
      <c r="I2144" s="41" t="s">
        <v>6729</v>
      </c>
      <c r="J2144" s="56"/>
      <c r="K2144" s="44"/>
      <c r="L2144" s="45"/>
      <c r="M2144" s="46" t="s">
        <v>6730</v>
      </c>
      <c r="N2144" s="40" t="s">
        <v>6731</v>
      </c>
      <c r="O2144" s="61"/>
      <c r="P2144" s="49"/>
      <c r="Q2144" s="59"/>
      <c r="R2144" s="59"/>
      <c r="S2144" s="49"/>
      <c r="T2144" s="50" t="str">
        <f>IFERROR(__xludf.DUMMYFUNCTION("if(isblank($A2144),"""",REGEXREPLACE($A2144,   "",?(\d),?"",  ""$1""&amp;""-""&amp;$H2144))"),"")</f>
        <v/>
      </c>
      <c r="U2144" s="51" t="str">
        <f>IFERROR(__xludf.DUMMYFUNCTION("iferror(split(A2144,"","",TRUE,TRUE),"""")"),"")</f>
        <v/>
      </c>
      <c r="V2144" s="51"/>
      <c r="W2144" s="51"/>
      <c r="X2144" s="51"/>
      <c r="Y2144" s="50" t="str">
        <f>IFERROR(__xludf.DUMMYFUNCTION("if(or(U2144="""",U2144=""f""),"""",U2144&amp;"": ""&amp;vlookup(to_text(U2144),'1.Learning-Goals'!$A$3:$B$100,2,FALSE))"),"")</f>
        <v/>
      </c>
      <c r="Z2144" s="50" t="str">
        <f>IFERROR(__xludf.DUMMYFUNCTION("if(or(V2144="""",V2144=""f""),"""",V2144&amp;"": ""&amp;vlookup(to_text(V2144),'1.Learning-Goals'!$A$3:$B$100,2,FALSE))"),"")</f>
        <v/>
      </c>
      <c r="AA2144" s="50" t="str">
        <f>IFERROR(__xludf.DUMMYFUNCTION("if(or(W2144="""",W2144=""f""),"""",W2144&amp;"": ""&amp;vlookup(to_text(W2144),'1.Learning-Goals'!$A$3:$B$100,2,FALSE))"),"")</f>
        <v/>
      </c>
      <c r="AB2144" s="50" t="str">
        <f>IFERROR(__xludf.DUMMYFUNCTION("if(or(X2144="""",X2144=""f""),"""",X2144&amp;"": ""&amp;vlookup(to_text(X2144),'1.Learning-Goals'!$A$3:$B$100,2,FALSE))"),"")</f>
        <v/>
      </c>
      <c r="AC2144" s="52"/>
      <c r="AD2144" s="52"/>
      <c r="AE2144" s="52"/>
      <c r="AF2144" s="52"/>
      <c r="AG2144" s="52"/>
      <c r="AH2144" s="52"/>
      <c r="AI2144" s="52"/>
      <c r="AJ2144" s="52"/>
    </row>
    <row r="2145" ht="15.75" customHeight="1">
      <c r="A2145" s="53"/>
      <c r="B2145" s="39" t="str">
        <f t="shared" si="1"/>
        <v/>
      </c>
      <c r="C2145" s="40" t="s">
        <v>6882</v>
      </c>
      <c r="D2145" s="41" t="s">
        <v>6883</v>
      </c>
      <c r="E2145" s="41" t="s">
        <v>6691</v>
      </c>
      <c r="F2145" s="40" t="s">
        <v>6728</v>
      </c>
      <c r="G2145" s="41" t="s">
        <v>4051</v>
      </c>
      <c r="H2145" s="62" t="s">
        <v>6693</v>
      </c>
      <c r="I2145" s="41" t="s">
        <v>6729</v>
      </c>
      <c r="J2145" s="43"/>
      <c r="K2145" s="44"/>
      <c r="L2145" s="45"/>
      <c r="M2145" s="46" t="s">
        <v>6730</v>
      </c>
      <c r="N2145" s="40" t="s">
        <v>6731</v>
      </c>
      <c r="O2145" s="61"/>
      <c r="P2145" s="49"/>
      <c r="Q2145" s="59"/>
      <c r="R2145" s="59"/>
      <c r="S2145" s="49"/>
      <c r="T2145" s="50" t="str">
        <f>IFERROR(__xludf.DUMMYFUNCTION("if(isblank($A2145),"""",REGEXREPLACE($A2145,   "",?(\d),?"",  ""$1""&amp;""-""&amp;$H2145))"),"")</f>
        <v/>
      </c>
      <c r="U2145" s="51" t="str">
        <f>IFERROR(__xludf.DUMMYFUNCTION("iferror(split(A2145,"","",TRUE,TRUE),"""")"),"")</f>
        <v/>
      </c>
      <c r="V2145" s="51"/>
      <c r="W2145" s="51"/>
      <c r="X2145" s="51"/>
      <c r="Y2145" s="50" t="str">
        <f>IFERROR(__xludf.DUMMYFUNCTION("if(or(U2145="""",U2145=""f""),"""",U2145&amp;"": ""&amp;vlookup(to_text(U2145),'1.Learning-Goals'!$A$3:$B$100,2,FALSE))"),"")</f>
        <v/>
      </c>
      <c r="Z2145" s="50" t="str">
        <f>IFERROR(__xludf.DUMMYFUNCTION("if(or(V2145="""",V2145=""f""),"""",V2145&amp;"": ""&amp;vlookup(to_text(V2145),'1.Learning-Goals'!$A$3:$B$100,2,FALSE))"),"")</f>
        <v/>
      </c>
      <c r="AA2145" s="50" t="str">
        <f>IFERROR(__xludf.DUMMYFUNCTION("if(or(W2145="""",W2145=""f""),"""",W2145&amp;"": ""&amp;vlookup(to_text(W2145),'1.Learning-Goals'!$A$3:$B$100,2,FALSE))"),"")</f>
        <v/>
      </c>
      <c r="AB2145" s="50" t="str">
        <f>IFERROR(__xludf.DUMMYFUNCTION("if(or(X2145="""",X2145=""f""),"""",X2145&amp;"": ""&amp;vlookup(to_text(X2145),'1.Learning-Goals'!$A$3:$B$100,2,FALSE))"),"")</f>
        <v/>
      </c>
      <c r="AC2145" s="52"/>
      <c r="AD2145" s="52"/>
      <c r="AE2145" s="52"/>
      <c r="AF2145" s="52"/>
      <c r="AG2145" s="52"/>
      <c r="AH2145" s="52"/>
      <c r="AI2145" s="52"/>
      <c r="AJ2145" s="52"/>
    </row>
    <row r="2146" ht="15.75" customHeight="1">
      <c r="A2146" s="53"/>
      <c r="B2146" s="39" t="str">
        <f t="shared" si="1"/>
        <v/>
      </c>
      <c r="C2146" s="40" t="s">
        <v>6884</v>
      </c>
      <c r="D2146" s="41" t="s">
        <v>6885</v>
      </c>
      <c r="E2146" s="41" t="s">
        <v>6691</v>
      </c>
      <c r="F2146" s="40" t="s">
        <v>6728</v>
      </c>
      <c r="G2146" s="41" t="s">
        <v>6701</v>
      </c>
      <c r="H2146" s="62" t="s">
        <v>6693</v>
      </c>
      <c r="I2146" s="41" t="s">
        <v>6729</v>
      </c>
      <c r="J2146" s="56"/>
      <c r="K2146" s="44"/>
      <c r="L2146" s="45"/>
      <c r="M2146" s="46" t="s">
        <v>6730</v>
      </c>
      <c r="N2146" s="40" t="s">
        <v>6731</v>
      </c>
      <c r="O2146" s="61"/>
      <c r="P2146" s="49"/>
      <c r="Q2146" s="59"/>
      <c r="R2146" s="59"/>
      <c r="S2146" s="49"/>
      <c r="T2146" s="50" t="str">
        <f>IFERROR(__xludf.DUMMYFUNCTION("if(isblank($A2146),"""",REGEXREPLACE($A2146,   "",?(\d),?"",  ""$1""&amp;""-""&amp;$H2146))"),"")</f>
        <v/>
      </c>
      <c r="U2146" s="51" t="str">
        <f>IFERROR(__xludf.DUMMYFUNCTION("iferror(split(A2146,"","",TRUE,TRUE),"""")"),"")</f>
        <v/>
      </c>
      <c r="V2146" s="51"/>
      <c r="W2146" s="51"/>
      <c r="X2146" s="51"/>
      <c r="Y2146" s="50" t="str">
        <f>IFERROR(__xludf.DUMMYFUNCTION("if(or(U2146="""",U2146=""f""),"""",U2146&amp;"": ""&amp;vlookup(to_text(U2146),'1.Learning-Goals'!$A$3:$B$100,2,FALSE))"),"")</f>
        <v/>
      </c>
      <c r="Z2146" s="50" t="str">
        <f>IFERROR(__xludf.DUMMYFUNCTION("if(or(V2146="""",V2146=""f""),"""",V2146&amp;"": ""&amp;vlookup(to_text(V2146),'1.Learning-Goals'!$A$3:$B$100,2,FALSE))"),"")</f>
        <v/>
      </c>
      <c r="AA2146" s="50" t="str">
        <f>IFERROR(__xludf.DUMMYFUNCTION("if(or(W2146="""",W2146=""f""),"""",W2146&amp;"": ""&amp;vlookup(to_text(W2146),'1.Learning-Goals'!$A$3:$B$100,2,FALSE))"),"")</f>
        <v/>
      </c>
      <c r="AB2146" s="50" t="str">
        <f>IFERROR(__xludf.DUMMYFUNCTION("if(or(X2146="""",X2146=""f""),"""",X2146&amp;"": ""&amp;vlookup(to_text(X2146),'1.Learning-Goals'!$A$3:$B$100,2,FALSE))"),"")</f>
        <v/>
      </c>
      <c r="AC2146" s="52"/>
      <c r="AD2146" s="52"/>
      <c r="AE2146" s="52"/>
      <c r="AF2146" s="52"/>
      <c r="AG2146" s="52"/>
      <c r="AH2146" s="52"/>
      <c r="AI2146" s="52"/>
      <c r="AJ2146" s="52"/>
    </row>
    <row r="2147" ht="15.75" customHeight="1">
      <c r="A2147" s="53"/>
      <c r="B2147" s="39" t="str">
        <f t="shared" si="1"/>
        <v/>
      </c>
      <c r="C2147" s="40" t="s">
        <v>6886</v>
      </c>
      <c r="D2147" s="41" t="s">
        <v>6887</v>
      </c>
      <c r="E2147" s="41" t="s">
        <v>6691</v>
      </c>
      <c r="F2147" s="40" t="s">
        <v>6728</v>
      </c>
      <c r="G2147" s="41" t="s">
        <v>4902</v>
      </c>
      <c r="H2147" s="62" t="s">
        <v>6693</v>
      </c>
      <c r="I2147" s="41" t="s">
        <v>6729</v>
      </c>
      <c r="J2147" s="56"/>
      <c r="K2147" s="44"/>
      <c r="L2147" s="45"/>
      <c r="M2147" s="46" t="s">
        <v>6730</v>
      </c>
      <c r="N2147" s="40" t="s">
        <v>6731</v>
      </c>
      <c r="O2147" s="61"/>
      <c r="P2147" s="49"/>
      <c r="Q2147" s="59"/>
      <c r="R2147" s="59"/>
      <c r="S2147" s="49"/>
      <c r="T2147" s="50" t="str">
        <f>IFERROR(__xludf.DUMMYFUNCTION("if(isblank($A2147),"""",REGEXREPLACE($A2147,   "",?(\d),?"",  ""$1""&amp;""-""&amp;$H2147))"),"")</f>
        <v/>
      </c>
      <c r="U2147" s="51" t="str">
        <f>IFERROR(__xludf.DUMMYFUNCTION("iferror(split(A2147,"","",TRUE,TRUE),"""")"),"")</f>
        <v/>
      </c>
      <c r="V2147" s="51"/>
      <c r="W2147" s="51"/>
      <c r="X2147" s="51"/>
      <c r="Y2147" s="50" t="str">
        <f>IFERROR(__xludf.DUMMYFUNCTION("if(or(U2147="""",U2147=""f""),"""",U2147&amp;"": ""&amp;vlookup(to_text(U2147),'1.Learning-Goals'!$A$3:$B$100,2,FALSE))"),"")</f>
        <v/>
      </c>
      <c r="Z2147" s="50" t="str">
        <f>IFERROR(__xludf.DUMMYFUNCTION("if(or(V2147="""",V2147=""f""),"""",V2147&amp;"": ""&amp;vlookup(to_text(V2147),'1.Learning-Goals'!$A$3:$B$100,2,FALSE))"),"")</f>
        <v/>
      </c>
      <c r="AA2147" s="50" t="str">
        <f>IFERROR(__xludf.DUMMYFUNCTION("if(or(W2147="""",W2147=""f""),"""",W2147&amp;"": ""&amp;vlookup(to_text(W2147),'1.Learning-Goals'!$A$3:$B$100,2,FALSE))"),"")</f>
        <v/>
      </c>
      <c r="AB2147" s="50" t="str">
        <f>IFERROR(__xludf.DUMMYFUNCTION("if(or(X2147="""",X2147=""f""),"""",X2147&amp;"": ""&amp;vlookup(to_text(X2147),'1.Learning-Goals'!$A$3:$B$100,2,FALSE))"),"")</f>
        <v/>
      </c>
      <c r="AC2147" s="52"/>
      <c r="AD2147" s="52"/>
      <c r="AE2147" s="52"/>
      <c r="AF2147" s="52"/>
      <c r="AG2147" s="52"/>
      <c r="AH2147" s="52"/>
      <c r="AI2147" s="52"/>
      <c r="AJ2147" s="52"/>
    </row>
    <row r="2148" ht="15.75" customHeight="1">
      <c r="A2148" s="53"/>
      <c r="B2148" s="39" t="str">
        <f t="shared" si="1"/>
        <v/>
      </c>
      <c r="C2148" s="40" t="s">
        <v>6888</v>
      </c>
      <c r="D2148" s="41" t="s">
        <v>6889</v>
      </c>
      <c r="E2148" s="41" t="s">
        <v>6691</v>
      </c>
      <c r="F2148" s="40" t="s">
        <v>6728</v>
      </c>
      <c r="G2148" s="41" t="s">
        <v>1067</v>
      </c>
      <c r="H2148" s="62" t="s">
        <v>6693</v>
      </c>
      <c r="I2148" s="41" t="s">
        <v>6729</v>
      </c>
      <c r="J2148" s="56"/>
      <c r="K2148" s="44"/>
      <c r="L2148" s="45"/>
      <c r="M2148" s="46" t="s">
        <v>6730</v>
      </c>
      <c r="N2148" s="40" t="s">
        <v>6731</v>
      </c>
      <c r="O2148" s="61"/>
      <c r="P2148" s="49"/>
      <c r="Q2148" s="59"/>
      <c r="R2148" s="59"/>
      <c r="S2148" s="49"/>
      <c r="T2148" s="50" t="str">
        <f>IFERROR(__xludf.DUMMYFUNCTION("if(isblank($A2148),"""",REGEXREPLACE($A2148,   "",?(\d),?"",  ""$1""&amp;""-""&amp;$H2148))"),"")</f>
        <v/>
      </c>
      <c r="U2148" s="51" t="str">
        <f>IFERROR(__xludf.DUMMYFUNCTION("iferror(split(A2148,"","",TRUE,TRUE),"""")"),"")</f>
        <v/>
      </c>
      <c r="V2148" s="51"/>
      <c r="W2148" s="51"/>
      <c r="X2148" s="51"/>
      <c r="Y2148" s="50" t="str">
        <f>IFERROR(__xludf.DUMMYFUNCTION("if(or(U2148="""",U2148=""f""),"""",U2148&amp;"": ""&amp;vlookup(to_text(U2148),'1.Learning-Goals'!$A$3:$B$100,2,FALSE))"),"")</f>
        <v/>
      </c>
      <c r="Z2148" s="50" t="str">
        <f>IFERROR(__xludf.DUMMYFUNCTION("if(or(V2148="""",V2148=""f""),"""",V2148&amp;"": ""&amp;vlookup(to_text(V2148),'1.Learning-Goals'!$A$3:$B$100,2,FALSE))"),"")</f>
        <v/>
      </c>
      <c r="AA2148" s="50" t="str">
        <f>IFERROR(__xludf.DUMMYFUNCTION("if(or(W2148="""",W2148=""f""),"""",W2148&amp;"": ""&amp;vlookup(to_text(W2148),'1.Learning-Goals'!$A$3:$B$100,2,FALSE))"),"")</f>
        <v/>
      </c>
      <c r="AB2148" s="50" t="str">
        <f>IFERROR(__xludf.DUMMYFUNCTION("if(or(X2148="""",X2148=""f""),"""",X2148&amp;"": ""&amp;vlookup(to_text(X2148),'1.Learning-Goals'!$A$3:$B$100,2,FALSE))"),"")</f>
        <v/>
      </c>
      <c r="AC2148" s="52"/>
      <c r="AD2148" s="52"/>
      <c r="AE2148" s="52"/>
      <c r="AF2148" s="52"/>
      <c r="AG2148" s="52"/>
      <c r="AH2148" s="52"/>
      <c r="AI2148" s="52"/>
      <c r="AJ2148" s="52"/>
    </row>
    <row r="2149" ht="15.75" customHeight="1">
      <c r="A2149" s="53"/>
      <c r="B2149" s="39" t="str">
        <f t="shared" si="1"/>
        <v/>
      </c>
      <c r="C2149" s="40" t="s">
        <v>6890</v>
      </c>
      <c r="D2149" s="41" t="s">
        <v>6891</v>
      </c>
      <c r="E2149" s="41" t="s">
        <v>6691</v>
      </c>
      <c r="F2149" s="40" t="s">
        <v>6728</v>
      </c>
      <c r="G2149" s="41" t="s">
        <v>4051</v>
      </c>
      <c r="H2149" s="62" t="s">
        <v>6693</v>
      </c>
      <c r="I2149" s="41" t="s">
        <v>6729</v>
      </c>
      <c r="J2149" s="43"/>
      <c r="K2149" s="44"/>
      <c r="L2149" s="45"/>
      <c r="M2149" s="46" t="s">
        <v>6730</v>
      </c>
      <c r="N2149" s="40" t="s">
        <v>6731</v>
      </c>
      <c r="O2149" s="61"/>
      <c r="P2149" s="49"/>
      <c r="Q2149" s="59"/>
      <c r="R2149" s="59"/>
      <c r="S2149" s="49"/>
      <c r="T2149" s="50" t="str">
        <f>IFERROR(__xludf.DUMMYFUNCTION("if(isblank($A2149),"""",REGEXREPLACE($A2149,   "",?(\d),?"",  ""$1""&amp;""-""&amp;$H2149))"),"")</f>
        <v/>
      </c>
      <c r="U2149" s="51" t="str">
        <f>IFERROR(__xludf.DUMMYFUNCTION("iferror(split(A2149,"","",TRUE,TRUE),"""")"),"")</f>
        <v/>
      </c>
      <c r="V2149" s="51"/>
      <c r="W2149" s="51"/>
      <c r="X2149" s="51"/>
      <c r="Y2149" s="50" t="str">
        <f>IFERROR(__xludf.DUMMYFUNCTION("if(or(U2149="""",U2149=""f""),"""",U2149&amp;"": ""&amp;vlookup(to_text(U2149),'1.Learning-Goals'!$A$3:$B$100,2,FALSE))"),"")</f>
        <v/>
      </c>
      <c r="Z2149" s="50" t="str">
        <f>IFERROR(__xludf.DUMMYFUNCTION("if(or(V2149="""",V2149=""f""),"""",V2149&amp;"": ""&amp;vlookup(to_text(V2149),'1.Learning-Goals'!$A$3:$B$100,2,FALSE))"),"")</f>
        <v/>
      </c>
      <c r="AA2149" s="50" t="str">
        <f>IFERROR(__xludf.DUMMYFUNCTION("if(or(W2149="""",W2149=""f""),"""",W2149&amp;"": ""&amp;vlookup(to_text(W2149),'1.Learning-Goals'!$A$3:$B$100,2,FALSE))"),"")</f>
        <v/>
      </c>
      <c r="AB2149" s="50" t="str">
        <f>IFERROR(__xludf.DUMMYFUNCTION("if(or(X2149="""",X2149=""f""),"""",X2149&amp;"": ""&amp;vlookup(to_text(X2149),'1.Learning-Goals'!$A$3:$B$100,2,FALSE))"),"")</f>
        <v/>
      </c>
      <c r="AC2149" s="52"/>
      <c r="AD2149" s="52"/>
      <c r="AE2149" s="52"/>
      <c r="AF2149" s="52"/>
      <c r="AG2149" s="52"/>
      <c r="AH2149" s="52"/>
      <c r="AI2149" s="52"/>
      <c r="AJ2149" s="52"/>
    </row>
    <row r="2150" ht="15.75" customHeight="1">
      <c r="A2150" s="53"/>
      <c r="B2150" s="39" t="str">
        <f t="shared" si="1"/>
        <v/>
      </c>
      <c r="C2150" s="40" t="s">
        <v>6892</v>
      </c>
      <c r="D2150" s="41" t="s">
        <v>6893</v>
      </c>
      <c r="E2150" s="41" t="s">
        <v>6691</v>
      </c>
      <c r="F2150" s="40" t="s">
        <v>6728</v>
      </c>
      <c r="G2150" s="41" t="s">
        <v>6701</v>
      </c>
      <c r="H2150" s="62" t="s">
        <v>6693</v>
      </c>
      <c r="I2150" s="41" t="s">
        <v>6729</v>
      </c>
      <c r="J2150" s="56"/>
      <c r="K2150" s="44"/>
      <c r="L2150" s="45"/>
      <c r="M2150" s="46" t="s">
        <v>6730</v>
      </c>
      <c r="N2150" s="40" t="s">
        <v>6731</v>
      </c>
      <c r="O2150" s="61"/>
      <c r="P2150" s="49"/>
      <c r="Q2150" s="59"/>
      <c r="R2150" s="59"/>
      <c r="S2150" s="49"/>
      <c r="T2150" s="50" t="str">
        <f>IFERROR(__xludf.DUMMYFUNCTION("if(isblank($A2150),"""",REGEXREPLACE($A2150,   "",?(\d),?"",  ""$1""&amp;""-""&amp;$H2150))"),"")</f>
        <v/>
      </c>
      <c r="U2150" s="51" t="str">
        <f>IFERROR(__xludf.DUMMYFUNCTION("iferror(split(A2150,"","",TRUE,TRUE),"""")"),"")</f>
        <v/>
      </c>
      <c r="V2150" s="51"/>
      <c r="W2150" s="51"/>
      <c r="X2150" s="51"/>
      <c r="Y2150" s="50" t="str">
        <f>IFERROR(__xludf.DUMMYFUNCTION("if(or(U2150="""",U2150=""f""),"""",U2150&amp;"": ""&amp;vlookup(to_text(U2150),'1.Learning-Goals'!$A$3:$B$100,2,FALSE))"),"")</f>
        <v/>
      </c>
      <c r="Z2150" s="50" t="str">
        <f>IFERROR(__xludf.DUMMYFUNCTION("if(or(V2150="""",V2150=""f""),"""",V2150&amp;"": ""&amp;vlookup(to_text(V2150),'1.Learning-Goals'!$A$3:$B$100,2,FALSE))"),"")</f>
        <v/>
      </c>
      <c r="AA2150" s="50" t="str">
        <f>IFERROR(__xludf.DUMMYFUNCTION("if(or(W2150="""",W2150=""f""),"""",W2150&amp;"": ""&amp;vlookup(to_text(W2150),'1.Learning-Goals'!$A$3:$B$100,2,FALSE))"),"")</f>
        <v/>
      </c>
      <c r="AB2150" s="50" t="str">
        <f>IFERROR(__xludf.DUMMYFUNCTION("if(or(X2150="""",X2150=""f""),"""",X2150&amp;"": ""&amp;vlookup(to_text(X2150),'1.Learning-Goals'!$A$3:$B$100,2,FALSE))"),"")</f>
        <v/>
      </c>
      <c r="AC2150" s="52"/>
      <c r="AD2150" s="52"/>
      <c r="AE2150" s="52"/>
      <c r="AF2150" s="52"/>
      <c r="AG2150" s="52"/>
      <c r="AH2150" s="52"/>
      <c r="AI2150" s="52"/>
      <c r="AJ2150" s="52"/>
    </row>
    <row r="2151" ht="15.75" customHeight="1">
      <c r="A2151" s="53"/>
      <c r="B2151" s="39" t="str">
        <f t="shared" si="1"/>
        <v/>
      </c>
      <c r="C2151" s="40" t="s">
        <v>6894</v>
      </c>
      <c r="D2151" s="41" t="s">
        <v>6895</v>
      </c>
      <c r="E2151" s="41" t="s">
        <v>6691</v>
      </c>
      <c r="F2151" s="40" t="s">
        <v>6728</v>
      </c>
      <c r="G2151" s="41" t="s">
        <v>4902</v>
      </c>
      <c r="H2151" s="62" t="s">
        <v>6693</v>
      </c>
      <c r="I2151" s="41" t="s">
        <v>6729</v>
      </c>
      <c r="J2151" s="56"/>
      <c r="K2151" s="44"/>
      <c r="L2151" s="45"/>
      <c r="M2151" s="46" t="s">
        <v>6730</v>
      </c>
      <c r="N2151" s="40" t="s">
        <v>6731</v>
      </c>
      <c r="O2151" s="61"/>
      <c r="P2151" s="49"/>
      <c r="Q2151" s="59"/>
      <c r="R2151" s="59"/>
      <c r="S2151" s="49"/>
      <c r="T2151" s="50" t="str">
        <f>IFERROR(__xludf.DUMMYFUNCTION("if(isblank($A2151),"""",REGEXREPLACE($A2151,   "",?(\d),?"",  ""$1""&amp;""-""&amp;$H2151))"),"")</f>
        <v/>
      </c>
      <c r="U2151" s="51" t="str">
        <f>IFERROR(__xludf.DUMMYFUNCTION("iferror(split(A2151,"","",TRUE,TRUE),"""")"),"")</f>
        <v/>
      </c>
      <c r="V2151" s="51"/>
      <c r="W2151" s="51"/>
      <c r="X2151" s="51"/>
      <c r="Y2151" s="50" t="str">
        <f>IFERROR(__xludf.DUMMYFUNCTION("if(or(U2151="""",U2151=""f""),"""",U2151&amp;"": ""&amp;vlookup(to_text(U2151),'1.Learning-Goals'!$A$3:$B$100,2,FALSE))"),"")</f>
        <v/>
      </c>
      <c r="Z2151" s="50" t="str">
        <f>IFERROR(__xludf.DUMMYFUNCTION("if(or(V2151="""",V2151=""f""),"""",V2151&amp;"": ""&amp;vlookup(to_text(V2151),'1.Learning-Goals'!$A$3:$B$100,2,FALSE))"),"")</f>
        <v/>
      </c>
      <c r="AA2151" s="50" t="str">
        <f>IFERROR(__xludf.DUMMYFUNCTION("if(or(W2151="""",W2151=""f""),"""",W2151&amp;"": ""&amp;vlookup(to_text(W2151),'1.Learning-Goals'!$A$3:$B$100,2,FALSE))"),"")</f>
        <v/>
      </c>
      <c r="AB2151" s="50" t="str">
        <f>IFERROR(__xludf.DUMMYFUNCTION("if(or(X2151="""",X2151=""f""),"""",X2151&amp;"": ""&amp;vlookup(to_text(X2151),'1.Learning-Goals'!$A$3:$B$100,2,FALSE))"),"")</f>
        <v/>
      </c>
      <c r="AC2151" s="52"/>
      <c r="AD2151" s="52"/>
      <c r="AE2151" s="52"/>
      <c r="AF2151" s="52"/>
      <c r="AG2151" s="52"/>
      <c r="AH2151" s="52"/>
      <c r="AI2151" s="52"/>
      <c r="AJ2151" s="52"/>
    </row>
    <row r="2152" ht="15.75" customHeight="1">
      <c r="A2152" s="53"/>
      <c r="B2152" s="39" t="str">
        <f t="shared" si="1"/>
        <v/>
      </c>
      <c r="C2152" s="40" t="s">
        <v>6896</v>
      </c>
      <c r="D2152" s="41" t="s">
        <v>6897</v>
      </c>
      <c r="E2152" s="41" t="s">
        <v>6691</v>
      </c>
      <c r="F2152" s="40" t="s">
        <v>6728</v>
      </c>
      <c r="G2152" s="41" t="s">
        <v>1067</v>
      </c>
      <c r="H2152" s="62" t="s">
        <v>6693</v>
      </c>
      <c r="I2152" s="41" t="s">
        <v>6729</v>
      </c>
      <c r="J2152" s="56"/>
      <c r="K2152" s="44"/>
      <c r="L2152" s="45"/>
      <c r="M2152" s="46" t="s">
        <v>6730</v>
      </c>
      <c r="N2152" s="40" t="s">
        <v>6731</v>
      </c>
      <c r="O2152" s="61"/>
      <c r="P2152" s="49"/>
      <c r="Q2152" s="59"/>
      <c r="R2152" s="59"/>
      <c r="S2152" s="49"/>
      <c r="T2152" s="50" t="str">
        <f>IFERROR(__xludf.DUMMYFUNCTION("if(isblank($A2152),"""",REGEXREPLACE($A2152,   "",?(\d),?"",  ""$1""&amp;""-""&amp;$H2152))"),"")</f>
        <v/>
      </c>
      <c r="U2152" s="51" t="str">
        <f>IFERROR(__xludf.DUMMYFUNCTION("iferror(split(A2152,"","",TRUE,TRUE),"""")"),"")</f>
        <v/>
      </c>
      <c r="V2152" s="51"/>
      <c r="W2152" s="51"/>
      <c r="X2152" s="51"/>
      <c r="Y2152" s="50" t="str">
        <f>IFERROR(__xludf.DUMMYFUNCTION("if(or(U2152="""",U2152=""f""),"""",U2152&amp;"": ""&amp;vlookup(to_text(U2152),'1.Learning-Goals'!$A$3:$B$100,2,FALSE))"),"")</f>
        <v/>
      </c>
      <c r="Z2152" s="50" t="str">
        <f>IFERROR(__xludf.DUMMYFUNCTION("if(or(V2152="""",V2152=""f""),"""",V2152&amp;"": ""&amp;vlookup(to_text(V2152),'1.Learning-Goals'!$A$3:$B$100,2,FALSE))"),"")</f>
        <v/>
      </c>
      <c r="AA2152" s="50" t="str">
        <f>IFERROR(__xludf.DUMMYFUNCTION("if(or(W2152="""",W2152=""f""),"""",W2152&amp;"": ""&amp;vlookup(to_text(W2152),'1.Learning-Goals'!$A$3:$B$100,2,FALSE))"),"")</f>
        <v/>
      </c>
      <c r="AB2152" s="50" t="str">
        <f>IFERROR(__xludf.DUMMYFUNCTION("if(or(X2152="""",X2152=""f""),"""",X2152&amp;"": ""&amp;vlookup(to_text(X2152),'1.Learning-Goals'!$A$3:$B$100,2,FALSE))"),"")</f>
        <v/>
      </c>
      <c r="AC2152" s="52"/>
      <c r="AD2152" s="52"/>
      <c r="AE2152" s="52"/>
      <c r="AF2152" s="52"/>
      <c r="AG2152" s="52"/>
      <c r="AH2152" s="52"/>
      <c r="AI2152" s="52"/>
      <c r="AJ2152" s="52"/>
    </row>
    <row r="2153" ht="15.75" customHeight="1">
      <c r="A2153" s="53"/>
      <c r="B2153" s="39" t="str">
        <f t="shared" si="1"/>
        <v/>
      </c>
      <c r="C2153" s="40" t="s">
        <v>6898</v>
      </c>
      <c r="D2153" s="41" t="s">
        <v>6899</v>
      </c>
      <c r="E2153" s="41" t="s">
        <v>6691</v>
      </c>
      <c r="F2153" s="40" t="s">
        <v>6728</v>
      </c>
      <c r="G2153" s="41" t="s">
        <v>4051</v>
      </c>
      <c r="H2153" s="62" t="s">
        <v>6693</v>
      </c>
      <c r="I2153" s="41" t="s">
        <v>6729</v>
      </c>
      <c r="J2153" s="43"/>
      <c r="K2153" s="44"/>
      <c r="L2153" s="45"/>
      <c r="M2153" s="46" t="s">
        <v>6730</v>
      </c>
      <c r="N2153" s="40" t="s">
        <v>6731</v>
      </c>
      <c r="O2153" s="61"/>
      <c r="P2153" s="49"/>
      <c r="Q2153" s="59"/>
      <c r="R2153" s="59"/>
      <c r="S2153" s="49"/>
      <c r="T2153" s="50" t="str">
        <f>IFERROR(__xludf.DUMMYFUNCTION("if(isblank($A2153),"""",REGEXREPLACE($A2153,   "",?(\d),?"",  ""$1""&amp;""-""&amp;$H2153))"),"")</f>
        <v/>
      </c>
      <c r="U2153" s="51" t="str">
        <f>IFERROR(__xludf.DUMMYFUNCTION("iferror(split(A2153,"","",TRUE,TRUE),"""")"),"")</f>
        <v/>
      </c>
      <c r="V2153" s="51"/>
      <c r="W2153" s="51"/>
      <c r="X2153" s="51"/>
      <c r="Y2153" s="50" t="str">
        <f>IFERROR(__xludf.DUMMYFUNCTION("if(or(U2153="""",U2153=""f""),"""",U2153&amp;"": ""&amp;vlookup(to_text(U2153),'1.Learning-Goals'!$A$3:$B$100,2,FALSE))"),"")</f>
        <v/>
      </c>
      <c r="Z2153" s="50" t="str">
        <f>IFERROR(__xludf.DUMMYFUNCTION("if(or(V2153="""",V2153=""f""),"""",V2153&amp;"": ""&amp;vlookup(to_text(V2153),'1.Learning-Goals'!$A$3:$B$100,2,FALSE))"),"")</f>
        <v/>
      </c>
      <c r="AA2153" s="50" t="str">
        <f>IFERROR(__xludf.DUMMYFUNCTION("if(or(W2153="""",W2153=""f""),"""",W2153&amp;"": ""&amp;vlookup(to_text(W2153),'1.Learning-Goals'!$A$3:$B$100,2,FALSE))"),"")</f>
        <v/>
      </c>
      <c r="AB2153" s="50" t="str">
        <f>IFERROR(__xludf.DUMMYFUNCTION("if(or(X2153="""",X2153=""f""),"""",X2153&amp;"": ""&amp;vlookup(to_text(X2153),'1.Learning-Goals'!$A$3:$B$100,2,FALSE))"),"")</f>
        <v/>
      </c>
      <c r="AC2153" s="52"/>
      <c r="AD2153" s="52"/>
      <c r="AE2153" s="52"/>
      <c r="AF2153" s="52"/>
      <c r="AG2153" s="52"/>
      <c r="AH2153" s="52"/>
      <c r="AI2153" s="52"/>
      <c r="AJ2153" s="52"/>
    </row>
    <row r="2154" ht="15.75" customHeight="1">
      <c r="A2154" s="53"/>
      <c r="B2154" s="39" t="str">
        <f t="shared" si="1"/>
        <v/>
      </c>
      <c r="C2154" s="40" t="s">
        <v>6900</v>
      </c>
      <c r="D2154" s="41" t="s">
        <v>6901</v>
      </c>
      <c r="E2154" s="41" t="s">
        <v>6691</v>
      </c>
      <c r="F2154" s="40" t="s">
        <v>6728</v>
      </c>
      <c r="G2154" s="41" t="s">
        <v>6701</v>
      </c>
      <c r="H2154" s="62" t="s">
        <v>6693</v>
      </c>
      <c r="I2154" s="41" t="s">
        <v>6729</v>
      </c>
      <c r="J2154" s="56"/>
      <c r="K2154" s="44"/>
      <c r="L2154" s="45"/>
      <c r="M2154" s="46" t="s">
        <v>6730</v>
      </c>
      <c r="N2154" s="40" t="s">
        <v>6731</v>
      </c>
      <c r="O2154" s="61"/>
      <c r="P2154" s="49"/>
      <c r="Q2154" s="59"/>
      <c r="R2154" s="59"/>
      <c r="S2154" s="49"/>
      <c r="T2154" s="50" t="str">
        <f>IFERROR(__xludf.DUMMYFUNCTION("if(isblank($A2154),"""",REGEXREPLACE($A2154,   "",?(\d),?"",  ""$1""&amp;""-""&amp;$H2154))"),"")</f>
        <v/>
      </c>
      <c r="U2154" s="51" t="str">
        <f>IFERROR(__xludf.DUMMYFUNCTION("iferror(split(A2154,"","",TRUE,TRUE),"""")"),"")</f>
        <v/>
      </c>
      <c r="V2154" s="51"/>
      <c r="W2154" s="51"/>
      <c r="X2154" s="51"/>
      <c r="Y2154" s="50" t="str">
        <f>IFERROR(__xludf.DUMMYFUNCTION("if(or(U2154="""",U2154=""f""),"""",U2154&amp;"": ""&amp;vlookup(to_text(U2154),'1.Learning-Goals'!$A$3:$B$100,2,FALSE))"),"")</f>
        <v/>
      </c>
      <c r="Z2154" s="50" t="str">
        <f>IFERROR(__xludf.DUMMYFUNCTION("if(or(V2154="""",V2154=""f""),"""",V2154&amp;"": ""&amp;vlookup(to_text(V2154),'1.Learning-Goals'!$A$3:$B$100,2,FALSE))"),"")</f>
        <v/>
      </c>
      <c r="AA2154" s="50" t="str">
        <f>IFERROR(__xludf.DUMMYFUNCTION("if(or(W2154="""",W2154=""f""),"""",W2154&amp;"": ""&amp;vlookup(to_text(W2154),'1.Learning-Goals'!$A$3:$B$100,2,FALSE))"),"")</f>
        <v/>
      </c>
      <c r="AB2154" s="50" t="str">
        <f>IFERROR(__xludf.DUMMYFUNCTION("if(or(X2154="""",X2154=""f""),"""",X2154&amp;"": ""&amp;vlookup(to_text(X2154),'1.Learning-Goals'!$A$3:$B$100,2,FALSE))"),"")</f>
        <v/>
      </c>
      <c r="AC2154" s="52"/>
      <c r="AD2154" s="52"/>
      <c r="AE2154" s="52"/>
      <c r="AF2154" s="52"/>
      <c r="AG2154" s="52"/>
      <c r="AH2154" s="52"/>
      <c r="AI2154" s="52"/>
      <c r="AJ2154" s="52"/>
    </row>
    <row r="2155" ht="15.75" customHeight="1">
      <c r="A2155" s="53"/>
      <c r="B2155" s="39" t="str">
        <f t="shared" si="1"/>
        <v/>
      </c>
      <c r="C2155" s="40" t="s">
        <v>6902</v>
      </c>
      <c r="D2155" s="41" t="s">
        <v>6903</v>
      </c>
      <c r="E2155" s="41" t="s">
        <v>6691</v>
      </c>
      <c r="F2155" s="40" t="s">
        <v>6728</v>
      </c>
      <c r="G2155" s="41" t="s">
        <v>4902</v>
      </c>
      <c r="H2155" s="62" t="s">
        <v>6693</v>
      </c>
      <c r="I2155" s="41" t="s">
        <v>6729</v>
      </c>
      <c r="J2155" s="56"/>
      <c r="K2155" s="44"/>
      <c r="L2155" s="45"/>
      <c r="M2155" s="46" t="s">
        <v>6730</v>
      </c>
      <c r="N2155" s="40" t="s">
        <v>6731</v>
      </c>
      <c r="O2155" s="61"/>
      <c r="P2155" s="49"/>
      <c r="Q2155" s="59"/>
      <c r="R2155" s="59"/>
      <c r="S2155" s="49"/>
      <c r="T2155" s="50" t="str">
        <f>IFERROR(__xludf.DUMMYFUNCTION("if(isblank($A2155),"""",REGEXREPLACE($A2155,   "",?(\d),?"",  ""$1""&amp;""-""&amp;$H2155))"),"")</f>
        <v/>
      </c>
      <c r="U2155" s="51" t="str">
        <f>IFERROR(__xludf.DUMMYFUNCTION("iferror(split(A2155,"","",TRUE,TRUE),"""")"),"")</f>
        <v/>
      </c>
      <c r="V2155" s="51"/>
      <c r="W2155" s="51"/>
      <c r="X2155" s="51"/>
      <c r="Y2155" s="50" t="str">
        <f>IFERROR(__xludf.DUMMYFUNCTION("if(or(U2155="""",U2155=""f""),"""",U2155&amp;"": ""&amp;vlookup(to_text(U2155),'1.Learning-Goals'!$A$3:$B$100,2,FALSE))"),"")</f>
        <v/>
      </c>
      <c r="Z2155" s="50" t="str">
        <f>IFERROR(__xludf.DUMMYFUNCTION("if(or(V2155="""",V2155=""f""),"""",V2155&amp;"": ""&amp;vlookup(to_text(V2155),'1.Learning-Goals'!$A$3:$B$100,2,FALSE))"),"")</f>
        <v/>
      </c>
      <c r="AA2155" s="50" t="str">
        <f>IFERROR(__xludf.DUMMYFUNCTION("if(or(W2155="""",W2155=""f""),"""",W2155&amp;"": ""&amp;vlookup(to_text(W2155),'1.Learning-Goals'!$A$3:$B$100,2,FALSE))"),"")</f>
        <v/>
      </c>
      <c r="AB2155" s="50" t="str">
        <f>IFERROR(__xludf.DUMMYFUNCTION("if(or(X2155="""",X2155=""f""),"""",X2155&amp;"": ""&amp;vlookup(to_text(X2155),'1.Learning-Goals'!$A$3:$B$100,2,FALSE))"),"")</f>
        <v/>
      </c>
      <c r="AC2155" s="52"/>
      <c r="AD2155" s="52"/>
      <c r="AE2155" s="52"/>
      <c r="AF2155" s="52"/>
      <c r="AG2155" s="52"/>
      <c r="AH2155" s="52"/>
      <c r="AI2155" s="52"/>
      <c r="AJ2155" s="52"/>
    </row>
    <row r="2156" ht="15.75" customHeight="1">
      <c r="A2156" s="53"/>
      <c r="B2156" s="39" t="str">
        <f t="shared" si="1"/>
        <v/>
      </c>
      <c r="C2156" s="40" t="s">
        <v>6904</v>
      </c>
      <c r="D2156" s="41" t="s">
        <v>6905</v>
      </c>
      <c r="E2156" s="41" t="s">
        <v>6691</v>
      </c>
      <c r="F2156" s="40" t="s">
        <v>6728</v>
      </c>
      <c r="G2156" s="41" t="s">
        <v>1067</v>
      </c>
      <c r="H2156" s="62" t="s">
        <v>6693</v>
      </c>
      <c r="I2156" s="41" t="s">
        <v>6729</v>
      </c>
      <c r="J2156" s="56"/>
      <c r="K2156" s="44"/>
      <c r="L2156" s="45"/>
      <c r="M2156" s="46" t="s">
        <v>6730</v>
      </c>
      <c r="N2156" s="40" t="s">
        <v>6731</v>
      </c>
      <c r="O2156" s="61"/>
      <c r="P2156" s="49"/>
      <c r="Q2156" s="59"/>
      <c r="R2156" s="59"/>
      <c r="S2156" s="49"/>
      <c r="T2156" s="50" t="str">
        <f>IFERROR(__xludf.DUMMYFUNCTION("if(isblank($A2156),"""",REGEXREPLACE($A2156,   "",?(\d),?"",  ""$1""&amp;""-""&amp;$H2156))"),"")</f>
        <v/>
      </c>
      <c r="U2156" s="51" t="str">
        <f>IFERROR(__xludf.DUMMYFUNCTION("iferror(split(A2156,"","",TRUE,TRUE),"""")"),"")</f>
        <v/>
      </c>
      <c r="V2156" s="51"/>
      <c r="W2156" s="51"/>
      <c r="X2156" s="51"/>
      <c r="Y2156" s="50" t="str">
        <f>IFERROR(__xludf.DUMMYFUNCTION("if(or(U2156="""",U2156=""f""),"""",U2156&amp;"": ""&amp;vlookup(to_text(U2156),'1.Learning-Goals'!$A$3:$B$100,2,FALSE))"),"")</f>
        <v/>
      </c>
      <c r="Z2156" s="50" t="str">
        <f>IFERROR(__xludf.DUMMYFUNCTION("if(or(V2156="""",V2156=""f""),"""",V2156&amp;"": ""&amp;vlookup(to_text(V2156),'1.Learning-Goals'!$A$3:$B$100,2,FALSE))"),"")</f>
        <v/>
      </c>
      <c r="AA2156" s="50" t="str">
        <f>IFERROR(__xludf.DUMMYFUNCTION("if(or(W2156="""",W2156=""f""),"""",W2156&amp;"": ""&amp;vlookup(to_text(W2156),'1.Learning-Goals'!$A$3:$B$100,2,FALSE))"),"")</f>
        <v/>
      </c>
      <c r="AB2156" s="50" t="str">
        <f>IFERROR(__xludf.DUMMYFUNCTION("if(or(X2156="""",X2156=""f""),"""",X2156&amp;"": ""&amp;vlookup(to_text(X2156),'1.Learning-Goals'!$A$3:$B$100,2,FALSE))"),"")</f>
        <v/>
      </c>
      <c r="AC2156" s="52"/>
      <c r="AD2156" s="52"/>
      <c r="AE2156" s="52"/>
      <c r="AF2156" s="52"/>
      <c r="AG2156" s="52"/>
      <c r="AH2156" s="52"/>
      <c r="AI2156" s="52"/>
      <c r="AJ2156" s="52"/>
    </row>
    <row r="2157" ht="15.75" customHeight="1">
      <c r="A2157" s="53"/>
      <c r="B2157" s="39" t="str">
        <f t="shared" si="1"/>
        <v/>
      </c>
      <c r="C2157" s="40" t="s">
        <v>6906</v>
      </c>
      <c r="D2157" s="41" t="s">
        <v>6907</v>
      </c>
      <c r="E2157" s="41" t="s">
        <v>6691</v>
      </c>
      <c r="F2157" s="40" t="s">
        <v>6728</v>
      </c>
      <c r="G2157" s="41" t="s">
        <v>4051</v>
      </c>
      <c r="H2157" s="62" t="s">
        <v>6693</v>
      </c>
      <c r="I2157" s="41" t="s">
        <v>6729</v>
      </c>
      <c r="J2157" s="43"/>
      <c r="K2157" s="44"/>
      <c r="L2157" s="45"/>
      <c r="M2157" s="46" t="s">
        <v>6730</v>
      </c>
      <c r="N2157" s="40" t="s">
        <v>6731</v>
      </c>
      <c r="O2157" s="61"/>
      <c r="P2157" s="49"/>
      <c r="Q2157" s="59"/>
      <c r="R2157" s="59"/>
      <c r="S2157" s="49"/>
      <c r="T2157" s="50" t="str">
        <f>IFERROR(__xludf.DUMMYFUNCTION("if(isblank($A2157),"""",REGEXREPLACE($A2157,   "",?(\d),?"",  ""$1""&amp;""-""&amp;$H2157))"),"")</f>
        <v/>
      </c>
      <c r="U2157" s="51" t="str">
        <f>IFERROR(__xludf.DUMMYFUNCTION("iferror(split(A2157,"","",TRUE,TRUE),"""")"),"")</f>
        <v/>
      </c>
      <c r="V2157" s="51"/>
      <c r="W2157" s="51"/>
      <c r="X2157" s="51"/>
      <c r="Y2157" s="50" t="str">
        <f>IFERROR(__xludf.DUMMYFUNCTION("if(or(U2157="""",U2157=""f""),"""",U2157&amp;"": ""&amp;vlookup(to_text(U2157),'1.Learning-Goals'!$A$3:$B$100,2,FALSE))"),"")</f>
        <v/>
      </c>
      <c r="Z2157" s="50" t="str">
        <f>IFERROR(__xludf.DUMMYFUNCTION("if(or(V2157="""",V2157=""f""),"""",V2157&amp;"": ""&amp;vlookup(to_text(V2157),'1.Learning-Goals'!$A$3:$B$100,2,FALSE))"),"")</f>
        <v/>
      </c>
      <c r="AA2157" s="50" t="str">
        <f>IFERROR(__xludf.DUMMYFUNCTION("if(or(W2157="""",W2157=""f""),"""",W2157&amp;"": ""&amp;vlookup(to_text(W2157),'1.Learning-Goals'!$A$3:$B$100,2,FALSE))"),"")</f>
        <v/>
      </c>
      <c r="AB2157" s="50" t="str">
        <f>IFERROR(__xludf.DUMMYFUNCTION("if(or(X2157="""",X2157=""f""),"""",X2157&amp;"": ""&amp;vlookup(to_text(X2157),'1.Learning-Goals'!$A$3:$B$100,2,FALSE))"),"")</f>
        <v/>
      </c>
      <c r="AC2157" s="52"/>
      <c r="AD2157" s="52"/>
      <c r="AE2157" s="52"/>
      <c r="AF2157" s="52"/>
      <c r="AG2157" s="52"/>
      <c r="AH2157" s="52"/>
      <c r="AI2157" s="52"/>
      <c r="AJ2157" s="52"/>
    </row>
    <row r="2158" ht="15.75" customHeight="1">
      <c r="A2158" s="53"/>
      <c r="B2158" s="39" t="str">
        <f t="shared" si="1"/>
        <v/>
      </c>
      <c r="C2158" s="40" t="s">
        <v>6908</v>
      </c>
      <c r="D2158" s="41" t="s">
        <v>6909</v>
      </c>
      <c r="E2158" s="41" t="s">
        <v>6691</v>
      </c>
      <c r="F2158" s="40" t="s">
        <v>6728</v>
      </c>
      <c r="G2158" s="41" t="s">
        <v>6701</v>
      </c>
      <c r="H2158" s="62" t="s">
        <v>6693</v>
      </c>
      <c r="I2158" s="41" t="s">
        <v>6729</v>
      </c>
      <c r="J2158" s="56"/>
      <c r="K2158" s="44"/>
      <c r="L2158" s="45"/>
      <c r="M2158" s="46" t="s">
        <v>6730</v>
      </c>
      <c r="N2158" s="40" t="s">
        <v>6731</v>
      </c>
      <c r="O2158" s="61"/>
      <c r="P2158" s="49"/>
      <c r="Q2158" s="59"/>
      <c r="R2158" s="59"/>
      <c r="S2158" s="49"/>
      <c r="T2158" s="50" t="str">
        <f>IFERROR(__xludf.DUMMYFUNCTION("if(isblank($A2158),"""",REGEXREPLACE($A2158,   "",?(\d),?"",  ""$1""&amp;""-""&amp;$H2158))"),"")</f>
        <v/>
      </c>
      <c r="U2158" s="51" t="str">
        <f>IFERROR(__xludf.DUMMYFUNCTION("iferror(split(A2158,"","",TRUE,TRUE),"""")"),"")</f>
        <v/>
      </c>
      <c r="V2158" s="51"/>
      <c r="W2158" s="51"/>
      <c r="X2158" s="51"/>
      <c r="Y2158" s="50" t="str">
        <f>IFERROR(__xludf.DUMMYFUNCTION("if(or(U2158="""",U2158=""f""),"""",U2158&amp;"": ""&amp;vlookup(to_text(U2158),'1.Learning-Goals'!$A$3:$B$100,2,FALSE))"),"")</f>
        <v/>
      </c>
      <c r="Z2158" s="50" t="str">
        <f>IFERROR(__xludf.DUMMYFUNCTION("if(or(V2158="""",V2158=""f""),"""",V2158&amp;"": ""&amp;vlookup(to_text(V2158),'1.Learning-Goals'!$A$3:$B$100,2,FALSE))"),"")</f>
        <v/>
      </c>
      <c r="AA2158" s="50" t="str">
        <f>IFERROR(__xludf.DUMMYFUNCTION("if(or(W2158="""",W2158=""f""),"""",W2158&amp;"": ""&amp;vlookup(to_text(W2158),'1.Learning-Goals'!$A$3:$B$100,2,FALSE))"),"")</f>
        <v/>
      </c>
      <c r="AB2158" s="50" t="str">
        <f>IFERROR(__xludf.DUMMYFUNCTION("if(or(X2158="""",X2158=""f""),"""",X2158&amp;"": ""&amp;vlookup(to_text(X2158),'1.Learning-Goals'!$A$3:$B$100,2,FALSE))"),"")</f>
        <v/>
      </c>
      <c r="AC2158" s="52"/>
      <c r="AD2158" s="52"/>
      <c r="AE2158" s="52"/>
      <c r="AF2158" s="52"/>
      <c r="AG2158" s="52"/>
      <c r="AH2158" s="52"/>
      <c r="AI2158" s="52"/>
      <c r="AJ2158" s="52"/>
    </row>
    <row r="2159" ht="15.75" customHeight="1">
      <c r="A2159" s="53"/>
      <c r="B2159" s="39" t="str">
        <f t="shared" si="1"/>
        <v/>
      </c>
      <c r="C2159" s="40" t="s">
        <v>6910</v>
      </c>
      <c r="D2159" s="41" t="s">
        <v>6911</v>
      </c>
      <c r="E2159" s="41" t="s">
        <v>6691</v>
      </c>
      <c r="F2159" s="40" t="s">
        <v>6728</v>
      </c>
      <c r="G2159" s="41" t="s">
        <v>4902</v>
      </c>
      <c r="H2159" s="62" t="s">
        <v>6693</v>
      </c>
      <c r="I2159" s="41" t="s">
        <v>6729</v>
      </c>
      <c r="J2159" s="56"/>
      <c r="K2159" s="44"/>
      <c r="L2159" s="45"/>
      <c r="M2159" s="46" t="s">
        <v>6730</v>
      </c>
      <c r="N2159" s="40" t="s">
        <v>6731</v>
      </c>
      <c r="O2159" s="61"/>
      <c r="P2159" s="49"/>
      <c r="Q2159" s="59"/>
      <c r="R2159" s="59"/>
      <c r="S2159" s="49"/>
      <c r="T2159" s="50" t="str">
        <f>IFERROR(__xludf.DUMMYFUNCTION("if(isblank($A2159),"""",REGEXREPLACE($A2159,   "",?(\d),?"",  ""$1""&amp;""-""&amp;$H2159))"),"")</f>
        <v/>
      </c>
      <c r="U2159" s="51" t="str">
        <f>IFERROR(__xludf.DUMMYFUNCTION("iferror(split(A2159,"","",TRUE,TRUE),"""")"),"")</f>
        <v/>
      </c>
      <c r="V2159" s="51"/>
      <c r="W2159" s="51"/>
      <c r="X2159" s="51"/>
      <c r="Y2159" s="50" t="str">
        <f>IFERROR(__xludf.DUMMYFUNCTION("if(or(U2159="""",U2159=""f""),"""",U2159&amp;"": ""&amp;vlookup(to_text(U2159),'1.Learning-Goals'!$A$3:$B$100,2,FALSE))"),"")</f>
        <v/>
      </c>
      <c r="Z2159" s="50" t="str">
        <f>IFERROR(__xludf.DUMMYFUNCTION("if(or(V2159="""",V2159=""f""),"""",V2159&amp;"": ""&amp;vlookup(to_text(V2159),'1.Learning-Goals'!$A$3:$B$100,2,FALSE))"),"")</f>
        <v/>
      </c>
      <c r="AA2159" s="50" t="str">
        <f>IFERROR(__xludf.DUMMYFUNCTION("if(or(W2159="""",W2159=""f""),"""",W2159&amp;"": ""&amp;vlookup(to_text(W2159),'1.Learning-Goals'!$A$3:$B$100,2,FALSE))"),"")</f>
        <v/>
      </c>
      <c r="AB2159" s="50" t="str">
        <f>IFERROR(__xludf.DUMMYFUNCTION("if(or(X2159="""",X2159=""f""),"""",X2159&amp;"": ""&amp;vlookup(to_text(X2159),'1.Learning-Goals'!$A$3:$B$100,2,FALSE))"),"")</f>
        <v/>
      </c>
      <c r="AC2159" s="52"/>
      <c r="AD2159" s="52"/>
      <c r="AE2159" s="52"/>
      <c r="AF2159" s="52"/>
      <c r="AG2159" s="52"/>
      <c r="AH2159" s="52"/>
      <c r="AI2159" s="52"/>
      <c r="AJ2159" s="52"/>
    </row>
    <row r="2160" ht="15.75" customHeight="1">
      <c r="A2160" s="53"/>
      <c r="B2160" s="39" t="str">
        <f t="shared" si="1"/>
        <v/>
      </c>
      <c r="C2160" s="40" t="s">
        <v>6912</v>
      </c>
      <c r="D2160" s="41" t="s">
        <v>6913</v>
      </c>
      <c r="E2160" s="41" t="s">
        <v>6691</v>
      </c>
      <c r="F2160" s="40" t="s">
        <v>6728</v>
      </c>
      <c r="G2160" s="41" t="s">
        <v>1067</v>
      </c>
      <c r="H2160" s="62" t="s">
        <v>6693</v>
      </c>
      <c r="I2160" s="41" t="s">
        <v>6729</v>
      </c>
      <c r="J2160" s="56"/>
      <c r="K2160" s="44"/>
      <c r="L2160" s="45"/>
      <c r="M2160" s="46" t="s">
        <v>6730</v>
      </c>
      <c r="N2160" s="40" t="s">
        <v>6731</v>
      </c>
      <c r="O2160" s="61"/>
      <c r="P2160" s="49"/>
      <c r="Q2160" s="59"/>
      <c r="R2160" s="59"/>
      <c r="S2160" s="49"/>
      <c r="T2160" s="50" t="str">
        <f>IFERROR(__xludf.DUMMYFUNCTION("if(isblank($A2160),"""",REGEXREPLACE($A2160,   "",?(\d),?"",  ""$1""&amp;""-""&amp;$H2160))"),"")</f>
        <v/>
      </c>
      <c r="U2160" s="51" t="str">
        <f>IFERROR(__xludf.DUMMYFUNCTION("iferror(split(A2160,"","",TRUE,TRUE),"""")"),"")</f>
        <v/>
      </c>
      <c r="V2160" s="51"/>
      <c r="W2160" s="51"/>
      <c r="X2160" s="51"/>
      <c r="Y2160" s="50" t="str">
        <f>IFERROR(__xludf.DUMMYFUNCTION("if(or(U2160="""",U2160=""f""),"""",U2160&amp;"": ""&amp;vlookup(to_text(U2160),'1.Learning-Goals'!$A$3:$B$100,2,FALSE))"),"")</f>
        <v/>
      </c>
      <c r="Z2160" s="50" t="str">
        <f>IFERROR(__xludf.DUMMYFUNCTION("if(or(V2160="""",V2160=""f""),"""",V2160&amp;"": ""&amp;vlookup(to_text(V2160),'1.Learning-Goals'!$A$3:$B$100,2,FALSE))"),"")</f>
        <v/>
      </c>
      <c r="AA2160" s="50" t="str">
        <f>IFERROR(__xludf.DUMMYFUNCTION("if(or(W2160="""",W2160=""f""),"""",W2160&amp;"": ""&amp;vlookup(to_text(W2160),'1.Learning-Goals'!$A$3:$B$100,2,FALSE))"),"")</f>
        <v/>
      </c>
      <c r="AB2160" s="50" t="str">
        <f>IFERROR(__xludf.DUMMYFUNCTION("if(or(X2160="""",X2160=""f""),"""",X2160&amp;"": ""&amp;vlookup(to_text(X2160),'1.Learning-Goals'!$A$3:$B$100,2,FALSE))"),"")</f>
        <v/>
      </c>
      <c r="AC2160" s="52"/>
      <c r="AD2160" s="52"/>
      <c r="AE2160" s="52"/>
      <c r="AF2160" s="52"/>
      <c r="AG2160" s="52"/>
      <c r="AH2160" s="52"/>
      <c r="AI2160" s="52"/>
      <c r="AJ2160" s="52"/>
    </row>
    <row r="2161" ht="15.75" customHeight="1">
      <c r="A2161" s="53"/>
      <c r="B2161" s="39" t="str">
        <f t="shared" si="1"/>
        <v/>
      </c>
      <c r="C2161" s="40" t="s">
        <v>6914</v>
      </c>
      <c r="D2161" s="41" t="s">
        <v>6915</v>
      </c>
      <c r="E2161" s="41" t="s">
        <v>6691</v>
      </c>
      <c r="F2161" s="40" t="s">
        <v>6728</v>
      </c>
      <c r="G2161" s="41" t="s">
        <v>4051</v>
      </c>
      <c r="H2161" s="62" t="s">
        <v>6693</v>
      </c>
      <c r="I2161" s="41" t="s">
        <v>6729</v>
      </c>
      <c r="J2161" s="43"/>
      <c r="K2161" s="44"/>
      <c r="L2161" s="45"/>
      <c r="M2161" s="46" t="s">
        <v>6730</v>
      </c>
      <c r="N2161" s="40" t="s">
        <v>6731</v>
      </c>
      <c r="O2161" s="61"/>
      <c r="P2161" s="49"/>
      <c r="Q2161" s="59"/>
      <c r="R2161" s="59"/>
      <c r="S2161" s="49"/>
      <c r="T2161" s="50" t="str">
        <f>IFERROR(__xludf.DUMMYFUNCTION("if(isblank($A2161),"""",REGEXREPLACE($A2161,   "",?(\d),?"",  ""$1""&amp;""-""&amp;$H2161))"),"")</f>
        <v/>
      </c>
      <c r="U2161" s="51" t="str">
        <f>IFERROR(__xludf.DUMMYFUNCTION("iferror(split(A2161,"","",TRUE,TRUE),"""")"),"")</f>
        <v/>
      </c>
      <c r="V2161" s="51"/>
      <c r="W2161" s="51"/>
      <c r="X2161" s="51"/>
      <c r="Y2161" s="50" t="str">
        <f>IFERROR(__xludf.DUMMYFUNCTION("if(or(U2161="""",U2161=""f""),"""",U2161&amp;"": ""&amp;vlookup(to_text(U2161),'1.Learning-Goals'!$A$3:$B$100,2,FALSE))"),"")</f>
        <v/>
      </c>
      <c r="Z2161" s="50" t="str">
        <f>IFERROR(__xludf.DUMMYFUNCTION("if(or(V2161="""",V2161=""f""),"""",V2161&amp;"": ""&amp;vlookup(to_text(V2161),'1.Learning-Goals'!$A$3:$B$100,2,FALSE))"),"")</f>
        <v/>
      </c>
      <c r="AA2161" s="50" t="str">
        <f>IFERROR(__xludf.DUMMYFUNCTION("if(or(W2161="""",W2161=""f""),"""",W2161&amp;"": ""&amp;vlookup(to_text(W2161),'1.Learning-Goals'!$A$3:$B$100,2,FALSE))"),"")</f>
        <v/>
      </c>
      <c r="AB2161" s="50" t="str">
        <f>IFERROR(__xludf.DUMMYFUNCTION("if(or(X2161="""",X2161=""f""),"""",X2161&amp;"": ""&amp;vlookup(to_text(X2161),'1.Learning-Goals'!$A$3:$B$100,2,FALSE))"),"")</f>
        <v/>
      </c>
      <c r="AC2161" s="52"/>
      <c r="AD2161" s="52"/>
      <c r="AE2161" s="52"/>
      <c r="AF2161" s="52"/>
      <c r="AG2161" s="52"/>
      <c r="AH2161" s="52"/>
      <c r="AI2161" s="52"/>
      <c r="AJ2161" s="52"/>
    </row>
    <row r="2162" ht="15.75" customHeight="1">
      <c r="A2162" s="53"/>
      <c r="B2162" s="39" t="str">
        <f t="shared" si="1"/>
        <v/>
      </c>
      <c r="C2162" s="40" t="s">
        <v>6916</v>
      </c>
      <c r="D2162" s="41" t="s">
        <v>6917</v>
      </c>
      <c r="E2162" s="41" t="s">
        <v>6691</v>
      </c>
      <c r="F2162" s="40" t="s">
        <v>6728</v>
      </c>
      <c r="G2162" s="41" t="s">
        <v>6701</v>
      </c>
      <c r="H2162" s="62" t="s">
        <v>6693</v>
      </c>
      <c r="I2162" s="41" t="s">
        <v>6729</v>
      </c>
      <c r="J2162" s="56"/>
      <c r="K2162" s="44"/>
      <c r="L2162" s="45"/>
      <c r="M2162" s="46" t="s">
        <v>6730</v>
      </c>
      <c r="N2162" s="40" t="s">
        <v>6731</v>
      </c>
      <c r="O2162" s="61"/>
      <c r="P2162" s="49"/>
      <c r="Q2162" s="59"/>
      <c r="R2162" s="59"/>
      <c r="S2162" s="49"/>
      <c r="T2162" s="50" t="str">
        <f>IFERROR(__xludf.DUMMYFUNCTION("if(isblank($A2162),"""",REGEXREPLACE($A2162,   "",?(\d),?"",  ""$1""&amp;""-""&amp;$H2162))"),"")</f>
        <v/>
      </c>
      <c r="U2162" s="51" t="str">
        <f>IFERROR(__xludf.DUMMYFUNCTION("iferror(split(A2162,"","",TRUE,TRUE),"""")"),"")</f>
        <v/>
      </c>
      <c r="V2162" s="51"/>
      <c r="W2162" s="51"/>
      <c r="X2162" s="51"/>
      <c r="Y2162" s="50" t="str">
        <f>IFERROR(__xludf.DUMMYFUNCTION("if(or(U2162="""",U2162=""f""),"""",U2162&amp;"": ""&amp;vlookup(to_text(U2162),'1.Learning-Goals'!$A$3:$B$100,2,FALSE))"),"")</f>
        <v/>
      </c>
      <c r="Z2162" s="50" t="str">
        <f>IFERROR(__xludf.DUMMYFUNCTION("if(or(V2162="""",V2162=""f""),"""",V2162&amp;"": ""&amp;vlookup(to_text(V2162),'1.Learning-Goals'!$A$3:$B$100,2,FALSE))"),"")</f>
        <v/>
      </c>
      <c r="AA2162" s="50" t="str">
        <f>IFERROR(__xludf.DUMMYFUNCTION("if(or(W2162="""",W2162=""f""),"""",W2162&amp;"": ""&amp;vlookup(to_text(W2162),'1.Learning-Goals'!$A$3:$B$100,2,FALSE))"),"")</f>
        <v/>
      </c>
      <c r="AB2162" s="50" t="str">
        <f>IFERROR(__xludf.DUMMYFUNCTION("if(or(X2162="""",X2162=""f""),"""",X2162&amp;"": ""&amp;vlookup(to_text(X2162),'1.Learning-Goals'!$A$3:$B$100,2,FALSE))"),"")</f>
        <v/>
      </c>
      <c r="AC2162" s="52"/>
      <c r="AD2162" s="52"/>
      <c r="AE2162" s="52"/>
      <c r="AF2162" s="52"/>
      <c r="AG2162" s="52"/>
      <c r="AH2162" s="52"/>
      <c r="AI2162" s="52"/>
      <c r="AJ2162" s="52"/>
    </row>
    <row r="2163" ht="15.75" customHeight="1">
      <c r="A2163" s="53"/>
      <c r="B2163" s="39" t="str">
        <f t="shared" si="1"/>
        <v/>
      </c>
      <c r="C2163" s="40" t="s">
        <v>6918</v>
      </c>
      <c r="D2163" s="41" t="s">
        <v>6919</v>
      </c>
      <c r="E2163" s="41" t="s">
        <v>6691</v>
      </c>
      <c r="F2163" s="40" t="s">
        <v>6728</v>
      </c>
      <c r="G2163" s="41" t="s">
        <v>4902</v>
      </c>
      <c r="H2163" s="62" t="s">
        <v>6693</v>
      </c>
      <c r="I2163" s="41" t="s">
        <v>6729</v>
      </c>
      <c r="J2163" s="56"/>
      <c r="K2163" s="44"/>
      <c r="L2163" s="45"/>
      <c r="M2163" s="46" t="s">
        <v>6730</v>
      </c>
      <c r="N2163" s="40" t="s">
        <v>6731</v>
      </c>
      <c r="O2163" s="61"/>
      <c r="P2163" s="49"/>
      <c r="Q2163" s="59"/>
      <c r="R2163" s="59"/>
      <c r="S2163" s="49"/>
      <c r="T2163" s="50" t="str">
        <f>IFERROR(__xludf.DUMMYFUNCTION("if(isblank($A2163),"""",REGEXREPLACE($A2163,   "",?(\d),?"",  ""$1""&amp;""-""&amp;$H2163))"),"")</f>
        <v/>
      </c>
      <c r="U2163" s="51" t="str">
        <f>IFERROR(__xludf.DUMMYFUNCTION("iferror(split(A2163,"","",TRUE,TRUE),"""")"),"")</f>
        <v/>
      </c>
      <c r="V2163" s="51"/>
      <c r="W2163" s="51"/>
      <c r="X2163" s="51"/>
      <c r="Y2163" s="50" t="str">
        <f>IFERROR(__xludf.DUMMYFUNCTION("if(or(U2163="""",U2163=""f""),"""",U2163&amp;"": ""&amp;vlookup(to_text(U2163),'1.Learning-Goals'!$A$3:$B$100,2,FALSE))"),"")</f>
        <v/>
      </c>
      <c r="Z2163" s="50" t="str">
        <f>IFERROR(__xludf.DUMMYFUNCTION("if(or(V2163="""",V2163=""f""),"""",V2163&amp;"": ""&amp;vlookup(to_text(V2163),'1.Learning-Goals'!$A$3:$B$100,2,FALSE))"),"")</f>
        <v/>
      </c>
      <c r="AA2163" s="50" t="str">
        <f>IFERROR(__xludf.DUMMYFUNCTION("if(or(W2163="""",W2163=""f""),"""",W2163&amp;"": ""&amp;vlookup(to_text(W2163),'1.Learning-Goals'!$A$3:$B$100,2,FALSE))"),"")</f>
        <v/>
      </c>
      <c r="AB2163" s="50" t="str">
        <f>IFERROR(__xludf.DUMMYFUNCTION("if(or(X2163="""",X2163=""f""),"""",X2163&amp;"": ""&amp;vlookup(to_text(X2163),'1.Learning-Goals'!$A$3:$B$100,2,FALSE))"),"")</f>
        <v/>
      </c>
      <c r="AC2163" s="52"/>
      <c r="AD2163" s="52"/>
      <c r="AE2163" s="52"/>
      <c r="AF2163" s="52"/>
      <c r="AG2163" s="52"/>
      <c r="AH2163" s="52"/>
      <c r="AI2163" s="52"/>
      <c r="AJ2163" s="52"/>
    </row>
    <row r="2164" ht="15.75" customHeight="1">
      <c r="A2164" s="53"/>
      <c r="B2164" s="39" t="str">
        <f t="shared" si="1"/>
        <v/>
      </c>
      <c r="C2164" s="40" t="s">
        <v>6920</v>
      </c>
      <c r="D2164" s="41" t="s">
        <v>6921</v>
      </c>
      <c r="E2164" s="41" t="s">
        <v>6691</v>
      </c>
      <c r="F2164" s="40" t="s">
        <v>6728</v>
      </c>
      <c r="G2164" s="41" t="s">
        <v>1067</v>
      </c>
      <c r="H2164" s="62" t="s">
        <v>6693</v>
      </c>
      <c r="I2164" s="41" t="s">
        <v>6729</v>
      </c>
      <c r="J2164" s="56"/>
      <c r="K2164" s="44"/>
      <c r="L2164" s="45"/>
      <c r="M2164" s="46" t="s">
        <v>6730</v>
      </c>
      <c r="N2164" s="40" t="s">
        <v>6731</v>
      </c>
      <c r="O2164" s="61"/>
      <c r="P2164" s="49"/>
      <c r="Q2164" s="59"/>
      <c r="R2164" s="59"/>
      <c r="S2164" s="49"/>
      <c r="T2164" s="50" t="str">
        <f>IFERROR(__xludf.DUMMYFUNCTION("if(isblank($A2164),"""",REGEXREPLACE($A2164,   "",?(\d),?"",  ""$1""&amp;""-""&amp;$H2164))"),"")</f>
        <v/>
      </c>
      <c r="U2164" s="51" t="str">
        <f>IFERROR(__xludf.DUMMYFUNCTION("iferror(split(A2164,"","",TRUE,TRUE),"""")"),"")</f>
        <v/>
      </c>
      <c r="V2164" s="51"/>
      <c r="W2164" s="51"/>
      <c r="X2164" s="51"/>
      <c r="Y2164" s="50" t="str">
        <f>IFERROR(__xludf.DUMMYFUNCTION("if(or(U2164="""",U2164=""f""),"""",U2164&amp;"": ""&amp;vlookup(to_text(U2164),'1.Learning-Goals'!$A$3:$B$100,2,FALSE))"),"")</f>
        <v/>
      </c>
      <c r="Z2164" s="50" t="str">
        <f>IFERROR(__xludf.DUMMYFUNCTION("if(or(V2164="""",V2164=""f""),"""",V2164&amp;"": ""&amp;vlookup(to_text(V2164),'1.Learning-Goals'!$A$3:$B$100,2,FALSE))"),"")</f>
        <v/>
      </c>
      <c r="AA2164" s="50" t="str">
        <f>IFERROR(__xludf.DUMMYFUNCTION("if(or(W2164="""",W2164=""f""),"""",W2164&amp;"": ""&amp;vlookup(to_text(W2164),'1.Learning-Goals'!$A$3:$B$100,2,FALSE))"),"")</f>
        <v/>
      </c>
      <c r="AB2164" s="50" t="str">
        <f>IFERROR(__xludf.DUMMYFUNCTION("if(or(X2164="""",X2164=""f""),"""",X2164&amp;"": ""&amp;vlookup(to_text(X2164),'1.Learning-Goals'!$A$3:$B$100,2,FALSE))"),"")</f>
        <v/>
      </c>
      <c r="AC2164" s="52"/>
      <c r="AD2164" s="52"/>
      <c r="AE2164" s="52"/>
      <c r="AF2164" s="52"/>
      <c r="AG2164" s="52"/>
      <c r="AH2164" s="52"/>
      <c r="AI2164" s="52"/>
      <c r="AJ2164" s="52"/>
    </row>
    <row r="2165" ht="15.75" customHeight="1">
      <c r="A2165" s="53"/>
      <c r="B2165" s="39" t="str">
        <f t="shared" si="1"/>
        <v/>
      </c>
      <c r="C2165" s="40" t="s">
        <v>6922</v>
      </c>
      <c r="D2165" s="41" t="s">
        <v>6923</v>
      </c>
      <c r="E2165" s="41" t="s">
        <v>6691</v>
      </c>
      <c r="F2165" s="40" t="s">
        <v>6728</v>
      </c>
      <c r="G2165" s="41" t="s">
        <v>4051</v>
      </c>
      <c r="H2165" s="62" t="s">
        <v>6693</v>
      </c>
      <c r="I2165" s="41" t="s">
        <v>6729</v>
      </c>
      <c r="J2165" s="43"/>
      <c r="K2165" s="44"/>
      <c r="L2165" s="45"/>
      <c r="M2165" s="46" t="s">
        <v>6730</v>
      </c>
      <c r="N2165" s="40" t="s">
        <v>6731</v>
      </c>
      <c r="O2165" s="61"/>
      <c r="P2165" s="49"/>
      <c r="Q2165" s="59"/>
      <c r="R2165" s="59"/>
      <c r="S2165" s="49"/>
      <c r="T2165" s="50" t="str">
        <f>IFERROR(__xludf.DUMMYFUNCTION("if(isblank($A2165),"""",REGEXREPLACE($A2165,   "",?(\d),?"",  ""$1""&amp;""-""&amp;$H2165))"),"")</f>
        <v/>
      </c>
      <c r="U2165" s="51" t="str">
        <f>IFERROR(__xludf.DUMMYFUNCTION("iferror(split(A2165,"","",TRUE,TRUE),"""")"),"")</f>
        <v/>
      </c>
      <c r="V2165" s="51"/>
      <c r="W2165" s="51"/>
      <c r="X2165" s="51"/>
      <c r="Y2165" s="50" t="str">
        <f>IFERROR(__xludf.DUMMYFUNCTION("if(or(U2165="""",U2165=""f""),"""",U2165&amp;"": ""&amp;vlookup(to_text(U2165),'1.Learning-Goals'!$A$3:$B$100,2,FALSE))"),"")</f>
        <v/>
      </c>
      <c r="Z2165" s="50" t="str">
        <f>IFERROR(__xludf.DUMMYFUNCTION("if(or(V2165="""",V2165=""f""),"""",V2165&amp;"": ""&amp;vlookup(to_text(V2165),'1.Learning-Goals'!$A$3:$B$100,2,FALSE))"),"")</f>
        <v/>
      </c>
      <c r="AA2165" s="50" t="str">
        <f>IFERROR(__xludf.DUMMYFUNCTION("if(or(W2165="""",W2165=""f""),"""",W2165&amp;"": ""&amp;vlookup(to_text(W2165),'1.Learning-Goals'!$A$3:$B$100,2,FALSE))"),"")</f>
        <v/>
      </c>
      <c r="AB2165" s="50" t="str">
        <f>IFERROR(__xludf.DUMMYFUNCTION("if(or(X2165="""",X2165=""f""),"""",X2165&amp;"": ""&amp;vlookup(to_text(X2165),'1.Learning-Goals'!$A$3:$B$100,2,FALSE))"),"")</f>
        <v/>
      </c>
      <c r="AC2165" s="52"/>
      <c r="AD2165" s="52"/>
      <c r="AE2165" s="52"/>
      <c r="AF2165" s="52"/>
      <c r="AG2165" s="52"/>
      <c r="AH2165" s="52"/>
      <c r="AI2165" s="52"/>
      <c r="AJ2165" s="52"/>
    </row>
    <row r="2166" ht="15.75" customHeight="1">
      <c r="A2166" s="53"/>
      <c r="B2166" s="39" t="str">
        <f t="shared" si="1"/>
        <v/>
      </c>
      <c r="C2166" s="40" t="s">
        <v>6924</v>
      </c>
      <c r="D2166" s="41" t="s">
        <v>6925</v>
      </c>
      <c r="E2166" s="41" t="s">
        <v>6691</v>
      </c>
      <c r="F2166" s="40" t="s">
        <v>6728</v>
      </c>
      <c r="G2166" s="41" t="s">
        <v>6701</v>
      </c>
      <c r="H2166" s="62" t="s">
        <v>6693</v>
      </c>
      <c r="I2166" s="41" t="s">
        <v>6729</v>
      </c>
      <c r="J2166" s="56"/>
      <c r="K2166" s="44"/>
      <c r="L2166" s="45"/>
      <c r="M2166" s="46" t="s">
        <v>6730</v>
      </c>
      <c r="N2166" s="40" t="s">
        <v>6731</v>
      </c>
      <c r="O2166" s="61"/>
      <c r="P2166" s="49"/>
      <c r="Q2166" s="59"/>
      <c r="R2166" s="59"/>
      <c r="S2166" s="49"/>
      <c r="T2166" s="50" t="str">
        <f>IFERROR(__xludf.DUMMYFUNCTION("if(isblank($A2166),"""",REGEXREPLACE($A2166,   "",?(\d),?"",  ""$1""&amp;""-""&amp;$H2166))"),"")</f>
        <v/>
      </c>
      <c r="U2166" s="51" t="str">
        <f>IFERROR(__xludf.DUMMYFUNCTION("iferror(split(A2166,"","",TRUE,TRUE),"""")"),"")</f>
        <v/>
      </c>
      <c r="V2166" s="51"/>
      <c r="W2166" s="51"/>
      <c r="X2166" s="51"/>
      <c r="Y2166" s="50" t="str">
        <f>IFERROR(__xludf.DUMMYFUNCTION("if(or(U2166="""",U2166=""f""),"""",U2166&amp;"": ""&amp;vlookup(to_text(U2166),'1.Learning-Goals'!$A$3:$B$100,2,FALSE))"),"")</f>
        <v/>
      </c>
      <c r="Z2166" s="50" t="str">
        <f>IFERROR(__xludf.DUMMYFUNCTION("if(or(V2166="""",V2166=""f""),"""",V2166&amp;"": ""&amp;vlookup(to_text(V2166),'1.Learning-Goals'!$A$3:$B$100,2,FALSE))"),"")</f>
        <v/>
      </c>
      <c r="AA2166" s="50" t="str">
        <f>IFERROR(__xludf.DUMMYFUNCTION("if(or(W2166="""",W2166=""f""),"""",W2166&amp;"": ""&amp;vlookup(to_text(W2166),'1.Learning-Goals'!$A$3:$B$100,2,FALSE))"),"")</f>
        <v/>
      </c>
      <c r="AB2166" s="50" t="str">
        <f>IFERROR(__xludf.DUMMYFUNCTION("if(or(X2166="""",X2166=""f""),"""",X2166&amp;"": ""&amp;vlookup(to_text(X2166),'1.Learning-Goals'!$A$3:$B$100,2,FALSE))"),"")</f>
        <v/>
      </c>
      <c r="AC2166" s="52"/>
      <c r="AD2166" s="52"/>
      <c r="AE2166" s="52"/>
      <c r="AF2166" s="52"/>
      <c r="AG2166" s="52"/>
      <c r="AH2166" s="52"/>
      <c r="AI2166" s="52"/>
      <c r="AJ2166" s="52"/>
    </row>
    <row r="2167" ht="15.75" customHeight="1">
      <c r="A2167" s="53"/>
      <c r="B2167" s="39" t="str">
        <f t="shared" si="1"/>
        <v/>
      </c>
      <c r="C2167" s="40" t="s">
        <v>6926</v>
      </c>
      <c r="D2167" s="41" t="s">
        <v>6927</v>
      </c>
      <c r="E2167" s="41" t="s">
        <v>6691</v>
      </c>
      <c r="F2167" s="40" t="s">
        <v>6728</v>
      </c>
      <c r="G2167" s="41" t="s">
        <v>4902</v>
      </c>
      <c r="H2167" s="62" t="s">
        <v>6693</v>
      </c>
      <c r="I2167" s="41" t="s">
        <v>6729</v>
      </c>
      <c r="J2167" s="56"/>
      <c r="K2167" s="44"/>
      <c r="L2167" s="45"/>
      <c r="M2167" s="46" t="s">
        <v>6730</v>
      </c>
      <c r="N2167" s="40" t="s">
        <v>6731</v>
      </c>
      <c r="O2167" s="61"/>
      <c r="P2167" s="49"/>
      <c r="Q2167" s="59"/>
      <c r="R2167" s="59"/>
      <c r="S2167" s="49"/>
      <c r="T2167" s="50" t="str">
        <f>IFERROR(__xludf.DUMMYFUNCTION("if(isblank($A2167),"""",REGEXREPLACE($A2167,   "",?(\d),?"",  ""$1""&amp;""-""&amp;$H2167))"),"")</f>
        <v/>
      </c>
      <c r="U2167" s="51" t="str">
        <f>IFERROR(__xludf.DUMMYFUNCTION("iferror(split(A2167,"","",TRUE,TRUE),"""")"),"")</f>
        <v/>
      </c>
      <c r="V2167" s="51"/>
      <c r="W2167" s="51"/>
      <c r="X2167" s="51"/>
      <c r="Y2167" s="50" t="str">
        <f>IFERROR(__xludf.DUMMYFUNCTION("if(or(U2167="""",U2167=""f""),"""",U2167&amp;"": ""&amp;vlookup(to_text(U2167),'1.Learning-Goals'!$A$3:$B$100,2,FALSE))"),"")</f>
        <v/>
      </c>
      <c r="Z2167" s="50" t="str">
        <f>IFERROR(__xludf.DUMMYFUNCTION("if(or(V2167="""",V2167=""f""),"""",V2167&amp;"": ""&amp;vlookup(to_text(V2167),'1.Learning-Goals'!$A$3:$B$100,2,FALSE))"),"")</f>
        <v/>
      </c>
      <c r="AA2167" s="50" t="str">
        <f>IFERROR(__xludf.DUMMYFUNCTION("if(or(W2167="""",W2167=""f""),"""",W2167&amp;"": ""&amp;vlookup(to_text(W2167),'1.Learning-Goals'!$A$3:$B$100,2,FALSE))"),"")</f>
        <v/>
      </c>
      <c r="AB2167" s="50" t="str">
        <f>IFERROR(__xludf.DUMMYFUNCTION("if(or(X2167="""",X2167=""f""),"""",X2167&amp;"": ""&amp;vlookup(to_text(X2167),'1.Learning-Goals'!$A$3:$B$100,2,FALSE))"),"")</f>
        <v/>
      </c>
      <c r="AC2167" s="52"/>
      <c r="AD2167" s="52"/>
      <c r="AE2167" s="52"/>
      <c r="AF2167" s="52"/>
      <c r="AG2167" s="52"/>
      <c r="AH2167" s="52"/>
      <c r="AI2167" s="52"/>
      <c r="AJ2167" s="52"/>
    </row>
    <row r="2168" ht="15.75" customHeight="1">
      <c r="A2168" s="53"/>
      <c r="B2168" s="39" t="str">
        <f t="shared" si="1"/>
        <v/>
      </c>
      <c r="C2168" s="40" t="s">
        <v>6928</v>
      </c>
      <c r="D2168" s="41" t="s">
        <v>6929</v>
      </c>
      <c r="E2168" s="41" t="s">
        <v>6691</v>
      </c>
      <c r="F2168" s="40" t="s">
        <v>6728</v>
      </c>
      <c r="G2168" s="41" t="s">
        <v>1067</v>
      </c>
      <c r="H2168" s="62" t="s">
        <v>6693</v>
      </c>
      <c r="I2168" s="41" t="s">
        <v>6729</v>
      </c>
      <c r="J2168" s="56"/>
      <c r="K2168" s="44"/>
      <c r="L2168" s="45"/>
      <c r="M2168" s="46" t="s">
        <v>6730</v>
      </c>
      <c r="N2168" s="40" t="s">
        <v>6731</v>
      </c>
      <c r="O2168" s="61"/>
      <c r="P2168" s="49"/>
      <c r="Q2168" s="59"/>
      <c r="R2168" s="59"/>
      <c r="S2168" s="49"/>
      <c r="T2168" s="50" t="str">
        <f>IFERROR(__xludf.DUMMYFUNCTION("if(isblank($A2168),"""",REGEXREPLACE($A2168,   "",?(\d),?"",  ""$1""&amp;""-""&amp;$H2168))"),"")</f>
        <v/>
      </c>
      <c r="U2168" s="51" t="str">
        <f>IFERROR(__xludf.DUMMYFUNCTION("iferror(split(A2168,"","",TRUE,TRUE),"""")"),"")</f>
        <v/>
      </c>
      <c r="V2168" s="51"/>
      <c r="W2168" s="51"/>
      <c r="X2168" s="51"/>
      <c r="Y2168" s="50" t="str">
        <f>IFERROR(__xludf.DUMMYFUNCTION("if(or(U2168="""",U2168=""f""),"""",U2168&amp;"": ""&amp;vlookup(to_text(U2168),'1.Learning-Goals'!$A$3:$B$100,2,FALSE))"),"")</f>
        <v/>
      </c>
      <c r="Z2168" s="50" t="str">
        <f>IFERROR(__xludf.DUMMYFUNCTION("if(or(V2168="""",V2168=""f""),"""",V2168&amp;"": ""&amp;vlookup(to_text(V2168),'1.Learning-Goals'!$A$3:$B$100,2,FALSE))"),"")</f>
        <v/>
      </c>
      <c r="AA2168" s="50" t="str">
        <f>IFERROR(__xludf.DUMMYFUNCTION("if(or(W2168="""",W2168=""f""),"""",W2168&amp;"": ""&amp;vlookup(to_text(W2168),'1.Learning-Goals'!$A$3:$B$100,2,FALSE))"),"")</f>
        <v/>
      </c>
      <c r="AB2168" s="50" t="str">
        <f>IFERROR(__xludf.DUMMYFUNCTION("if(or(X2168="""",X2168=""f""),"""",X2168&amp;"": ""&amp;vlookup(to_text(X2168),'1.Learning-Goals'!$A$3:$B$100,2,FALSE))"),"")</f>
        <v/>
      </c>
      <c r="AC2168" s="52"/>
      <c r="AD2168" s="52"/>
      <c r="AE2168" s="52"/>
      <c r="AF2168" s="52"/>
      <c r="AG2168" s="52"/>
      <c r="AH2168" s="52"/>
      <c r="AI2168" s="52"/>
      <c r="AJ2168" s="52"/>
    </row>
    <row r="2169" ht="15.75" customHeight="1">
      <c r="A2169" s="53"/>
      <c r="B2169" s="39" t="str">
        <f t="shared" si="1"/>
        <v/>
      </c>
      <c r="C2169" s="40" t="s">
        <v>6930</v>
      </c>
      <c r="D2169" s="41" t="s">
        <v>6931</v>
      </c>
      <c r="E2169" s="41" t="s">
        <v>6691</v>
      </c>
      <c r="F2169" s="40" t="s">
        <v>6728</v>
      </c>
      <c r="G2169" s="41" t="s">
        <v>4051</v>
      </c>
      <c r="H2169" s="62" t="s">
        <v>6693</v>
      </c>
      <c r="I2169" s="41" t="s">
        <v>6729</v>
      </c>
      <c r="J2169" s="43"/>
      <c r="K2169" s="44"/>
      <c r="L2169" s="45"/>
      <c r="M2169" s="46" t="s">
        <v>6730</v>
      </c>
      <c r="N2169" s="40" t="s">
        <v>6731</v>
      </c>
      <c r="O2169" s="61"/>
      <c r="P2169" s="49"/>
      <c r="Q2169" s="59"/>
      <c r="R2169" s="59"/>
      <c r="S2169" s="49"/>
      <c r="T2169" s="50" t="str">
        <f>IFERROR(__xludf.DUMMYFUNCTION("if(isblank($A2169),"""",REGEXREPLACE($A2169,   "",?(\d),?"",  ""$1""&amp;""-""&amp;$H2169))"),"")</f>
        <v/>
      </c>
      <c r="U2169" s="51" t="str">
        <f>IFERROR(__xludf.DUMMYFUNCTION("iferror(split(A2169,"","",TRUE,TRUE),"""")"),"")</f>
        <v/>
      </c>
      <c r="V2169" s="51"/>
      <c r="W2169" s="51"/>
      <c r="X2169" s="51"/>
      <c r="Y2169" s="50" t="str">
        <f>IFERROR(__xludf.DUMMYFUNCTION("if(or(U2169="""",U2169=""f""),"""",U2169&amp;"": ""&amp;vlookup(to_text(U2169),'1.Learning-Goals'!$A$3:$B$100,2,FALSE))"),"")</f>
        <v/>
      </c>
      <c r="Z2169" s="50" t="str">
        <f>IFERROR(__xludf.DUMMYFUNCTION("if(or(V2169="""",V2169=""f""),"""",V2169&amp;"": ""&amp;vlookup(to_text(V2169),'1.Learning-Goals'!$A$3:$B$100,2,FALSE))"),"")</f>
        <v/>
      </c>
      <c r="AA2169" s="50" t="str">
        <f>IFERROR(__xludf.DUMMYFUNCTION("if(or(W2169="""",W2169=""f""),"""",W2169&amp;"": ""&amp;vlookup(to_text(W2169),'1.Learning-Goals'!$A$3:$B$100,2,FALSE))"),"")</f>
        <v/>
      </c>
      <c r="AB2169" s="50" t="str">
        <f>IFERROR(__xludf.DUMMYFUNCTION("if(or(X2169="""",X2169=""f""),"""",X2169&amp;"": ""&amp;vlookup(to_text(X2169),'1.Learning-Goals'!$A$3:$B$100,2,FALSE))"),"")</f>
        <v/>
      </c>
      <c r="AC2169" s="52"/>
      <c r="AD2169" s="52"/>
      <c r="AE2169" s="52"/>
      <c r="AF2169" s="52"/>
      <c r="AG2169" s="52"/>
      <c r="AH2169" s="52"/>
      <c r="AI2169" s="52"/>
      <c r="AJ2169" s="52"/>
    </row>
    <row r="2170" ht="15.75" customHeight="1">
      <c r="A2170" s="53"/>
      <c r="B2170" s="39" t="str">
        <f t="shared" si="1"/>
        <v/>
      </c>
      <c r="C2170" s="40" t="s">
        <v>6932</v>
      </c>
      <c r="D2170" s="41" t="s">
        <v>6933</v>
      </c>
      <c r="E2170" s="41" t="s">
        <v>6691</v>
      </c>
      <c r="F2170" s="40" t="s">
        <v>6728</v>
      </c>
      <c r="G2170" s="41" t="s">
        <v>6701</v>
      </c>
      <c r="H2170" s="62" t="s">
        <v>6693</v>
      </c>
      <c r="I2170" s="41" t="s">
        <v>6729</v>
      </c>
      <c r="J2170" s="56"/>
      <c r="K2170" s="44"/>
      <c r="L2170" s="45"/>
      <c r="M2170" s="46" t="s">
        <v>6730</v>
      </c>
      <c r="N2170" s="40" t="s">
        <v>6731</v>
      </c>
      <c r="O2170" s="61"/>
      <c r="P2170" s="49"/>
      <c r="Q2170" s="59"/>
      <c r="R2170" s="59"/>
      <c r="S2170" s="49"/>
      <c r="T2170" s="50" t="str">
        <f>IFERROR(__xludf.DUMMYFUNCTION("if(isblank($A2170),"""",REGEXREPLACE($A2170,   "",?(\d),?"",  ""$1""&amp;""-""&amp;$H2170))"),"")</f>
        <v/>
      </c>
      <c r="U2170" s="51" t="str">
        <f>IFERROR(__xludf.DUMMYFUNCTION("iferror(split(A2170,"","",TRUE,TRUE),"""")"),"")</f>
        <v/>
      </c>
      <c r="V2170" s="51"/>
      <c r="W2170" s="51"/>
      <c r="X2170" s="51"/>
      <c r="Y2170" s="50" t="str">
        <f>IFERROR(__xludf.DUMMYFUNCTION("if(or(U2170="""",U2170=""f""),"""",U2170&amp;"": ""&amp;vlookup(to_text(U2170),'1.Learning-Goals'!$A$3:$B$100,2,FALSE))"),"")</f>
        <v/>
      </c>
      <c r="Z2170" s="50" t="str">
        <f>IFERROR(__xludf.DUMMYFUNCTION("if(or(V2170="""",V2170=""f""),"""",V2170&amp;"": ""&amp;vlookup(to_text(V2170),'1.Learning-Goals'!$A$3:$B$100,2,FALSE))"),"")</f>
        <v/>
      </c>
      <c r="AA2170" s="50" t="str">
        <f>IFERROR(__xludf.DUMMYFUNCTION("if(or(W2170="""",W2170=""f""),"""",W2170&amp;"": ""&amp;vlookup(to_text(W2170),'1.Learning-Goals'!$A$3:$B$100,2,FALSE))"),"")</f>
        <v/>
      </c>
      <c r="AB2170" s="50" t="str">
        <f>IFERROR(__xludf.DUMMYFUNCTION("if(or(X2170="""",X2170=""f""),"""",X2170&amp;"": ""&amp;vlookup(to_text(X2170),'1.Learning-Goals'!$A$3:$B$100,2,FALSE))"),"")</f>
        <v/>
      </c>
      <c r="AC2170" s="52"/>
      <c r="AD2170" s="52"/>
      <c r="AE2170" s="52"/>
      <c r="AF2170" s="52"/>
      <c r="AG2170" s="52"/>
      <c r="AH2170" s="52"/>
      <c r="AI2170" s="52"/>
      <c r="AJ2170" s="52"/>
    </row>
    <row r="2171" ht="15.75" customHeight="1">
      <c r="A2171" s="53"/>
      <c r="B2171" s="39" t="str">
        <f t="shared" si="1"/>
        <v/>
      </c>
      <c r="C2171" s="40" t="s">
        <v>6934</v>
      </c>
      <c r="D2171" s="41" t="s">
        <v>6935</v>
      </c>
      <c r="E2171" s="41" t="s">
        <v>6691</v>
      </c>
      <c r="F2171" s="40" t="s">
        <v>6728</v>
      </c>
      <c r="G2171" s="41" t="s">
        <v>4902</v>
      </c>
      <c r="H2171" s="62" t="s">
        <v>6693</v>
      </c>
      <c r="I2171" s="41" t="s">
        <v>6729</v>
      </c>
      <c r="J2171" s="56"/>
      <c r="K2171" s="44"/>
      <c r="L2171" s="45"/>
      <c r="M2171" s="46" t="s">
        <v>6730</v>
      </c>
      <c r="N2171" s="40" t="s">
        <v>6731</v>
      </c>
      <c r="O2171" s="61"/>
      <c r="P2171" s="49"/>
      <c r="Q2171" s="59"/>
      <c r="R2171" s="59"/>
      <c r="S2171" s="49"/>
      <c r="T2171" s="50" t="str">
        <f>IFERROR(__xludf.DUMMYFUNCTION("if(isblank($A2171),"""",REGEXREPLACE($A2171,   "",?(\d),?"",  ""$1""&amp;""-""&amp;$H2171))"),"")</f>
        <v/>
      </c>
      <c r="U2171" s="51" t="str">
        <f>IFERROR(__xludf.DUMMYFUNCTION("iferror(split(A2171,"","",TRUE,TRUE),"""")"),"")</f>
        <v/>
      </c>
      <c r="V2171" s="51"/>
      <c r="W2171" s="51"/>
      <c r="X2171" s="51"/>
      <c r="Y2171" s="50" t="str">
        <f>IFERROR(__xludf.DUMMYFUNCTION("if(or(U2171="""",U2171=""f""),"""",U2171&amp;"": ""&amp;vlookup(to_text(U2171),'1.Learning-Goals'!$A$3:$B$100,2,FALSE))"),"")</f>
        <v/>
      </c>
      <c r="Z2171" s="50" t="str">
        <f>IFERROR(__xludf.DUMMYFUNCTION("if(or(V2171="""",V2171=""f""),"""",V2171&amp;"": ""&amp;vlookup(to_text(V2171),'1.Learning-Goals'!$A$3:$B$100,2,FALSE))"),"")</f>
        <v/>
      </c>
      <c r="AA2171" s="50" t="str">
        <f>IFERROR(__xludf.DUMMYFUNCTION("if(or(W2171="""",W2171=""f""),"""",W2171&amp;"": ""&amp;vlookup(to_text(W2171),'1.Learning-Goals'!$A$3:$B$100,2,FALSE))"),"")</f>
        <v/>
      </c>
      <c r="AB2171" s="50" t="str">
        <f>IFERROR(__xludf.DUMMYFUNCTION("if(or(X2171="""",X2171=""f""),"""",X2171&amp;"": ""&amp;vlookup(to_text(X2171),'1.Learning-Goals'!$A$3:$B$100,2,FALSE))"),"")</f>
        <v/>
      </c>
      <c r="AC2171" s="52"/>
      <c r="AD2171" s="52"/>
      <c r="AE2171" s="52"/>
      <c r="AF2171" s="52"/>
      <c r="AG2171" s="52"/>
      <c r="AH2171" s="52"/>
      <c r="AI2171" s="52"/>
      <c r="AJ2171" s="52"/>
    </row>
    <row r="2172" ht="15.75" customHeight="1">
      <c r="A2172" s="53"/>
      <c r="B2172" s="39" t="str">
        <f t="shared" si="1"/>
        <v/>
      </c>
      <c r="C2172" s="40" t="s">
        <v>6936</v>
      </c>
      <c r="D2172" s="41" t="s">
        <v>6937</v>
      </c>
      <c r="E2172" s="41" t="s">
        <v>6691</v>
      </c>
      <c r="F2172" s="40" t="s">
        <v>6728</v>
      </c>
      <c r="G2172" s="41" t="s">
        <v>1067</v>
      </c>
      <c r="H2172" s="62" t="s">
        <v>6693</v>
      </c>
      <c r="I2172" s="41" t="s">
        <v>6729</v>
      </c>
      <c r="J2172" s="56"/>
      <c r="K2172" s="44"/>
      <c r="L2172" s="45"/>
      <c r="M2172" s="46" t="s">
        <v>6730</v>
      </c>
      <c r="N2172" s="40" t="s">
        <v>6731</v>
      </c>
      <c r="O2172" s="61"/>
      <c r="P2172" s="49"/>
      <c r="Q2172" s="59"/>
      <c r="R2172" s="59"/>
      <c r="S2172" s="49"/>
      <c r="T2172" s="50" t="str">
        <f>IFERROR(__xludf.DUMMYFUNCTION("if(isblank($A2172),"""",REGEXREPLACE($A2172,   "",?(\d),?"",  ""$1""&amp;""-""&amp;$H2172))"),"")</f>
        <v/>
      </c>
      <c r="U2172" s="51" t="str">
        <f>IFERROR(__xludf.DUMMYFUNCTION("iferror(split(A2172,"","",TRUE,TRUE),"""")"),"")</f>
        <v/>
      </c>
      <c r="V2172" s="51"/>
      <c r="W2172" s="51"/>
      <c r="X2172" s="51"/>
      <c r="Y2172" s="50" t="str">
        <f>IFERROR(__xludf.DUMMYFUNCTION("if(or(U2172="""",U2172=""f""),"""",U2172&amp;"": ""&amp;vlookup(to_text(U2172),'1.Learning-Goals'!$A$3:$B$100,2,FALSE))"),"")</f>
        <v/>
      </c>
      <c r="Z2172" s="50" t="str">
        <f>IFERROR(__xludf.DUMMYFUNCTION("if(or(V2172="""",V2172=""f""),"""",V2172&amp;"": ""&amp;vlookup(to_text(V2172),'1.Learning-Goals'!$A$3:$B$100,2,FALSE))"),"")</f>
        <v/>
      </c>
      <c r="AA2172" s="50" t="str">
        <f>IFERROR(__xludf.DUMMYFUNCTION("if(or(W2172="""",W2172=""f""),"""",W2172&amp;"": ""&amp;vlookup(to_text(W2172),'1.Learning-Goals'!$A$3:$B$100,2,FALSE))"),"")</f>
        <v/>
      </c>
      <c r="AB2172" s="50" t="str">
        <f>IFERROR(__xludf.DUMMYFUNCTION("if(or(X2172="""",X2172=""f""),"""",X2172&amp;"": ""&amp;vlookup(to_text(X2172),'1.Learning-Goals'!$A$3:$B$100,2,FALSE))"),"")</f>
        <v/>
      </c>
      <c r="AC2172" s="52"/>
      <c r="AD2172" s="52"/>
      <c r="AE2172" s="52"/>
      <c r="AF2172" s="52"/>
      <c r="AG2172" s="52"/>
      <c r="AH2172" s="52"/>
      <c r="AI2172" s="52"/>
      <c r="AJ2172" s="52"/>
    </row>
    <row r="2173" ht="15.75" customHeight="1">
      <c r="A2173" s="53"/>
      <c r="B2173" s="39" t="str">
        <f t="shared" si="1"/>
        <v/>
      </c>
      <c r="C2173" s="40" t="s">
        <v>6938</v>
      </c>
      <c r="D2173" s="41" t="s">
        <v>6939</v>
      </c>
      <c r="E2173" s="41" t="s">
        <v>6691</v>
      </c>
      <c r="F2173" s="40" t="s">
        <v>6728</v>
      </c>
      <c r="G2173" s="41" t="s">
        <v>4051</v>
      </c>
      <c r="H2173" s="62" t="s">
        <v>6693</v>
      </c>
      <c r="I2173" s="41" t="s">
        <v>6729</v>
      </c>
      <c r="J2173" s="43"/>
      <c r="K2173" s="44"/>
      <c r="L2173" s="45"/>
      <c r="M2173" s="46" t="s">
        <v>6730</v>
      </c>
      <c r="N2173" s="40" t="s">
        <v>6731</v>
      </c>
      <c r="O2173" s="61"/>
      <c r="P2173" s="49"/>
      <c r="Q2173" s="59"/>
      <c r="R2173" s="59"/>
      <c r="S2173" s="49"/>
      <c r="T2173" s="50" t="str">
        <f>IFERROR(__xludf.DUMMYFUNCTION("if(isblank($A2173),"""",REGEXREPLACE($A2173,   "",?(\d),?"",  ""$1""&amp;""-""&amp;$H2173))"),"")</f>
        <v/>
      </c>
      <c r="U2173" s="51" t="str">
        <f>IFERROR(__xludf.DUMMYFUNCTION("iferror(split(A2173,"","",TRUE,TRUE),"""")"),"")</f>
        <v/>
      </c>
      <c r="V2173" s="51"/>
      <c r="W2173" s="51"/>
      <c r="X2173" s="51"/>
      <c r="Y2173" s="50" t="str">
        <f>IFERROR(__xludf.DUMMYFUNCTION("if(or(U2173="""",U2173=""f""),"""",U2173&amp;"": ""&amp;vlookup(to_text(U2173),'1.Learning-Goals'!$A$3:$B$100,2,FALSE))"),"")</f>
        <v/>
      </c>
      <c r="Z2173" s="50" t="str">
        <f>IFERROR(__xludf.DUMMYFUNCTION("if(or(V2173="""",V2173=""f""),"""",V2173&amp;"": ""&amp;vlookup(to_text(V2173),'1.Learning-Goals'!$A$3:$B$100,2,FALSE))"),"")</f>
        <v/>
      </c>
      <c r="AA2173" s="50" t="str">
        <f>IFERROR(__xludf.DUMMYFUNCTION("if(or(W2173="""",W2173=""f""),"""",W2173&amp;"": ""&amp;vlookup(to_text(W2173),'1.Learning-Goals'!$A$3:$B$100,2,FALSE))"),"")</f>
        <v/>
      </c>
      <c r="AB2173" s="50" t="str">
        <f>IFERROR(__xludf.DUMMYFUNCTION("if(or(X2173="""",X2173=""f""),"""",X2173&amp;"": ""&amp;vlookup(to_text(X2173),'1.Learning-Goals'!$A$3:$B$100,2,FALSE))"),"")</f>
        <v/>
      </c>
      <c r="AC2173" s="52"/>
      <c r="AD2173" s="52"/>
      <c r="AE2173" s="52"/>
      <c r="AF2173" s="52"/>
      <c r="AG2173" s="52"/>
      <c r="AH2173" s="52"/>
      <c r="AI2173" s="52"/>
      <c r="AJ2173" s="52"/>
    </row>
    <row r="2174" ht="15.75" customHeight="1">
      <c r="A2174" s="53"/>
      <c r="B2174" s="39" t="str">
        <f t="shared" si="1"/>
        <v/>
      </c>
      <c r="C2174" s="40" t="s">
        <v>6940</v>
      </c>
      <c r="D2174" s="41" t="s">
        <v>6941</v>
      </c>
      <c r="E2174" s="41" t="s">
        <v>6691</v>
      </c>
      <c r="F2174" s="40" t="s">
        <v>6728</v>
      </c>
      <c r="G2174" s="41" t="s">
        <v>6701</v>
      </c>
      <c r="H2174" s="62" t="s">
        <v>6693</v>
      </c>
      <c r="I2174" s="41" t="s">
        <v>6729</v>
      </c>
      <c r="J2174" s="56"/>
      <c r="K2174" s="44"/>
      <c r="L2174" s="45"/>
      <c r="M2174" s="46" t="s">
        <v>6730</v>
      </c>
      <c r="N2174" s="40" t="s">
        <v>6731</v>
      </c>
      <c r="O2174" s="61"/>
      <c r="P2174" s="49"/>
      <c r="Q2174" s="59"/>
      <c r="R2174" s="59"/>
      <c r="S2174" s="49"/>
      <c r="T2174" s="50" t="str">
        <f>IFERROR(__xludf.DUMMYFUNCTION("if(isblank($A2174),"""",REGEXREPLACE($A2174,   "",?(\d),?"",  ""$1""&amp;""-""&amp;$H2174))"),"")</f>
        <v/>
      </c>
      <c r="U2174" s="51" t="str">
        <f>IFERROR(__xludf.DUMMYFUNCTION("iferror(split(A2174,"","",TRUE,TRUE),"""")"),"")</f>
        <v/>
      </c>
      <c r="V2174" s="51"/>
      <c r="W2174" s="51"/>
      <c r="X2174" s="51"/>
      <c r="Y2174" s="50" t="str">
        <f>IFERROR(__xludf.DUMMYFUNCTION("if(or(U2174="""",U2174=""f""),"""",U2174&amp;"": ""&amp;vlookup(to_text(U2174),'1.Learning-Goals'!$A$3:$B$100,2,FALSE))"),"")</f>
        <v/>
      </c>
      <c r="Z2174" s="50" t="str">
        <f>IFERROR(__xludf.DUMMYFUNCTION("if(or(V2174="""",V2174=""f""),"""",V2174&amp;"": ""&amp;vlookup(to_text(V2174),'1.Learning-Goals'!$A$3:$B$100,2,FALSE))"),"")</f>
        <v/>
      </c>
      <c r="AA2174" s="50" t="str">
        <f>IFERROR(__xludf.DUMMYFUNCTION("if(or(W2174="""",W2174=""f""),"""",W2174&amp;"": ""&amp;vlookup(to_text(W2174),'1.Learning-Goals'!$A$3:$B$100,2,FALSE))"),"")</f>
        <v/>
      </c>
      <c r="AB2174" s="50" t="str">
        <f>IFERROR(__xludf.DUMMYFUNCTION("if(or(X2174="""",X2174=""f""),"""",X2174&amp;"": ""&amp;vlookup(to_text(X2174),'1.Learning-Goals'!$A$3:$B$100,2,FALSE))"),"")</f>
        <v/>
      </c>
      <c r="AC2174" s="52"/>
      <c r="AD2174" s="52"/>
      <c r="AE2174" s="52"/>
      <c r="AF2174" s="52"/>
      <c r="AG2174" s="52"/>
      <c r="AH2174" s="52"/>
      <c r="AI2174" s="52"/>
      <c r="AJ2174" s="52"/>
    </row>
    <row r="2175" ht="15.75" customHeight="1">
      <c r="A2175" s="53"/>
      <c r="B2175" s="39" t="str">
        <f t="shared" si="1"/>
        <v/>
      </c>
      <c r="C2175" s="40" t="s">
        <v>6942</v>
      </c>
      <c r="D2175" s="41" t="s">
        <v>6943</v>
      </c>
      <c r="E2175" s="41" t="s">
        <v>6691</v>
      </c>
      <c r="F2175" s="40" t="s">
        <v>6728</v>
      </c>
      <c r="G2175" s="41" t="s">
        <v>4902</v>
      </c>
      <c r="H2175" s="62" t="s">
        <v>6693</v>
      </c>
      <c r="I2175" s="41" t="s">
        <v>6729</v>
      </c>
      <c r="J2175" s="56"/>
      <c r="K2175" s="44"/>
      <c r="L2175" s="45"/>
      <c r="M2175" s="46" t="s">
        <v>6730</v>
      </c>
      <c r="N2175" s="40" t="s">
        <v>6731</v>
      </c>
      <c r="O2175" s="61"/>
      <c r="P2175" s="49"/>
      <c r="Q2175" s="59"/>
      <c r="R2175" s="59"/>
      <c r="S2175" s="49"/>
      <c r="T2175" s="50" t="str">
        <f>IFERROR(__xludf.DUMMYFUNCTION("if(isblank($A2175),"""",REGEXREPLACE($A2175,   "",?(\d),?"",  ""$1""&amp;""-""&amp;$H2175))"),"")</f>
        <v/>
      </c>
      <c r="U2175" s="51" t="str">
        <f>IFERROR(__xludf.DUMMYFUNCTION("iferror(split(A2175,"","",TRUE,TRUE),"""")"),"")</f>
        <v/>
      </c>
      <c r="V2175" s="51"/>
      <c r="W2175" s="51"/>
      <c r="X2175" s="51"/>
      <c r="Y2175" s="50" t="str">
        <f>IFERROR(__xludf.DUMMYFUNCTION("if(or(U2175="""",U2175=""f""),"""",U2175&amp;"": ""&amp;vlookup(to_text(U2175),'1.Learning-Goals'!$A$3:$B$100,2,FALSE))"),"")</f>
        <v/>
      </c>
      <c r="Z2175" s="50" t="str">
        <f>IFERROR(__xludf.DUMMYFUNCTION("if(or(V2175="""",V2175=""f""),"""",V2175&amp;"": ""&amp;vlookup(to_text(V2175),'1.Learning-Goals'!$A$3:$B$100,2,FALSE))"),"")</f>
        <v/>
      </c>
      <c r="AA2175" s="50" t="str">
        <f>IFERROR(__xludf.DUMMYFUNCTION("if(or(W2175="""",W2175=""f""),"""",W2175&amp;"": ""&amp;vlookup(to_text(W2175),'1.Learning-Goals'!$A$3:$B$100,2,FALSE))"),"")</f>
        <v/>
      </c>
      <c r="AB2175" s="50" t="str">
        <f>IFERROR(__xludf.DUMMYFUNCTION("if(or(X2175="""",X2175=""f""),"""",X2175&amp;"": ""&amp;vlookup(to_text(X2175),'1.Learning-Goals'!$A$3:$B$100,2,FALSE))"),"")</f>
        <v/>
      </c>
      <c r="AC2175" s="52"/>
      <c r="AD2175" s="52"/>
      <c r="AE2175" s="52"/>
      <c r="AF2175" s="52"/>
      <c r="AG2175" s="52"/>
      <c r="AH2175" s="52"/>
      <c r="AI2175" s="52"/>
      <c r="AJ2175" s="52"/>
    </row>
    <row r="2176" ht="15.75" customHeight="1">
      <c r="A2176" s="53"/>
      <c r="B2176" s="39" t="str">
        <f t="shared" si="1"/>
        <v/>
      </c>
      <c r="C2176" s="40" t="s">
        <v>6944</v>
      </c>
      <c r="D2176" s="41" t="s">
        <v>6945</v>
      </c>
      <c r="E2176" s="41" t="s">
        <v>6691</v>
      </c>
      <c r="F2176" s="40" t="s">
        <v>6728</v>
      </c>
      <c r="G2176" s="41" t="s">
        <v>1067</v>
      </c>
      <c r="H2176" s="62" t="s">
        <v>6693</v>
      </c>
      <c r="I2176" s="41" t="s">
        <v>6729</v>
      </c>
      <c r="J2176" s="56"/>
      <c r="K2176" s="44"/>
      <c r="L2176" s="45"/>
      <c r="M2176" s="46" t="s">
        <v>6730</v>
      </c>
      <c r="N2176" s="40" t="s">
        <v>6731</v>
      </c>
      <c r="O2176" s="61"/>
      <c r="P2176" s="49"/>
      <c r="Q2176" s="59"/>
      <c r="R2176" s="59"/>
      <c r="S2176" s="49"/>
      <c r="T2176" s="50" t="str">
        <f>IFERROR(__xludf.DUMMYFUNCTION("if(isblank($A2176),"""",REGEXREPLACE($A2176,   "",?(\d),?"",  ""$1""&amp;""-""&amp;$H2176))"),"")</f>
        <v/>
      </c>
      <c r="U2176" s="51" t="str">
        <f>IFERROR(__xludf.DUMMYFUNCTION("iferror(split(A2176,"","",TRUE,TRUE),"""")"),"")</f>
        <v/>
      </c>
      <c r="V2176" s="51"/>
      <c r="W2176" s="51"/>
      <c r="X2176" s="51"/>
      <c r="Y2176" s="50" t="str">
        <f>IFERROR(__xludf.DUMMYFUNCTION("if(or(U2176="""",U2176=""f""),"""",U2176&amp;"": ""&amp;vlookup(to_text(U2176),'1.Learning-Goals'!$A$3:$B$100,2,FALSE))"),"")</f>
        <v/>
      </c>
      <c r="Z2176" s="50" t="str">
        <f>IFERROR(__xludf.DUMMYFUNCTION("if(or(V2176="""",V2176=""f""),"""",V2176&amp;"": ""&amp;vlookup(to_text(V2176),'1.Learning-Goals'!$A$3:$B$100,2,FALSE))"),"")</f>
        <v/>
      </c>
      <c r="AA2176" s="50" t="str">
        <f>IFERROR(__xludf.DUMMYFUNCTION("if(or(W2176="""",W2176=""f""),"""",W2176&amp;"": ""&amp;vlookup(to_text(W2176),'1.Learning-Goals'!$A$3:$B$100,2,FALSE))"),"")</f>
        <v/>
      </c>
      <c r="AB2176" s="50" t="str">
        <f>IFERROR(__xludf.DUMMYFUNCTION("if(or(X2176="""",X2176=""f""),"""",X2176&amp;"": ""&amp;vlookup(to_text(X2176),'1.Learning-Goals'!$A$3:$B$100,2,FALSE))"),"")</f>
        <v/>
      </c>
      <c r="AC2176" s="52"/>
      <c r="AD2176" s="52"/>
      <c r="AE2176" s="52"/>
      <c r="AF2176" s="52"/>
      <c r="AG2176" s="52"/>
      <c r="AH2176" s="52"/>
      <c r="AI2176" s="52"/>
      <c r="AJ2176" s="52"/>
    </row>
    <row r="2177" ht="15.75" customHeight="1">
      <c r="A2177" s="53"/>
      <c r="B2177" s="39" t="str">
        <f t="shared" si="1"/>
        <v/>
      </c>
      <c r="C2177" s="40" t="s">
        <v>6946</v>
      </c>
      <c r="D2177" s="41" t="s">
        <v>6947</v>
      </c>
      <c r="E2177" s="41" t="s">
        <v>6691</v>
      </c>
      <c r="F2177" s="40" t="s">
        <v>6728</v>
      </c>
      <c r="G2177" s="41" t="s">
        <v>4051</v>
      </c>
      <c r="H2177" s="62" t="s">
        <v>6693</v>
      </c>
      <c r="I2177" s="41" t="s">
        <v>6729</v>
      </c>
      <c r="J2177" s="43"/>
      <c r="K2177" s="44"/>
      <c r="L2177" s="45"/>
      <c r="M2177" s="46" t="s">
        <v>6730</v>
      </c>
      <c r="N2177" s="40" t="s">
        <v>6731</v>
      </c>
      <c r="O2177" s="61"/>
      <c r="P2177" s="49"/>
      <c r="Q2177" s="59"/>
      <c r="R2177" s="59"/>
      <c r="S2177" s="49"/>
      <c r="T2177" s="50" t="str">
        <f>IFERROR(__xludf.DUMMYFUNCTION("if(isblank($A2177),"""",REGEXREPLACE($A2177,   "",?(\d),?"",  ""$1""&amp;""-""&amp;$H2177))"),"")</f>
        <v/>
      </c>
      <c r="U2177" s="51" t="str">
        <f>IFERROR(__xludf.DUMMYFUNCTION("iferror(split(A2177,"","",TRUE,TRUE),"""")"),"")</f>
        <v/>
      </c>
      <c r="V2177" s="51"/>
      <c r="W2177" s="51"/>
      <c r="X2177" s="51"/>
      <c r="Y2177" s="50" t="str">
        <f>IFERROR(__xludf.DUMMYFUNCTION("if(or(U2177="""",U2177=""f""),"""",U2177&amp;"": ""&amp;vlookup(to_text(U2177),'1.Learning-Goals'!$A$3:$B$100,2,FALSE))"),"")</f>
        <v/>
      </c>
      <c r="Z2177" s="50" t="str">
        <f>IFERROR(__xludf.DUMMYFUNCTION("if(or(V2177="""",V2177=""f""),"""",V2177&amp;"": ""&amp;vlookup(to_text(V2177),'1.Learning-Goals'!$A$3:$B$100,2,FALSE))"),"")</f>
        <v/>
      </c>
      <c r="AA2177" s="50" t="str">
        <f>IFERROR(__xludf.DUMMYFUNCTION("if(or(W2177="""",W2177=""f""),"""",W2177&amp;"": ""&amp;vlookup(to_text(W2177),'1.Learning-Goals'!$A$3:$B$100,2,FALSE))"),"")</f>
        <v/>
      </c>
      <c r="AB2177" s="50" t="str">
        <f>IFERROR(__xludf.DUMMYFUNCTION("if(or(X2177="""",X2177=""f""),"""",X2177&amp;"": ""&amp;vlookup(to_text(X2177),'1.Learning-Goals'!$A$3:$B$100,2,FALSE))"),"")</f>
        <v/>
      </c>
      <c r="AC2177" s="52"/>
      <c r="AD2177" s="52"/>
      <c r="AE2177" s="52"/>
      <c r="AF2177" s="52"/>
      <c r="AG2177" s="52"/>
      <c r="AH2177" s="52"/>
      <c r="AI2177" s="52"/>
      <c r="AJ2177" s="52"/>
    </row>
    <row r="2178" ht="15.75" customHeight="1">
      <c r="A2178" s="53"/>
      <c r="B2178" s="39" t="str">
        <f t="shared" si="1"/>
        <v/>
      </c>
      <c r="C2178" s="40" t="s">
        <v>6948</v>
      </c>
      <c r="D2178" s="41" t="s">
        <v>6949</v>
      </c>
      <c r="E2178" s="41" t="s">
        <v>6691</v>
      </c>
      <c r="F2178" s="40" t="s">
        <v>6728</v>
      </c>
      <c r="G2178" s="41" t="s">
        <v>4902</v>
      </c>
      <c r="H2178" s="62" t="s">
        <v>6693</v>
      </c>
      <c r="I2178" s="41" t="s">
        <v>6729</v>
      </c>
      <c r="J2178" s="56"/>
      <c r="K2178" s="44"/>
      <c r="L2178" s="45"/>
      <c r="M2178" s="46" t="s">
        <v>6730</v>
      </c>
      <c r="N2178" s="40" t="s">
        <v>6731</v>
      </c>
      <c r="O2178" s="61"/>
      <c r="P2178" s="49"/>
      <c r="Q2178" s="59"/>
      <c r="R2178" s="59"/>
      <c r="S2178" s="49"/>
      <c r="T2178" s="50" t="str">
        <f>IFERROR(__xludf.DUMMYFUNCTION("if(isblank($A2178),"""",REGEXREPLACE($A2178,   "",?(\d),?"",  ""$1""&amp;""-""&amp;$H2178))"),"")</f>
        <v/>
      </c>
      <c r="U2178" s="51" t="str">
        <f>IFERROR(__xludf.DUMMYFUNCTION("iferror(split(A2178,"","",TRUE,TRUE),"""")"),"")</f>
        <v/>
      </c>
      <c r="V2178" s="51"/>
      <c r="W2178" s="51"/>
      <c r="X2178" s="51"/>
      <c r="Y2178" s="50" t="str">
        <f>IFERROR(__xludf.DUMMYFUNCTION("if(or(U2178="""",U2178=""f""),"""",U2178&amp;"": ""&amp;vlookup(to_text(U2178),'1.Learning-Goals'!$A$3:$B$100,2,FALSE))"),"")</f>
        <v/>
      </c>
      <c r="Z2178" s="50" t="str">
        <f>IFERROR(__xludf.DUMMYFUNCTION("if(or(V2178="""",V2178=""f""),"""",V2178&amp;"": ""&amp;vlookup(to_text(V2178),'1.Learning-Goals'!$A$3:$B$100,2,FALSE))"),"")</f>
        <v/>
      </c>
      <c r="AA2178" s="50" t="str">
        <f>IFERROR(__xludf.DUMMYFUNCTION("if(or(W2178="""",W2178=""f""),"""",W2178&amp;"": ""&amp;vlookup(to_text(W2178),'1.Learning-Goals'!$A$3:$B$100,2,FALSE))"),"")</f>
        <v/>
      </c>
      <c r="AB2178" s="50" t="str">
        <f>IFERROR(__xludf.DUMMYFUNCTION("if(or(X2178="""",X2178=""f""),"""",X2178&amp;"": ""&amp;vlookup(to_text(X2178),'1.Learning-Goals'!$A$3:$B$100,2,FALSE))"),"")</f>
        <v/>
      </c>
      <c r="AC2178" s="52"/>
      <c r="AD2178" s="52"/>
      <c r="AE2178" s="52"/>
      <c r="AF2178" s="52"/>
      <c r="AG2178" s="52"/>
      <c r="AH2178" s="52"/>
      <c r="AI2178" s="52"/>
      <c r="AJ2178" s="52"/>
    </row>
    <row r="2179" ht="15.75" customHeight="1">
      <c r="A2179" s="53"/>
      <c r="B2179" s="39" t="str">
        <f t="shared" si="1"/>
        <v/>
      </c>
      <c r="C2179" s="40" t="s">
        <v>6950</v>
      </c>
      <c r="D2179" s="41" t="s">
        <v>6951</v>
      </c>
      <c r="E2179" s="41" t="s">
        <v>6691</v>
      </c>
      <c r="F2179" s="40" t="s">
        <v>6728</v>
      </c>
      <c r="G2179" s="41" t="s">
        <v>1067</v>
      </c>
      <c r="H2179" s="62" t="s">
        <v>6693</v>
      </c>
      <c r="I2179" s="41" t="s">
        <v>6729</v>
      </c>
      <c r="J2179" s="56"/>
      <c r="K2179" s="44"/>
      <c r="L2179" s="45"/>
      <c r="M2179" s="46" t="s">
        <v>6730</v>
      </c>
      <c r="N2179" s="40" t="s">
        <v>6731</v>
      </c>
      <c r="O2179" s="61"/>
      <c r="P2179" s="49"/>
      <c r="Q2179" s="59"/>
      <c r="R2179" s="59"/>
      <c r="S2179" s="49"/>
      <c r="T2179" s="50" t="str">
        <f>IFERROR(__xludf.DUMMYFUNCTION("if(isblank($A2179),"""",REGEXREPLACE($A2179,   "",?(\d),?"",  ""$1""&amp;""-""&amp;$H2179))"),"")</f>
        <v/>
      </c>
      <c r="U2179" s="51" t="str">
        <f>IFERROR(__xludf.DUMMYFUNCTION("iferror(split(A2179,"","",TRUE,TRUE),"""")"),"")</f>
        <v/>
      </c>
      <c r="V2179" s="51"/>
      <c r="W2179" s="51"/>
      <c r="X2179" s="51"/>
      <c r="Y2179" s="50" t="str">
        <f>IFERROR(__xludf.DUMMYFUNCTION("if(or(U2179="""",U2179=""f""),"""",U2179&amp;"": ""&amp;vlookup(to_text(U2179),'1.Learning-Goals'!$A$3:$B$100,2,FALSE))"),"")</f>
        <v/>
      </c>
      <c r="Z2179" s="50" t="str">
        <f>IFERROR(__xludf.DUMMYFUNCTION("if(or(V2179="""",V2179=""f""),"""",V2179&amp;"": ""&amp;vlookup(to_text(V2179),'1.Learning-Goals'!$A$3:$B$100,2,FALSE))"),"")</f>
        <v/>
      </c>
      <c r="AA2179" s="50" t="str">
        <f>IFERROR(__xludf.DUMMYFUNCTION("if(or(W2179="""",W2179=""f""),"""",W2179&amp;"": ""&amp;vlookup(to_text(W2179),'1.Learning-Goals'!$A$3:$B$100,2,FALSE))"),"")</f>
        <v/>
      </c>
      <c r="AB2179" s="50" t="str">
        <f>IFERROR(__xludf.DUMMYFUNCTION("if(or(X2179="""",X2179=""f""),"""",X2179&amp;"": ""&amp;vlookup(to_text(X2179),'1.Learning-Goals'!$A$3:$B$100,2,FALSE))"),"")</f>
        <v/>
      </c>
      <c r="AC2179" s="52"/>
      <c r="AD2179" s="52"/>
      <c r="AE2179" s="52"/>
      <c r="AF2179" s="52"/>
      <c r="AG2179" s="52"/>
      <c r="AH2179" s="52"/>
      <c r="AI2179" s="52"/>
      <c r="AJ2179" s="52"/>
    </row>
    <row r="2180" ht="15.75" customHeight="1">
      <c r="A2180" s="53"/>
      <c r="B2180" s="39" t="str">
        <f t="shared" si="1"/>
        <v/>
      </c>
      <c r="C2180" s="40" t="s">
        <v>6952</v>
      </c>
      <c r="D2180" s="41" t="s">
        <v>6953</v>
      </c>
      <c r="E2180" s="41" t="s">
        <v>6691</v>
      </c>
      <c r="F2180" s="40" t="s">
        <v>6728</v>
      </c>
      <c r="G2180" s="41" t="s">
        <v>4051</v>
      </c>
      <c r="H2180" s="62" t="s">
        <v>6693</v>
      </c>
      <c r="I2180" s="41" t="s">
        <v>6729</v>
      </c>
      <c r="J2180" s="43"/>
      <c r="K2180" s="44"/>
      <c r="L2180" s="45"/>
      <c r="M2180" s="46" t="s">
        <v>6730</v>
      </c>
      <c r="N2180" s="40" t="s">
        <v>6731</v>
      </c>
      <c r="O2180" s="61"/>
      <c r="P2180" s="49"/>
      <c r="Q2180" s="59"/>
      <c r="R2180" s="59"/>
      <c r="S2180" s="49"/>
      <c r="T2180" s="50" t="str">
        <f>IFERROR(__xludf.DUMMYFUNCTION("if(isblank($A2180),"""",REGEXREPLACE($A2180,   "",?(\d),?"",  ""$1""&amp;""-""&amp;$H2180))"),"")</f>
        <v/>
      </c>
      <c r="U2180" s="51" t="str">
        <f>IFERROR(__xludf.DUMMYFUNCTION("iferror(split(A2180,"","",TRUE,TRUE),"""")"),"")</f>
        <v/>
      </c>
      <c r="V2180" s="51"/>
      <c r="W2180" s="51"/>
      <c r="X2180" s="51"/>
      <c r="Y2180" s="50" t="str">
        <f>IFERROR(__xludf.DUMMYFUNCTION("if(or(U2180="""",U2180=""f""),"""",U2180&amp;"": ""&amp;vlookup(to_text(U2180),'1.Learning-Goals'!$A$3:$B$100,2,FALSE))"),"")</f>
        <v/>
      </c>
      <c r="Z2180" s="50" t="str">
        <f>IFERROR(__xludf.DUMMYFUNCTION("if(or(V2180="""",V2180=""f""),"""",V2180&amp;"": ""&amp;vlookup(to_text(V2180),'1.Learning-Goals'!$A$3:$B$100,2,FALSE))"),"")</f>
        <v/>
      </c>
      <c r="AA2180" s="50" t="str">
        <f>IFERROR(__xludf.DUMMYFUNCTION("if(or(W2180="""",W2180=""f""),"""",W2180&amp;"": ""&amp;vlookup(to_text(W2180),'1.Learning-Goals'!$A$3:$B$100,2,FALSE))"),"")</f>
        <v/>
      </c>
      <c r="AB2180" s="50" t="str">
        <f>IFERROR(__xludf.DUMMYFUNCTION("if(or(X2180="""",X2180=""f""),"""",X2180&amp;"": ""&amp;vlookup(to_text(X2180),'1.Learning-Goals'!$A$3:$B$100,2,FALSE))"),"")</f>
        <v/>
      </c>
      <c r="AC2180" s="52"/>
      <c r="AD2180" s="52"/>
      <c r="AE2180" s="52"/>
      <c r="AF2180" s="52"/>
      <c r="AG2180" s="52"/>
      <c r="AH2180" s="52"/>
      <c r="AI2180" s="52"/>
      <c r="AJ2180" s="52"/>
    </row>
    <row r="2181" ht="15.75" customHeight="1">
      <c r="A2181" s="53"/>
      <c r="B2181" s="39" t="str">
        <f t="shared" si="1"/>
        <v/>
      </c>
      <c r="C2181" s="40" t="s">
        <v>6954</v>
      </c>
      <c r="D2181" s="41" t="s">
        <v>6955</v>
      </c>
      <c r="E2181" s="41" t="s">
        <v>6691</v>
      </c>
      <c r="F2181" s="40" t="s">
        <v>6728</v>
      </c>
      <c r="G2181" s="41" t="s">
        <v>6701</v>
      </c>
      <c r="H2181" s="62" t="s">
        <v>6693</v>
      </c>
      <c r="I2181" s="41" t="s">
        <v>6729</v>
      </c>
      <c r="J2181" s="56"/>
      <c r="K2181" s="44"/>
      <c r="L2181" s="45"/>
      <c r="M2181" s="46" t="s">
        <v>6730</v>
      </c>
      <c r="N2181" s="40" t="s">
        <v>6731</v>
      </c>
      <c r="O2181" s="61"/>
      <c r="P2181" s="49"/>
      <c r="Q2181" s="59"/>
      <c r="R2181" s="59"/>
      <c r="S2181" s="49"/>
      <c r="T2181" s="50" t="str">
        <f>IFERROR(__xludf.DUMMYFUNCTION("if(isblank($A2181),"""",REGEXREPLACE($A2181,   "",?(\d),?"",  ""$1""&amp;""-""&amp;$H2181))"),"")</f>
        <v/>
      </c>
      <c r="U2181" s="51" t="str">
        <f>IFERROR(__xludf.DUMMYFUNCTION("iferror(split(A2181,"","",TRUE,TRUE),"""")"),"")</f>
        <v/>
      </c>
      <c r="V2181" s="51"/>
      <c r="W2181" s="51"/>
      <c r="X2181" s="51"/>
      <c r="Y2181" s="50" t="str">
        <f>IFERROR(__xludf.DUMMYFUNCTION("if(or(U2181="""",U2181=""f""),"""",U2181&amp;"": ""&amp;vlookup(to_text(U2181),'1.Learning-Goals'!$A$3:$B$100,2,FALSE))"),"")</f>
        <v/>
      </c>
      <c r="Z2181" s="50" t="str">
        <f>IFERROR(__xludf.DUMMYFUNCTION("if(or(V2181="""",V2181=""f""),"""",V2181&amp;"": ""&amp;vlookup(to_text(V2181),'1.Learning-Goals'!$A$3:$B$100,2,FALSE))"),"")</f>
        <v/>
      </c>
      <c r="AA2181" s="50" t="str">
        <f>IFERROR(__xludf.DUMMYFUNCTION("if(or(W2181="""",W2181=""f""),"""",W2181&amp;"": ""&amp;vlookup(to_text(W2181),'1.Learning-Goals'!$A$3:$B$100,2,FALSE))"),"")</f>
        <v/>
      </c>
      <c r="AB2181" s="50" t="str">
        <f>IFERROR(__xludf.DUMMYFUNCTION("if(or(X2181="""",X2181=""f""),"""",X2181&amp;"": ""&amp;vlookup(to_text(X2181),'1.Learning-Goals'!$A$3:$B$100,2,FALSE))"),"")</f>
        <v/>
      </c>
      <c r="AC2181" s="52"/>
      <c r="AD2181" s="52"/>
      <c r="AE2181" s="52"/>
      <c r="AF2181" s="52"/>
      <c r="AG2181" s="52"/>
      <c r="AH2181" s="52"/>
      <c r="AI2181" s="52"/>
      <c r="AJ2181" s="52"/>
    </row>
    <row r="2182" ht="15.75" customHeight="1">
      <c r="A2182" s="53"/>
      <c r="B2182" s="39" t="str">
        <f t="shared" si="1"/>
        <v/>
      </c>
      <c r="C2182" s="40" t="s">
        <v>6956</v>
      </c>
      <c r="D2182" s="41" t="s">
        <v>6957</v>
      </c>
      <c r="E2182" s="41" t="s">
        <v>6691</v>
      </c>
      <c r="F2182" s="40" t="s">
        <v>6728</v>
      </c>
      <c r="G2182" s="41" t="s">
        <v>4902</v>
      </c>
      <c r="H2182" s="62" t="s">
        <v>6693</v>
      </c>
      <c r="I2182" s="41" t="s">
        <v>6729</v>
      </c>
      <c r="J2182" s="56"/>
      <c r="K2182" s="44"/>
      <c r="L2182" s="45"/>
      <c r="M2182" s="46" t="s">
        <v>6730</v>
      </c>
      <c r="N2182" s="40" t="s">
        <v>6731</v>
      </c>
      <c r="O2182" s="61"/>
      <c r="P2182" s="49"/>
      <c r="Q2182" s="59"/>
      <c r="R2182" s="59"/>
      <c r="S2182" s="49"/>
      <c r="T2182" s="50" t="str">
        <f>IFERROR(__xludf.DUMMYFUNCTION("if(isblank($A2182),"""",REGEXREPLACE($A2182,   "",?(\d),?"",  ""$1""&amp;""-""&amp;$H2182))"),"")</f>
        <v/>
      </c>
      <c r="U2182" s="51" t="str">
        <f>IFERROR(__xludf.DUMMYFUNCTION("iferror(split(A2182,"","",TRUE,TRUE),"""")"),"")</f>
        <v/>
      </c>
      <c r="V2182" s="51"/>
      <c r="W2182" s="51"/>
      <c r="X2182" s="51"/>
      <c r="Y2182" s="50" t="str">
        <f>IFERROR(__xludf.DUMMYFUNCTION("if(or(U2182="""",U2182=""f""),"""",U2182&amp;"": ""&amp;vlookup(to_text(U2182),'1.Learning-Goals'!$A$3:$B$100,2,FALSE))"),"")</f>
        <v/>
      </c>
      <c r="Z2182" s="50" t="str">
        <f>IFERROR(__xludf.DUMMYFUNCTION("if(or(V2182="""",V2182=""f""),"""",V2182&amp;"": ""&amp;vlookup(to_text(V2182),'1.Learning-Goals'!$A$3:$B$100,2,FALSE))"),"")</f>
        <v/>
      </c>
      <c r="AA2182" s="50" t="str">
        <f>IFERROR(__xludf.DUMMYFUNCTION("if(or(W2182="""",W2182=""f""),"""",W2182&amp;"": ""&amp;vlookup(to_text(W2182),'1.Learning-Goals'!$A$3:$B$100,2,FALSE))"),"")</f>
        <v/>
      </c>
      <c r="AB2182" s="50" t="str">
        <f>IFERROR(__xludf.DUMMYFUNCTION("if(or(X2182="""",X2182=""f""),"""",X2182&amp;"": ""&amp;vlookup(to_text(X2182),'1.Learning-Goals'!$A$3:$B$100,2,FALSE))"),"")</f>
        <v/>
      </c>
      <c r="AC2182" s="52"/>
      <c r="AD2182" s="52"/>
      <c r="AE2182" s="52"/>
      <c r="AF2182" s="52"/>
      <c r="AG2182" s="52"/>
      <c r="AH2182" s="52"/>
      <c r="AI2182" s="52"/>
      <c r="AJ2182" s="52"/>
    </row>
    <row r="2183" ht="15.75" customHeight="1">
      <c r="A2183" s="53"/>
      <c r="B2183" s="39" t="str">
        <f t="shared" si="1"/>
        <v/>
      </c>
      <c r="C2183" s="40" t="s">
        <v>6958</v>
      </c>
      <c r="D2183" s="41" t="s">
        <v>6959</v>
      </c>
      <c r="E2183" s="41" t="s">
        <v>6691</v>
      </c>
      <c r="F2183" s="40" t="s">
        <v>6728</v>
      </c>
      <c r="G2183" s="41" t="s">
        <v>1067</v>
      </c>
      <c r="H2183" s="62" t="s">
        <v>6693</v>
      </c>
      <c r="I2183" s="41" t="s">
        <v>6729</v>
      </c>
      <c r="J2183" s="56"/>
      <c r="K2183" s="44"/>
      <c r="L2183" s="45"/>
      <c r="M2183" s="46" t="s">
        <v>6730</v>
      </c>
      <c r="N2183" s="40" t="s">
        <v>6731</v>
      </c>
      <c r="O2183" s="61"/>
      <c r="P2183" s="49"/>
      <c r="Q2183" s="59"/>
      <c r="R2183" s="59"/>
      <c r="S2183" s="49"/>
      <c r="T2183" s="50" t="str">
        <f>IFERROR(__xludf.DUMMYFUNCTION("if(isblank($A2183),"""",REGEXREPLACE($A2183,   "",?(\d),?"",  ""$1""&amp;""-""&amp;$H2183))"),"")</f>
        <v/>
      </c>
      <c r="U2183" s="51" t="str">
        <f>IFERROR(__xludf.DUMMYFUNCTION("iferror(split(A2183,"","",TRUE,TRUE),"""")"),"")</f>
        <v/>
      </c>
      <c r="V2183" s="51"/>
      <c r="W2183" s="51"/>
      <c r="X2183" s="51"/>
      <c r="Y2183" s="50" t="str">
        <f>IFERROR(__xludf.DUMMYFUNCTION("if(or(U2183="""",U2183=""f""),"""",U2183&amp;"": ""&amp;vlookup(to_text(U2183),'1.Learning-Goals'!$A$3:$B$100,2,FALSE))"),"")</f>
        <v/>
      </c>
      <c r="Z2183" s="50" t="str">
        <f>IFERROR(__xludf.DUMMYFUNCTION("if(or(V2183="""",V2183=""f""),"""",V2183&amp;"": ""&amp;vlookup(to_text(V2183),'1.Learning-Goals'!$A$3:$B$100,2,FALSE))"),"")</f>
        <v/>
      </c>
      <c r="AA2183" s="50" t="str">
        <f>IFERROR(__xludf.DUMMYFUNCTION("if(or(W2183="""",W2183=""f""),"""",W2183&amp;"": ""&amp;vlookup(to_text(W2183),'1.Learning-Goals'!$A$3:$B$100,2,FALSE))"),"")</f>
        <v/>
      </c>
      <c r="AB2183" s="50" t="str">
        <f>IFERROR(__xludf.DUMMYFUNCTION("if(or(X2183="""",X2183=""f""),"""",X2183&amp;"": ""&amp;vlookup(to_text(X2183),'1.Learning-Goals'!$A$3:$B$100,2,FALSE))"),"")</f>
        <v/>
      </c>
      <c r="AC2183" s="52"/>
      <c r="AD2183" s="52"/>
      <c r="AE2183" s="52"/>
      <c r="AF2183" s="52"/>
      <c r="AG2183" s="52"/>
      <c r="AH2183" s="52"/>
      <c r="AI2183" s="52"/>
      <c r="AJ2183" s="52"/>
    </row>
    <row r="2184" ht="15.75" customHeight="1">
      <c r="A2184" s="53"/>
      <c r="B2184" s="39" t="str">
        <f t="shared" si="1"/>
        <v/>
      </c>
      <c r="C2184" s="40" t="s">
        <v>6960</v>
      </c>
      <c r="D2184" s="41" t="s">
        <v>6961</v>
      </c>
      <c r="E2184" s="41" t="s">
        <v>6691</v>
      </c>
      <c r="F2184" s="40" t="s">
        <v>6728</v>
      </c>
      <c r="G2184" s="41" t="s">
        <v>4051</v>
      </c>
      <c r="H2184" s="62" t="s">
        <v>6693</v>
      </c>
      <c r="I2184" s="41" t="s">
        <v>6729</v>
      </c>
      <c r="J2184" s="43"/>
      <c r="K2184" s="44"/>
      <c r="L2184" s="45"/>
      <c r="M2184" s="46" t="s">
        <v>6730</v>
      </c>
      <c r="N2184" s="40" t="s">
        <v>6731</v>
      </c>
      <c r="O2184" s="61"/>
      <c r="P2184" s="49"/>
      <c r="Q2184" s="59"/>
      <c r="R2184" s="59"/>
      <c r="S2184" s="49"/>
      <c r="T2184" s="50" t="str">
        <f>IFERROR(__xludf.DUMMYFUNCTION("if(isblank($A2184),"""",REGEXREPLACE($A2184,   "",?(\d),?"",  ""$1""&amp;""-""&amp;$H2184))"),"")</f>
        <v/>
      </c>
      <c r="U2184" s="51" t="str">
        <f>IFERROR(__xludf.DUMMYFUNCTION("iferror(split(A2184,"","",TRUE,TRUE),"""")"),"")</f>
        <v/>
      </c>
      <c r="V2184" s="51"/>
      <c r="W2184" s="51"/>
      <c r="X2184" s="51"/>
      <c r="Y2184" s="50" t="str">
        <f>IFERROR(__xludf.DUMMYFUNCTION("if(or(U2184="""",U2184=""f""),"""",U2184&amp;"": ""&amp;vlookup(to_text(U2184),'1.Learning-Goals'!$A$3:$B$100,2,FALSE))"),"")</f>
        <v/>
      </c>
      <c r="Z2184" s="50" t="str">
        <f>IFERROR(__xludf.DUMMYFUNCTION("if(or(V2184="""",V2184=""f""),"""",V2184&amp;"": ""&amp;vlookup(to_text(V2184),'1.Learning-Goals'!$A$3:$B$100,2,FALSE))"),"")</f>
        <v/>
      </c>
      <c r="AA2184" s="50" t="str">
        <f>IFERROR(__xludf.DUMMYFUNCTION("if(or(W2184="""",W2184=""f""),"""",W2184&amp;"": ""&amp;vlookup(to_text(W2184),'1.Learning-Goals'!$A$3:$B$100,2,FALSE))"),"")</f>
        <v/>
      </c>
      <c r="AB2184" s="50" t="str">
        <f>IFERROR(__xludf.DUMMYFUNCTION("if(or(X2184="""",X2184=""f""),"""",X2184&amp;"": ""&amp;vlookup(to_text(X2184),'1.Learning-Goals'!$A$3:$B$100,2,FALSE))"),"")</f>
        <v/>
      </c>
      <c r="AC2184" s="52"/>
      <c r="AD2184" s="52"/>
      <c r="AE2184" s="52"/>
      <c r="AF2184" s="52"/>
      <c r="AG2184" s="52"/>
      <c r="AH2184" s="52"/>
      <c r="AI2184" s="52"/>
      <c r="AJ2184" s="52"/>
    </row>
    <row r="2185" ht="15.75" customHeight="1">
      <c r="A2185" s="53"/>
      <c r="B2185" s="39" t="str">
        <f t="shared" si="1"/>
        <v/>
      </c>
      <c r="C2185" s="40" t="s">
        <v>6962</v>
      </c>
      <c r="D2185" s="41" t="s">
        <v>6963</v>
      </c>
      <c r="E2185" s="41" t="s">
        <v>6691</v>
      </c>
      <c r="F2185" s="40" t="s">
        <v>6728</v>
      </c>
      <c r="G2185" s="41" t="s">
        <v>6701</v>
      </c>
      <c r="H2185" s="62" t="s">
        <v>6693</v>
      </c>
      <c r="I2185" s="41" t="s">
        <v>6729</v>
      </c>
      <c r="J2185" s="56"/>
      <c r="K2185" s="44"/>
      <c r="L2185" s="45"/>
      <c r="M2185" s="46" t="s">
        <v>6730</v>
      </c>
      <c r="N2185" s="40" t="s">
        <v>6731</v>
      </c>
      <c r="O2185" s="61"/>
      <c r="P2185" s="49"/>
      <c r="Q2185" s="59"/>
      <c r="R2185" s="59"/>
      <c r="S2185" s="49"/>
      <c r="T2185" s="50" t="str">
        <f>IFERROR(__xludf.DUMMYFUNCTION("if(isblank($A2185),"""",REGEXREPLACE($A2185,   "",?(\d),?"",  ""$1""&amp;""-""&amp;$H2185))"),"")</f>
        <v/>
      </c>
      <c r="U2185" s="51" t="str">
        <f>IFERROR(__xludf.DUMMYFUNCTION("iferror(split(A2185,"","",TRUE,TRUE),"""")"),"")</f>
        <v/>
      </c>
      <c r="V2185" s="51"/>
      <c r="W2185" s="51"/>
      <c r="X2185" s="51"/>
      <c r="Y2185" s="50" t="str">
        <f>IFERROR(__xludf.DUMMYFUNCTION("if(or(U2185="""",U2185=""f""),"""",U2185&amp;"": ""&amp;vlookup(to_text(U2185),'1.Learning-Goals'!$A$3:$B$100,2,FALSE))"),"")</f>
        <v/>
      </c>
      <c r="Z2185" s="50" t="str">
        <f>IFERROR(__xludf.DUMMYFUNCTION("if(or(V2185="""",V2185=""f""),"""",V2185&amp;"": ""&amp;vlookup(to_text(V2185),'1.Learning-Goals'!$A$3:$B$100,2,FALSE))"),"")</f>
        <v/>
      </c>
      <c r="AA2185" s="50" t="str">
        <f>IFERROR(__xludf.DUMMYFUNCTION("if(or(W2185="""",W2185=""f""),"""",W2185&amp;"": ""&amp;vlookup(to_text(W2185),'1.Learning-Goals'!$A$3:$B$100,2,FALSE))"),"")</f>
        <v/>
      </c>
      <c r="AB2185" s="50" t="str">
        <f>IFERROR(__xludf.DUMMYFUNCTION("if(or(X2185="""",X2185=""f""),"""",X2185&amp;"": ""&amp;vlookup(to_text(X2185),'1.Learning-Goals'!$A$3:$B$100,2,FALSE))"),"")</f>
        <v/>
      </c>
      <c r="AC2185" s="52"/>
      <c r="AD2185" s="52"/>
      <c r="AE2185" s="52"/>
      <c r="AF2185" s="52"/>
      <c r="AG2185" s="52"/>
      <c r="AH2185" s="52"/>
      <c r="AI2185" s="52"/>
      <c r="AJ2185" s="52"/>
    </row>
    <row r="2186" ht="15.75" customHeight="1">
      <c r="A2186" s="53"/>
      <c r="B2186" s="39" t="str">
        <f t="shared" si="1"/>
        <v/>
      </c>
      <c r="C2186" s="40" t="s">
        <v>6964</v>
      </c>
      <c r="D2186" s="41" t="s">
        <v>6965</v>
      </c>
      <c r="E2186" s="41" t="s">
        <v>6691</v>
      </c>
      <c r="F2186" s="40" t="s">
        <v>6728</v>
      </c>
      <c r="G2186" s="41" t="s">
        <v>4902</v>
      </c>
      <c r="H2186" s="62" t="s">
        <v>6693</v>
      </c>
      <c r="I2186" s="41" t="s">
        <v>6729</v>
      </c>
      <c r="J2186" s="56"/>
      <c r="K2186" s="44"/>
      <c r="L2186" s="45"/>
      <c r="M2186" s="46" t="s">
        <v>6730</v>
      </c>
      <c r="N2186" s="40" t="s">
        <v>6731</v>
      </c>
      <c r="O2186" s="61"/>
      <c r="P2186" s="49"/>
      <c r="Q2186" s="59"/>
      <c r="R2186" s="59"/>
      <c r="S2186" s="49"/>
      <c r="T2186" s="50" t="str">
        <f>IFERROR(__xludf.DUMMYFUNCTION("if(isblank($A2186),"""",REGEXREPLACE($A2186,   "",?(\d),?"",  ""$1""&amp;""-""&amp;$H2186))"),"")</f>
        <v/>
      </c>
      <c r="U2186" s="51" t="str">
        <f>IFERROR(__xludf.DUMMYFUNCTION("iferror(split(A2186,"","",TRUE,TRUE),"""")"),"")</f>
        <v/>
      </c>
      <c r="V2186" s="51"/>
      <c r="W2186" s="51"/>
      <c r="X2186" s="51"/>
      <c r="Y2186" s="50" t="str">
        <f>IFERROR(__xludf.DUMMYFUNCTION("if(or(U2186="""",U2186=""f""),"""",U2186&amp;"": ""&amp;vlookup(to_text(U2186),'1.Learning-Goals'!$A$3:$B$100,2,FALSE))"),"")</f>
        <v/>
      </c>
      <c r="Z2186" s="50" t="str">
        <f>IFERROR(__xludf.DUMMYFUNCTION("if(or(V2186="""",V2186=""f""),"""",V2186&amp;"": ""&amp;vlookup(to_text(V2186),'1.Learning-Goals'!$A$3:$B$100,2,FALSE))"),"")</f>
        <v/>
      </c>
      <c r="AA2186" s="50" t="str">
        <f>IFERROR(__xludf.DUMMYFUNCTION("if(or(W2186="""",W2186=""f""),"""",W2186&amp;"": ""&amp;vlookup(to_text(W2186),'1.Learning-Goals'!$A$3:$B$100,2,FALSE))"),"")</f>
        <v/>
      </c>
      <c r="AB2186" s="50" t="str">
        <f>IFERROR(__xludf.DUMMYFUNCTION("if(or(X2186="""",X2186=""f""),"""",X2186&amp;"": ""&amp;vlookup(to_text(X2186),'1.Learning-Goals'!$A$3:$B$100,2,FALSE))"),"")</f>
        <v/>
      </c>
      <c r="AC2186" s="52"/>
      <c r="AD2186" s="52"/>
      <c r="AE2186" s="52"/>
      <c r="AF2186" s="52"/>
      <c r="AG2186" s="52"/>
      <c r="AH2186" s="52"/>
      <c r="AI2186" s="52"/>
      <c r="AJ2186" s="52"/>
    </row>
    <row r="2187" ht="15.75" customHeight="1">
      <c r="A2187" s="53"/>
      <c r="B2187" s="39" t="str">
        <f t="shared" si="1"/>
        <v/>
      </c>
      <c r="C2187" s="40" t="s">
        <v>6966</v>
      </c>
      <c r="D2187" s="41" t="s">
        <v>6967</v>
      </c>
      <c r="E2187" s="41" t="s">
        <v>6691</v>
      </c>
      <c r="F2187" s="40" t="s">
        <v>6728</v>
      </c>
      <c r="G2187" s="41" t="s">
        <v>1067</v>
      </c>
      <c r="H2187" s="62" t="s">
        <v>6693</v>
      </c>
      <c r="I2187" s="41" t="s">
        <v>6729</v>
      </c>
      <c r="J2187" s="56"/>
      <c r="K2187" s="44"/>
      <c r="L2187" s="45"/>
      <c r="M2187" s="46" t="s">
        <v>6730</v>
      </c>
      <c r="N2187" s="40" t="s">
        <v>6731</v>
      </c>
      <c r="O2187" s="61"/>
      <c r="P2187" s="49"/>
      <c r="Q2187" s="59"/>
      <c r="R2187" s="59"/>
      <c r="S2187" s="49"/>
      <c r="T2187" s="50" t="str">
        <f>IFERROR(__xludf.DUMMYFUNCTION("if(isblank($A2187),"""",REGEXREPLACE($A2187,   "",?(\d),?"",  ""$1""&amp;""-""&amp;$H2187))"),"")</f>
        <v/>
      </c>
      <c r="U2187" s="51" t="str">
        <f>IFERROR(__xludf.DUMMYFUNCTION("iferror(split(A2187,"","",TRUE,TRUE),"""")"),"")</f>
        <v/>
      </c>
      <c r="V2187" s="51"/>
      <c r="W2187" s="51"/>
      <c r="X2187" s="51"/>
      <c r="Y2187" s="50" t="str">
        <f>IFERROR(__xludf.DUMMYFUNCTION("if(or(U2187="""",U2187=""f""),"""",U2187&amp;"": ""&amp;vlookup(to_text(U2187),'1.Learning-Goals'!$A$3:$B$100,2,FALSE))"),"")</f>
        <v/>
      </c>
      <c r="Z2187" s="50" t="str">
        <f>IFERROR(__xludf.DUMMYFUNCTION("if(or(V2187="""",V2187=""f""),"""",V2187&amp;"": ""&amp;vlookup(to_text(V2187),'1.Learning-Goals'!$A$3:$B$100,2,FALSE))"),"")</f>
        <v/>
      </c>
      <c r="AA2187" s="50" t="str">
        <f>IFERROR(__xludf.DUMMYFUNCTION("if(or(W2187="""",W2187=""f""),"""",W2187&amp;"": ""&amp;vlookup(to_text(W2187),'1.Learning-Goals'!$A$3:$B$100,2,FALSE))"),"")</f>
        <v/>
      </c>
      <c r="AB2187" s="50" t="str">
        <f>IFERROR(__xludf.DUMMYFUNCTION("if(or(X2187="""",X2187=""f""),"""",X2187&amp;"": ""&amp;vlookup(to_text(X2187),'1.Learning-Goals'!$A$3:$B$100,2,FALSE))"),"")</f>
        <v/>
      </c>
      <c r="AC2187" s="52"/>
      <c r="AD2187" s="52"/>
      <c r="AE2187" s="52"/>
      <c r="AF2187" s="52"/>
      <c r="AG2187" s="52"/>
      <c r="AH2187" s="52"/>
      <c r="AI2187" s="52"/>
      <c r="AJ2187" s="52"/>
    </row>
    <row r="2188" ht="15.75" customHeight="1">
      <c r="A2188" s="53"/>
      <c r="B2188" s="39" t="str">
        <f t="shared" si="1"/>
        <v/>
      </c>
      <c r="C2188" s="40" t="s">
        <v>6968</v>
      </c>
      <c r="D2188" s="41" t="s">
        <v>6969</v>
      </c>
      <c r="E2188" s="41" t="s">
        <v>6691</v>
      </c>
      <c r="F2188" s="40" t="s">
        <v>6728</v>
      </c>
      <c r="G2188" s="41" t="s">
        <v>4051</v>
      </c>
      <c r="H2188" s="62" t="s">
        <v>6693</v>
      </c>
      <c r="I2188" s="41" t="s">
        <v>6729</v>
      </c>
      <c r="J2188" s="43"/>
      <c r="K2188" s="44"/>
      <c r="L2188" s="45"/>
      <c r="M2188" s="46" t="s">
        <v>6730</v>
      </c>
      <c r="N2188" s="40" t="s">
        <v>6731</v>
      </c>
      <c r="O2188" s="61"/>
      <c r="P2188" s="49"/>
      <c r="Q2188" s="59"/>
      <c r="R2188" s="59"/>
      <c r="S2188" s="49"/>
      <c r="T2188" s="50" t="str">
        <f>IFERROR(__xludf.DUMMYFUNCTION("if(isblank($A2188),"""",REGEXREPLACE($A2188,   "",?(\d),?"",  ""$1""&amp;""-""&amp;$H2188))"),"")</f>
        <v/>
      </c>
      <c r="U2188" s="51" t="str">
        <f>IFERROR(__xludf.DUMMYFUNCTION("iferror(split(A2188,"","",TRUE,TRUE),"""")"),"")</f>
        <v/>
      </c>
      <c r="V2188" s="51"/>
      <c r="W2188" s="51"/>
      <c r="X2188" s="51"/>
      <c r="Y2188" s="50" t="str">
        <f>IFERROR(__xludf.DUMMYFUNCTION("if(or(U2188="""",U2188=""f""),"""",U2188&amp;"": ""&amp;vlookup(to_text(U2188),'1.Learning-Goals'!$A$3:$B$100,2,FALSE))"),"")</f>
        <v/>
      </c>
      <c r="Z2188" s="50" t="str">
        <f>IFERROR(__xludf.DUMMYFUNCTION("if(or(V2188="""",V2188=""f""),"""",V2188&amp;"": ""&amp;vlookup(to_text(V2188),'1.Learning-Goals'!$A$3:$B$100,2,FALSE))"),"")</f>
        <v/>
      </c>
      <c r="AA2188" s="50" t="str">
        <f>IFERROR(__xludf.DUMMYFUNCTION("if(or(W2188="""",W2188=""f""),"""",W2188&amp;"": ""&amp;vlookup(to_text(W2188),'1.Learning-Goals'!$A$3:$B$100,2,FALSE))"),"")</f>
        <v/>
      </c>
      <c r="AB2188" s="50" t="str">
        <f>IFERROR(__xludf.DUMMYFUNCTION("if(or(X2188="""",X2188=""f""),"""",X2188&amp;"": ""&amp;vlookup(to_text(X2188),'1.Learning-Goals'!$A$3:$B$100,2,FALSE))"),"")</f>
        <v/>
      </c>
      <c r="AC2188" s="52"/>
      <c r="AD2188" s="52"/>
      <c r="AE2188" s="52"/>
      <c r="AF2188" s="52"/>
      <c r="AG2188" s="52"/>
      <c r="AH2188" s="52"/>
      <c r="AI2188" s="52"/>
      <c r="AJ2188" s="52"/>
    </row>
    <row r="2189" ht="15.75" customHeight="1">
      <c r="A2189" s="53"/>
      <c r="B2189" s="39" t="str">
        <f t="shared" si="1"/>
        <v/>
      </c>
      <c r="C2189" s="40" t="s">
        <v>6970</v>
      </c>
      <c r="D2189" s="41" t="s">
        <v>6971</v>
      </c>
      <c r="E2189" s="41" t="s">
        <v>6691</v>
      </c>
      <c r="F2189" s="40" t="s">
        <v>6728</v>
      </c>
      <c r="G2189" s="41" t="s">
        <v>6701</v>
      </c>
      <c r="H2189" s="62" t="s">
        <v>6693</v>
      </c>
      <c r="I2189" s="41" t="s">
        <v>6729</v>
      </c>
      <c r="J2189" s="56"/>
      <c r="K2189" s="44"/>
      <c r="L2189" s="45"/>
      <c r="M2189" s="46" t="s">
        <v>6730</v>
      </c>
      <c r="N2189" s="40" t="s">
        <v>6731</v>
      </c>
      <c r="O2189" s="61"/>
      <c r="P2189" s="49"/>
      <c r="Q2189" s="59"/>
      <c r="R2189" s="59"/>
      <c r="S2189" s="49"/>
      <c r="T2189" s="50" t="str">
        <f>IFERROR(__xludf.DUMMYFUNCTION("if(isblank($A2189),"""",REGEXREPLACE($A2189,   "",?(\d),?"",  ""$1""&amp;""-""&amp;$H2189))"),"")</f>
        <v/>
      </c>
      <c r="U2189" s="51" t="str">
        <f>IFERROR(__xludf.DUMMYFUNCTION("iferror(split(A2189,"","",TRUE,TRUE),"""")"),"")</f>
        <v/>
      </c>
      <c r="V2189" s="51"/>
      <c r="W2189" s="51"/>
      <c r="X2189" s="51"/>
      <c r="Y2189" s="50" t="str">
        <f>IFERROR(__xludf.DUMMYFUNCTION("if(or(U2189="""",U2189=""f""),"""",U2189&amp;"": ""&amp;vlookup(to_text(U2189),'1.Learning-Goals'!$A$3:$B$100,2,FALSE))"),"")</f>
        <v/>
      </c>
      <c r="Z2189" s="50" t="str">
        <f>IFERROR(__xludf.DUMMYFUNCTION("if(or(V2189="""",V2189=""f""),"""",V2189&amp;"": ""&amp;vlookup(to_text(V2189),'1.Learning-Goals'!$A$3:$B$100,2,FALSE))"),"")</f>
        <v/>
      </c>
      <c r="AA2189" s="50" t="str">
        <f>IFERROR(__xludf.DUMMYFUNCTION("if(or(W2189="""",W2189=""f""),"""",W2189&amp;"": ""&amp;vlookup(to_text(W2189),'1.Learning-Goals'!$A$3:$B$100,2,FALSE))"),"")</f>
        <v/>
      </c>
      <c r="AB2189" s="50" t="str">
        <f>IFERROR(__xludf.DUMMYFUNCTION("if(or(X2189="""",X2189=""f""),"""",X2189&amp;"": ""&amp;vlookup(to_text(X2189),'1.Learning-Goals'!$A$3:$B$100,2,FALSE))"),"")</f>
        <v/>
      </c>
      <c r="AC2189" s="52"/>
      <c r="AD2189" s="52"/>
      <c r="AE2189" s="52"/>
      <c r="AF2189" s="52"/>
      <c r="AG2189" s="52"/>
      <c r="AH2189" s="52"/>
      <c r="AI2189" s="52"/>
      <c r="AJ2189" s="52"/>
    </row>
    <row r="2190" ht="15.75" customHeight="1">
      <c r="A2190" s="53"/>
      <c r="B2190" s="39" t="str">
        <f t="shared" si="1"/>
        <v/>
      </c>
      <c r="C2190" s="40" t="s">
        <v>6972</v>
      </c>
      <c r="D2190" s="41" t="s">
        <v>6973</v>
      </c>
      <c r="E2190" s="41" t="s">
        <v>6691</v>
      </c>
      <c r="F2190" s="40" t="s">
        <v>6728</v>
      </c>
      <c r="G2190" s="41" t="s">
        <v>4902</v>
      </c>
      <c r="H2190" s="62" t="s">
        <v>6693</v>
      </c>
      <c r="I2190" s="41" t="s">
        <v>6729</v>
      </c>
      <c r="J2190" s="56"/>
      <c r="K2190" s="44"/>
      <c r="L2190" s="45"/>
      <c r="M2190" s="46" t="s">
        <v>6730</v>
      </c>
      <c r="N2190" s="40" t="s">
        <v>6731</v>
      </c>
      <c r="O2190" s="61"/>
      <c r="P2190" s="49"/>
      <c r="Q2190" s="59"/>
      <c r="R2190" s="59"/>
      <c r="S2190" s="49"/>
      <c r="T2190" s="50" t="str">
        <f>IFERROR(__xludf.DUMMYFUNCTION("if(isblank($A2190),"""",REGEXREPLACE($A2190,   "",?(\d),?"",  ""$1""&amp;""-""&amp;$H2190))"),"")</f>
        <v/>
      </c>
      <c r="U2190" s="51" t="str">
        <f>IFERROR(__xludf.DUMMYFUNCTION("iferror(split(A2190,"","",TRUE,TRUE),"""")"),"")</f>
        <v/>
      </c>
      <c r="V2190" s="51"/>
      <c r="W2190" s="51"/>
      <c r="X2190" s="51"/>
      <c r="Y2190" s="50" t="str">
        <f>IFERROR(__xludf.DUMMYFUNCTION("if(or(U2190="""",U2190=""f""),"""",U2190&amp;"": ""&amp;vlookup(to_text(U2190),'1.Learning-Goals'!$A$3:$B$100,2,FALSE))"),"")</f>
        <v/>
      </c>
      <c r="Z2190" s="50" t="str">
        <f>IFERROR(__xludf.DUMMYFUNCTION("if(or(V2190="""",V2190=""f""),"""",V2190&amp;"": ""&amp;vlookup(to_text(V2190),'1.Learning-Goals'!$A$3:$B$100,2,FALSE))"),"")</f>
        <v/>
      </c>
      <c r="AA2190" s="50" t="str">
        <f>IFERROR(__xludf.DUMMYFUNCTION("if(or(W2190="""",W2190=""f""),"""",W2190&amp;"": ""&amp;vlookup(to_text(W2190),'1.Learning-Goals'!$A$3:$B$100,2,FALSE))"),"")</f>
        <v/>
      </c>
      <c r="AB2190" s="50" t="str">
        <f>IFERROR(__xludf.DUMMYFUNCTION("if(or(X2190="""",X2190=""f""),"""",X2190&amp;"": ""&amp;vlookup(to_text(X2190),'1.Learning-Goals'!$A$3:$B$100,2,FALSE))"),"")</f>
        <v/>
      </c>
      <c r="AC2190" s="52"/>
      <c r="AD2190" s="52"/>
      <c r="AE2190" s="52"/>
      <c r="AF2190" s="52"/>
      <c r="AG2190" s="52"/>
      <c r="AH2190" s="52"/>
      <c r="AI2190" s="52"/>
      <c r="AJ2190" s="52"/>
    </row>
    <row r="2191" ht="15.75" customHeight="1">
      <c r="A2191" s="53"/>
      <c r="B2191" s="39" t="str">
        <f t="shared" si="1"/>
        <v/>
      </c>
      <c r="C2191" s="40" t="s">
        <v>6974</v>
      </c>
      <c r="D2191" s="41" t="s">
        <v>6975</v>
      </c>
      <c r="E2191" s="41" t="s">
        <v>6691</v>
      </c>
      <c r="F2191" s="40" t="s">
        <v>6728</v>
      </c>
      <c r="G2191" s="41" t="s">
        <v>1067</v>
      </c>
      <c r="H2191" s="62" t="s">
        <v>6693</v>
      </c>
      <c r="I2191" s="41" t="s">
        <v>6729</v>
      </c>
      <c r="J2191" s="56"/>
      <c r="K2191" s="44"/>
      <c r="L2191" s="45"/>
      <c r="M2191" s="46" t="s">
        <v>6730</v>
      </c>
      <c r="N2191" s="40" t="s">
        <v>6731</v>
      </c>
      <c r="O2191" s="61"/>
      <c r="P2191" s="49"/>
      <c r="Q2191" s="59"/>
      <c r="R2191" s="59"/>
      <c r="S2191" s="49"/>
      <c r="T2191" s="50" t="str">
        <f>IFERROR(__xludf.DUMMYFUNCTION("if(isblank($A2191),"""",REGEXREPLACE($A2191,   "",?(\d),?"",  ""$1""&amp;""-""&amp;$H2191))"),"")</f>
        <v/>
      </c>
      <c r="U2191" s="51" t="str">
        <f>IFERROR(__xludf.DUMMYFUNCTION("iferror(split(A2191,"","",TRUE,TRUE),"""")"),"")</f>
        <v/>
      </c>
      <c r="V2191" s="51"/>
      <c r="W2191" s="51"/>
      <c r="X2191" s="51"/>
      <c r="Y2191" s="50" t="str">
        <f>IFERROR(__xludf.DUMMYFUNCTION("if(or(U2191="""",U2191=""f""),"""",U2191&amp;"": ""&amp;vlookup(to_text(U2191),'1.Learning-Goals'!$A$3:$B$100,2,FALSE))"),"")</f>
        <v/>
      </c>
      <c r="Z2191" s="50" t="str">
        <f>IFERROR(__xludf.DUMMYFUNCTION("if(or(V2191="""",V2191=""f""),"""",V2191&amp;"": ""&amp;vlookup(to_text(V2191),'1.Learning-Goals'!$A$3:$B$100,2,FALSE))"),"")</f>
        <v/>
      </c>
      <c r="AA2191" s="50" t="str">
        <f>IFERROR(__xludf.DUMMYFUNCTION("if(or(W2191="""",W2191=""f""),"""",W2191&amp;"": ""&amp;vlookup(to_text(W2191),'1.Learning-Goals'!$A$3:$B$100,2,FALSE))"),"")</f>
        <v/>
      </c>
      <c r="AB2191" s="50" t="str">
        <f>IFERROR(__xludf.DUMMYFUNCTION("if(or(X2191="""",X2191=""f""),"""",X2191&amp;"": ""&amp;vlookup(to_text(X2191),'1.Learning-Goals'!$A$3:$B$100,2,FALSE))"),"")</f>
        <v/>
      </c>
      <c r="AC2191" s="52"/>
      <c r="AD2191" s="52"/>
      <c r="AE2191" s="52"/>
      <c r="AF2191" s="52"/>
      <c r="AG2191" s="52"/>
      <c r="AH2191" s="52"/>
      <c r="AI2191" s="52"/>
      <c r="AJ2191" s="52"/>
    </row>
    <row r="2192" ht="15.75" customHeight="1">
      <c r="A2192" s="53"/>
      <c r="B2192" s="39" t="str">
        <f t="shared" si="1"/>
        <v/>
      </c>
      <c r="C2192" s="40" t="s">
        <v>6976</v>
      </c>
      <c r="D2192" s="41" t="s">
        <v>6977</v>
      </c>
      <c r="E2192" s="41" t="s">
        <v>6691</v>
      </c>
      <c r="F2192" s="40" t="s">
        <v>6728</v>
      </c>
      <c r="G2192" s="41" t="s">
        <v>4051</v>
      </c>
      <c r="H2192" s="62" t="s">
        <v>6693</v>
      </c>
      <c r="I2192" s="41" t="s">
        <v>6729</v>
      </c>
      <c r="J2192" s="43"/>
      <c r="K2192" s="44"/>
      <c r="L2192" s="45"/>
      <c r="M2192" s="46" t="s">
        <v>6730</v>
      </c>
      <c r="N2192" s="40" t="s">
        <v>6731</v>
      </c>
      <c r="O2192" s="61"/>
      <c r="P2192" s="49"/>
      <c r="Q2192" s="59"/>
      <c r="R2192" s="59"/>
      <c r="S2192" s="49"/>
      <c r="T2192" s="50" t="str">
        <f>IFERROR(__xludf.DUMMYFUNCTION("if(isblank($A2192),"""",REGEXREPLACE($A2192,   "",?(\d),?"",  ""$1""&amp;""-""&amp;$H2192))"),"")</f>
        <v/>
      </c>
      <c r="U2192" s="51" t="str">
        <f>IFERROR(__xludf.DUMMYFUNCTION("iferror(split(A2192,"","",TRUE,TRUE),"""")"),"")</f>
        <v/>
      </c>
      <c r="V2192" s="51"/>
      <c r="W2192" s="51"/>
      <c r="X2192" s="51"/>
      <c r="Y2192" s="50" t="str">
        <f>IFERROR(__xludf.DUMMYFUNCTION("if(or(U2192="""",U2192=""f""),"""",U2192&amp;"": ""&amp;vlookup(to_text(U2192),'1.Learning-Goals'!$A$3:$B$100,2,FALSE))"),"")</f>
        <v/>
      </c>
      <c r="Z2192" s="50" t="str">
        <f>IFERROR(__xludf.DUMMYFUNCTION("if(or(V2192="""",V2192=""f""),"""",V2192&amp;"": ""&amp;vlookup(to_text(V2192),'1.Learning-Goals'!$A$3:$B$100,2,FALSE))"),"")</f>
        <v/>
      </c>
      <c r="AA2192" s="50" t="str">
        <f>IFERROR(__xludf.DUMMYFUNCTION("if(or(W2192="""",W2192=""f""),"""",W2192&amp;"": ""&amp;vlookup(to_text(W2192),'1.Learning-Goals'!$A$3:$B$100,2,FALSE))"),"")</f>
        <v/>
      </c>
      <c r="AB2192" s="50" t="str">
        <f>IFERROR(__xludf.DUMMYFUNCTION("if(or(X2192="""",X2192=""f""),"""",X2192&amp;"": ""&amp;vlookup(to_text(X2192),'1.Learning-Goals'!$A$3:$B$100,2,FALSE))"),"")</f>
        <v/>
      </c>
      <c r="AC2192" s="52"/>
      <c r="AD2192" s="52"/>
      <c r="AE2192" s="52"/>
      <c r="AF2192" s="52"/>
      <c r="AG2192" s="52"/>
      <c r="AH2192" s="52"/>
      <c r="AI2192" s="52"/>
      <c r="AJ2192" s="52"/>
    </row>
    <row r="2193" ht="15.75" customHeight="1">
      <c r="A2193" s="53"/>
      <c r="B2193" s="39" t="str">
        <f t="shared" si="1"/>
        <v/>
      </c>
      <c r="C2193" s="40" t="s">
        <v>6978</v>
      </c>
      <c r="D2193" s="41" t="s">
        <v>6979</v>
      </c>
      <c r="E2193" s="41" t="s">
        <v>6691</v>
      </c>
      <c r="F2193" s="40" t="s">
        <v>6728</v>
      </c>
      <c r="G2193" s="41" t="s">
        <v>6701</v>
      </c>
      <c r="H2193" s="62" t="s">
        <v>6693</v>
      </c>
      <c r="I2193" s="41" t="s">
        <v>6729</v>
      </c>
      <c r="J2193" s="56"/>
      <c r="K2193" s="44"/>
      <c r="L2193" s="45"/>
      <c r="M2193" s="46" t="s">
        <v>6730</v>
      </c>
      <c r="N2193" s="40" t="s">
        <v>6731</v>
      </c>
      <c r="O2193" s="61"/>
      <c r="P2193" s="49"/>
      <c r="Q2193" s="59"/>
      <c r="R2193" s="59"/>
      <c r="S2193" s="49"/>
      <c r="T2193" s="50" t="str">
        <f>IFERROR(__xludf.DUMMYFUNCTION("if(isblank($A2193),"""",REGEXREPLACE($A2193,   "",?(\d),?"",  ""$1""&amp;""-""&amp;$H2193))"),"")</f>
        <v/>
      </c>
      <c r="U2193" s="51" t="str">
        <f>IFERROR(__xludf.DUMMYFUNCTION("iferror(split(A2193,"","",TRUE,TRUE),"""")"),"")</f>
        <v/>
      </c>
      <c r="V2193" s="51"/>
      <c r="W2193" s="51"/>
      <c r="X2193" s="51"/>
      <c r="Y2193" s="50" t="str">
        <f>IFERROR(__xludf.DUMMYFUNCTION("if(or(U2193="""",U2193=""f""),"""",U2193&amp;"": ""&amp;vlookup(to_text(U2193),'1.Learning-Goals'!$A$3:$B$100,2,FALSE))"),"")</f>
        <v/>
      </c>
      <c r="Z2193" s="50" t="str">
        <f>IFERROR(__xludf.DUMMYFUNCTION("if(or(V2193="""",V2193=""f""),"""",V2193&amp;"": ""&amp;vlookup(to_text(V2193),'1.Learning-Goals'!$A$3:$B$100,2,FALSE))"),"")</f>
        <v/>
      </c>
      <c r="AA2193" s="50" t="str">
        <f>IFERROR(__xludf.DUMMYFUNCTION("if(or(W2193="""",W2193=""f""),"""",W2193&amp;"": ""&amp;vlookup(to_text(W2193),'1.Learning-Goals'!$A$3:$B$100,2,FALSE))"),"")</f>
        <v/>
      </c>
      <c r="AB2193" s="50" t="str">
        <f>IFERROR(__xludf.DUMMYFUNCTION("if(or(X2193="""",X2193=""f""),"""",X2193&amp;"": ""&amp;vlookup(to_text(X2193),'1.Learning-Goals'!$A$3:$B$100,2,FALSE))"),"")</f>
        <v/>
      </c>
      <c r="AC2193" s="52"/>
      <c r="AD2193" s="52"/>
      <c r="AE2193" s="52"/>
      <c r="AF2193" s="52"/>
      <c r="AG2193" s="52"/>
      <c r="AH2193" s="52"/>
      <c r="AI2193" s="52"/>
      <c r="AJ2193" s="52"/>
    </row>
    <row r="2194" ht="15.75" customHeight="1">
      <c r="A2194" s="53"/>
      <c r="B2194" s="39" t="str">
        <f t="shared" si="1"/>
        <v/>
      </c>
      <c r="C2194" s="40" t="s">
        <v>6980</v>
      </c>
      <c r="D2194" s="41" t="s">
        <v>6981</v>
      </c>
      <c r="E2194" s="41" t="s">
        <v>6691</v>
      </c>
      <c r="F2194" s="40" t="s">
        <v>6728</v>
      </c>
      <c r="G2194" s="41" t="s">
        <v>4902</v>
      </c>
      <c r="H2194" s="62" t="s">
        <v>6693</v>
      </c>
      <c r="I2194" s="41" t="s">
        <v>6729</v>
      </c>
      <c r="J2194" s="56"/>
      <c r="K2194" s="44"/>
      <c r="L2194" s="45"/>
      <c r="M2194" s="46" t="s">
        <v>6730</v>
      </c>
      <c r="N2194" s="40" t="s">
        <v>6731</v>
      </c>
      <c r="O2194" s="61"/>
      <c r="P2194" s="49"/>
      <c r="Q2194" s="59"/>
      <c r="R2194" s="59"/>
      <c r="S2194" s="49"/>
      <c r="T2194" s="50" t="str">
        <f>IFERROR(__xludf.DUMMYFUNCTION("if(isblank($A2194),"""",REGEXREPLACE($A2194,   "",?(\d),?"",  ""$1""&amp;""-""&amp;$H2194))"),"")</f>
        <v/>
      </c>
      <c r="U2194" s="51" t="str">
        <f>IFERROR(__xludf.DUMMYFUNCTION("iferror(split(A2194,"","",TRUE,TRUE),"""")"),"")</f>
        <v/>
      </c>
      <c r="V2194" s="51"/>
      <c r="W2194" s="51"/>
      <c r="X2194" s="51"/>
      <c r="Y2194" s="50" t="str">
        <f>IFERROR(__xludf.DUMMYFUNCTION("if(or(U2194="""",U2194=""f""),"""",U2194&amp;"": ""&amp;vlookup(to_text(U2194),'1.Learning-Goals'!$A$3:$B$100,2,FALSE))"),"")</f>
        <v/>
      </c>
      <c r="Z2194" s="50" t="str">
        <f>IFERROR(__xludf.DUMMYFUNCTION("if(or(V2194="""",V2194=""f""),"""",V2194&amp;"": ""&amp;vlookup(to_text(V2194),'1.Learning-Goals'!$A$3:$B$100,2,FALSE))"),"")</f>
        <v/>
      </c>
      <c r="AA2194" s="50" t="str">
        <f>IFERROR(__xludf.DUMMYFUNCTION("if(or(W2194="""",W2194=""f""),"""",W2194&amp;"": ""&amp;vlookup(to_text(W2194),'1.Learning-Goals'!$A$3:$B$100,2,FALSE))"),"")</f>
        <v/>
      </c>
      <c r="AB2194" s="50" t="str">
        <f>IFERROR(__xludf.DUMMYFUNCTION("if(or(X2194="""",X2194=""f""),"""",X2194&amp;"": ""&amp;vlookup(to_text(X2194),'1.Learning-Goals'!$A$3:$B$100,2,FALSE))"),"")</f>
        <v/>
      </c>
      <c r="AC2194" s="52"/>
      <c r="AD2194" s="52"/>
      <c r="AE2194" s="52"/>
      <c r="AF2194" s="52"/>
      <c r="AG2194" s="52"/>
      <c r="AH2194" s="52"/>
      <c r="AI2194" s="52"/>
      <c r="AJ2194" s="52"/>
    </row>
    <row r="2195" ht="15.75" customHeight="1">
      <c r="A2195" s="53"/>
      <c r="B2195" s="39" t="str">
        <f t="shared" si="1"/>
        <v/>
      </c>
      <c r="C2195" s="40" t="s">
        <v>6982</v>
      </c>
      <c r="D2195" s="41" t="s">
        <v>6983</v>
      </c>
      <c r="E2195" s="41" t="s">
        <v>6691</v>
      </c>
      <c r="F2195" s="40" t="s">
        <v>6728</v>
      </c>
      <c r="G2195" s="41" t="s">
        <v>1067</v>
      </c>
      <c r="H2195" s="62" t="s">
        <v>6693</v>
      </c>
      <c r="I2195" s="41" t="s">
        <v>6729</v>
      </c>
      <c r="J2195" s="56"/>
      <c r="K2195" s="44"/>
      <c r="L2195" s="45"/>
      <c r="M2195" s="46" t="s">
        <v>6730</v>
      </c>
      <c r="N2195" s="40" t="s">
        <v>6731</v>
      </c>
      <c r="O2195" s="61"/>
      <c r="P2195" s="49"/>
      <c r="Q2195" s="59"/>
      <c r="R2195" s="59"/>
      <c r="S2195" s="49"/>
      <c r="T2195" s="50" t="str">
        <f>IFERROR(__xludf.DUMMYFUNCTION("if(isblank($A2195),"""",REGEXREPLACE($A2195,   "",?(\d),?"",  ""$1""&amp;""-""&amp;$H2195))"),"")</f>
        <v/>
      </c>
      <c r="U2195" s="51" t="str">
        <f>IFERROR(__xludf.DUMMYFUNCTION("iferror(split(A2195,"","",TRUE,TRUE),"""")"),"")</f>
        <v/>
      </c>
      <c r="V2195" s="51"/>
      <c r="W2195" s="51"/>
      <c r="X2195" s="51"/>
      <c r="Y2195" s="50" t="str">
        <f>IFERROR(__xludf.DUMMYFUNCTION("if(or(U2195="""",U2195=""f""),"""",U2195&amp;"": ""&amp;vlookup(to_text(U2195),'1.Learning-Goals'!$A$3:$B$100,2,FALSE))"),"")</f>
        <v/>
      </c>
      <c r="Z2195" s="50" t="str">
        <f>IFERROR(__xludf.DUMMYFUNCTION("if(or(V2195="""",V2195=""f""),"""",V2195&amp;"": ""&amp;vlookup(to_text(V2195),'1.Learning-Goals'!$A$3:$B$100,2,FALSE))"),"")</f>
        <v/>
      </c>
      <c r="AA2195" s="50" t="str">
        <f>IFERROR(__xludf.DUMMYFUNCTION("if(or(W2195="""",W2195=""f""),"""",W2195&amp;"": ""&amp;vlookup(to_text(W2195),'1.Learning-Goals'!$A$3:$B$100,2,FALSE))"),"")</f>
        <v/>
      </c>
      <c r="AB2195" s="50" t="str">
        <f>IFERROR(__xludf.DUMMYFUNCTION("if(or(X2195="""",X2195=""f""),"""",X2195&amp;"": ""&amp;vlookup(to_text(X2195),'1.Learning-Goals'!$A$3:$B$100,2,FALSE))"),"")</f>
        <v/>
      </c>
      <c r="AC2195" s="52"/>
      <c r="AD2195" s="52"/>
      <c r="AE2195" s="52"/>
      <c r="AF2195" s="52"/>
      <c r="AG2195" s="52"/>
      <c r="AH2195" s="52"/>
      <c r="AI2195" s="52"/>
      <c r="AJ2195" s="52"/>
    </row>
    <row r="2196" ht="15.75" customHeight="1">
      <c r="A2196" s="53"/>
      <c r="B2196" s="39" t="str">
        <f t="shared" si="1"/>
        <v/>
      </c>
      <c r="C2196" s="40" t="s">
        <v>6984</v>
      </c>
      <c r="D2196" s="41" t="s">
        <v>6985</v>
      </c>
      <c r="E2196" s="41" t="s">
        <v>6691</v>
      </c>
      <c r="F2196" s="40" t="s">
        <v>6728</v>
      </c>
      <c r="G2196" s="41" t="s">
        <v>4051</v>
      </c>
      <c r="H2196" s="62" t="s">
        <v>6693</v>
      </c>
      <c r="I2196" s="41" t="s">
        <v>6729</v>
      </c>
      <c r="J2196" s="43"/>
      <c r="K2196" s="44"/>
      <c r="L2196" s="45"/>
      <c r="M2196" s="46" t="s">
        <v>6730</v>
      </c>
      <c r="N2196" s="40" t="s">
        <v>6731</v>
      </c>
      <c r="O2196" s="61"/>
      <c r="P2196" s="49"/>
      <c r="Q2196" s="59"/>
      <c r="R2196" s="59"/>
      <c r="S2196" s="49"/>
      <c r="T2196" s="50" t="str">
        <f>IFERROR(__xludf.DUMMYFUNCTION("if(isblank($A2196),"""",REGEXREPLACE($A2196,   "",?(\d),?"",  ""$1""&amp;""-""&amp;$H2196))"),"")</f>
        <v/>
      </c>
      <c r="U2196" s="51" t="str">
        <f>IFERROR(__xludf.DUMMYFUNCTION("iferror(split(A2196,"","",TRUE,TRUE),"""")"),"")</f>
        <v/>
      </c>
      <c r="V2196" s="51"/>
      <c r="W2196" s="51"/>
      <c r="X2196" s="51"/>
      <c r="Y2196" s="50" t="str">
        <f>IFERROR(__xludf.DUMMYFUNCTION("if(or(U2196="""",U2196=""f""),"""",U2196&amp;"": ""&amp;vlookup(to_text(U2196),'1.Learning-Goals'!$A$3:$B$100,2,FALSE))"),"")</f>
        <v/>
      </c>
      <c r="Z2196" s="50" t="str">
        <f>IFERROR(__xludf.DUMMYFUNCTION("if(or(V2196="""",V2196=""f""),"""",V2196&amp;"": ""&amp;vlookup(to_text(V2196),'1.Learning-Goals'!$A$3:$B$100,2,FALSE))"),"")</f>
        <v/>
      </c>
      <c r="AA2196" s="50" t="str">
        <f>IFERROR(__xludf.DUMMYFUNCTION("if(or(W2196="""",W2196=""f""),"""",W2196&amp;"": ""&amp;vlookup(to_text(W2196),'1.Learning-Goals'!$A$3:$B$100,2,FALSE))"),"")</f>
        <v/>
      </c>
      <c r="AB2196" s="50" t="str">
        <f>IFERROR(__xludf.DUMMYFUNCTION("if(or(X2196="""",X2196=""f""),"""",X2196&amp;"": ""&amp;vlookup(to_text(X2196),'1.Learning-Goals'!$A$3:$B$100,2,FALSE))"),"")</f>
        <v/>
      </c>
      <c r="AC2196" s="52"/>
      <c r="AD2196" s="52"/>
      <c r="AE2196" s="52"/>
      <c r="AF2196" s="52"/>
      <c r="AG2196" s="52"/>
      <c r="AH2196" s="52"/>
      <c r="AI2196" s="52"/>
      <c r="AJ2196" s="52"/>
    </row>
    <row r="2197" ht="15.75" customHeight="1">
      <c r="A2197" s="53"/>
      <c r="B2197" s="39" t="str">
        <f t="shared" si="1"/>
        <v/>
      </c>
      <c r="C2197" s="40" t="s">
        <v>6986</v>
      </c>
      <c r="D2197" s="41" t="s">
        <v>6987</v>
      </c>
      <c r="E2197" s="41" t="s">
        <v>6691</v>
      </c>
      <c r="F2197" s="40" t="s">
        <v>6728</v>
      </c>
      <c r="G2197" s="41" t="s">
        <v>6701</v>
      </c>
      <c r="H2197" s="62" t="s">
        <v>6693</v>
      </c>
      <c r="I2197" s="41" t="s">
        <v>6729</v>
      </c>
      <c r="J2197" s="56"/>
      <c r="K2197" s="44"/>
      <c r="L2197" s="45"/>
      <c r="M2197" s="46" t="s">
        <v>6730</v>
      </c>
      <c r="N2197" s="40" t="s">
        <v>6731</v>
      </c>
      <c r="O2197" s="61"/>
      <c r="P2197" s="49"/>
      <c r="Q2197" s="59"/>
      <c r="R2197" s="59"/>
      <c r="S2197" s="49"/>
      <c r="T2197" s="50" t="str">
        <f>IFERROR(__xludf.DUMMYFUNCTION("if(isblank($A2197),"""",REGEXREPLACE($A2197,   "",?(\d),?"",  ""$1""&amp;""-""&amp;$H2197))"),"")</f>
        <v/>
      </c>
      <c r="U2197" s="51" t="str">
        <f>IFERROR(__xludf.DUMMYFUNCTION("iferror(split(A2197,"","",TRUE,TRUE),"""")"),"")</f>
        <v/>
      </c>
      <c r="V2197" s="51"/>
      <c r="W2197" s="51"/>
      <c r="X2197" s="51"/>
      <c r="Y2197" s="50" t="str">
        <f>IFERROR(__xludf.DUMMYFUNCTION("if(or(U2197="""",U2197=""f""),"""",U2197&amp;"": ""&amp;vlookup(to_text(U2197),'1.Learning-Goals'!$A$3:$B$100,2,FALSE))"),"")</f>
        <v/>
      </c>
      <c r="Z2197" s="50" t="str">
        <f>IFERROR(__xludf.DUMMYFUNCTION("if(or(V2197="""",V2197=""f""),"""",V2197&amp;"": ""&amp;vlookup(to_text(V2197),'1.Learning-Goals'!$A$3:$B$100,2,FALSE))"),"")</f>
        <v/>
      </c>
      <c r="AA2197" s="50" t="str">
        <f>IFERROR(__xludf.DUMMYFUNCTION("if(or(W2197="""",W2197=""f""),"""",W2197&amp;"": ""&amp;vlookup(to_text(W2197),'1.Learning-Goals'!$A$3:$B$100,2,FALSE))"),"")</f>
        <v/>
      </c>
      <c r="AB2197" s="50" t="str">
        <f>IFERROR(__xludf.DUMMYFUNCTION("if(or(X2197="""",X2197=""f""),"""",X2197&amp;"": ""&amp;vlookup(to_text(X2197),'1.Learning-Goals'!$A$3:$B$100,2,FALSE))"),"")</f>
        <v/>
      </c>
      <c r="AC2197" s="52"/>
      <c r="AD2197" s="52"/>
      <c r="AE2197" s="52"/>
      <c r="AF2197" s="52"/>
      <c r="AG2197" s="52"/>
      <c r="AH2197" s="52"/>
      <c r="AI2197" s="52"/>
      <c r="AJ2197" s="52"/>
    </row>
    <row r="2198" ht="15.75" customHeight="1">
      <c r="A2198" s="53"/>
      <c r="B2198" s="39" t="str">
        <f t="shared" si="1"/>
        <v/>
      </c>
      <c r="C2198" s="40" t="s">
        <v>6988</v>
      </c>
      <c r="D2198" s="41" t="s">
        <v>6989</v>
      </c>
      <c r="E2198" s="41" t="s">
        <v>6691</v>
      </c>
      <c r="F2198" s="40" t="s">
        <v>6728</v>
      </c>
      <c r="G2198" s="41" t="s">
        <v>4902</v>
      </c>
      <c r="H2198" s="62" t="s">
        <v>6693</v>
      </c>
      <c r="I2198" s="41" t="s">
        <v>6729</v>
      </c>
      <c r="J2198" s="56"/>
      <c r="K2198" s="44"/>
      <c r="L2198" s="45"/>
      <c r="M2198" s="46" t="s">
        <v>6730</v>
      </c>
      <c r="N2198" s="40" t="s">
        <v>6731</v>
      </c>
      <c r="O2198" s="61"/>
      <c r="P2198" s="49"/>
      <c r="Q2198" s="59"/>
      <c r="R2198" s="59"/>
      <c r="S2198" s="49"/>
      <c r="T2198" s="50" t="str">
        <f>IFERROR(__xludf.DUMMYFUNCTION("if(isblank($A2198),"""",REGEXREPLACE($A2198,   "",?(\d),?"",  ""$1""&amp;""-""&amp;$H2198))"),"")</f>
        <v/>
      </c>
      <c r="U2198" s="51" t="str">
        <f>IFERROR(__xludf.DUMMYFUNCTION("iferror(split(A2198,"","",TRUE,TRUE),"""")"),"")</f>
        <v/>
      </c>
      <c r="V2198" s="51"/>
      <c r="W2198" s="51"/>
      <c r="X2198" s="51"/>
      <c r="Y2198" s="50" t="str">
        <f>IFERROR(__xludf.DUMMYFUNCTION("if(or(U2198="""",U2198=""f""),"""",U2198&amp;"": ""&amp;vlookup(to_text(U2198),'1.Learning-Goals'!$A$3:$B$100,2,FALSE))"),"")</f>
        <v/>
      </c>
      <c r="Z2198" s="50" t="str">
        <f>IFERROR(__xludf.DUMMYFUNCTION("if(or(V2198="""",V2198=""f""),"""",V2198&amp;"": ""&amp;vlookup(to_text(V2198),'1.Learning-Goals'!$A$3:$B$100,2,FALSE))"),"")</f>
        <v/>
      </c>
      <c r="AA2198" s="50" t="str">
        <f>IFERROR(__xludf.DUMMYFUNCTION("if(or(W2198="""",W2198=""f""),"""",W2198&amp;"": ""&amp;vlookup(to_text(W2198),'1.Learning-Goals'!$A$3:$B$100,2,FALSE))"),"")</f>
        <v/>
      </c>
      <c r="AB2198" s="50" t="str">
        <f>IFERROR(__xludf.DUMMYFUNCTION("if(or(X2198="""",X2198=""f""),"""",X2198&amp;"": ""&amp;vlookup(to_text(X2198),'1.Learning-Goals'!$A$3:$B$100,2,FALSE))"),"")</f>
        <v/>
      </c>
      <c r="AC2198" s="52"/>
      <c r="AD2198" s="52"/>
      <c r="AE2198" s="52"/>
      <c r="AF2198" s="52"/>
      <c r="AG2198" s="52"/>
      <c r="AH2198" s="52"/>
      <c r="AI2198" s="52"/>
      <c r="AJ2198" s="52"/>
    </row>
    <row r="2199" ht="15.75" customHeight="1">
      <c r="A2199" s="53"/>
      <c r="B2199" s="39" t="str">
        <f t="shared" si="1"/>
        <v/>
      </c>
      <c r="C2199" s="40" t="s">
        <v>6990</v>
      </c>
      <c r="D2199" s="41" t="s">
        <v>6991</v>
      </c>
      <c r="E2199" s="41" t="s">
        <v>6691</v>
      </c>
      <c r="F2199" s="40" t="s">
        <v>6728</v>
      </c>
      <c r="G2199" s="41" t="s">
        <v>1067</v>
      </c>
      <c r="H2199" s="62" t="s">
        <v>6693</v>
      </c>
      <c r="I2199" s="41" t="s">
        <v>6729</v>
      </c>
      <c r="J2199" s="56"/>
      <c r="K2199" s="44"/>
      <c r="L2199" s="45"/>
      <c r="M2199" s="46" t="s">
        <v>6730</v>
      </c>
      <c r="N2199" s="40" t="s">
        <v>6731</v>
      </c>
      <c r="O2199" s="61"/>
      <c r="P2199" s="49"/>
      <c r="Q2199" s="59"/>
      <c r="R2199" s="59"/>
      <c r="S2199" s="49"/>
      <c r="T2199" s="50" t="str">
        <f>IFERROR(__xludf.DUMMYFUNCTION("if(isblank($A2199),"""",REGEXREPLACE($A2199,   "",?(\d),?"",  ""$1""&amp;""-""&amp;$H2199))"),"")</f>
        <v/>
      </c>
      <c r="U2199" s="51" t="str">
        <f>IFERROR(__xludf.DUMMYFUNCTION("iferror(split(A2199,"","",TRUE,TRUE),"""")"),"")</f>
        <v/>
      </c>
      <c r="V2199" s="51"/>
      <c r="W2199" s="51"/>
      <c r="X2199" s="51"/>
      <c r="Y2199" s="50" t="str">
        <f>IFERROR(__xludf.DUMMYFUNCTION("if(or(U2199="""",U2199=""f""),"""",U2199&amp;"": ""&amp;vlookup(to_text(U2199),'1.Learning-Goals'!$A$3:$B$100,2,FALSE))"),"")</f>
        <v/>
      </c>
      <c r="Z2199" s="50" t="str">
        <f>IFERROR(__xludf.DUMMYFUNCTION("if(or(V2199="""",V2199=""f""),"""",V2199&amp;"": ""&amp;vlookup(to_text(V2199),'1.Learning-Goals'!$A$3:$B$100,2,FALSE))"),"")</f>
        <v/>
      </c>
      <c r="AA2199" s="50" t="str">
        <f>IFERROR(__xludf.DUMMYFUNCTION("if(or(W2199="""",W2199=""f""),"""",W2199&amp;"": ""&amp;vlookup(to_text(W2199),'1.Learning-Goals'!$A$3:$B$100,2,FALSE))"),"")</f>
        <v/>
      </c>
      <c r="AB2199" s="50" t="str">
        <f>IFERROR(__xludf.DUMMYFUNCTION("if(or(X2199="""",X2199=""f""),"""",X2199&amp;"": ""&amp;vlookup(to_text(X2199),'1.Learning-Goals'!$A$3:$B$100,2,FALSE))"),"")</f>
        <v/>
      </c>
      <c r="AC2199" s="52"/>
      <c r="AD2199" s="52"/>
      <c r="AE2199" s="52"/>
      <c r="AF2199" s="52"/>
      <c r="AG2199" s="52"/>
      <c r="AH2199" s="52"/>
      <c r="AI2199" s="52"/>
      <c r="AJ2199" s="52"/>
    </row>
    <row r="2200" ht="15.75" customHeight="1">
      <c r="A2200" s="53"/>
      <c r="B2200" s="39" t="str">
        <f t="shared" si="1"/>
        <v/>
      </c>
      <c r="C2200" s="40" t="s">
        <v>6992</v>
      </c>
      <c r="D2200" s="41" t="s">
        <v>6993</v>
      </c>
      <c r="E2200" s="41" t="s">
        <v>6691</v>
      </c>
      <c r="F2200" s="40" t="s">
        <v>6728</v>
      </c>
      <c r="G2200" s="41" t="s">
        <v>4051</v>
      </c>
      <c r="H2200" s="62" t="s">
        <v>6693</v>
      </c>
      <c r="I2200" s="41" t="s">
        <v>6729</v>
      </c>
      <c r="J2200" s="43"/>
      <c r="K2200" s="44"/>
      <c r="L2200" s="45"/>
      <c r="M2200" s="46" t="s">
        <v>6730</v>
      </c>
      <c r="N2200" s="40" t="s">
        <v>6731</v>
      </c>
      <c r="O2200" s="61"/>
      <c r="P2200" s="49"/>
      <c r="Q2200" s="59"/>
      <c r="R2200" s="59"/>
      <c r="S2200" s="49"/>
      <c r="T2200" s="50" t="str">
        <f>IFERROR(__xludf.DUMMYFUNCTION("if(isblank($A2200),"""",REGEXREPLACE($A2200,   "",?(\d),?"",  ""$1""&amp;""-""&amp;$H2200))"),"")</f>
        <v/>
      </c>
      <c r="U2200" s="51" t="str">
        <f>IFERROR(__xludf.DUMMYFUNCTION("iferror(split(A2200,"","",TRUE,TRUE),"""")"),"")</f>
        <v/>
      </c>
      <c r="V2200" s="51"/>
      <c r="W2200" s="51"/>
      <c r="X2200" s="51"/>
      <c r="Y2200" s="50" t="str">
        <f>IFERROR(__xludf.DUMMYFUNCTION("if(or(U2200="""",U2200=""f""),"""",U2200&amp;"": ""&amp;vlookup(to_text(U2200),'1.Learning-Goals'!$A$3:$B$100,2,FALSE))"),"")</f>
        <v/>
      </c>
      <c r="Z2200" s="50" t="str">
        <f>IFERROR(__xludf.DUMMYFUNCTION("if(or(V2200="""",V2200=""f""),"""",V2200&amp;"": ""&amp;vlookup(to_text(V2200),'1.Learning-Goals'!$A$3:$B$100,2,FALSE))"),"")</f>
        <v/>
      </c>
      <c r="AA2200" s="50" t="str">
        <f>IFERROR(__xludf.DUMMYFUNCTION("if(or(W2200="""",W2200=""f""),"""",W2200&amp;"": ""&amp;vlookup(to_text(W2200),'1.Learning-Goals'!$A$3:$B$100,2,FALSE))"),"")</f>
        <v/>
      </c>
      <c r="AB2200" s="50" t="str">
        <f>IFERROR(__xludf.DUMMYFUNCTION("if(or(X2200="""",X2200=""f""),"""",X2200&amp;"": ""&amp;vlookup(to_text(X2200),'1.Learning-Goals'!$A$3:$B$100,2,FALSE))"),"")</f>
        <v/>
      </c>
      <c r="AC2200" s="52"/>
      <c r="AD2200" s="52"/>
      <c r="AE2200" s="52"/>
      <c r="AF2200" s="52"/>
      <c r="AG2200" s="52"/>
      <c r="AH2200" s="52"/>
      <c r="AI2200" s="52"/>
      <c r="AJ2200" s="52"/>
    </row>
    <row r="2201" ht="15.75" customHeight="1">
      <c r="A2201" s="53"/>
      <c r="B2201" s="39" t="str">
        <f t="shared" si="1"/>
        <v/>
      </c>
      <c r="C2201" s="40" t="s">
        <v>6994</v>
      </c>
      <c r="D2201" s="41" t="s">
        <v>6995</v>
      </c>
      <c r="E2201" s="41" t="s">
        <v>6691</v>
      </c>
      <c r="F2201" s="40" t="s">
        <v>6728</v>
      </c>
      <c r="G2201" s="41" t="s">
        <v>6701</v>
      </c>
      <c r="H2201" s="62" t="s">
        <v>6693</v>
      </c>
      <c r="I2201" s="41" t="s">
        <v>6729</v>
      </c>
      <c r="J2201" s="56"/>
      <c r="K2201" s="44"/>
      <c r="L2201" s="45"/>
      <c r="M2201" s="46" t="s">
        <v>6730</v>
      </c>
      <c r="N2201" s="40" t="s">
        <v>6731</v>
      </c>
      <c r="O2201" s="61"/>
      <c r="P2201" s="49"/>
      <c r="Q2201" s="59"/>
      <c r="R2201" s="59"/>
      <c r="S2201" s="49"/>
      <c r="T2201" s="50" t="str">
        <f>IFERROR(__xludf.DUMMYFUNCTION("if(isblank($A2201),"""",REGEXREPLACE($A2201,   "",?(\d),?"",  ""$1""&amp;""-""&amp;$H2201))"),"")</f>
        <v/>
      </c>
      <c r="U2201" s="51" t="str">
        <f>IFERROR(__xludf.DUMMYFUNCTION("iferror(split(A2201,"","",TRUE,TRUE),"""")"),"")</f>
        <v/>
      </c>
      <c r="V2201" s="51"/>
      <c r="W2201" s="51"/>
      <c r="X2201" s="51"/>
      <c r="Y2201" s="50" t="str">
        <f>IFERROR(__xludf.DUMMYFUNCTION("if(or(U2201="""",U2201=""f""),"""",U2201&amp;"": ""&amp;vlookup(to_text(U2201),'1.Learning-Goals'!$A$3:$B$100,2,FALSE))"),"")</f>
        <v/>
      </c>
      <c r="Z2201" s="50" t="str">
        <f>IFERROR(__xludf.DUMMYFUNCTION("if(or(V2201="""",V2201=""f""),"""",V2201&amp;"": ""&amp;vlookup(to_text(V2201),'1.Learning-Goals'!$A$3:$B$100,2,FALSE))"),"")</f>
        <v/>
      </c>
      <c r="AA2201" s="50" t="str">
        <f>IFERROR(__xludf.DUMMYFUNCTION("if(or(W2201="""",W2201=""f""),"""",W2201&amp;"": ""&amp;vlookup(to_text(W2201),'1.Learning-Goals'!$A$3:$B$100,2,FALSE))"),"")</f>
        <v/>
      </c>
      <c r="AB2201" s="50" t="str">
        <f>IFERROR(__xludf.DUMMYFUNCTION("if(or(X2201="""",X2201=""f""),"""",X2201&amp;"": ""&amp;vlookup(to_text(X2201),'1.Learning-Goals'!$A$3:$B$100,2,FALSE))"),"")</f>
        <v/>
      </c>
      <c r="AC2201" s="52"/>
      <c r="AD2201" s="52"/>
      <c r="AE2201" s="52"/>
      <c r="AF2201" s="52"/>
      <c r="AG2201" s="52"/>
      <c r="AH2201" s="52"/>
      <c r="AI2201" s="52"/>
      <c r="AJ2201" s="52"/>
    </row>
    <row r="2202" ht="15.75" customHeight="1">
      <c r="A2202" s="53"/>
      <c r="B2202" s="39" t="str">
        <f t="shared" si="1"/>
        <v/>
      </c>
      <c r="C2202" s="40" t="s">
        <v>6996</v>
      </c>
      <c r="D2202" s="41" t="s">
        <v>6997</v>
      </c>
      <c r="E2202" s="41" t="s">
        <v>6691</v>
      </c>
      <c r="F2202" s="40" t="s">
        <v>6728</v>
      </c>
      <c r="G2202" s="41" t="s">
        <v>4902</v>
      </c>
      <c r="H2202" s="62" t="s">
        <v>6693</v>
      </c>
      <c r="I2202" s="41" t="s">
        <v>6729</v>
      </c>
      <c r="J2202" s="56"/>
      <c r="K2202" s="44"/>
      <c r="L2202" s="45"/>
      <c r="M2202" s="46" t="s">
        <v>6730</v>
      </c>
      <c r="N2202" s="40" t="s">
        <v>6731</v>
      </c>
      <c r="O2202" s="61"/>
      <c r="P2202" s="49"/>
      <c r="Q2202" s="59"/>
      <c r="R2202" s="59"/>
      <c r="S2202" s="49"/>
      <c r="T2202" s="50" t="str">
        <f>IFERROR(__xludf.DUMMYFUNCTION("if(isblank($A2202),"""",REGEXREPLACE($A2202,   "",?(\d),?"",  ""$1""&amp;""-""&amp;$H2202))"),"")</f>
        <v/>
      </c>
      <c r="U2202" s="51" t="str">
        <f>IFERROR(__xludf.DUMMYFUNCTION("iferror(split(A2202,"","",TRUE,TRUE),"""")"),"")</f>
        <v/>
      </c>
      <c r="V2202" s="51"/>
      <c r="W2202" s="51"/>
      <c r="X2202" s="51"/>
      <c r="Y2202" s="50" t="str">
        <f>IFERROR(__xludf.DUMMYFUNCTION("if(or(U2202="""",U2202=""f""),"""",U2202&amp;"": ""&amp;vlookup(to_text(U2202),'1.Learning-Goals'!$A$3:$B$100,2,FALSE))"),"")</f>
        <v/>
      </c>
      <c r="Z2202" s="50" t="str">
        <f>IFERROR(__xludf.DUMMYFUNCTION("if(or(V2202="""",V2202=""f""),"""",V2202&amp;"": ""&amp;vlookup(to_text(V2202),'1.Learning-Goals'!$A$3:$B$100,2,FALSE))"),"")</f>
        <v/>
      </c>
      <c r="AA2202" s="50" t="str">
        <f>IFERROR(__xludf.DUMMYFUNCTION("if(or(W2202="""",W2202=""f""),"""",W2202&amp;"": ""&amp;vlookup(to_text(W2202),'1.Learning-Goals'!$A$3:$B$100,2,FALSE))"),"")</f>
        <v/>
      </c>
      <c r="AB2202" s="50" t="str">
        <f>IFERROR(__xludf.DUMMYFUNCTION("if(or(X2202="""",X2202=""f""),"""",X2202&amp;"": ""&amp;vlookup(to_text(X2202),'1.Learning-Goals'!$A$3:$B$100,2,FALSE))"),"")</f>
        <v/>
      </c>
      <c r="AC2202" s="52"/>
      <c r="AD2202" s="52"/>
      <c r="AE2202" s="52"/>
      <c r="AF2202" s="52"/>
      <c r="AG2202" s="52"/>
      <c r="AH2202" s="52"/>
      <c r="AI2202" s="52"/>
      <c r="AJ2202" s="52"/>
    </row>
    <row r="2203" ht="15.75" customHeight="1">
      <c r="A2203" s="53"/>
      <c r="B2203" s="39" t="str">
        <f t="shared" si="1"/>
        <v/>
      </c>
      <c r="C2203" s="40" t="s">
        <v>6998</v>
      </c>
      <c r="D2203" s="41" t="s">
        <v>6999</v>
      </c>
      <c r="E2203" s="41" t="s">
        <v>6691</v>
      </c>
      <c r="F2203" s="40" t="s">
        <v>6728</v>
      </c>
      <c r="G2203" s="41" t="s">
        <v>1067</v>
      </c>
      <c r="H2203" s="62" t="s">
        <v>6693</v>
      </c>
      <c r="I2203" s="41" t="s">
        <v>6729</v>
      </c>
      <c r="J2203" s="56"/>
      <c r="K2203" s="44"/>
      <c r="L2203" s="45"/>
      <c r="M2203" s="46" t="s">
        <v>6730</v>
      </c>
      <c r="N2203" s="40" t="s">
        <v>6731</v>
      </c>
      <c r="O2203" s="61"/>
      <c r="P2203" s="49"/>
      <c r="Q2203" s="59"/>
      <c r="R2203" s="59"/>
      <c r="S2203" s="49"/>
      <c r="T2203" s="50" t="str">
        <f>IFERROR(__xludf.DUMMYFUNCTION("if(isblank($A2203),"""",REGEXREPLACE($A2203,   "",?(\d),?"",  ""$1""&amp;""-""&amp;$H2203))"),"")</f>
        <v/>
      </c>
      <c r="U2203" s="51" t="str">
        <f>IFERROR(__xludf.DUMMYFUNCTION("iferror(split(A2203,"","",TRUE,TRUE),"""")"),"")</f>
        <v/>
      </c>
      <c r="V2203" s="51"/>
      <c r="W2203" s="51"/>
      <c r="X2203" s="51"/>
      <c r="Y2203" s="50" t="str">
        <f>IFERROR(__xludf.DUMMYFUNCTION("if(or(U2203="""",U2203=""f""),"""",U2203&amp;"": ""&amp;vlookup(to_text(U2203),'1.Learning-Goals'!$A$3:$B$100,2,FALSE))"),"")</f>
        <v/>
      </c>
      <c r="Z2203" s="50" t="str">
        <f>IFERROR(__xludf.DUMMYFUNCTION("if(or(V2203="""",V2203=""f""),"""",V2203&amp;"": ""&amp;vlookup(to_text(V2203),'1.Learning-Goals'!$A$3:$B$100,2,FALSE))"),"")</f>
        <v/>
      </c>
      <c r="AA2203" s="50" t="str">
        <f>IFERROR(__xludf.DUMMYFUNCTION("if(or(W2203="""",W2203=""f""),"""",W2203&amp;"": ""&amp;vlookup(to_text(W2203),'1.Learning-Goals'!$A$3:$B$100,2,FALSE))"),"")</f>
        <v/>
      </c>
      <c r="AB2203" s="50" t="str">
        <f>IFERROR(__xludf.DUMMYFUNCTION("if(or(X2203="""",X2203=""f""),"""",X2203&amp;"": ""&amp;vlookup(to_text(X2203),'1.Learning-Goals'!$A$3:$B$100,2,FALSE))"),"")</f>
        <v/>
      </c>
      <c r="AC2203" s="52"/>
      <c r="AD2203" s="52"/>
      <c r="AE2203" s="52"/>
      <c r="AF2203" s="52"/>
      <c r="AG2203" s="52"/>
      <c r="AH2203" s="52"/>
      <c r="AI2203" s="52"/>
      <c r="AJ2203" s="52"/>
    </row>
    <row r="2204" ht="15.75" customHeight="1">
      <c r="A2204" s="53"/>
      <c r="B2204" s="39" t="str">
        <f t="shared" si="1"/>
        <v/>
      </c>
      <c r="C2204" s="40" t="s">
        <v>7000</v>
      </c>
      <c r="D2204" s="41" t="s">
        <v>7001</v>
      </c>
      <c r="E2204" s="41" t="s">
        <v>6691</v>
      </c>
      <c r="F2204" s="40" t="s">
        <v>6728</v>
      </c>
      <c r="G2204" s="41" t="s">
        <v>4051</v>
      </c>
      <c r="H2204" s="62" t="s">
        <v>6693</v>
      </c>
      <c r="I2204" s="41" t="s">
        <v>6729</v>
      </c>
      <c r="J2204" s="43"/>
      <c r="K2204" s="44"/>
      <c r="L2204" s="45"/>
      <c r="M2204" s="46" t="s">
        <v>6730</v>
      </c>
      <c r="N2204" s="40" t="s">
        <v>6731</v>
      </c>
      <c r="O2204" s="61"/>
      <c r="P2204" s="49"/>
      <c r="Q2204" s="59"/>
      <c r="R2204" s="59"/>
      <c r="S2204" s="49"/>
      <c r="T2204" s="50" t="str">
        <f>IFERROR(__xludf.DUMMYFUNCTION("if(isblank($A2204),"""",REGEXREPLACE($A2204,   "",?(\d),?"",  ""$1""&amp;""-""&amp;$H2204))"),"")</f>
        <v/>
      </c>
      <c r="U2204" s="51" t="str">
        <f>IFERROR(__xludf.DUMMYFUNCTION("iferror(split(A2204,"","",TRUE,TRUE),"""")"),"")</f>
        <v/>
      </c>
      <c r="V2204" s="51"/>
      <c r="W2204" s="51"/>
      <c r="X2204" s="51"/>
      <c r="Y2204" s="50" t="str">
        <f>IFERROR(__xludf.DUMMYFUNCTION("if(or(U2204="""",U2204=""f""),"""",U2204&amp;"": ""&amp;vlookup(to_text(U2204),'1.Learning-Goals'!$A$3:$B$100,2,FALSE))"),"")</f>
        <v/>
      </c>
      <c r="Z2204" s="50" t="str">
        <f>IFERROR(__xludf.DUMMYFUNCTION("if(or(V2204="""",V2204=""f""),"""",V2204&amp;"": ""&amp;vlookup(to_text(V2204),'1.Learning-Goals'!$A$3:$B$100,2,FALSE))"),"")</f>
        <v/>
      </c>
      <c r="AA2204" s="50" t="str">
        <f>IFERROR(__xludf.DUMMYFUNCTION("if(or(W2204="""",W2204=""f""),"""",W2204&amp;"": ""&amp;vlookup(to_text(W2204),'1.Learning-Goals'!$A$3:$B$100,2,FALSE))"),"")</f>
        <v/>
      </c>
      <c r="AB2204" s="50" t="str">
        <f>IFERROR(__xludf.DUMMYFUNCTION("if(or(X2204="""",X2204=""f""),"""",X2204&amp;"": ""&amp;vlookup(to_text(X2204),'1.Learning-Goals'!$A$3:$B$100,2,FALSE))"),"")</f>
        <v/>
      </c>
      <c r="AC2204" s="52"/>
      <c r="AD2204" s="52"/>
      <c r="AE2204" s="52"/>
      <c r="AF2204" s="52"/>
      <c r="AG2204" s="52"/>
      <c r="AH2204" s="52"/>
      <c r="AI2204" s="52"/>
      <c r="AJ2204" s="52"/>
    </row>
    <row r="2205" ht="15.75" customHeight="1">
      <c r="A2205" s="53"/>
      <c r="B2205" s="39" t="str">
        <f t="shared" si="1"/>
        <v/>
      </c>
      <c r="C2205" s="40" t="s">
        <v>7002</v>
      </c>
      <c r="D2205" s="41" t="s">
        <v>7003</v>
      </c>
      <c r="E2205" s="41" t="s">
        <v>6691</v>
      </c>
      <c r="F2205" s="40" t="s">
        <v>6728</v>
      </c>
      <c r="G2205" s="41" t="s">
        <v>6701</v>
      </c>
      <c r="H2205" s="62" t="s">
        <v>6693</v>
      </c>
      <c r="I2205" s="41" t="s">
        <v>6729</v>
      </c>
      <c r="J2205" s="56"/>
      <c r="K2205" s="44"/>
      <c r="L2205" s="45"/>
      <c r="M2205" s="46" t="s">
        <v>6730</v>
      </c>
      <c r="N2205" s="40" t="s">
        <v>6731</v>
      </c>
      <c r="O2205" s="61"/>
      <c r="P2205" s="49"/>
      <c r="Q2205" s="59"/>
      <c r="R2205" s="59"/>
      <c r="S2205" s="49"/>
      <c r="T2205" s="50" t="str">
        <f>IFERROR(__xludf.DUMMYFUNCTION("if(isblank($A2205),"""",REGEXREPLACE($A2205,   "",?(\d),?"",  ""$1""&amp;""-""&amp;$H2205))"),"")</f>
        <v/>
      </c>
      <c r="U2205" s="51" t="str">
        <f>IFERROR(__xludf.DUMMYFUNCTION("iferror(split(A2205,"","",TRUE,TRUE),"""")"),"")</f>
        <v/>
      </c>
      <c r="V2205" s="51"/>
      <c r="W2205" s="51"/>
      <c r="X2205" s="51"/>
      <c r="Y2205" s="50" t="str">
        <f>IFERROR(__xludf.DUMMYFUNCTION("if(or(U2205="""",U2205=""f""),"""",U2205&amp;"": ""&amp;vlookup(to_text(U2205),'1.Learning-Goals'!$A$3:$B$100,2,FALSE))"),"")</f>
        <v/>
      </c>
      <c r="Z2205" s="50" t="str">
        <f>IFERROR(__xludf.DUMMYFUNCTION("if(or(V2205="""",V2205=""f""),"""",V2205&amp;"": ""&amp;vlookup(to_text(V2205),'1.Learning-Goals'!$A$3:$B$100,2,FALSE))"),"")</f>
        <v/>
      </c>
      <c r="AA2205" s="50" t="str">
        <f>IFERROR(__xludf.DUMMYFUNCTION("if(or(W2205="""",W2205=""f""),"""",W2205&amp;"": ""&amp;vlookup(to_text(W2205),'1.Learning-Goals'!$A$3:$B$100,2,FALSE))"),"")</f>
        <v/>
      </c>
      <c r="AB2205" s="50" t="str">
        <f>IFERROR(__xludf.DUMMYFUNCTION("if(or(X2205="""",X2205=""f""),"""",X2205&amp;"": ""&amp;vlookup(to_text(X2205),'1.Learning-Goals'!$A$3:$B$100,2,FALSE))"),"")</f>
        <v/>
      </c>
      <c r="AC2205" s="52"/>
      <c r="AD2205" s="52"/>
      <c r="AE2205" s="52"/>
      <c r="AF2205" s="52"/>
      <c r="AG2205" s="52"/>
      <c r="AH2205" s="52"/>
      <c r="AI2205" s="52"/>
      <c r="AJ2205" s="52"/>
    </row>
    <row r="2206" ht="15.75" customHeight="1">
      <c r="A2206" s="53"/>
      <c r="B2206" s="39" t="str">
        <f t="shared" si="1"/>
        <v/>
      </c>
      <c r="C2206" s="40" t="s">
        <v>7004</v>
      </c>
      <c r="D2206" s="41" t="s">
        <v>7005</v>
      </c>
      <c r="E2206" s="41" t="s">
        <v>6691</v>
      </c>
      <c r="F2206" s="40" t="s">
        <v>6728</v>
      </c>
      <c r="G2206" s="41" t="s">
        <v>4902</v>
      </c>
      <c r="H2206" s="62" t="s">
        <v>6693</v>
      </c>
      <c r="I2206" s="41" t="s">
        <v>6729</v>
      </c>
      <c r="J2206" s="56"/>
      <c r="K2206" s="44"/>
      <c r="L2206" s="45"/>
      <c r="M2206" s="46" t="s">
        <v>6730</v>
      </c>
      <c r="N2206" s="40" t="s">
        <v>6731</v>
      </c>
      <c r="O2206" s="61"/>
      <c r="P2206" s="49"/>
      <c r="Q2206" s="59"/>
      <c r="R2206" s="59"/>
      <c r="S2206" s="49"/>
      <c r="T2206" s="50" t="str">
        <f>IFERROR(__xludf.DUMMYFUNCTION("if(isblank($A2206),"""",REGEXREPLACE($A2206,   "",?(\d),?"",  ""$1""&amp;""-""&amp;$H2206))"),"")</f>
        <v/>
      </c>
      <c r="U2206" s="51" t="str">
        <f>IFERROR(__xludf.DUMMYFUNCTION("iferror(split(A2206,"","",TRUE,TRUE),"""")"),"")</f>
        <v/>
      </c>
      <c r="V2206" s="51"/>
      <c r="W2206" s="51"/>
      <c r="X2206" s="51"/>
      <c r="Y2206" s="50" t="str">
        <f>IFERROR(__xludf.DUMMYFUNCTION("if(or(U2206="""",U2206=""f""),"""",U2206&amp;"": ""&amp;vlookup(to_text(U2206),'1.Learning-Goals'!$A$3:$B$100,2,FALSE))"),"")</f>
        <v/>
      </c>
      <c r="Z2206" s="50" t="str">
        <f>IFERROR(__xludf.DUMMYFUNCTION("if(or(V2206="""",V2206=""f""),"""",V2206&amp;"": ""&amp;vlookup(to_text(V2206),'1.Learning-Goals'!$A$3:$B$100,2,FALSE))"),"")</f>
        <v/>
      </c>
      <c r="AA2206" s="50" t="str">
        <f>IFERROR(__xludf.DUMMYFUNCTION("if(or(W2206="""",W2206=""f""),"""",W2206&amp;"": ""&amp;vlookup(to_text(W2206),'1.Learning-Goals'!$A$3:$B$100,2,FALSE))"),"")</f>
        <v/>
      </c>
      <c r="AB2206" s="50" t="str">
        <f>IFERROR(__xludf.DUMMYFUNCTION("if(or(X2206="""",X2206=""f""),"""",X2206&amp;"": ""&amp;vlookup(to_text(X2206),'1.Learning-Goals'!$A$3:$B$100,2,FALSE))"),"")</f>
        <v/>
      </c>
      <c r="AC2206" s="52"/>
      <c r="AD2206" s="52"/>
      <c r="AE2206" s="52"/>
      <c r="AF2206" s="52"/>
      <c r="AG2206" s="52"/>
      <c r="AH2206" s="52"/>
      <c r="AI2206" s="52"/>
      <c r="AJ2206" s="52"/>
    </row>
    <row r="2207" ht="15.75" customHeight="1">
      <c r="A2207" s="53"/>
      <c r="B2207" s="39" t="str">
        <f t="shared" si="1"/>
        <v/>
      </c>
      <c r="C2207" s="40" t="s">
        <v>7006</v>
      </c>
      <c r="D2207" s="41" t="s">
        <v>7007</v>
      </c>
      <c r="E2207" s="41" t="s">
        <v>6691</v>
      </c>
      <c r="F2207" s="40" t="s">
        <v>6728</v>
      </c>
      <c r="G2207" s="41" t="s">
        <v>1067</v>
      </c>
      <c r="H2207" s="62" t="s">
        <v>6693</v>
      </c>
      <c r="I2207" s="41" t="s">
        <v>6729</v>
      </c>
      <c r="J2207" s="56"/>
      <c r="K2207" s="44"/>
      <c r="L2207" s="45"/>
      <c r="M2207" s="46" t="s">
        <v>6730</v>
      </c>
      <c r="N2207" s="40" t="s">
        <v>6731</v>
      </c>
      <c r="O2207" s="61"/>
      <c r="P2207" s="49"/>
      <c r="Q2207" s="59"/>
      <c r="R2207" s="59"/>
      <c r="S2207" s="49"/>
      <c r="T2207" s="50" t="str">
        <f>IFERROR(__xludf.DUMMYFUNCTION("if(isblank($A2207),"""",REGEXREPLACE($A2207,   "",?(\d),?"",  ""$1""&amp;""-""&amp;$H2207))"),"")</f>
        <v/>
      </c>
      <c r="U2207" s="51" t="str">
        <f>IFERROR(__xludf.DUMMYFUNCTION("iferror(split(A2207,"","",TRUE,TRUE),"""")"),"")</f>
        <v/>
      </c>
      <c r="V2207" s="51"/>
      <c r="W2207" s="51"/>
      <c r="X2207" s="51"/>
      <c r="Y2207" s="50" t="str">
        <f>IFERROR(__xludf.DUMMYFUNCTION("if(or(U2207="""",U2207=""f""),"""",U2207&amp;"": ""&amp;vlookup(to_text(U2207),'1.Learning-Goals'!$A$3:$B$100,2,FALSE))"),"")</f>
        <v/>
      </c>
      <c r="Z2207" s="50" t="str">
        <f>IFERROR(__xludf.DUMMYFUNCTION("if(or(V2207="""",V2207=""f""),"""",V2207&amp;"": ""&amp;vlookup(to_text(V2207),'1.Learning-Goals'!$A$3:$B$100,2,FALSE))"),"")</f>
        <v/>
      </c>
      <c r="AA2207" s="50" t="str">
        <f>IFERROR(__xludf.DUMMYFUNCTION("if(or(W2207="""",W2207=""f""),"""",W2207&amp;"": ""&amp;vlookup(to_text(W2207),'1.Learning-Goals'!$A$3:$B$100,2,FALSE))"),"")</f>
        <v/>
      </c>
      <c r="AB2207" s="50" t="str">
        <f>IFERROR(__xludf.DUMMYFUNCTION("if(or(X2207="""",X2207=""f""),"""",X2207&amp;"": ""&amp;vlookup(to_text(X2207),'1.Learning-Goals'!$A$3:$B$100,2,FALSE))"),"")</f>
        <v/>
      </c>
      <c r="AC2207" s="52"/>
      <c r="AD2207" s="52"/>
      <c r="AE2207" s="52"/>
      <c r="AF2207" s="52"/>
      <c r="AG2207" s="52"/>
      <c r="AH2207" s="52"/>
      <c r="AI2207" s="52"/>
      <c r="AJ2207" s="52"/>
    </row>
    <row r="2208" ht="15.75" customHeight="1">
      <c r="A2208" s="53"/>
      <c r="B2208" s="39" t="str">
        <f t="shared" si="1"/>
        <v/>
      </c>
      <c r="C2208" s="40" t="s">
        <v>7008</v>
      </c>
      <c r="D2208" s="41" t="s">
        <v>7009</v>
      </c>
      <c r="E2208" s="41" t="s">
        <v>6691</v>
      </c>
      <c r="F2208" s="40" t="s">
        <v>6728</v>
      </c>
      <c r="G2208" s="41" t="s">
        <v>4051</v>
      </c>
      <c r="H2208" s="62" t="s">
        <v>6693</v>
      </c>
      <c r="I2208" s="41" t="s">
        <v>6729</v>
      </c>
      <c r="J2208" s="43"/>
      <c r="K2208" s="44"/>
      <c r="L2208" s="45"/>
      <c r="M2208" s="46" t="s">
        <v>6730</v>
      </c>
      <c r="N2208" s="40" t="s">
        <v>6731</v>
      </c>
      <c r="O2208" s="61"/>
      <c r="P2208" s="49"/>
      <c r="Q2208" s="59"/>
      <c r="R2208" s="59"/>
      <c r="S2208" s="49"/>
      <c r="T2208" s="50" t="str">
        <f>IFERROR(__xludf.DUMMYFUNCTION("if(isblank($A2208),"""",REGEXREPLACE($A2208,   "",?(\d),?"",  ""$1""&amp;""-""&amp;$H2208))"),"")</f>
        <v/>
      </c>
      <c r="U2208" s="51" t="str">
        <f>IFERROR(__xludf.DUMMYFUNCTION("iferror(split(A2208,"","",TRUE,TRUE),"""")"),"")</f>
        <v/>
      </c>
      <c r="V2208" s="51"/>
      <c r="W2208" s="51"/>
      <c r="X2208" s="51"/>
      <c r="Y2208" s="50" t="str">
        <f>IFERROR(__xludf.DUMMYFUNCTION("if(or(U2208="""",U2208=""f""),"""",U2208&amp;"": ""&amp;vlookup(to_text(U2208),'1.Learning-Goals'!$A$3:$B$100,2,FALSE))"),"")</f>
        <v/>
      </c>
      <c r="Z2208" s="50" t="str">
        <f>IFERROR(__xludf.DUMMYFUNCTION("if(or(V2208="""",V2208=""f""),"""",V2208&amp;"": ""&amp;vlookup(to_text(V2208),'1.Learning-Goals'!$A$3:$B$100,2,FALSE))"),"")</f>
        <v/>
      </c>
      <c r="AA2208" s="50" t="str">
        <f>IFERROR(__xludf.DUMMYFUNCTION("if(or(W2208="""",W2208=""f""),"""",W2208&amp;"": ""&amp;vlookup(to_text(W2208),'1.Learning-Goals'!$A$3:$B$100,2,FALSE))"),"")</f>
        <v/>
      </c>
      <c r="AB2208" s="50" t="str">
        <f>IFERROR(__xludf.DUMMYFUNCTION("if(or(X2208="""",X2208=""f""),"""",X2208&amp;"": ""&amp;vlookup(to_text(X2208),'1.Learning-Goals'!$A$3:$B$100,2,FALSE))"),"")</f>
        <v/>
      </c>
      <c r="AC2208" s="52"/>
      <c r="AD2208" s="52"/>
      <c r="AE2208" s="52"/>
      <c r="AF2208" s="52"/>
      <c r="AG2208" s="52"/>
      <c r="AH2208" s="52"/>
      <c r="AI2208" s="52"/>
      <c r="AJ2208" s="52"/>
    </row>
    <row r="2209" ht="15.75" customHeight="1">
      <c r="A2209" s="53"/>
      <c r="B2209" s="39" t="str">
        <f t="shared" si="1"/>
        <v/>
      </c>
      <c r="C2209" s="40" t="s">
        <v>7010</v>
      </c>
      <c r="D2209" s="41" t="s">
        <v>7011</v>
      </c>
      <c r="E2209" s="41" t="s">
        <v>6691</v>
      </c>
      <c r="F2209" s="40" t="s">
        <v>6728</v>
      </c>
      <c r="G2209" s="41" t="s">
        <v>6701</v>
      </c>
      <c r="H2209" s="62" t="s">
        <v>6693</v>
      </c>
      <c r="I2209" s="41" t="s">
        <v>6729</v>
      </c>
      <c r="J2209" s="56"/>
      <c r="K2209" s="44"/>
      <c r="L2209" s="45"/>
      <c r="M2209" s="46" t="s">
        <v>6730</v>
      </c>
      <c r="N2209" s="40" t="s">
        <v>6731</v>
      </c>
      <c r="O2209" s="61"/>
      <c r="P2209" s="49"/>
      <c r="Q2209" s="59"/>
      <c r="R2209" s="59"/>
      <c r="S2209" s="49"/>
      <c r="T2209" s="50" t="str">
        <f>IFERROR(__xludf.DUMMYFUNCTION("if(isblank($A2209),"""",REGEXREPLACE($A2209,   "",?(\d),?"",  ""$1""&amp;""-""&amp;$H2209))"),"")</f>
        <v/>
      </c>
      <c r="U2209" s="51" t="str">
        <f>IFERROR(__xludf.DUMMYFUNCTION("iferror(split(A2209,"","",TRUE,TRUE),"""")"),"")</f>
        <v/>
      </c>
      <c r="V2209" s="51"/>
      <c r="W2209" s="51"/>
      <c r="X2209" s="51"/>
      <c r="Y2209" s="50" t="str">
        <f>IFERROR(__xludf.DUMMYFUNCTION("if(or(U2209="""",U2209=""f""),"""",U2209&amp;"": ""&amp;vlookup(to_text(U2209),'1.Learning-Goals'!$A$3:$B$100,2,FALSE))"),"")</f>
        <v/>
      </c>
      <c r="Z2209" s="50" t="str">
        <f>IFERROR(__xludf.DUMMYFUNCTION("if(or(V2209="""",V2209=""f""),"""",V2209&amp;"": ""&amp;vlookup(to_text(V2209),'1.Learning-Goals'!$A$3:$B$100,2,FALSE))"),"")</f>
        <v/>
      </c>
      <c r="AA2209" s="50" t="str">
        <f>IFERROR(__xludf.DUMMYFUNCTION("if(or(W2209="""",W2209=""f""),"""",W2209&amp;"": ""&amp;vlookup(to_text(W2209),'1.Learning-Goals'!$A$3:$B$100,2,FALSE))"),"")</f>
        <v/>
      </c>
      <c r="AB2209" s="50" t="str">
        <f>IFERROR(__xludf.DUMMYFUNCTION("if(or(X2209="""",X2209=""f""),"""",X2209&amp;"": ""&amp;vlookup(to_text(X2209),'1.Learning-Goals'!$A$3:$B$100,2,FALSE))"),"")</f>
        <v/>
      </c>
      <c r="AC2209" s="52"/>
      <c r="AD2209" s="52"/>
      <c r="AE2209" s="52"/>
      <c r="AF2209" s="52"/>
      <c r="AG2209" s="52"/>
      <c r="AH2209" s="52"/>
      <c r="AI2209" s="52"/>
      <c r="AJ2209" s="52"/>
    </row>
    <row r="2210" ht="15.75" customHeight="1">
      <c r="A2210" s="53"/>
      <c r="B2210" s="39" t="str">
        <f t="shared" si="1"/>
        <v/>
      </c>
      <c r="C2210" s="40" t="s">
        <v>7012</v>
      </c>
      <c r="D2210" s="41" t="s">
        <v>7013</v>
      </c>
      <c r="E2210" s="41" t="s">
        <v>6691</v>
      </c>
      <c r="F2210" s="40" t="s">
        <v>6728</v>
      </c>
      <c r="G2210" s="41" t="s">
        <v>4902</v>
      </c>
      <c r="H2210" s="62" t="s">
        <v>6693</v>
      </c>
      <c r="I2210" s="41" t="s">
        <v>6729</v>
      </c>
      <c r="J2210" s="56"/>
      <c r="K2210" s="44"/>
      <c r="L2210" s="45"/>
      <c r="M2210" s="46" t="s">
        <v>6730</v>
      </c>
      <c r="N2210" s="40" t="s">
        <v>6731</v>
      </c>
      <c r="O2210" s="61"/>
      <c r="P2210" s="49"/>
      <c r="Q2210" s="59"/>
      <c r="R2210" s="59"/>
      <c r="S2210" s="49"/>
      <c r="T2210" s="50" t="str">
        <f>IFERROR(__xludf.DUMMYFUNCTION("if(isblank($A2210),"""",REGEXREPLACE($A2210,   "",?(\d),?"",  ""$1""&amp;""-""&amp;$H2210))"),"")</f>
        <v/>
      </c>
      <c r="U2210" s="51" t="str">
        <f>IFERROR(__xludf.DUMMYFUNCTION("iferror(split(A2210,"","",TRUE,TRUE),"""")"),"")</f>
        <v/>
      </c>
      <c r="V2210" s="51"/>
      <c r="W2210" s="51"/>
      <c r="X2210" s="51"/>
      <c r="Y2210" s="50" t="str">
        <f>IFERROR(__xludf.DUMMYFUNCTION("if(or(U2210="""",U2210=""f""),"""",U2210&amp;"": ""&amp;vlookup(to_text(U2210),'1.Learning-Goals'!$A$3:$B$100,2,FALSE))"),"")</f>
        <v/>
      </c>
      <c r="Z2210" s="50" t="str">
        <f>IFERROR(__xludf.DUMMYFUNCTION("if(or(V2210="""",V2210=""f""),"""",V2210&amp;"": ""&amp;vlookup(to_text(V2210),'1.Learning-Goals'!$A$3:$B$100,2,FALSE))"),"")</f>
        <v/>
      </c>
      <c r="AA2210" s="50" t="str">
        <f>IFERROR(__xludf.DUMMYFUNCTION("if(or(W2210="""",W2210=""f""),"""",W2210&amp;"": ""&amp;vlookup(to_text(W2210),'1.Learning-Goals'!$A$3:$B$100,2,FALSE))"),"")</f>
        <v/>
      </c>
      <c r="AB2210" s="50" t="str">
        <f>IFERROR(__xludf.DUMMYFUNCTION("if(or(X2210="""",X2210=""f""),"""",X2210&amp;"": ""&amp;vlookup(to_text(X2210),'1.Learning-Goals'!$A$3:$B$100,2,FALSE))"),"")</f>
        <v/>
      </c>
      <c r="AC2210" s="52"/>
      <c r="AD2210" s="52"/>
      <c r="AE2210" s="52"/>
      <c r="AF2210" s="52"/>
      <c r="AG2210" s="52"/>
      <c r="AH2210" s="52"/>
      <c r="AI2210" s="52"/>
      <c r="AJ2210" s="52"/>
    </row>
    <row r="2211" ht="15.75" customHeight="1">
      <c r="A2211" s="53"/>
      <c r="B2211" s="39" t="str">
        <f t="shared" si="1"/>
        <v/>
      </c>
      <c r="C2211" s="40" t="s">
        <v>7014</v>
      </c>
      <c r="D2211" s="41" t="s">
        <v>7015</v>
      </c>
      <c r="E2211" s="41" t="s">
        <v>6691</v>
      </c>
      <c r="F2211" s="40" t="s">
        <v>6728</v>
      </c>
      <c r="G2211" s="41" t="s">
        <v>1067</v>
      </c>
      <c r="H2211" s="62" t="s">
        <v>6693</v>
      </c>
      <c r="I2211" s="41" t="s">
        <v>6729</v>
      </c>
      <c r="J2211" s="56"/>
      <c r="K2211" s="44"/>
      <c r="L2211" s="45"/>
      <c r="M2211" s="46" t="s">
        <v>6730</v>
      </c>
      <c r="N2211" s="40" t="s">
        <v>6731</v>
      </c>
      <c r="O2211" s="61"/>
      <c r="P2211" s="49"/>
      <c r="Q2211" s="59"/>
      <c r="R2211" s="59"/>
      <c r="S2211" s="49"/>
      <c r="T2211" s="50" t="str">
        <f>IFERROR(__xludf.DUMMYFUNCTION("if(isblank($A2211),"""",REGEXREPLACE($A2211,   "",?(\d),?"",  ""$1""&amp;""-""&amp;$H2211))"),"")</f>
        <v/>
      </c>
      <c r="U2211" s="51" t="str">
        <f>IFERROR(__xludf.DUMMYFUNCTION("iferror(split(A2211,"","",TRUE,TRUE),"""")"),"")</f>
        <v/>
      </c>
      <c r="V2211" s="51"/>
      <c r="W2211" s="51"/>
      <c r="X2211" s="51"/>
      <c r="Y2211" s="50" t="str">
        <f>IFERROR(__xludf.DUMMYFUNCTION("if(or(U2211="""",U2211=""f""),"""",U2211&amp;"": ""&amp;vlookup(to_text(U2211),'1.Learning-Goals'!$A$3:$B$100,2,FALSE))"),"")</f>
        <v/>
      </c>
      <c r="Z2211" s="50" t="str">
        <f>IFERROR(__xludf.DUMMYFUNCTION("if(or(V2211="""",V2211=""f""),"""",V2211&amp;"": ""&amp;vlookup(to_text(V2211),'1.Learning-Goals'!$A$3:$B$100,2,FALSE))"),"")</f>
        <v/>
      </c>
      <c r="AA2211" s="50" t="str">
        <f>IFERROR(__xludf.DUMMYFUNCTION("if(or(W2211="""",W2211=""f""),"""",W2211&amp;"": ""&amp;vlookup(to_text(W2211),'1.Learning-Goals'!$A$3:$B$100,2,FALSE))"),"")</f>
        <v/>
      </c>
      <c r="AB2211" s="50" t="str">
        <f>IFERROR(__xludf.DUMMYFUNCTION("if(or(X2211="""",X2211=""f""),"""",X2211&amp;"": ""&amp;vlookup(to_text(X2211),'1.Learning-Goals'!$A$3:$B$100,2,FALSE))"),"")</f>
        <v/>
      </c>
      <c r="AC2211" s="52"/>
      <c r="AD2211" s="52"/>
      <c r="AE2211" s="52"/>
      <c r="AF2211" s="52"/>
      <c r="AG2211" s="52"/>
      <c r="AH2211" s="52"/>
      <c r="AI2211" s="52"/>
      <c r="AJ2211" s="52"/>
    </row>
    <row r="2212" ht="15.75" customHeight="1">
      <c r="A2212" s="53"/>
      <c r="B2212" s="39" t="str">
        <f t="shared" si="1"/>
        <v/>
      </c>
      <c r="C2212" s="40" t="s">
        <v>7016</v>
      </c>
      <c r="D2212" s="41" t="s">
        <v>7017</v>
      </c>
      <c r="E2212" s="41" t="s">
        <v>6691</v>
      </c>
      <c r="F2212" s="40" t="s">
        <v>6728</v>
      </c>
      <c r="G2212" s="41" t="s">
        <v>4051</v>
      </c>
      <c r="H2212" s="62" t="s">
        <v>6693</v>
      </c>
      <c r="I2212" s="41" t="s">
        <v>6729</v>
      </c>
      <c r="J2212" s="43"/>
      <c r="K2212" s="44"/>
      <c r="L2212" s="45"/>
      <c r="M2212" s="46" t="s">
        <v>6730</v>
      </c>
      <c r="N2212" s="40" t="s">
        <v>6731</v>
      </c>
      <c r="O2212" s="61"/>
      <c r="P2212" s="49"/>
      <c r="Q2212" s="59"/>
      <c r="R2212" s="59"/>
      <c r="S2212" s="49"/>
      <c r="T2212" s="50" t="str">
        <f>IFERROR(__xludf.DUMMYFUNCTION("if(isblank($A2212),"""",REGEXREPLACE($A2212,   "",?(\d),?"",  ""$1""&amp;""-""&amp;$H2212))"),"")</f>
        <v/>
      </c>
      <c r="U2212" s="51" t="str">
        <f>IFERROR(__xludf.DUMMYFUNCTION("iferror(split(A2212,"","",TRUE,TRUE),"""")"),"")</f>
        <v/>
      </c>
      <c r="V2212" s="51"/>
      <c r="W2212" s="51"/>
      <c r="X2212" s="51"/>
      <c r="Y2212" s="50" t="str">
        <f>IFERROR(__xludf.DUMMYFUNCTION("if(or(U2212="""",U2212=""f""),"""",U2212&amp;"": ""&amp;vlookup(to_text(U2212),'1.Learning-Goals'!$A$3:$B$100,2,FALSE))"),"")</f>
        <v/>
      </c>
      <c r="Z2212" s="50" t="str">
        <f>IFERROR(__xludf.DUMMYFUNCTION("if(or(V2212="""",V2212=""f""),"""",V2212&amp;"": ""&amp;vlookup(to_text(V2212),'1.Learning-Goals'!$A$3:$B$100,2,FALSE))"),"")</f>
        <v/>
      </c>
      <c r="AA2212" s="50" t="str">
        <f>IFERROR(__xludf.DUMMYFUNCTION("if(or(W2212="""",W2212=""f""),"""",W2212&amp;"": ""&amp;vlookup(to_text(W2212),'1.Learning-Goals'!$A$3:$B$100,2,FALSE))"),"")</f>
        <v/>
      </c>
      <c r="AB2212" s="50" t="str">
        <f>IFERROR(__xludf.DUMMYFUNCTION("if(or(X2212="""",X2212=""f""),"""",X2212&amp;"": ""&amp;vlookup(to_text(X2212),'1.Learning-Goals'!$A$3:$B$100,2,FALSE))"),"")</f>
        <v/>
      </c>
      <c r="AC2212" s="52"/>
      <c r="AD2212" s="52"/>
      <c r="AE2212" s="52"/>
      <c r="AF2212" s="52"/>
      <c r="AG2212" s="52"/>
      <c r="AH2212" s="52"/>
      <c r="AI2212" s="52"/>
      <c r="AJ2212" s="52"/>
    </row>
    <row r="2213" ht="15.75" customHeight="1">
      <c r="A2213" s="53"/>
      <c r="B2213" s="39" t="str">
        <f t="shared" si="1"/>
        <v/>
      </c>
      <c r="C2213" s="40" t="s">
        <v>7018</v>
      </c>
      <c r="D2213" s="41" t="s">
        <v>7019</v>
      </c>
      <c r="E2213" s="41" t="s">
        <v>6691</v>
      </c>
      <c r="F2213" s="40" t="s">
        <v>6728</v>
      </c>
      <c r="G2213" s="41" t="s">
        <v>6701</v>
      </c>
      <c r="H2213" s="62" t="s">
        <v>6693</v>
      </c>
      <c r="I2213" s="41" t="s">
        <v>6729</v>
      </c>
      <c r="J2213" s="56"/>
      <c r="K2213" s="44"/>
      <c r="L2213" s="45"/>
      <c r="M2213" s="46" t="s">
        <v>6730</v>
      </c>
      <c r="N2213" s="40" t="s">
        <v>6731</v>
      </c>
      <c r="O2213" s="61"/>
      <c r="P2213" s="49"/>
      <c r="Q2213" s="59"/>
      <c r="R2213" s="59"/>
      <c r="S2213" s="49"/>
      <c r="T2213" s="50" t="str">
        <f>IFERROR(__xludf.DUMMYFUNCTION("if(isblank($A2213),"""",REGEXREPLACE($A2213,   "",?(\d),?"",  ""$1""&amp;""-""&amp;$H2213))"),"")</f>
        <v/>
      </c>
      <c r="U2213" s="51" t="str">
        <f>IFERROR(__xludf.DUMMYFUNCTION("iferror(split(A2213,"","",TRUE,TRUE),"""")"),"")</f>
        <v/>
      </c>
      <c r="V2213" s="51"/>
      <c r="W2213" s="51"/>
      <c r="X2213" s="51"/>
      <c r="Y2213" s="50" t="str">
        <f>IFERROR(__xludf.DUMMYFUNCTION("if(or(U2213="""",U2213=""f""),"""",U2213&amp;"": ""&amp;vlookup(to_text(U2213),'1.Learning-Goals'!$A$3:$B$100,2,FALSE))"),"")</f>
        <v/>
      </c>
      <c r="Z2213" s="50" t="str">
        <f>IFERROR(__xludf.DUMMYFUNCTION("if(or(V2213="""",V2213=""f""),"""",V2213&amp;"": ""&amp;vlookup(to_text(V2213),'1.Learning-Goals'!$A$3:$B$100,2,FALSE))"),"")</f>
        <v/>
      </c>
      <c r="AA2213" s="50" t="str">
        <f>IFERROR(__xludf.DUMMYFUNCTION("if(or(W2213="""",W2213=""f""),"""",W2213&amp;"": ""&amp;vlookup(to_text(W2213),'1.Learning-Goals'!$A$3:$B$100,2,FALSE))"),"")</f>
        <v/>
      </c>
      <c r="AB2213" s="50" t="str">
        <f>IFERROR(__xludf.DUMMYFUNCTION("if(or(X2213="""",X2213=""f""),"""",X2213&amp;"": ""&amp;vlookup(to_text(X2213),'1.Learning-Goals'!$A$3:$B$100,2,FALSE))"),"")</f>
        <v/>
      </c>
      <c r="AC2213" s="52"/>
      <c r="AD2213" s="52"/>
      <c r="AE2213" s="52"/>
      <c r="AF2213" s="52"/>
      <c r="AG2213" s="52"/>
      <c r="AH2213" s="52"/>
      <c r="AI2213" s="52"/>
      <c r="AJ2213" s="52"/>
    </row>
    <row r="2214" ht="15.75" customHeight="1">
      <c r="A2214" s="53"/>
      <c r="B2214" s="39" t="str">
        <f t="shared" si="1"/>
        <v/>
      </c>
      <c r="C2214" s="40" t="s">
        <v>7020</v>
      </c>
      <c r="D2214" s="41" t="s">
        <v>7021</v>
      </c>
      <c r="E2214" s="41" t="s">
        <v>6691</v>
      </c>
      <c r="F2214" s="40" t="s">
        <v>6728</v>
      </c>
      <c r="G2214" s="41" t="s">
        <v>4902</v>
      </c>
      <c r="H2214" s="62" t="s">
        <v>6693</v>
      </c>
      <c r="I2214" s="41" t="s">
        <v>6729</v>
      </c>
      <c r="J2214" s="56"/>
      <c r="K2214" s="44"/>
      <c r="L2214" s="45"/>
      <c r="M2214" s="46" t="s">
        <v>6730</v>
      </c>
      <c r="N2214" s="40" t="s">
        <v>6731</v>
      </c>
      <c r="O2214" s="61"/>
      <c r="P2214" s="49"/>
      <c r="Q2214" s="59"/>
      <c r="R2214" s="59"/>
      <c r="S2214" s="49"/>
      <c r="T2214" s="50" t="str">
        <f>IFERROR(__xludf.DUMMYFUNCTION("if(isblank($A2214),"""",REGEXREPLACE($A2214,   "",?(\d),?"",  ""$1""&amp;""-""&amp;$H2214))"),"")</f>
        <v/>
      </c>
      <c r="U2214" s="51" t="str">
        <f>IFERROR(__xludf.DUMMYFUNCTION("iferror(split(A2214,"","",TRUE,TRUE),"""")"),"")</f>
        <v/>
      </c>
      <c r="V2214" s="51"/>
      <c r="W2214" s="51"/>
      <c r="X2214" s="51"/>
      <c r="Y2214" s="50" t="str">
        <f>IFERROR(__xludf.DUMMYFUNCTION("if(or(U2214="""",U2214=""f""),"""",U2214&amp;"": ""&amp;vlookup(to_text(U2214),'1.Learning-Goals'!$A$3:$B$100,2,FALSE))"),"")</f>
        <v/>
      </c>
      <c r="Z2214" s="50" t="str">
        <f>IFERROR(__xludf.DUMMYFUNCTION("if(or(V2214="""",V2214=""f""),"""",V2214&amp;"": ""&amp;vlookup(to_text(V2214),'1.Learning-Goals'!$A$3:$B$100,2,FALSE))"),"")</f>
        <v/>
      </c>
      <c r="AA2214" s="50" t="str">
        <f>IFERROR(__xludf.DUMMYFUNCTION("if(or(W2214="""",W2214=""f""),"""",W2214&amp;"": ""&amp;vlookup(to_text(W2214),'1.Learning-Goals'!$A$3:$B$100,2,FALSE))"),"")</f>
        <v/>
      </c>
      <c r="AB2214" s="50" t="str">
        <f>IFERROR(__xludf.DUMMYFUNCTION("if(or(X2214="""",X2214=""f""),"""",X2214&amp;"": ""&amp;vlookup(to_text(X2214),'1.Learning-Goals'!$A$3:$B$100,2,FALSE))"),"")</f>
        <v/>
      </c>
      <c r="AC2214" s="52"/>
      <c r="AD2214" s="52"/>
      <c r="AE2214" s="52"/>
      <c r="AF2214" s="52"/>
      <c r="AG2214" s="52"/>
      <c r="AH2214" s="52"/>
      <c r="AI2214" s="52"/>
      <c r="AJ2214" s="52"/>
    </row>
    <row r="2215" ht="15.75" customHeight="1">
      <c r="A2215" s="53"/>
      <c r="B2215" s="39" t="str">
        <f t="shared" si="1"/>
        <v/>
      </c>
      <c r="C2215" s="40" t="s">
        <v>7022</v>
      </c>
      <c r="D2215" s="41" t="s">
        <v>7023</v>
      </c>
      <c r="E2215" s="41" t="s">
        <v>6691</v>
      </c>
      <c r="F2215" s="40" t="s">
        <v>6728</v>
      </c>
      <c r="G2215" s="41" t="s">
        <v>1067</v>
      </c>
      <c r="H2215" s="62" t="s">
        <v>6693</v>
      </c>
      <c r="I2215" s="41" t="s">
        <v>6729</v>
      </c>
      <c r="J2215" s="56"/>
      <c r="K2215" s="44"/>
      <c r="L2215" s="45"/>
      <c r="M2215" s="46" t="s">
        <v>6730</v>
      </c>
      <c r="N2215" s="40" t="s">
        <v>6731</v>
      </c>
      <c r="O2215" s="61"/>
      <c r="P2215" s="49"/>
      <c r="Q2215" s="59"/>
      <c r="R2215" s="59"/>
      <c r="S2215" s="49"/>
      <c r="T2215" s="50" t="str">
        <f>IFERROR(__xludf.DUMMYFUNCTION("if(isblank($A2215),"""",REGEXREPLACE($A2215,   "",?(\d),?"",  ""$1""&amp;""-""&amp;$H2215))"),"")</f>
        <v/>
      </c>
      <c r="U2215" s="51" t="str">
        <f>IFERROR(__xludf.DUMMYFUNCTION("iferror(split(A2215,"","",TRUE,TRUE),"""")"),"")</f>
        <v/>
      </c>
      <c r="V2215" s="51"/>
      <c r="W2215" s="51"/>
      <c r="X2215" s="51"/>
      <c r="Y2215" s="50" t="str">
        <f>IFERROR(__xludf.DUMMYFUNCTION("if(or(U2215="""",U2215=""f""),"""",U2215&amp;"": ""&amp;vlookup(to_text(U2215),'1.Learning-Goals'!$A$3:$B$100,2,FALSE))"),"")</f>
        <v/>
      </c>
      <c r="Z2215" s="50" t="str">
        <f>IFERROR(__xludf.DUMMYFUNCTION("if(or(V2215="""",V2215=""f""),"""",V2215&amp;"": ""&amp;vlookup(to_text(V2215),'1.Learning-Goals'!$A$3:$B$100,2,FALSE))"),"")</f>
        <v/>
      </c>
      <c r="AA2215" s="50" t="str">
        <f>IFERROR(__xludf.DUMMYFUNCTION("if(or(W2215="""",W2215=""f""),"""",W2215&amp;"": ""&amp;vlookup(to_text(W2215),'1.Learning-Goals'!$A$3:$B$100,2,FALSE))"),"")</f>
        <v/>
      </c>
      <c r="AB2215" s="50" t="str">
        <f>IFERROR(__xludf.DUMMYFUNCTION("if(or(X2215="""",X2215=""f""),"""",X2215&amp;"": ""&amp;vlookup(to_text(X2215),'1.Learning-Goals'!$A$3:$B$100,2,FALSE))"),"")</f>
        <v/>
      </c>
      <c r="AC2215" s="52"/>
      <c r="AD2215" s="52"/>
      <c r="AE2215" s="52"/>
      <c r="AF2215" s="52"/>
      <c r="AG2215" s="52"/>
      <c r="AH2215" s="52"/>
      <c r="AI2215" s="52"/>
      <c r="AJ2215" s="52"/>
    </row>
    <row r="2216" ht="15.75" customHeight="1">
      <c r="A2216" s="38" t="s">
        <v>16</v>
      </c>
      <c r="B2216" s="39" t="str">
        <f t="shared" si="1"/>
        <v>3: Predict how increasing genetic variation by introducing new individuals (i.e. by conducting genetic rescue) will impact population size.</v>
      </c>
      <c r="C2216" s="40" t="s">
        <v>7024</v>
      </c>
      <c r="D2216" s="41" t="s">
        <v>7025</v>
      </c>
      <c r="E2216" s="41" t="s">
        <v>6691</v>
      </c>
      <c r="F2216" s="40" t="s">
        <v>6728</v>
      </c>
      <c r="G2216" s="41" t="s">
        <v>4051</v>
      </c>
      <c r="H2216" s="62" t="s">
        <v>6693</v>
      </c>
      <c r="I2216" s="41" t="s">
        <v>6729</v>
      </c>
      <c r="J2216" s="43"/>
      <c r="K2216" s="44"/>
      <c r="L2216" s="45"/>
      <c r="M2216" s="46" t="s">
        <v>6730</v>
      </c>
      <c r="N2216" s="40" t="s">
        <v>6731</v>
      </c>
      <c r="O2216" s="61"/>
      <c r="P2216" s="49"/>
      <c r="Q2216" s="59"/>
      <c r="R2216" s="59"/>
      <c r="S2216" s="49"/>
      <c r="T2216" s="50" t="str">
        <f>IFERROR(__xludf.DUMMYFUNCTION("if(isblank($A2216),"""",REGEXREPLACE($A2216,   "",?(\d),?"",  ""$1""&amp;""-""&amp;$H2216))"),"3-Social Studies")</f>
        <v>3-Social Studies</v>
      </c>
      <c r="U2216" s="51">
        <f>IFERROR(__xludf.DUMMYFUNCTION("iferror(split(A2216,"","",TRUE,TRUE),"""")"),3.0)</f>
        <v>3</v>
      </c>
      <c r="V2216" s="51"/>
      <c r="W2216" s="51"/>
      <c r="X2216" s="51"/>
      <c r="Y2216" s="50" t="str">
        <f>IFERROR(__xludf.DUMMYFUNCTION("if(or(U2216="""",U2216=""f""),"""",U2216&amp;"": ""&amp;vlookup(to_text(U2216),'1.Learning-Goals'!$A$3:$B$100,2,FALSE))"),"3: Predict how increasing genetic variation by introducing new individuals (i.e. by conducting genetic rescue) will impact population size.")</f>
        <v>3: Predict how increasing genetic variation by introducing new individuals (i.e. by conducting genetic rescue) will impact population size.</v>
      </c>
      <c r="Z2216" s="50" t="str">
        <f>IFERROR(__xludf.DUMMYFUNCTION("if(or(V2216="""",V2216=""f""),"""",V2216&amp;"": ""&amp;vlookup(to_text(V2216),'1.Learning-Goals'!$A$3:$B$100,2,FALSE))"),"")</f>
        <v/>
      </c>
      <c r="AA2216" s="50" t="str">
        <f>IFERROR(__xludf.DUMMYFUNCTION("if(or(W2216="""",W2216=""f""),"""",W2216&amp;"": ""&amp;vlookup(to_text(W2216),'1.Learning-Goals'!$A$3:$B$100,2,FALSE))"),"")</f>
        <v/>
      </c>
      <c r="AB2216" s="50" t="str">
        <f>IFERROR(__xludf.DUMMYFUNCTION("if(or(X2216="""",X2216=""f""),"""",X2216&amp;"": ""&amp;vlookup(to_text(X2216),'1.Learning-Goals'!$A$3:$B$100,2,FALSE))"),"")</f>
        <v/>
      </c>
      <c r="AC2216" s="52"/>
      <c r="AD2216" s="52"/>
      <c r="AE2216" s="52"/>
      <c r="AF2216" s="52"/>
      <c r="AG2216" s="52"/>
      <c r="AH2216" s="52"/>
      <c r="AI2216" s="52"/>
      <c r="AJ2216" s="52"/>
    </row>
    <row r="2217" ht="15.75" customHeight="1">
      <c r="A2217" s="53"/>
      <c r="B2217" s="39" t="str">
        <f t="shared" si="1"/>
        <v/>
      </c>
      <c r="C2217" s="40" t="s">
        <v>7026</v>
      </c>
      <c r="D2217" s="41" t="s">
        <v>7027</v>
      </c>
      <c r="E2217" s="41" t="s">
        <v>6691</v>
      </c>
      <c r="F2217" s="40" t="s">
        <v>6728</v>
      </c>
      <c r="G2217" s="41" t="s">
        <v>6701</v>
      </c>
      <c r="H2217" s="62" t="s">
        <v>6693</v>
      </c>
      <c r="I2217" s="41" t="s">
        <v>6729</v>
      </c>
      <c r="J2217" s="56"/>
      <c r="K2217" s="44"/>
      <c r="L2217" s="45"/>
      <c r="M2217" s="46" t="s">
        <v>6730</v>
      </c>
      <c r="N2217" s="40" t="s">
        <v>6731</v>
      </c>
      <c r="O2217" s="61"/>
      <c r="P2217" s="49"/>
      <c r="Q2217" s="59"/>
      <c r="R2217" s="59"/>
      <c r="S2217" s="49"/>
      <c r="T2217" s="50" t="str">
        <f>IFERROR(__xludf.DUMMYFUNCTION("if(isblank($A2217),"""",REGEXREPLACE($A2217,   "",?(\d),?"",  ""$1""&amp;""-""&amp;$H2217))"),"")</f>
        <v/>
      </c>
      <c r="U2217" s="51" t="str">
        <f>IFERROR(__xludf.DUMMYFUNCTION("iferror(split(A2217,"","",TRUE,TRUE),"""")"),"")</f>
        <v/>
      </c>
      <c r="V2217" s="51"/>
      <c r="W2217" s="51"/>
      <c r="X2217" s="51"/>
      <c r="Y2217" s="50" t="str">
        <f>IFERROR(__xludf.DUMMYFUNCTION("if(or(U2217="""",U2217=""f""),"""",U2217&amp;"": ""&amp;vlookup(to_text(U2217),'1.Learning-Goals'!$A$3:$B$100,2,FALSE))"),"")</f>
        <v/>
      </c>
      <c r="Z2217" s="50" t="str">
        <f>IFERROR(__xludf.DUMMYFUNCTION("if(or(V2217="""",V2217=""f""),"""",V2217&amp;"": ""&amp;vlookup(to_text(V2217),'1.Learning-Goals'!$A$3:$B$100,2,FALSE))"),"")</f>
        <v/>
      </c>
      <c r="AA2217" s="50" t="str">
        <f>IFERROR(__xludf.DUMMYFUNCTION("if(or(W2217="""",W2217=""f""),"""",W2217&amp;"": ""&amp;vlookup(to_text(W2217),'1.Learning-Goals'!$A$3:$B$100,2,FALSE))"),"")</f>
        <v/>
      </c>
      <c r="AB2217" s="50" t="str">
        <f>IFERROR(__xludf.DUMMYFUNCTION("if(or(X2217="""",X2217=""f""),"""",X2217&amp;"": ""&amp;vlookup(to_text(X2217),'1.Learning-Goals'!$A$3:$B$100,2,FALSE))"),"")</f>
        <v/>
      </c>
      <c r="AC2217" s="52"/>
      <c r="AD2217" s="52"/>
      <c r="AE2217" s="52"/>
      <c r="AF2217" s="52"/>
      <c r="AG2217" s="52"/>
      <c r="AH2217" s="52"/>
      <c r="AI2217" s="52"/>
      <c r="AJ2217" s="52"/>
    </row>
    <row r="2218" ht="15.75" customHeight="1">
      <c r="A2218" s="53"/>
      <c r="B2218" s="39" t="str">
        <f t="shared" si="1"/>
        <v/>
      </c>
      <c r="C2218" s="40" t="s">
        <v>7028</v>
      </c>
      <c r="D2218" s="41" t="s">
        <v>7029</v>
      </c>
      <c r="E2218" s="41" t="s">
        <v>6691</v>
      </c>
      <c r="F2218" s="40" t="s">
        <v>6728</v>
      </c>
      <c r="G2218" s="41" t="s">
        <v>4902</v>
      </c>
      <c r="H2218" s="62" t="s">
        <v>6693</v>
      </c>
      <c r="I2218" s="41" t="s">
        <v>6729</v>
      </c>
      <c r="J2218" s="56"/>
      <c r="K2218" s="44"/>
      <c r="L2218" s="45"/>
      <c r="M2218" s="46" t="s">
        <v>6730</v>
      </c>
      <c r="N2218" s="40" t="s">
        <v>6731</v>
      </c>
      <c r="O2218" s="61"/>
      <c r="P2218" s="49"/>
      <c r="Q2218" s="59"/>
      <c r="R2218" s="59"/>
      <c r="S2218" s="49"/>
      <c r="T2218" s="50" t="str">
        <f>IFERROR(__xludf.DUMMYFUNCTION("if(isblank($A2218),"""",REGEXREPLACE($A2218,   "",?(\d),?"",  ""$1""&amp;""-""&amp;$H2218))"),"")</f>
        <v/>
      </c>
      <c r="U2218" s="51" t="str">
        <f>IFERROR(__xludf.DUMMYFUNCTION("iferror(split(A2218,"","",TRUE,TRUE),"""")"),"")</f>
        <v/>
      </c>
      <c r="V2218" s="51"/>
      <c r="W2218" s="51"/>
      <c r="X2218" s="51"/>
      <c r="Y2218" s="50" t="str">
        <f>IFERROR(__xludf.DUMMYFUNCTION("if(or(U2218="""",U2218=""f""),"""",U2218&amp;"": ""&amp;vlookup(to_text(U2218),'1.Learning-Goals'!$A$3:$B$100,2,FALSE))"),"")</f>
        <v/>
      </c>
      <c r="Z2218" s="50" t="str">
        <f>IFERROR(__xludf.DUMMYFUNCTION("if(or(V2218="""",V2218=""f""),"""",V2218&amp;"": ""&amp;vlookup(to_text(V2218),'1.Learning-Goals'!$A$3:$B$100,2,FALSE))"),"")</f>
        <v/>
      </c>
      <c r="AA2218" s="50" t="str">
        <f>IFERROR(__xludf.DUMMYFUNCTION("if(or(W2218="""",W2218=""f""),"""",W2218&amp;"": ""&amp;vlookup(to_text(W2218),'1.Learning-Goals'!$A$3:$B$100,2,FALSE))"),"")</f>
        <v/>
      </c>
      <c r="AB2218" s="50" t="str">
        <f>IFERROR(__xludf.DUMMYFUNCTION("if(or(X2218="""",X2218=""f""),"""",X2218&amp;"": ""&amp;vlookup(to_text(X2218),'1.Learning-Goals'!$A$3:$B$100,2,FALSE))"),"")</f>
        <v/>
      </c>
      <c r="AC2218" s="52"/>
      <c r="AD2218" s="52"/>
      <c r="AE2218" s="52"/>
      <c r="AF2218" s="52"/>
      <c r="AG2218" s="52"/>
      <c r="AH2218" s="52"/>
      <c r="AI2218" s="52"/>
      <c r="AJ2218" s="52"/>
    </row>
    <row r="2219" ht="15.75" customHeight="1">
      <c r="A2219" s="53"/>
      <c r="B2219" s="39" t="str">
        <f t="shared" si="1"/>
        <v/>
      </c>
      <c r="C2219" s="40" t="s">
        <v>7030</v>
      </c>
      <c r="D2219" s="41" t="s">
        <v>7031</v>
      </c>
      <c r="E2219" s="41" t="s">
        <v>6691</v>
      </c>
      <c r="F2219" s="40" t="s">
        <v>6728</v>
      </c>
      <c r="G2219" s="41" t="s">
        <v>1067</v>
      </c>
      <c r="H2219" s="62" t="s">
        <v>6693</v>
      </c>
      <c r="I2219" s="41" t="s">
        <v>6729</v>
      </c>
      <c r="J2219" s="56"/>
      <c r="K2219" s="44"/>
      <c r="L2219" s="45"/>
      <c r="M2219" s="46" t="s">
        <v>6730</v>
      </c>
      <c r="N2219" s="40" t="s">
        <v>6731</v>
      </c>
      <c r="O2219" s="61"/>
      <c r="P2219" s="49"/>
      <c r="Q2219" s="59"/>
      <c r="R2219" s="59"/>
      <c r="S2219" s="49"/>
      <c r="T2219" s="50" t="str">
        <f>IFERROR(__xludf.DUMMYFUNCTION("if(isblank($A2219),"""",REGEXREPLACE($A2219,   "",?(\d),?"",  ""$1""&amp;""-""&amp;$H2219))"),"")</f>
        <v/>
      </c>
      <c r="U2219" s="51" t="str">
        <f>IFERROR(__xludf.DUMMYFUNCTION("iferror(split(A2219,"","",TRUE,TRUE),"""")"),"")</f>
        <v/>
      </c>
      <c r="V2219" s="51"/>
      <c r="W2219" s="51"/>
      <c r="X2219" s="51"/>
      <c r="Y2219" s="50" t="str">
        <f>IFERROR(__xludf.DUMMYFUNCTION("if(or(U2219="""",U2219=""f""),"""",U2219&amp;"": ""&amp;vlookup(to_text(U2219),'1.Learning-Goals'!$A$3:$B$100,2,FALSE))"),"")</f>
        <v/>
      </c>
      <c r="Z2219" s="50" t="str">
        <f>IFERROR(__xludf.DUMMYFUNCTION("if(or(V2219="""",V2219=""f""),"""",V2219&amp;"": ""&amp;vlookup(to_text(V2219),'1.Learning-Goals'!$A$3:$B$100,2,FALSE))"),"")</f>
        <v/>
      </c>
      <c r="AA2219" s="50" t="str">
        <f>IFERROR(__xludf.DUMMYFUNCTION("if(or(W2219="""",W2219=""f""),"""",W2219&amp;"": ""&amp;vlookup(to_text(W2219),'1.Learning-Goals'!$A$3:$B$100,2,FALSE))"),"")</f>
        <v/>
      </c>
      <c r="AB2219" s="50" t="str">
        <f>IFERROR(__xludf.DUMMYFUNCTION("if(or(X2219="""",X2219=""f""),"""",X2219&amp;"": ""&amp;vlookup(to_text(X2219),'1.Learning-Goals'!$A$3:$B$100,2,FALSE))"),"")</f>
        <v/>
      </c>
      <c r="AC2219" s="52"/>
      <c r="AD2219" s="52"/>
      <c r="AE2219" s="52"/>
      <c r="AF2219" s="52"/>
      <c r="AG2219" s="52"/>
      <c r="AH2219" s="52"/>
      <c r="AI2219" s="52"/>
      <c r="AJ2219" s="52"/>
    </row>
    <row r="2220" ht="15.75" customHeight="1">
      <c r="A2220" s="53"/>
      <c r="B2220" s="39" t="str">
        <f t="shared" si="1"/>
        <v/>
      </c>
      <c r="C2220" s="40" t="s">
        <v>7032</v>
      </c>
      <c r="D2220" s="41" t="s">
        <v>7033</v>
      </c>
      <c r="E2220" s="41" t="s">
        <v>6691</v>
      </c>
      <c r="F2220" s="40" t="s">
        <v>6728</v>
      </c>
      <c r="G2220" s="41" t="s">
        <v>4051</v>
      </c>
      <c r="H2220" s="62" t="s">
        <v>6693</v>
      </c>
      <c r="I2220" s="41" t="s">
        <v>6729</v>
      </c>
      <c r="J2220" s="43"/>
      <c r="K2220" s="44"/>
      <c r="L2220" s="45"/>
      <c r="M2220" s="46" t="s">
        <v>6730</v>
      </c>
      <c r="N2220" s="40" t="s">
        <v>6731</v>
      </c>
      <c r="O2220" s="61"/>
      <c r="P2220" s="49"/>
      <c r="Q2220" s="59"/>
      <c r="R2220" s="59"/>
      <c r="S2220" s="49"/>
      <c r="T2220" s="50" t="str">
        <f>IFERROR(__xludf.DUMMYFUNCTION("if(isblank($A2220),"""",REGEXREPLACE($A2220,   "",?(\d),?"",  ""$1""&amp;""-""&amp;$H2220))"),"")</f>
        <v/>
      </c>
      <c r="U2220" s="51" t="str">
        <f>IFERROR(__xludf.DUMMYFUNCTION("iferror(split(A2220,"","",TRUE,TRUE),"""")"),"")</f>
        <v/>
      </c>
      <c r="V2220" s="51"/>
      <c r="W2220" s="51"/>
      <c r="X2220" s="51"/>
      <c r="Y2220" s="50" t="str">
        <f>IFERROR(__xludf.DUMMYFUNCTION("if(or(U2220="""",U2220=""f""),"""",U2220&amp;"": ""&amp;vlookup(to_text(U2220),'1.Learning-Goals'!$A$3:$B$100,2,FALSE))"),"")</f>
        <v/>
      </c>
      <c r="Z2220" s="50" t="str">
        <f>IFERROR(__xludf.DUMMYFUNCTION("if(or(V2220="""",V2220=""f""),"""",V2220&amp;"": ""&amp;vlookup(to_text(V2220),'1.Learning-Goals'!$A$3:$B$100,2,FALSE))"),"")</f>
        <v/>
      </c>
      <c r="AA2220" s="50" t="str">
        <f>IFERROR(__xludf.DUMMYFUNCTION("if(or(W2220="""",W2220=""f""),"""",W2220&amp;"": ""&amp;vlookup(to_text(W2220),'1.Learning-Goals'!$A$3:$B$100,2,FALSE))"),"")</f>
        <v/>
      </c>
      <c r="AB2220" s="50" t="str">
        <f>IFERROR(__xludf.DUMMYFUNCTION("if(or(X2220="""",X2220=""f""),"""",X2220&amp;"": ""&amp;vlookup(to_text(X2220),'1.Learning-Goals'!$A$3:$B$100,2,FALSE))"),"")</f>
        <v/>
      </c>
      <c r="AC2220" s="52"/>
      <c r="AD2220" s="52"/>
      <c r="AE2220" s="52"/>
      <c r="AF2220" s="52"/>
      <c r="AG2220" s="52"/>
      <c r="AH2220" s="52"/>
      <c r="AI2220" s="52"/>
      <c r="AJ2220" s="52"/>
    </row>
    <row r="2221" ht="15.75" customHeight="1">
      <c r="A2221" s="53"/>
      <c r="B2221" s="39" t="str">
        <f t="shared" si="1"/>
        <v/>
      </c>
      <c r="C2221" s="40" t="s">
        <v>7034</v>
      </c>
      <c r="D2221" s="41" t="s">
        <v>7035</v>
      </c>
      <c r="E2221" s="41" t="s">
        <v>6691</v>
      </c>
      <c r="F2221" s="40" t="s">
        <v>6728</v>
      </c>
      <c r="G2221" s="41" t="s">
        <v>6701</v>
      </c>
      <c r="H2221" s="62" t="s">
        <v>6693</v>
      </c>
      <c r="I2221" s="41" t="s">
        <v>6729</v>
      </c>
      <c r="J2221" s="56"/>
      <c r="K2221" s="44"/>
      <c r="L2221" s="45"/>
      <c r="M2221" s="46" t="s">
        <v>6730</v>
      </c>
      <c r="N2221" s="40" t="s">
        <v>6731</v>
      </c>
      <c r="O2221" s="61"/>
      <c r="P2221" s="49"/>
      <c r="Q2221" s="59"/>
      <c r="R2221" s="59"/>
      <c r="S2221" s="49"/>
      <c r="T2221" s="50" t="str">
        <f>IFERROR(__xludf.DUMMYFUNCTION("if(isblank($A2221),"""",REGEXREPLACE($A2221,   "",?(\d),?"",  ""$1""&amp;""-""&amp;$H2221))"),"")</f>
        <v/>
      </c>
      <c r="U2221" s="51" t="str">
        <f>IFERROR(__xludf.DUMMYFUNCTION("iferror(split(A2221,"","",TRUE,TRUE),"""")"),"")</f>
        <v/>
      </c>
      <c r="V2221" s="51"/>
      <c r="W2221" s="51"/>
      <c r="X2221" s="51"/>
      <c r="Y2221" s="50" t="str">
        <f>IFERROR(__xludf.DUMMYFUNCTION("if(or(U2221="""",U2221=""f""),"""",U2221&amp;"": ""&amp;vlookup(to_text(U2221),'1.Learning-Goals'!$A$3:$B$100,2,FALSE))"),"")</f>
        <v/>
      </c>
      <c r="Z2221" s="50" t="str">
        <f>IFERROR(__xludf.DUMMYFUNCTION("if(or(V2221="""",V2221=""f""),"""",V2221&amp;"": ""&amp;vlookup(to_text(V2221),'1.Learning-Goals'!$A$3:$B$100,2,FALSE))"),"")</f>
        <v/>
      </c>
      <c r="AA2221" s="50" t="str">
        <f>IFERROR(__xludf.DUMMYFUNCTION("if(or(W2221="""",W2221=""f""),"""",W2221&amp;"": ""&amp;vlookup(to_text(W2221),'1.Learning-Goals'!$A$3:$B$100,2,FALSE))"),"")</f>
        <v/>
      </c>
      <c r="AB2221" s="50" t="str">
        <f>IFERROR(__xludf.DUMMYFUNCTION("if(or(X2221="""",X2221=""f""),"""",X2221&amp;"": ""&amp;vlookup(to_text(X2221),'1.Learning-Goals'!$A$3:$B$100,2,FALSE))"),"")</f>
        <v/>
      </c>
      <c r="AC2221" s="52"/>
      <c r="AD2221" s="52"/>
      <c r="AE2221" s="52"/>
      <c r="AF2221" s="52"/>
      <c r="AG2221" s="52"/>
      <c r="AH2221" s="52"/>
      <c r="AI2221" s="52"/>
      <c r="AJ2221" s="52"/>
    </row>
    <row r="2222" ht="15.75" customHeight="1">
      <c r="A2222" s="53"/>
      <c r="B2222" s="39" t="str">
        <f t="shared" si="1"/>
        <v/>
      </c>
      <c r="C2222" s="40" t="s">
        <v>7036</v>
      </c>
      <c r="D2222" s="41" t="s">
        <v>7037</v>
      </c>
      <c r="E2222" s="41" t="s">
        <v>6691</v>
      </c>
      <c r="F2222" s="40" t="s">
        <v>6728</v>
      </c>
      <c r="G2222" s="41" t="s">
        <v>4902</v>
      </c>
      <c r="H2222" s="62" t="s">
        <v>6693</v>
      </c>
      <c r="I2222" s="41" t="s">
        <v>6729</v>
      </c>
      <c r="J2222" s="56"/>
      <c r="K2222" s="44"/>
      <c r="L2222" s="45"/>
      <c r="M2222" s="46" t="s">
        <v>6730</v>
      </c>
      <c r="N2222" s="40" t="s">
        <v>6731</v>
      </c>
      <c r="O2222" s="61"/>
      <c r="P2222" s="49"/>
      <c r="Q2222" s="59"/>
      <c r="R2222" s="59"/>
      <c r="S2222" s="49"/>
      <c r="T2222" s="50" t="str">
        <f>IFERROR(__xludf.DUMMYFUNCTION("if(isblank($A2222),"""",REGEXREPLACE($A2222,   "",?(\d),?"",  ""$1""&amp;""-""&amp;$H2222))"),"")</f>
        <v/>
      </c>
      <c r="U2222" s="51" t="str">
        <f>IFERROR(__xludf.DUMMYFUNCTION("iferror(split(A2222,"","",TRUE,TRUE),"""")"),"")</f>
        <v/>
      </c>
      <c r="V2222" s="51"/>
      <c r="W2222" s="51"/>
      <c r="X2222" s="51"/>
      <c r="Y2222" s="50" t="str">
        <f>IFERROR(__xludf.DUMMYFUNCTION("if(or(U2222="""",U2222=""f""),"""",U2222&amp;"": ""&amp;vlookup(to_text(U2222),'1.Learning-Goals'!$A$3:$B$100,2,FALSE))"),"")</f>
        <v/>
      </c>
      <c r="Z2222" s="50" t="str">
        <f>IFERROR(__xludf.DUMMYFUNCTION("if(or(V2222="""",V2222=""f""),"""",V2222&amp;"": ""&amp;vlookup(to_text(V2222),'1.Learning-Goals'!$A$3:$B$100,2,FALSE))"),"")</f>
        <v/>
      </c>
      <c r="AA2222" s="50" t="str">
        <f>IFERROR(__xludf.DUMMYFUNCTION("if(or(W2222="""",W2222=""f""),"""",W2222&amp;"": ""&amp;vlookup(to_text(W2222),'1.Learning-Goals'!$A$3:$B$100,2,FALSE))"),"")</f>
        <v/>
      </c>
      <c r="AB2222" s="50" t="str">
        <f>IFERROR(__xludf.DUMMYFUNCTION("if(or(X2222="""",X2222=""f""),"""",X2222&amp;"": ""&amp;vlookup(to_text(X2222),'1.Learning-Goals'!$A$3:$B$100,2,FALSE))"),"")</f>
        <v/>
      </c>
      <c r="AC2222" s="52"/>
      <c r="AD2222" s="52"/>
      <c r="AE2222" s="52"/>
      <c r="AF2222" s="52"/>
      <c r="AG2222" s="52"/>
      <c r="AH2222" s="52"/>
      <c r="AI2222" s="52"/>
      <c r="AJ2222" s="52"/>
    </row>
    <row r="2223" ht="15.75" customHeight="1">
      <c r="A2223" s="53"/>
      <c r="B2223" s="39" t="str">
        <f t="shared" si="1"/>
        <v/>
      </c>
      <c r="C2223" s="40" t="s">
        <v>7038</v>
      </c>
      <c r="D2223" s="41" t="s">
        <v>7039</v>
      </c>
      <c r="E2223" s="41" t="s">
        <v>6691</v>
      </c>
      <c r="F2223" s="40" t="s">
        <v>6728</v>
      </c>
      <c r="G2223" s="41" t="s">
        <v>1067</v>
      </c>
      <c r="H2223" s="62" t="s">
        <v>6693</v>
      </c>
      <c r="I2223" s="41" t="s">
        <v>6729</v>
      </c>
      <c r="J2223" s="56"/>
      <c r="K2223" s="44"/>
      <c r="L2223" s="45"/>
      <c r="M2223" s="46" t="s">
        <v>6730</v>
      </c>
      <c r="N2223" s="40" t="s">
        <v>6731</v>
      </c>
      <c r="O2223" s="61"/>
      <c r="P2223" s="49"/>
      <c r="Q2223" s="59"/>
      <c r="R2223" s="59"/>
      <c r="S2223" s="49"/>
      <c r="T2223" s="50" t="str">
        <f>IFERROR(__xludf.DUMMYFUNCTION("if(isblank($A2223),"""",REGEXREPLACE($A2223,   "",?(\d),?"",  ""$1""&amp;""-""&amp;$H2223))"),"")</f>
        <v/>
      </c>
      <c r="U2223" s="51" t="str">
        <f>IFERROR(__xludf.DUMMYFUNCTION("iferror(split(A2223,"","",TRUE,TRUE),"""")"),"")</f>
        <v/>
      </c>
      <c r="V2223" s="51"/>
      <c r="W2223" s="51"/>
      <c r="X2223" s="51"/>
      <c r="Y2223" s="50" t="str">
        <f>IFERROR(__xludf.DUMMYFUNCTION("if(or(U2223="""",U2223=""f""),"""",U2223&amp;"": ""&amp;vlookup(to_text(U2223),'1.Learning-Goals'!$A$3:$B$100,2,FALSE))"),"")</f>
        <v/>
      </c>
      <c r="Z2223" s="50" t="str">
        <f>IFERROR(__xludf.DUMMYFUNCTION("if(or(V2223="""",V2223=""f""),"""",V2223&amp;"": ""&amp;vlookup(to_text(V2223),'1.Learning-Goals'!$A$3:$B$100,2,FALSE))"),"")</f>
        <v/>
      </c>
      <c r="AA2223" s="50" t="str">
        <f>IFERROR(__xludf.DUMMYFUNCTION("if(or(W2223="""",W2223=""f""),"""",W2223&amp;"": ""&amp;vlookup(to_text(W2223),'1.Learning-Goals'!$A$3:$B$100,2,FALSE))"),"")</f>
        <v/>
      </c>
      <c r="AB2223" s="50" t="str">
        <f>IFERROR(__xludf.DUMMYFUNCTION("if(or(X2223="""",X2223=""f""),"""",X2223&amp;"": ""&amp;vlookup(to_text(X2223),'1.Learning-Goals'!$A$3:$B$100,2,FALSE))"),"")</f>
        <v/>
      </c>
      <c r="AC2223" s="52"/>
      <c r="AD2223" s="52"/>
      <c r="AE2223" s="52"/>
      <c r="AF2223" s="52"/>
      <c r="AG2223" s="52"/>
      <c r="AH2223" s="52"/>
      <c r="AI2223" s="52"/>
      <c r="AJ2223" s="52"/>
    </row>
    <row r="2224" ht="15.75" customHeight="1">
      <c r="A2224" s="53"/>
      <c r="B2224" s="39" t="str">
        <f t="shared" si="1"/>
        <v/>
      </c>
      <c r="C2224" s="40" t="s">
        <v>7040</v>
      </c>
      <c r="D2224" s="41" t="s">
        <v>7041</v>
      </c>
      <c r="E2224" s="41" t="s">
        <v>6691</v>
      </c>
      <c r="F2224" s="40" t="s">
        <v>6728</v>
      </c>
      <c r="G2224" s="41" t="s">
        <v>4051</v>
      </c>
      <c r="H2224" s="62" t="s">
        <v>6693</v>
      </c>
      <c r="I2224" s="41" t="s">
        <v>6729</v>
      </c>
      <c r="J2224" s="43"/>
      <c r="K2224" s="44"/>
      <c r="L2224" s="45"/>
      <c r="M2224" s="46" t="s">
        <v>6730</v>
      </c>
      <c r="N2224" s="40" t="s">
        <v>6731</v>
      </c>
      <c r="O2224" s="61"/>
      <c r="P2224" s="49"/>
      <c r="Q2224" s="59"/>
      <c r="R2224" s="59"/>
      <c r="S2224" s="49"/>
      <c r="T2224" s="50" t="str">
        <f>IFERROR(__xludf.DUMMYFUNCTION("if(isblank($A2224),"""",REGEXREPLACE($A2224,   "",?(\d),?"",  ""$1""&amp;""-""&amp;$H2224))"),"")</f>
        <v/>
      </c>
      <c r="U2224" s="51" t="str">
        <f>IFERROR(__xludf.DUMMYFUNCTION("iferror(split(A2224,"","",TRUE,TRUE),"""")"),"")</f>
        <v/>
      </c>
      <c r="V2224" s="51"/>
      <c r="W2224" s="51"/>
      <c r="X2224" s="51"/>
      <c r="Y2224" s="50" t="str">
        <f>IFERROR(__xludf.DUMMYFUNCTION("if(or(U2224="""",U2224=""f""),"""",U2224&amp;"": ""&amp;vlookup(to_text(U2224),'1.Learning-Goals'!$A$3:$B$100,2,FALSE))"),"")</f>
        <v/>
      </c>
      <c r="Z2224" s="50" t="str">
        <f>IFERROR(__xludf.DUMMYFUNCTION("if(or(V2224="""",V2224=""f""),"""",V2224&amp;"": ""&amp;vlookup(to_text(V2224),'1.Learning-Goals'!$A$3:$B$100,2,FALSE))"),"")</f>
        <v/>
      </c>
      <c r="AA2224" s="50" t="str">
        <f>IFERROR(__xludf.DUMMYFUNCTION("if(or(W2224="""",W2224=""f""),"""",W2224&amp;"": ""&amp;vlookup(to_text(W2224),'1.Learning-Goals'!$A$3:$B$100,2,FALSE))"),"")</f>
        <v/>
      </c>
      <c r="AB2224" s="50" t="str">
        <f>IFERROR(__xludf.DUMMYFUNCTION("if(or(X2224="""",X2224=""f""),"""",X2224&amp;"": ""&amp;vlookup(to_text(X2224),'1.Learning-Goals'!$A$3:$B$100,2,FALSE))"),"")</f>
        <v/>
      </c>
      <c r="AC2224" s="52"/>
      <c r="AD2224" s="52"/>
      <c r="AE2224" s="52"/>
      <c r="AF2224" s="52"/>
      <c r="AG2224" s="52"/>
      <c r="AH2224" s="52"/>
      <c r="AI2224" s="52"/>
      <c r="AJ2224" s="52"/>
    </row>
    <row r="2225" ht="15.75" customHeight="1">
      <c r="A2225" s="53"/>
      <c r="B2225" s="39" t="str">
        <f t="shared" si="1"/>
        <v/>
      </c>
      <c r="C2225" s="40" t="s">
        <v>7042</v>
      </c>
      <c r="D2225" s="41" t="s">
        <v>7043</v>
      </c>
      <c r="E2225" s="41" t="s">
        <v>6691</v>
      </c>
      <c r="F2225" s="40" t="s">
        <v>6728</v>
      </c>
      <c r="G2225" s="41" t="s">
        <v>6701</v>
      </c>
      <c r="H2225" s="62" t="s">
        <v>6693</v>
      </c>
      <c r="I2225" s="41" t="s">
        <v>6729</v>
      </c>
      <c r="J2225" s="56"/>
      <c r="K2225" s="44"/>
      <c r="L2225" s="45"/>
      <c r="M2225" s="46" t="s">
        <v>6730</v>
      </c>
      <c r="N2225" s="40" t="s">
        <v>6731</v>
      </c>
      <c r="O2225" s="61"/>
      <c r="P2225" s="49"/>
      <c r="Q2225" s="59"/>
      <c r="R2225" s="59"/>
      <c r="S2225" s="49"/>
      <c r="T2225" s="50" t="str">
        <f>IFERROR(__xludf.DUMMYFUNCTION("if(isblank($A2225),"""",REGEXREPLACE($A2225,   "",?(\d),?"",  ""$1""&amp;""-""&amp;$H2225))"),"")</f>
        <v/>
      </c>
      <c r="U2225" s="51" t="str">
        <f>IFERROR(__xludf.DUMMYFUNCTION("iferror(split(A2225,"","",TRUE,TRUE),"""")"),"")</f>
        <v/>
      </c>
      <c r="V2225" s="51"/>
      <c r="W2225" s="51"/>
      <c r="X2225" s="51"/>
      <c r="Y2225" s="50" t="str">
        <f>IFERROR(__xludf.DUMMYFUNCTION("if(or(U2225="""",U2225=""f""),"""",U2225&amp;"": ""&amp;vlookup(to_text(U2225),'1.Learning-Goals'!$A$3:$B$100,2,FALSE))"),"")</f>
        <v/>
      </c>
      <c r="Z2225" s="50" t="str">
        <f>IFERROR(__xludf.DUMMYFUNCTION("if(or(V2225="""",V2225=""f""),"""",V2225&amp;"": ""&amp;vlookup(to_text(V2225),'1.Learning-Goals'!$A$3:$B$100,2,FALSE))"),"")</f>
        <v/>
      </c>
      <c r="AA2225" s="50" t="str">
        <f>IFERROR(__xludf.DUMMYFUNCTION("if(or(W2225="""",W2225=""f""),"""",W2225&amp;"": ""&amp;vlookup(to_text(W2225),'1.Learning-Goals'!$A$3:$B$100,2,FALSE))"),"")</f>
        <v/>
      </c>
      <c r="AB2225" s="50" t="str">
        <f>IFERROR(__xludf.DUMMYFUNCTION("if(or(X2225="""",X2225=""f""),"""",X2225&amp;"": ""&amp;vlookup(to_text(X2225),'1.Learning-Goals'!$A$3:$B$100,2,FALSE))"),"")</f>
        <v/>
      </c>
      <c r="AC2225" s="52"/>
      <c r="AD2225" s="52"/>
      <c r="AE2225" s="52"/>
      <c r="AF2225" s="52"/>
      <c r="AG2225" s="52"/>
      <c r="AH2225" s="52"/>
      <c r="AI2225" s="52"/>
      <c r="AJ2225" s="52"/>
    </row>
    <row r="2226" ht="15.75" customHeight="1">
      <c r="A2226" s="53"/>
      <c r="B2226" s="39" t="str">
        <f t="shared" si="1"/>
        <v/>
      </c>
      <c r="C2226" s="40" t="s">
        <v>7044</v>
      </c>
      <c r="D2226" s="41" t="s">
        <v>7045</v>
      </c>
      <c r="E2226" s="41" t="s">
        <v>6691</v>
      </c>
      <c r="F2226" s="40" t="s">
        <v>6728</v>
      </c>
      <c r="G2226" s="41" t="s">
        <v>4902</v>
      </c>
      <c r="H2226" s="62" t="s">
        <v>6693</v>
      </c>
      <c r="I2226" s="41" t="s">
        <v>6729</v>
      </c>
      <c r="J2226" s="56"/>
      <c r="K2226" s="44"/>
      <c r="L2226" s="45"/>
      <c r="M2226" s="46" t="s">
        <v>6730</v>
      </c>
      <c r="N2226" s="40" t="s">
        <v>6731</v>
      </c>
      <c r="O2226" s="61"/>
      <c r="P2226" s="49"/>
      <c r="Q2226" s="59"/>
      <c r="R2226" s="59"/>
      <c r="S2226" s="49"/>
      <c r="T2226" s="50" t="str">
        <f>IFERROR(__xludf.DUMMYFUNCTION("if(isblank($A2226),"""",REGEXREPLACE($A2226,   "",?(\d),?"",  ""$1""&amp;""-""&amp;$H2226))"),"")</f>
        <v/>
      </c>
      <c r="U2226" s="51" t="str">
        <f>IFERROR(__xludf.DUMMYFUNCTION("iferror(split(A2226,"","",TRUE,TRUE),"""")"),"")</f>
        <v/>
      </c>
      <c r="V2226" s="51"/>
      <c r="W2226" s="51"/>
      <c r="X2226" s="51"/>
      <c r="Y2226" s="50" t="str">
        <f>IFERROR(__xludf.DUMMYFUNCTION("if(or(U2226="""",U2226=""f""),"""",U2226&amp;"": ""&amp;vlookup(to_text(U2226),'1.Learning-Goals'!$A$3:$B$100,2,FALSE))"),"")</f>
        <v/>
      </c>
      <c r="Z2226" s="50" t="str">
        <f>IFERROR(__xludf.DUMMYFUNCTION("if(or(V2226="""",V2226=""f""),"""",V2226&amp;"": ""&amp;vlookup(to_text(V2226),'1.Learning-Goals'!$A$3:$B$100,2,FALSE))"),"")</f>
        <v/>
      </c>
      <c r="AA2226" s="50" t="str">
        <f>IFERROR(__xludf.DUMMYFUNCTION("if(or(W2226="""",W2226=""f""),"""",W2226&amp;"": ""&amp;vlookup(to_text(W2226),'1.Learning-Goals'!$A$3:$B$100,2,FALSE))"),"")</f>
        <v/>
      </c>
      <c r="AB2226" s="50" t="str">
        <f>IFERROR(__xludf.DUMMYFUNCTION("if(or(X2226="""",X2226=""f""),"""",X2226&amp;"": ""&amp;vlookup(to_text(X2226),'1.Learning-Goals'!$A$3:$B$100,2,FALSE))"),"")</f>
        <v/>
      </c>
      <c r="AC2226" s="52"/>
      <c r="AD2226" s="52"/>
      <c r="AE2226" s="52"/>
      <c r="AF2226" s="52"/>
      <c r="AG2226" s="52"/>
      <c r="AH2226" s="52"/>
      <c r="AI2226" s="52"/>
      <c r="AJ2226" s="52"/>
    </row>
    <row r="2227" ht="15.75" customHeight="1">
      <c r="A2227" s="53"/>
      <c r="B2227" s="39" t="str">
        <f t="shared" si="1"/>
        <v/>
      </c>
      <c r="C2227" s="40" t="s">
        <v>7046</v>
      </c>
      <c r="D2227" s="41" t="s">
        <v>7047</v>
      </c>
      <c r="E2227" s="41" t="s">
        <v>6691</v>
      </c>
      <c r="F2227" s="40" t="s">
        <v>6728</v>
      </c>
      <c r="G2227" s="41" t="s">
        <v>1067</v>
      </c>
      <c r="H2227" s="62" t="s">
        <v>6693</v>
      </c>
      <c r="I2227" s="41" t="s">
        <v>6729</v>
      </c>
      <c r="J2227" s="56"/>
      <c r="K2227" s="44"/>
      <c r="L2227" s="45"/>
      <c r="M2227" s="46" t="s">
        <v>6730</v>
      </c>
      <c r="N2227" s="40" t="s">
        <v>6731</v>
      </c>
      <c r="O2227" s="61"/>
      <c r="P2227" s="49"/>
      <c r="Q2227" s="59"/>
      <c r="R2227" s="59"/>
      <c r="S2227" s="49"/>
      <c r="T2227" s="50" t="str">
        <f>IFERROR(__xludf.DUMMYFUNCTION("if(isblank($A2227),"""",REGEXREPLACE($A2227,   "",?(\d),?"",  ""$1""&amp;""-""&amp;$H2227))"),"")</f>
        <v/>
      </c>
      <c r="U2227" s="51" t="str">
        <f>IFERROR(__xludf.DUMMYFUNCTION("iferror(split(A2227,"","",TRUE,TRUE),"""")"),"")</f>
        <v/>
      </c>
      <c r="V2227" s="51"/>
      <c r="W2227" s="51"/>
      <c r="X2227" s="51"/>
      <c r="Y2227" s="50" t="str">
        <f>IFERROR(__xludf.DUMMYFUNCTION("if(or(U2227="""",U2227=""f""),"""",U2227&amp;"": ""&amp;vlookup(to_text(U2227),'1.Learning-Goals'!$A$3:$B$100,2,FALSE))"),"")</f>
        <v/>
      </c>
      <c r="Z2227" s="50" t="str">
        <f>IFERROR(__xludf.DUMMYFUNCTION("if(or(V2227="""",V2227=""f""),"""",V2227&amp;"": ""&amp;vlookup(to_text(V2227),'1.Learning-Goals'!$A$3:$B$100,2,FALSE))"),"")</f>
        <v/>
      </c>
      <c r="AA2227" s="50" t="str">
        <f>IFERROR(__xludf.DUMMYFUNCTION("if(or(W2227="""",W2227=""f""),"""",W2227&amp;"": ""&amp;vlookup(to_text(W2227),'1.Learning-Goals'!$A$3:$B$100,2,FALSE))"),"")</f>
        <v/>
      </c>
      <c r="AB2227" s="50" t="str">
        <f>IFERROR(__xludf.DUMMYFUNCTION("if(or(X2227="""",X2227=""f""),"""",X2227&amp;"": ""&amp;vlookup(to_text(X2227),'1.Learning-Goals'!$A$3:$B$100,2,FALSE))"),"")</f>
        <v/>
      </c>
      <c r="AC2227" s="52"/>
      <c r="AD2227" s="52"/>
      <c r="AE2227" s="52"/>
      <c r="AF2227" s="52"/>
      <c r="AG2227" s="52"/>
      <c r="AH2227" s="52"/>
      <c r="AI2227" s="52"/>
      <c r="AJ2227" s="52"/>
    </row>
    <row r="2228" ht="15.75" customHeight="1">
      <c r="A2228" s="53"/>
      <c r="B2228" s="39" t="str">
        <f t="shared" si="1"/>
        <v/>
      </c>
      <c r="C2228" s="40" t="s">
        <v>7048</v>
      </c>
      <c r="D2228" s="41" t="s">
        <v>7049</v>
      </c>
      <c r="E2228" s="41" t="s">
        <v>6691</v>
      </c>
      <c r="F2228" s="40" t="s">
        <v>6728</v>
      </c>
      <c r="G2228" s="41" t="s">
        <v>4051</v>
      </c>
      <c r="H2228" s="62" t="s">
        <v>6693</v>
      </c>
      <c r="I2228" s="41" t="s">
        <v>6729</v>
      </c>
      <c r="J2228" s="43"/>
      <c r="K2228" s="44"/>
      <c r="L2228" s="45"/>
      <c r="M2228" s="46" t="s">
        <v>6730</v>
      </c>
      <c r="N2228" s="40" t="s">
        <v>6731</v>
      </c>
      <c r="O2228" s="61"/>
      <c r="P2228" s="49"/>
      <c r="Q2228" s="59"/>
      <c r="R2228" s="59"/>
      <c r="S2228" s="49"/>
      <c r="T2228" s="50" t="str">
        <f>IFERROR(__xludf.DUMMYFUNCTION("if(isblank($A2228),"""",REGEXREPLACE($A2228,   "",?(\d),?"",  ""$1""&amp;""-""&amp;$H2228))"),"")</f>
        <v/>
      </c>
      <c r="U2228" s="51" t="str">
        <f>IFERROR(__xludf.DUMMYFUNCTION("iferror(split(A2228,"","",TRUE,TRUE),"""")"),"")</f>
        <v/>
      </c>
      <c r="V2228" s="51"/>
      <c r="W2228" s="51"/>
      <c r="X2228" s="51"/>
      <c r="Y2228" s="50" t="str">
        <f>IFERROR(__xludf.DUMMYFUNCTION("if(or(U2228="""",U2228=""f""),"""",U2228&amp;"": ""&amp;vlookup(to_text(U2228),'1.Learning-Goals'!$A$3:$B$100,2,FALSE))"),"")</f>
        <v/>
      </c>
      <c r="Z2228" s="50" t="str">
        <f>IFERROR(__xludf.DUMMYFUNCTION("if(or(V2228="""",V2228=""f""),"""",V2228&amp;"": ""&amp;vlookup(to_text(V2228),'1.Learning-Goals'!$A$3:$B$100,2,FALSE))"),"")</f>
        <v/>
      </c>
      <c r="AA2228" s="50" t="str">
        <f>IFERROR(__xludf.DUMMYFUNCTION("if(or(W2228="""",W2228=""f""),"""",W2228&amp;"": ""&amp;vlookup(to_text(W2228),'1.Learning-Goals'!$A$3:$B$100,2,FALSE))"),"")</f>
        <v/>
      </c>
      <c r="AB2228" s="50" t="str">
        <f>IFERROR(__xludf.DUMMYFUNCTION("if(or(X2228="""",X2228=""f""),"""",X2228&amp;"": ""&amp;vlookup(to_text(X2228),'1.Learning-Goals'!$A$3:$B$100,2,FALSE))"),"")</f>
        <v/>
      </c>
      <c r="AC2228" s="52"/>
      <c r="AD2228" s="52"/>
      <c r="AE2228" s="52"/>
      <c r="AF2228" s="52"/>
      <c r="AG2228" s="52"/>
      <c r="AH2228" s="52"/>
      <c r="AI2228" s="52"/>
      <c r="AJ2228" s="52"/>
    </row>
    <row r="2229" ht="15.75" customHeight="1">
      <c r="A2229" s="53"/>
      <c r="B2229" s="39" t="str">
        <f t="shared" si="1"/>
        <v/>
      </c>
      <c r="C2229" s="40" t="s">
        <v>7050</v>
      </c>
      <c r="D2229" s="41" t="s">
        <v>7051</v>
      </c>
      <c r="E2229" s="41" t="s">
        <v>6691</v>
      </c>
      <c r="F2229" s="40" t="s">
        <v>6728</v>
      </c>
      <c r="G2229" s="41" t="s">
        <v>6701</v>
      </c>
      <c r="H2229" s="62" t="s">
        <v>6693</v>
      </c>
      <c r="I2229" s="41" t="s">
        <v>6729</v>
      </c>
      <c r="J2229" s="56"/>
      <c r="K2229" s="44"/>
      <c r="L2229" s="45"/>
      <c r="M2229" s="46" t="s">
        <v>6730</v>
      </c>
      <c r="N2229" s="40" t="s">
        <v>6731</v>
      </c>
      <c r="O2229" s="61"/>
      <c r="P2229" s="49"/>
      <c r="Q2229" s="59"/>
      <c r="R2229" s="59"/>
      <c r="S2229" s="49"/>
      <c r="T2229" s="50" t="str">
        <f>IFERROR(__xludf.DUMMYFUNCTION("if(isblank($A2229),"""",REGEXREPLACE($A2229,   "",?(\d),?"",  ""$1""&amp;""-""&amp;$H2229))"),"")</f>
        <v/>
      </c>
      <c r="U2229" s="51" t="str">
        <f>IFERROR(__xludf.DUMMYFUNCTION("iferror(split(A2229,"","",TRUE,TRUE),"""")"),"")</f>
        <v/>
      </c>
      <c r="V2229" s="51"/>
      <c r="W2229" s="51"/>
      <c r="X2229" s="51"/>
      <c r="Y2229" s="50" t="str">
        <f>IFERROR(__xludf.DUMMYFUNCTION("if(or(U2229="""",U2229=""f""),"""",U2229&amp;"": ""&amp;vlookup(to_text(U2229),'1.Learning-Goals'!$A$3:$B$100,2,FALSE))"),"")</f>
        <v/>
      </c>
      <c r="Z2229" s="50" t="str">
        <f>IFERROR(__xludf.DUMMYFUNCTION("if(or(V2229="""",V2229=""f""),"""",V2229&amp;"": ""&amp;vlookup(to_text(V2229),'1.Learning-Goals'!$A$3:$B$100,2,FALSE))"),"")</f>
        <v/>
      </c>
      <c r="AA2229" s="50" t="str">
        <f>IFERROR(__xludf.DUMMYFUNCTION("if(or(W2229="""",W2229=""f""),"""",W2229&amp;"": ""&amp;vlookup(to_text(W2229),'1.Learning-Goals'!$A$3:$B$100,2,FALSE))"),"")</f>
        <v/>
      </c>
      <c r="AB2229" s="50" t="str">
        <f>IFERROR(__xludf.DUMMYFUNCTION("if(or(X2229="""",X2229=""f""),"""",X2229&amp;"": ""&amp;vlookup(to_text(X2229),'1.Learning-Goals'!$A$3:$B$100,2,FALSE))"),"")</f>
        <v/>
      </c>
      <c r="AC2229" s="52"/>
      <c r="AD2229" s="52"/>
      <c r="AE2229" s="52"/>
      <c r="AF2229" s="52"/>
      <c r="AG2229" s="52"/>
      <c r="AH2229" s="52"/>
      <c r="AI2229" s="52"/>
      <c r="AJ2229" s="52"/>
    </row>
    <row r="2230" ht="15.75" customHeight="1">
      <c r="A2230" s="53"/>
      <c r="B2230" s="39" t="str">
        <f t="shared" si="1"/>
        <v/>
      </c>
      <c r="C2230" s="40" t="s">
        <v>7052</v>
      </c>
      <c r="D2230" s="41" t="s">
        <v>7053</v>
      </c>
      <c r="E2230" s="41" t="s">
        <v>6691</v>
      </c>
      <c r="F2230" s="40" t="s">
        <v>6728</v>
      </c>
      <c r="G2230" s="41" t="s">
        <v>4902</v>
      </c>
      <c r="H2230" s="62" t="s">
        <v>6693</v>
      </c>
      <c r="I2230" s="41" t="s">
        <v>6729</v>
      </c>
      <c r="J2230" s="56"/>
      <c r="K2230" s="44"/>
      <c r="L2230" s="45"/>
      <c r="M2230" s="46" t="s">
        <v>6730</v>
      </c>
      <c r="N2230" s="40" t="s">
        <v>6731</v>
      </c>
      <c r="O2230" s="61"/>
      <c r="P2230" s="49"/>
      <c r="Q2230" s="59"/>
      <c r="R2230" s="59"/>
      <c r="S2230" s="49"/>
      <c r="T2230" s="50" t="str">
        <f>IFERROR(__xludf.DUMMYFUNCTION("if(isblank($A2230),"""",REGEXREPLACE($A2230,   "",?(\d),?"",  ""$1""&amp;""-""&amp;$H2230))"),"")</f>
        <v/>
      </c>
      <c r="U2230" s="51" t="str">
        <f>IFERROR(__xludf.DUMMYFUNCTION("iferror(split(A2230,"","",TRUE,TRUE),"""")"),"")</f>
        <v/>
      </c>
      <c r="V2230" s="51"/>
      <c r="W2230" s="51"/>
      <c r="X2230" s="51"/>
      <c r="Y2230" s="50" t="str">
        <f>IFERROR(__xludf.DUMMYFUNCTION("if(or(U2230="""",U2230=""f""),"""",U2230&amp;"": ""&amp;vlookup(to_text(U2230),'1.Learning-Goals'!$A$3:$B$100,2,FALSE))"),"")</f>
        <v/>
      </c>
      <c r="Z2230" s="50" t="str">
        <f>IFERROR(__xludf.DUMMYFUNCTION("if(or(V2230="""",V2230=""f""),"""",V2230&amp;"": ""&amp;vlookup(to_text(V2230),'1.Learning-Goals'!$A$3:$B$100,2,FALSE))"),"")</f>
        <v/>
      </c>
      <c r="AA2230" s="50" t="str">
        <f>IFERROR(__xludf.DUMMYFUNCTION("if(or(W2230="""",W2230=""f""),"""",W2230&amp;"": ""&amp;vlookup(to_text(W2230),'1.Learning-Goals'!$A$3:$B$100,2,FALSE))"),"")</f>
        <v/>
      </c>
      <c r="AB2230" s="50" t="str">
        <f>IFERROR(__xludf.DUMMYFUNCTION("if(or(X2230="""",X2230=""f""),"""",X2230&amp;"": ""&amp;vlookup(to_text(X2230),'1.Learning-Goals'!$A$3:$B$100,2,FALSE))"),"")</f>
        <v/>
      </c>
      <c r="AC2230" s="52"/>
      <c r="AD2230" s="52"/>
      <c r="AE2230" s="52"/>
      <c r="AF2230" s="52"/>
      <c r="AG2230" s="52"/>
      <c r="AH2230" s="52"/>
      <c r="AI2230" s="52"/>
      <c r="AJ2230" s="52"/>
    </row>
    <row r="2231" ht="15.75" customHeight="1">
      <c r="A2231" s="53"/>
      <c r="B2231" s="39" t="str">
        <f t="shared" si="1"/>
        <v/>
      </c>
      <c r="C2231" s="40" t="s">
        <v>7054</v>
      </c>
      <c r="D2231" s="41" t="s">
        <v>7055</v>
      </c>
      <c r="E2231" s="41" t="s">
        <v>6691</v>
      </c>
      <c r="F2231" s="40" t="s">
        <v>6728</v>
      </c>
      <c r="G2231" s="41" t="s">
        <v>1067</v>
      </c>
      <c r="H2231" s="62" t="s">
        <v>6693</v>
      </c>
      <c r="I2231" s="41" t="s">
        <v>6729</v>
      </c>
      <c r="J2231" s="56"/>
      <c r="K2231" s="44"/>
      <c r="L2231" s="45"/>
      <c r="M2231" s="46" t="s">
        <v>6730</v>
      </c>
      <c r="N2231" s="40" t="s">
        <v>6731</v>
      </c>
      <c r="O2231" s="61"/>
      <c r="P2231" s="49"/>
      <c r="Q2231" s="59"/>
      <c r="R2231" s="59"/>
      <c r="S2231" s="49"/>
      <c r="T2231" s="50" t="str">
        <f>IFERROR(__xludf.DUMMYFUNCTION("if(isblank($A2231),"""",REGEXREPLACE($A2231,   "",?(\d),?"",  ""$1""&amp;""-""&amp;$H2231))"),"")</f>
        <v/>
      </c>
      <c r="U2231" s="51" t="str">
        <f>IFERROR(__xludf.DUMMYFUNCTION("iferror(split(A2231,"","",TRUE,TRUE),"""")"),"")</f>
        <v/>
      </c>
      <c r="V2231" s="51"/>
      <c r="W2231" s="51"/>
      <c r="X2231" s="51"/>
      <c r="Y2231" s="50" t="str">
        <f>IFERROR(__xludf.DUMMYFUNCTION("if(or(U2231="""",U2231=""f""),"""",U2231&amp;"": ""&amp;vlookup(to_text(U2231),'1.Learning-Goals'!$A$3:$B$100,2,FALSE))"),"")</f>
        <v/>
      </c>
      <c r="Z2231" s="50" t="str">
        <f>IFERROR(__xludf.DUMMYFUNCTION("if(or(V2231="""",V2231=""f""),"""",V2231&amp;"": ""&amp;vlookup(to_text(V2231),'1.Learning-Goals'!$A$3:$B$100,2,FALSE))"),"")</f>
        <v/>
      </c>
      <c r="AA2231" s="50" t="str">
        <f>IFERROR(__xludf.DUMMYFUNCTION("if(or(W2231="""",W2231=""f""),"""",W2231&amp;"": ""&amp;vlookup(to_text(W2231),'1.Learning-Goals'!$A$3:$B$100,2,FALSE))"),"")</f>
        <v/>
      </c>
      <c r="AB2231" s="50" t="str">
        <f>IFERROR(__xludf.DUMMYFUNCTION("if(or(X2231="""",X2231=""f""),"""",X2231&amp;"": ""&amp;vlookup(to_text(X2231),'1.Learning-Goals'!$A$3:$B$100,2,FALSE))"),"")</f>
        <v/>
      </c>
      <c r="AC2231" s="52"/>
      <c r="AD2231" s="52"/>
      <c r="AE2231" s="52"/>
      <c r="AF2231" s="52"/>
      <c r="AG2231" s="52"/>
      <c r="AH2231" s="52"/>
      <c r="AI2231" s="52"/>
      <c r="AJ2231" s="52"/>
    </row>
    <row r="2232" ht="15.75" customHeight="1">
      <c r="A2232" s="53"/>
      <c r="B2232" s="39" t="str">
        <f t="shared" si="1"/>
        <v/>
      </c>
      <c r="C2232" s="40" t="s">
        <v>7056</v>
      </c>
      <c r="D2232" s="41" t="s">
        <v>7057</v>
      </c>
      <c r="E2232" s="41" t="s">
        <v>6691</v>
      </c>
      <c r="F2232" s="40" t="s">
        <v>6728</v>
      </c>
      <c r="G2232" s="41" t="s">
        <v>4051</v>
      </c>
      <c r="H2232" s="62" t="s">
        <v>6693</v>
      </c>
      <c r="I2232" s="41" t="s">
        <v>6729</v>
      </c>
      <c r="J2232" s="43"/>
      <c r="K2232" s="44"/>
      <c r="L2232" s="45"/>
      <c r="M2232" s="46" t="s">
        <v>6730</v>
      </c>
      <c r="N2232" s="40" t="s">
        <v>6731</v>
      </c>
      <c r="O2232" s="61"/>
      <c r="P2232" s="49"/>
      <c r="Q2232" s="59"/>
      <c r="R2232" s="59"/>
      <c r="S2232" s="49"/>
      <c r="T2232" s="50" t="str">
        <f>IFERROR(__xludf.DUMMYFUNCTION("if(isblank($A2232),"""",REGEXREPLACE($A2232,   "",?(\d),?"",  ""$1""&amp;""-""&amp;$H2232))"),"")</f>
        <v/>
      </c>
      <c r="U2232" s="51" t="str">
        <f>IFERROR(__xludf.DUMMYFUNCTION("iferror(split(A2232,"","",TRUE,TRUE),"""")"),"")</f>
        <v/>
      </c>
      <c r="V2232" s="51"/>
      <c r="W2232" s="51"/>
      <c r="X2232" s="51"/>
      <c r="Y2232" s="50" t="str">
        <f>IFERROR(__xludf.DUMMYFUNCTION("if(or(U2232="""",U2232=""f""),"""",U2232&amp;"": ""&amp;vlookup(to_text(U2232),'1.Learning-Goals'!$A$3:$B$100,2,FALSE))"),"")</f>
        <v/>
      </c>
      <c r="Z2232" s="50" t="str">
        <f>IFERROR(__xludf.DUMMYFUNCTION("if(or(V2232="""",V2232=""f""),"""",V2232&amp;"": ""&amp;vlookup(to_text(V2232),'1.Learning-Goals'!$A$3:$B$100,2,FALSE))"),"")</f>
        <v/>
      </c>
      <c r="AA2232" s="50" t="str">
        <f>IFERROR(__xludf.DUMMYFUNCTION("if(or(W2232="""",W2232=""f""),"""",W2232&amp;"": ""&amp;vlookup(to_text(W2232),'1.Learning-Goals'!$A$3:$B$100,2,FALSE))"),"")</f>
        <v/>
      </c>
      <c r="AB2232" s="50" t="str">
        <f>IFERROR(__xludf.DUMMYFUNCTION("if(or(X2232="""",X2232=""f""),"""",X2232&amp;"": ""&amp;vlookup(to_text(X2232),'1.Learning-Goals'!$A$3:$B$100,2,FALSE))"),"")</f>
        <v/>
      </c>
      <c r="AC2232" s="52"/>
      <c r="AD2232" s="52"/>
      <c r="AE2232" s="52"/>
      <c r="AF2232" s="52"/>
      <c r="AG2232" s="52"/>
      <c r="AH2232" s="52"/>
      <c r="AI2232" s="52"/>
      <c r="AJ2232" s="52"/>
    </row>
    <row r="2233" ht="15.75" customHeight="1">
      <c r="A2233" s="53"/>
      <c r="B2233" s="39" t="str">
        <f t="shared" si="1"/>
        <v/>
      </c>
      <c r="C2233" s="40" t="s">
        <v>7058</v>
      </c>
      <c r="D2233" s="41" t="s">
        <v>7059</v>
      </c>
      <c r="E2233" s="41" t="s">
        <v>6691</v>
      </c>
      <c r="F2233" s="40" t="s">
        <v>6728</v>
      </c>
      <c r="G2233" s="41" t="s">
        <v>6701</v>
      </c>
      <c r="H2233" s="62" t="s">
        <v>6693</v>
      </c>
      <c r="I2233" s="41" t="s">
        <v>6729</v>
      </c>
      <c r="J2233" s="56"/>
      <c r="K2233" s="44"/>
      <c r="L2233" s="45"/>
      <c r="M2233" s="46" t="s">
        <v>6730</v>
      </c>
      <c r="N2233" s="40" t="s">
        <v>6731</v>
      </c>
      <c r="O2233" s="61"/>
      <c r="P2233" s="49"/>
      <c r="Q2233" s="59"/>
      <c r="R2233" s="59"/>
      <c r="S2233" s="49"/>
      <c r="T2233" s="50" t="str">
        <f>IFERROR(__xludf.DUMMYFUNCTION("if(isblank($A2233),"""",REGEXREPLACE($A2233,   "",?(\d),?"",  ""$1""&amp;""-""&amp;$H2233))"),"")</f>
        <v/>
      </c>
      <c r="U2233" s="51" t="str">
        <f>IFERROR(__xludf.DUMMYFUNCTION("iferror(split(A2233,"","",TRUE,TRUE),"""")"),"")</f>
        <v/>
      </c>
      <c r="V2233" s="51"/>
      <c r="W2233" s="51"/>
      <c r="X2233" s="51"/>
      <c r="Y2233" s="50" t="str">
        <f>IFERROR(__xludf.DUMMYFUNCTION("if(or(U2233="""",U2233=""f""),"""",U2233&amp;"": ""&amp;vlookup(to_text(U2233),'1.Learning-Goals'!$A$3:$B$100,2,FALSE))"),"")</f>
        <v/>
      </c>
      <c r="Z2233" s="50" t="str">
        <f>IFERROR(__xludf.DUMMYFUNCTION("if(or(V2233="""",V2233=""f""),"""",V2233&amp;"": ""&amp;vlookup(to_text(V2233),'1.Learning-Goals'!$A$3:$B$100,2,FALSE))"),"")</f>
        <v/>
      </c>
      <c r="AA2233" s="50" t="str">
        <f>IFERROR(__xludf.DUMMYFUNCTION("if(or(W2233="""",W2233=""f""),"""",W2233&amp;"": ""&amp;vlookup(to_text(W2233),'1.Learning-Goals'!$A$3:$B$100,2,FALSE))"),"")</f>
        <v/>
      </c>
      <c r="AB2233" s="50" t="str">
        <f>IFERROR(__xludf.DUMMYFUNCTION("if(or(X2233="""",X2233=""f""),"""",X2233&amp;"": ""&amp;vlookup(to_text(X2233),'1.Learning-Goals'!$A$3:$B$100,2,FALSE))"),"")</f>
        <v/>
      </c>
      <c r="AC2233" s="52"/>
      <c r="AD2233" s="52"/>
      <c r="AE2233" s="52"/>
      <c r="AF2233" s="52"/>
      <c r="AG2233" s="52"/>
      <c r="AH2233" s="52"/>
      <c r="AI2233" s="52"/>
      <c r="AJ2233" s="52"/>
    </row>
    <row r="2234" ht="15.75" customHeight="1">
      <c r="A2234" s="53"/>
      <c r="B2234" s="39" t="str">
        <f t="shared" si="1"/>
        <v/>
      </c>
      <c r="C2234" s="40" t="s">
        <v>7060</v>
      </c>
      <c r="D2234" s="41" t="s">
        <v>7061</v>
      </c>
      <c r="E2234" s="41" t="s">
        <v>6691</v>
      </c>
      <c r="F2234" s="40" t="s">
        <v>6728</v>
      </c>
      <c r="G2234" s="41" t="s">
        <v>4902</v>
      </c>
      <c r="H2234" s="62" t="s">
        <v>6693</v>
      </c>
      <c r="I2234" s="41" t="s">
        <v>6729</v>
      </c>
      <c r="J2234" s="56"/>
      <c r="K2234" s="44"/>
      <c r="L2234" s="45"/>
      <c r="M2234" s="46" t="s">
        <v>6730</v>
      </c>
      <c r="N2234" s="40" t="s">
        <v>6731</v>
      </c>
      <c r="O2234" s="61"/>
      <c r="P2234" s="49"/>
      <c r="Q2234" s="59"/>
      <c r="R2234" s="59"/>
      <c r="S2234" s="49"/>
      <c r="T2234" s="50" t="str">
        <f>IFERROR(__xludf.DUMMYFUNCTION("if(isblank($A2234),"""",REGEXREPLACE($A2234,   "",?(\d),?"",  ""$1""&amp;""-""&amp;$H2234))"),"")</f>
        <v/>
      </c>
      <c r="U2234" s="51" t="str">
        <f>IFERROR(__xludf.DUMMYFUNCTION("iferror(split(A2234,"","",TRUE,TRUE),"""")"),"")</f>
        <v/>
      </c>
      <c r="V2234" s="51"/>
      <c r="W2234" s="51"/>
      <c r="X2234" s="51"/>
      <c r="Y2234" s="50" t="str">
        <f>IFERROR(__xludf.DUMMYFUNCTION("if(or(U2234="""",U2234=""f""),"""",U2234&amp;"": ""&amp;vlookup(to_text(U2234),'1.Learning-Goals'!$A$3:$B$100,2,FALSE))"),"")</f>
        <v/>
      </c>
      <c r="Z2234" s="50" t="str">
        <f>IFERROR(__xludf.DUMMYFUNCTION("if(or(V2234="""",V2234=""f""),"""",V2234&amp;"": ""&amp;vlookup(to_text(V2234),'1.Learning-Goals'!$A$3:$B$100,2,FALSE))"),"")</f>
        <v/>
      </c>
      <c r="AA2234" s="50" t="str">
        <f>IFERROR(__xludf.DUMMYFUNCTION("if(or(W2234="""",W2234=""f""),"""",W2234&amp;"": ""&amp;vlookup(to_text(W2234),'1.Learning-Goals'!$A$3:$B$100,2,FALSE))"),"")</f>
        <v/>
      </c>
      <c r="AB2234" s="50" t="str">
        <f>IFERROR(__xludf.DUMMYFUNCTION("if(or(X2234="""",X2234=""f""),"""",X2234&amp;"": ""&amp;vlookup(to_text(X2234),'1.Learning-Goals'!$A$3:$B$100,2,FALSE))"),"")</f>
        <v/>
      </c>
      <c r="AC2234" s="52"/>
      <c r="AD2234" s="52"/>
      <c r="AE2234" s="52"/>
      <c r="AF2234" s="52"/>
      <c r="AG2234" s="52"/>
      <c r="AH2234" s="52"/>
      <c r="AI2234" s="52"/>
      <c r="AJ2234" s="52"/>
    </row>
    <row r="2235" ht="15.75" customHeight="1">
      <c r="A2235" s="53"/>
      <c r="B2235" s="39" t="str">
        <f t="shared" si="1"/>
        <v/>
      </c>
      <c r="C2235" s="40" t="s">
        <v>7062</v>
      </c>
      <c r="D2235" s="41" t="s">
        <v>7063</v>
      </c>
      <c r="E2235" s="41" t="s">
        <v>6691</v>
      </c>
      <c r="F2235" s="40" t="s">
        <v>6728</v>
      </c>
      <c r="G2235" s="41" t="s">
        <v>1067</v>
      </c>
      <c r="H2235" s="62" t="s">
        <v>6693</v>
      </c>
      <c r="I2235" s="41" t="s">
        <v>6729</v>
      </c>
      <c r="J2235" s="56"/>
      <c r="K2235" s="44"/>
      <c r="L2235" s="45"/>
      <c r="M2235" s="46" t="s">
        <v>6730</v>
      </c>
      <c r="N2235" s="40" t="s">
        <v>6731</v>
      </c>
      <c r="O2235" s="61"/>
      <c r="P2235" s="49"/>
      <c r="Q2235" s="59"/>
      <c r="R2235" s="59"/>
      <c r="S2235" s="49"/>
      <c r="T2235" s="50" t="str">
        <f>IFERROR(__xludf.DUMMYFUNCTION("if(isblank($A2235),"""",REGEXREPLACE($A2235,   "",?(\d),?"",  ""$1""&amp;""-""&amp;$H2235))"),"")</f>
        <v/>
      </c>
      <c r="U2235" s="51" t="str">
        <f>IFERROR(__xludf.DUMMYFUNCTION("iferror(split(A2235,"","",TRUE,TRUE),"""")"),"")</f>
        <v/>
      </c>
      <c r="V2235" s="51"/>
      <c r="W2235" s="51"/>
      <c r="X2235" s="51"/>
      <c r="Y2235" s="50" t="str">
        <f>IFERROR(__xludf.DUMMYFUNCTION("if(or(U2235="""",U2235=""f""),"""",U2235&amp;"": ""&amp;vlookup(to_text(U2235),'1.Learning-Goals'!$A$3:$B$100,2,FALSE))"),"")</f>
        <v/>
      </c>
      <c r="Z2235" s="50" t="str">
        <f>IFERROR(__xludf.DUMMYFUNCTION("if(or(V2235="""",V2235=""f""),"""",V2235&amp;"": ""&amp;vlookup(to_text(V2235),'1.Learning-Goals'!$A$3:$B$100,2,FALSE))"),"")</f>
        <v/>
      </c>
      <c r="AA2235" s="50" t="str">
        <f>IFERROR(__xludf.DUMMYFUNCTION("if(or(W2235="""",W2235=""f""),"""",W2235&amp;"": ""&amp;vlookup(to_text(W2235),'1.Learning-Goals'!$A$3:$B$100,2,FALSE))"),"")</f>
        <v/>
      </c>
      <c r="AB2235" s="50" t="str">
        <f>IFERROR(__xludf.DUMMYFUNCTION("if(or(X2235="""",X2235=""f""),"""",X2235&amp;"": ""&amp;vlookup(to_text(X2235),'1.Learning-Goals'!$A$3:$B$100,2,FALSE))"),"")</f>
        <v/>
      </c>
      <c r="AC2235" s="52"/>
      <c r="AD2235" s="52"/>
      <c r="AE2235" s="52"/>
      <c r="AF2235" s="52"/>
      <c r="AG2235" s="52"/>
      <c r="AH2235" s="52"/>
      <c r="AI2235" s="52"/>
      <c r="AJ2235" s="52"/>
    </row>
    <row r="2236" ht="15.75" customHeight="1">
      <c r="A2236" s="53"/>
      <c r="B2236" s="39" t="str">
        <f t="shared" si="1"/>
        <v/>
      </c>
      <c r="C2236" s="40" t="s">
        <v>7064</v>
      </c>
      <c r="D2236" s="41" t="s">
        <v>7065</v>
      </c>
      <c r="E2236" s="41" t="s">
        <v>6691</v>
      </c>
      <c r="F2236" s="40" t="s">
        <v>6728</v>
      </c>
      <c r="G2236" s="41" t="s">
        <v>4051</v>
      </c>
      <c r="H2236" s="62" t="s">
        <v>6693</v>
      </c>
      <c r="I2236" s="41" t="s">
        <v>6729</v>
      </c>
      <c r="J2236" s="43"/>
      <c r="K2236" s="44"/>
      <c r="L2236" s="45"/>
      <c r="M2236" s="46" t="s">
        <v>6730</v>
      </c>
      <c r="N2236" s="40" t="s">
        <v>6731</v>
      </c>
      <c r="O2236" s="61"/>
      <c r="P2236" s="49"/>
      <c r="Q2236" s="59"/>
      <c r="R2236" s="59"/>
      <c r="S2236" s="49"/>
      <c r="T2236" s="50" t="str">
        <f>IFERROR(__xludf.DUMMYFUNCTION("if(isblank($A2236),"""",REGEXREPLACE($A2236,   "",?(\d),?"",  ""$1""&amp;""-""&amp;$H2236))"),"")</f>
        <v/>
      </c>
      <c r="U2236" s="51" t="str">
        <f>IFERROR(__xludf.DUMMYFUNCTION("iferror(split(A2236,"","",TRUE,TRUE),"""")"),"")</f>
        <v/>
      </c>
      <c r="V2236" s="51"/>
      <c r="W2236" s="51"/>
      <c r="X2236" s="51"/>
      <c r="Y2236" s="50" t="str">
        <f>IFERROR(__xludf.DUMMYFUNCTION("if(or(U2236="""",U2236=""f""),"""",U2236&amp;"": ""&amp;vlookup(to_text(U2236),'1.Learning-Goals'!$A$3:$B$100,2,FALSE))"),"")</f>
        <v/>
      </c>
      <c r="Z2236" s="50" t="str">
        <f>IFERROR(__xludf.DUMMYFUNCTION("if(or(V2236="""",V2236=""f""),"""",V2236&amp;"": ""&amp;vlookup(to_text(V2236),'1.Learning-Goals'!$A$3:$B$100,2,FALSE))"),"")</f>
        <v/>
      </c>
      <c r="AA2236" s="50" t="str">
        <f>IFERROR(__xludf.DUMMYFUNCTION("if(or(W2236="""",W2236=""f""),"""",W2236&amp;"": ""&amp;vlookup(to_text(W2236),'1.Learning-Goals'!$A$3:$B$100,2,FALSE))"),"")</f>
        <v/>
      </c>
      <c r="AB2236" s="50" t="str">
        <f>IFERROR(__xludf.DUMMYFUNCTION("if(or(X2236="""",X2236=""f""),"""",X2236&amp;"": ""&amp;vlookup(to_text(X2236),'1.Learning-Goals'!$A$3:$B$100,2,FALSE))"),"")</f>
        <v/>
      </c>
      <c r="AC2236" s="52"/>
      <c r="AD2236" s="52"/>
      <c r="AE2236" s="52"/>
      <c r="AF2236" s="52"/>
      <c r="AG2236" s="52"/>
      <c r="AH2236" s="52"/>
      <c r="AI2236" s="52"/>
      <c r="AJ2236" s="52"/>
    </row>
    <row r="2237" ht="15.75" customHeight="1">
      <c r="A2237" s="53"/>
      <c r="B2237" s="39" t="str">
        <f t="shared" si="1"/>
        <v/>
      </c>
      <c r="C2237" s="40" t="s">
        <v>7066</v>
      </c>
      <c r="D2237" s="41" t="s">
        <v>7067</v>
      </c>
      <c r="E2237" s="41" t="s">
        <v>6691</v>
      </c>
      <c r="F2237" s="40" t="s">
        <v>6728</v>
      </c>
      <c r="G2237" s="41" t="s">
        <v>6701</v>
      </c>
      <c r="H2237" s="62" t="s">
        <v>6693</v>
      </c>
      <c r="I2237" s="41" t="s">
        <v>6729</v>
      </c>
      <c r="J2237" s="56"/>
      <c r="K2237" s="44"/>
      <c r="L2237" s="45"/>
      <c r="M2237" s="46" t="s">
        <v>6730</v>
      </c>
      <c r="N2237" s="40" t="s">
        <v>6731</v>
      </c>
      <c r="O2237" s="61"/>
      <c r="P2237" s="49"/>
      <c r="Q2237" s="59"/>
      <c r="R2237" s="59"/>
      <c r="S2237" s="49"/>
      <c r="T2237" s="50" t="str">
        <f>IFERROR(__xludf.DUMMYFUNCTION("if(isblank($A2237),"""",REGEXREPLACE($A2237,   "",?(\d),?"",  ""$1""&amp;""-""&amp;$H2237))"),"")</f>
        <v/>
      </c>
      <c r="U2237" s="51" t="str">
        <f>IFERROR(__xludf.DUMMYFUNCTION("iferror(split(A2237,"","",TRUE,TRUE),"""")"),"")</f>
        <v/>
      </c>
      <c r="V2237" s="51"/>
      <c r="W2237" s="51"/>
      <c r="X2237" s="51"/>
      <c r="Y2237" s="50" t="str">
        <f>IFERROR(__xludf.DUMMYFUNCTION("if(or(U2237="""",U2237=""f""),"""",U2237&amp;"": ""&amp;vlookup(to_text(U2237),'1.Learning-Goals'!$A$3:$B$100,2,FALSE))"),"")</f>
        <v/>
      </c>
      <c r="Z2237" s="50" t="str">
        <f>IFERROR(__xludf.DUMMYFUNCTION("if(or(V2237="""",V2237=""f""),"""",V2237&amp;"": ""&amp;vlookup(to_text(V2237),'1.Learning-Goals'!$A$3:$B$100,2,FALSE))"),"")</f>
        <v/>
      </c>
      <c r="AA2237" s="50" t="str">
        <f>IFERROR(__xludf.DUMMYFUNCTION("if(or(W2237="""",W2237=""f""),"""",W2237&amp;"": ""&amp;vlookup(to_text(W2237),'1.Learning-Goals'!$A$3:$B$100,2,FALSE))"),"")</f>
        <v/>
      </c>
      <c r="AB2237" s="50" t="str">
        <f>IFERROR(__xludf.DUMMYFUNCTION("if(or(X2237="""",X2237=""f""),"""",X2237&amp;"": ""&amp;vlookup(to_text(X2237),'1.Learning-Goals'!$A$3:$B$100,2,FALSE))"),"")</f>
        <v/>
      </c>
      <c r="AC2237" s="52"/>
      <c r="AD2237" s="52"/>
      <c r="AE2237" s="52"/>
      <c r="AF2237" s="52"/>
      <c r="AG2237" s="52"/>
      <c r="AH2237" s="52"/>
      <c r="AI2237" s="52"/>
      <c r="AJ2237" s="52"/>
    </row>
    <row r="2238" ht="15.75" customHeight="1">
      <c r="A2238" s="53"/>
      <c r="B2238" s="39" t="str">
        <f t="shared" si="1"/>
        <v/>
      </c>
      <c r="C2238" s="40" t="s">
        <v>7068</v>
      </c>
      <c r="D2238" s="41" t="s">
        <v>7069</v>
      </c>
      <c r="E2238" s="41" t="s">
        <v>6691</v>
      </c>
      <c r="F2238" s="40" t="s">
        <v>6728</v>
      </c>
      <c r="G2238" s="41" t="s">
        <v>4902</v>
      </c>
      <c r="H2238" s="62" t="s">
        <v>6693</v>
      </c>
      <c r="I2238" s="41" t="s">
        <v>6729</v>
      </c>
      <c r="J2238" s="56"/>
      <c r="K2238" s="44"/>
      <c r="L2238" s="45"/>
      <c r="M2238" s="46" t="s">
        <v>6730</v>
      </c>
      <c r="N2238" s="40" t="s">
        <v>6731</v>
      </c>
      <c r="O2238" s="61"/>
      <c r="P2238" s="49"/>
      <c r="Q2238" s="59"/>
      <c r="R2238" s="59"/>
      <c r="S2238" s="49"/>
      <c r="T2238" s="50" t="str">
        <f>IFERROR(__xludf.DUMMYFUNCTION("if(isblank($A2238),"""",REGEXREPLACE($A2238,   "",?(\d),?"",  ""$1""&amp;""-""&amp;$H2238))"),"")</f>
        <v/>
      </c>
      <c r="U2238" s="51" t="str">
        <f>IFERROR(__xludf.DUMMYFUNCTION("iferror(split(A2238,"","",TRUE,TRUE),"""")"),"")</f>
        <v/>
      </c>
      <c r="V2238" s="51"/>
      <c r="W2238" s="51"/>
      <c r="X2238" s="51"/>
      <c r="Y2238" s="50" t="str">
        <f>IFERROR(__xludf.DUMMYFUNCTION("if(or(U2238="""",U2238=""f""),"""",U2238&amp;"": ""&amp;vlookup(to_text(U2238),'1.Learning-Goals'!$A$3:$B$100,2,FALSE))"),"")</f>
        <v/>
      </c>
      <c r="Z2238" s="50" t="str">
        <f>IFERROR(__xludf.DUMMYFUNCTION("if(or(V2238="""",V2238=""f""),"""",V2238&amp;"": ""&amp;vlookup(to_text(V2238),'1.Learning-Goals'!$A$3:$B$100,2,FALSE))"),"")</f>
        <v/>
      </c>
      <c r="AA2238" s="50" t="str">
        <f>IFERROR(__xludf.DUMMYFUNCTION("if(or(W2238="""",W2238=""f""),"""",W2238&amp;"": ""&amp;vlookup(to_text(W2238),'1.Learning-Goals'!$A$3:$B$100,2,FALSE))"),"")</f>
        <v/>
      </c>
      <c r="AB2238" s="50" t="str">
        <f>IFERROR(__xludf.DUMMYFUNCTION("if(or(X2238="""",X2238=""f""),"""",X2238&amp;"": ""&amp;vlookup(to_text(X2238),'1.Learning-Goals'!$A$3:$B$100,2,FALSE))"),"")</f>
        <v/>
      </c>
      <c r="AC2238" s="52"/>
      <c r="AD2238" s="52"/>
      <c r="AE2238" s="52"/>
      <c r="AF2238" s="52"/>
      <c r="AG2238" s="52"/>
      <c r="AH2238" s="52"/>
      <c r="AI2238" s="52"/>
      <c r="AJ2238" s="52"/>
    </row>
    <row r="2239" ht="15.75" customHeight="1">
      <c r="A2239" s="53"/>
      <c r="B2239" s="39" t="str">
        <f t="shared" si="1"/>
        <v/>
      </c>
      <c r="C2239" s="40" t="s">
        <v>7070</v>
      </c>
      <c r="D2239" s="41" t="s">
        <v>7071</v>
      </c>
      <c r="E2239" s="41" t="s">
        <v>6691</v>
      </c>
      <c r="F2239" s="40" t="s">
        <v>6728</v>
      </c>
      <c r="G2239" s="41" t="s">
        <v>1067</v>
      </c>
      <c r="H2239" s="62" t="s">
        <v>6693</v>
      </c>
      <c r="I2239" s="41" t="s">
        <v>6729</v>
      </c>
      <c r="J2239" s="56"/>
      <c r="K2239" s="44"/>
      <c r="L2239" s="45"/>
      <c r="M2239" s="46" t="s">
        <v>6730</v>
      </c>
      <c r="N2239" s="40" t="s">
        <v>6731</v>
      </c>
      <c r="O2239" s="61"/>
      <c r="P2239" s="49"/>
      <c r="Q2239" s="59"/>
      <c r="R2239" s="59"/>
      <c r="S2239" s="49"/>
      <c r="T2239" s="50" t="str">
        <f>IFERROR(__xludf.DUMMYFUNCTION("if(isblank($A2239),"""",REGEXREPLACE($A2239,   "",?(\d),?"",  ""$1""&amp;""-""&amp;$H2239))"),"")</f>
        <v/>
      </c>
      <c r="U2239" s="51" t="str">
        <f>IFERROR(__xludf.DUMMYFUNCTION("iferror(split(A2239,"","",TRUE,TRUE),"""")"),"")</f>
        <v/>
      </c>
      <c r="V2239" s="51"/>
      <c r="W2239" s="51"/>
      <c r="X2239" s="51"/>
      <c r="Y2239" s="50" t="str">
        <f>IFERROR(__xludf.DUMMYFUNCTION("if(or(U2239="""",U2239=""f""),"""",U2239&amp;"": ""&amp;vlookup(to_text(U2239),'1.Learning-Goals'!$A$3:$B$100,2,FALSE))"),"")</f>
        <v/>
      </c>
      <c r="Z2239" s="50" t="str">
        <f>IFERROR(__xludf.DUMMYFUNCTION("if(or(V2239="""",V2239=""f""),"""",V2239&amp;"": ""&amp;vlookup(to_text(V2239),'1.Learning-Goals'!$A$3:$B$100,2,FALSE))"),"")</f>
        <v/>
      </c>
      <c r="AA2239" s="50" t="str">
        <f>IFERROR(__xludf.DUMMYFUNCTION("if(or(W2239="""",W2239=""f""),"""",W2239&amp;"": ""&amp;vlookup(to_text(W2239),'1.Learning-Goals'!$A$3:$B$100,2,FALSE))"),"")</f>
        <v/>
      </c>
      <c r="AB2239" s="50" t="str">
        <f>IFERROR(__xludf.DUMMYFUNCTION("if(or(X2239="""",X2239=""f""),"""",X2239&amp;"": ""&amp;vlookup(to_text(X2239),'1.Learning-Goals'!$A$3:$B$100,2,FALSE))"),"")</f>
        <v/>
      </c>
      <c r="AC2239" s="52"/>
      <c r="AD2239" s="52"/>
      <c r="AE2239" s="52"/>
      <c r="AF2239" s="52"/>
      <c r="AG2239" s="52"/>
      <c r="AH2239" s="52"/>
      <c r="AI2239" s="52"/>
      <c r="AJ2239" s="52"/>
    </row>
    <row r="2240" ht="15.75" customHeight="1">
      <c r="A2240" s="53"/>
      <c r="B2240" s="39" t="str">
        <f t="shared" si="1"/>
        <v/>
      </c>
      <c r="C2240" s="40" t="s">
        <v>7072</v>
      </c>
      <c r="D2240" s="41" t="s">
        <v>7073</v>
      </c>
      <c r="E2240" s="41" t="s">
        <v>6691</v>
      </c>
      <c r="F2240" s="40" t="s">
        <v>6728</v>
      </c>
      <c r="G2240" s="41" t="s">
        <v>4051</v>
      </c>
      <c r="H2240" s="62" t="s">
        <v>6693</v>
      </c>
      <c r="I2240" s="41" t="s">
        <v>6729</v>
      </c>
      <c r="J2240" s="43"/>
      <c r="K2240" s="44"/>
      <c r="L2240" s="45"/>
      <c r="M2240" s="46" t="s">
        <v>6730</v>
      </c>
      <c r="N2240" s="40" t="s">
        <v>6731</v>
      </c>
      <c r="O2240" s="61"/>
      <c r="P2240" s="49"/>
      <c r="Q2240" s="59"/>
      <c r="R2240" s="59"/>
      <c r="S2240" s="49"/>
      <c r="T2240" s="50" t="str">
        <f>IFERROR(__xludf.DUMMYFUNCTION("if(isblank($A2240),"""",REGEXREPLACE($A2240,   "",?(\d),?"",  ""$1""&amp;""-""&amp;$H2240))"),"")</f>
        <v/>
      </c>
      <c r="U2240" s="51" t="str">
        <f>IFERROR(__xludf.DUMMYFUNCTION("iferror(split(A2240,"","",TRUE,TRUE),"""")"),"")</f>
        <v/>
      </c>
      <c r="V2240" s="51"/>
      <c r="W2240" s="51"/>
      <c r="X2240" s="51"/>
      <c r="Y2240" s="50" t="str">
        <f>IFERROR(__xludf.DUMMYFUNCTION("if(or(U2240="""",U2240=""f""),"""",U2240&amp;"": ""&amp;vlookup(to_text(U2240),'1.Learning-Goals'!$A$3:$B$100,2,FALSE))"),"")</f>
        <v/>
      </c>
      <c r="Z2240" s="50" t="str">
        <f>IFERROR(__xludf.DUMMYFUNCTION("if(or(V2240="""",V2240=""f""),"""",V2240&amp;"": ""&amp;vlookup(to_text(V2240),'1.Learning-Goals'!$A$3:$B$100,2,FALSE))"),"")</f>
        <v/>
      </c>
      <c r="AA2240" s="50" t="str">
        <f>IFERROR(__xludf.DUMMYFUNCTION("if(or(W2240="""",W2240=""f""),"""",W2240&amp;"": ""&amp;vlookup(to_text(W2240),'1.Learning-Goals'!$A$3:$B$100,2,FALSE))"),"")</f>
        <v/>
      </c>
      <c r="AB2240" s="50" t="str">
        <f>IFERROR(__xludf.DUMMYFUNCTION("if(or(X2240="""",X2240=""f""),"""",X2240&amp;"": ""&amp;vlookup(to_text(X2240),'1.Learning-Goals'!$A$3:$B$100,2,FALSE))"),"")</f>
        <v/>
      </c>
      <c r="AC2240" s="52"/>
      <c r="AD2240" s="52"/>
      <c r="AE2240" s="52"/>
      <c r="AF2240" s="52"/>
      <c r="AG2240" s="52"/>
      <c r="AH2240" s="52"/>
      <c r="AI2240" s="52"/>
      <c r="AJ2240" s="52"/>
    </row>
    <row r="2241" ht="15.75" customHeight="1">
      <c r="A2241" s="53"/>
      <c r="B2241" s="39" t="str">
        <f t="shared" si="1"/>
        <v/>
      </c>
      <c r="C2241" s="40" t="s">
        <v>7074</v>
      </c>
      <c r="D2241" s="41" t="s">
        <v>7075</v>
      </c>
      <c r="E2241" s="41" t="s">
        <v>6691</v>
      </c>
      <c r="F2241" s="40" t="s">
        <v>6728</v>
      </c>
      <c r="G2241" s="41" t="s">
        <v>6701</v>
      </c>
      <c r="H2241" s="62" t="s">
        <v>6693</v>
      </c>
      <c r="I2241" s="41" t="s">
        <v>6729</v>
      </c>
      <c r="J2241" s="56"/>
      <c r="K2241" s="44"/>
      <c r="L2241" s="45"/>
      <c r="M2241" s="46" t="s">
        <v>6730</v>
      </c>
      <c r="N2241" s="40" t="s">
        <v>6731</v>
      </c>
      <c r="O2241" s="61"/>
      <c r="P2241" s="49"/>
      <c r="Q2241" s="59"/>
      <c r="R2241" s="59"/>
      <c r="S2241" s="49"/>
      <c r="T2241" s="50" t="str">
        <f>IFERROR(__xludf.DUMMYFUNCTION("if(isblank($A2241),"""",REGEXREPLACE($A2241,   "",?(\d),?"",  ""$1""&amp;""-""&amp;$H2241))"),"")</f>
        <v/>
      </c>
      <c r="U2241" s="51" t="str">
        <f>IFERROR(__xludf.DUMMYFUNCTION("iferror(split(A2241,"","",TRUE,TRUE),"""")"),"")</f>
        <v/>
      </c>
      <c r="V2241" s="51"/>
      <c r="W2241" s="51"/>
      <c r="X2241" s="51"/>
      <c r="Y2241" s="50" t="str">
        <f>IFERROR(__xludf.DUMMYFUNCTION("if(or(U2241="""",U2241=""f""),"""",U2241&amp;"": ""&amp;vlookup(to_text(U2241),'1.Learning-Goals'!$A$3:$B$100,2,FALSE))"),"")</f>
        <v/>
      </c>
      <c r="Z2241" s="50" t="str">
        <f>IFERROR(__xludf.DUMMYFUNCTION("if(or(V2241="""",V2241=""f""),"""",V2241&amp;"": ""&amp;vlookup(to_text(V2241),'1.Learning-Goals'!$A$3:$B$100,2,FALSE))"),"")</f>
        <v/>
      </c>
      <c r="AA2241" s="50" t="str">
        <f>IFERROR(__xludf.DUMMYFUNCTION("if(or(W2241="""",W2241=""f""),"""",W2241&amp;"": ""&amp;vlookup(to_text(W2241),'1.Learning-Goals'!$A$3:$B$100,2,FALSE))"),"")</f>
        <v/>
      </c>
      <c r="AB2241" s="50" t="str">
        <f>IFERROR(__xludf.DUMMYFUNCTION("if(or(X2241="""",X2241=""f""),"""",X2241&amp;"": ""&amp;vlookup(to_text(X2241),'1.Learning-Goals'!$A$3:$B$100,2,FALSE))"),"")</f>
        <v/>
      </c>
      <c r="AC2241" s="52"/>
      <c r="AD2241" s="52"/>
      <c r="AE2241" s="52"/>
      <c r="AF2241" s="52"/>
      <c r="AG2241" s="52"/>
      <c r="AH2241" s="52"/>
      <c r="AI2241" s="52"/>
      <c r="AJ2241" s="52"/>
    </row>
    <row r="2242" ht="15.75" customHeight="1">
      <c r="A2242" s="53"/>
      <c r="B2242" s="39" t="str">
        <f t="shared" si="1"/>
        <v/>
      </c>
      <c r="C2242" s="40" t="s">
        <v>7076</v>
      </c>
      <c r="D2242" s="41" t="s">
        <v>7077</v>
      </c>
      <c r="E2242" s="41" t="s">
        <v>6691</v>
      </c>
      <c r="F2242" s="40" t="s">
        <v>6728</v>
      </c>
      <c r="G2242" s="41" t="s">
        <v>4902</v>
      </c>
      <c r="H2242" s="62" t="s">
        <v>6693</v>
      </c>
      <c r="I2242" s="41" t="s">
        <v>6729</v>
      </c>
      <c r="J2242" s="56"/>
      <c r="K2242" s="44"/>
      <c r="L2242" s="45"/>
      <c r="M2242" s="46" t="s">
        <v>6730</v>
      </c>
      <c r="N2242" s="40" t="s">
        <v>6731</v>
      </c>
      <c r="O2242" s="61"/>
      <c r="P2242" s="49"/>
      <c r="Q2242" s="59"/>
      <c r="R2242" s="59"/>
      <c r="S2242" s="49"/>
      <c r="T2242" s="50" t="str">
        <f>IFERROR(__xludf.DUMMYFUNCTION("if(isblank($A2242),"""",REGEXREPLACE($A2242,   "",?(\d),?"",  ""$1""&amp;""-""&amp;$H2242))"),"")</f>
        <v/>
      </c>
      <c r="U2242" s="51" t="str">
        <f>IFERROR(__xludf.DUMMYFUNCTION("iferror(split(A2242,"","",TRUE,TRUE),"""")"),"")</f>
        <v/>
      </c>
      <c r="V2242" s="51"/>
      <c r="W2242" s="51"/>
      <c r="X2242" s="51"/>
      <c r="Y2242" s="50" t="str">
        <f>IFERROR(__xludf.DUMMYFUNCTION("if(or(U2242="""",U2242=""f""),"""",U2242&amp;"": ""&amp;vlookup(to_text(U2242),'1.Learning-Goals'!$A$3:$B$100,2,FALSE))"),"")</f>
        <v/>
      </c>
      <c r="Z2242" s="50" t="str">
        <f>IFERROR(__xludf.DUMMYFUNCTION("if(or(V2242="""",V2242=""f""),"""",V2242&amp;"": ""&amp;vlookup(to_text(V2242),'1.Learning-Goals'!$A$3:$B$100,2,FALSE))"),"")</f>
        <v/>
      </c>
      <c r="AA2242" s="50" t="str">
        <f>IFERROR(__xludf.DUMMYFUNCTION("if(or(W2242="""",W2242=""f""),"""",W2242&amp;"": ""&amp;vlookup(to_text(W2242),'1.Learning-Goals'!$A$3:$B$100,2,FALSE))"),"")</f>
        <v/>
      </c>
      <c r="AB2242" s="50" t="str">
        <f>IFERROR(__xludf.DUMMYFUNCTION("if(or(X2242="""",X2242=""f""),"""",X2242&amp;"": ""&amp;vlookup(to_text(X2242),'1.Learning-Goals'!$A$3:$B$100,2,FALSE))"),"")</f>
        <v/>
      </c>
      <c r="AC2242" s="52"/>
      <c r="AD2242" s="52"/>
      <c r="AE2242" s="52"/>
      <c r="AF2242" s="52"/>
      <c r="AG2242" s="52"/>
      <c r="AH2242" s="52"/>
      <c r="AI2242" s="52"/>
      <c r="AJ2242" s="52"/>
    </row>
    <row r="2243" ht="15.75" customHeight="1">
      <c r="A2243" s="53"/>
      <c r="B2243" s="39" t="str">
        <f t="shared" si="1"/>
        <v/>
      </c>
      <c r="C2243" s="40" t="s">
        <v>7078</v>
      </c>
      <c r="D2243" s="41" t="s">
        <v>7079</v>
      </c>
      <c r="E2243" s="41" t="s">
        <v>6691</v>
      </c>
      <c r="F2243" s="40" t="s">
        <v>6728</v>
      </c>
      <c r="G2243" s="41" t="s">
        <v>1067</v>
      </c>
      <c r="H2243" s="62" t="s">
        <v>6693</v>
      </c>
      <c r="I2243" s="41" t="s">
        <v>6729</v>
      </c>
      <c r="J2243" s="56"/>
      <c r="K2243" s="44"/>
      <c r="L2243" s="45"/>
      <c r="M2243" s="46" t="s">
        <v>6730</v>
      </c>
      <c r="N2243" s="40" t="s">
        <v>6731</v>
      </c>
      <c r="O2243" s="61"/>
      <c r="P2243" s="49"/>
      <c r="Q2243" s="59"/>
      <c r="R2243" s="59"/>
      <c r="S2243" s="49"/>
      <c r="T2243" s="50" t="str">
        <f>IFERROR(__xludf.DUMMYFUNCTION("if(isblank($A2243),"""",REGEXREPLACE($A2243,   "",?(\d),?"",  ""$1""&amp;""-""&amp;$H2243))"),"")</f>
        <v/>
      </c>
      <c r="U2243" s="51" t="str">
        <f>IFERROR(__xludf.DUMMYFUNCTION("iferror(split(A2243,"","",TRUE,TRUE),"""")"),"")</f>
        <v/>
      </c>
      <c r="V2243" s="51"/>
      <c r="W2243" s="51"/>
      <c r="X2243" s="51"/>
      <c r="Y2243" s="50" t="str">
        <f>IFERROR(__xludf.DUMMYFUNCTION("if(or(U2243="""",U2243=""f""),"""",U2243&amp;"": ""&amp;vlookup(to_text(U2243),'1.Learning-Goals'!$A$3:$B$100,2,FALSE))"),"")</f>
        <v/>
      </c>
      <c r="Z2243" s="50" t="str">
        <f>IFERROR(__xludf.DUMMYFUNCTION("if(or(V2243="""",V2243=""f""),"""",V2243&amp;"": ""&amp;vlookup(to_text(V2243),'1.Learning-Goals'!$A$3:$B$100,2,FALSE))"),"")</f>
        <v/>
      </c>
      <c r="AA2243" s="50" t="str">
        <f>IFERROR(__xludf.DUMMYFUNCTION("if(or(W2243="""",W2243=""f""),"""",W2243&amp;"": ""&amp;vlookup(to_text(W2243),'1.Learning-Goals'!$A$3:$B$100,2,FALSE))"),"")</f>
        <v/>
      </c>
      <c r="AB2243" s="50" t="str">
        <f>IFERROR(__xludf.DUMMYFUNCTION("if(or(X2243="""",X2243=""f""),"""",X2243&amp;"": ""&amp;vlookup(to_text(X2243),'1.Learning-Goals'!$A$3:$B$100,2,FALSE))"),"")</f>
        <v/>
      </c>
      <c r="AC2243" s="52"/>
      <c r="AD2243" s="52"/>
      <c r="AE2243" s="52"/>
      <c r="AF2243" s="52"/>
      <c r="AG2243" s="52"/>
      <c r="AH2243" s="52"/>
      <c r="AI2243" s="52"/>
      <c r="AJ2243" s="52"/>
    </row>
    <row r="2244" ht="15.75" customHeight="1">
      <c r="A2244" s="53"/>
      <c r="B2244" s="39" t="str">
        <f t="shared" si="1"/>
        <v/>
      </c>
      <c r="C2244" s="40" t="s">
        <v>7080</v>
      </c>
      <c r="D2244" s="41" t="s">
        <v>7081</v>
      </c>
      <c r="E2244" s="41" t="s">
        <v>6691</v>
      </c>
      <c r="F2244" s="40" t="s">
        <v>6728</v>
      </c>
      <c r="G2244" s="41" t="s">
        <v>4051</v>
      </c>
      <c r="H2244" s="62" t="s">
        <v>6693</v>
      </c>
      <c r="I2244" s="41" t="s">
        <v>6729</v>
      </c>
      <c r="J2244" s="43"/>
      <c r="K2244" s="44"/>
      <c r="L2244" s="45"/>
      <c r="M2244" s="46" t="s">
        <v>6730</v>
      </c>
      <c r="N2244" s="40" t="s">
        <v>6731</v>
      </c>
      <c r="O2244" s="61"/>
      <c r="P2244" s="49"/>
      <c r="Q2244" s="59"/>
      <c r="R2244" s="59"/>
      <c r="S2244" s="49"/>
      <c r="T2244" s="50" t="str">
        <f>IFERROR(__xludf.DUMMYFUNCTION("if(isblank($A2244),"""",REGEXREPLACE($A2244,   "",?(\d),?"",  ""$1""&amp;""-""&amp;$H2244))"),"")</f>
        <v/>
      </c>
      <c r="U2244" s="51" t="str">
        <f>IFERROR(__xludf.DUMMYFUNCTION("iferror(split(A2244,"","",TRUE,TRUE),"""")"),"")</f>
        <v/>
      </c>
      <c r="V2244" s="51"/>
      <c r="W2244" s="51"/>
      <c r="X2244" s="51"/>
      <c r="Y2244" s="50" t="str">
        <f>IFERROR(__xludf.DUMMYFUNCTION("if(or(U2244="""",U2244=""f""),"""",U2244&amp;"": ""&amp;vlookup(to_text(U2244),'1.Learning-Goals'!$A$3:$B$100,2,FALSE))"),"")</f>
        <v/>
      </c>
      <c r="Z2244" s="50" t="str">
        <f>IFERROR(__xludf.DUMMYFUNCTION("if(or(V2244="""",V2244=""f""),"""",V2244&amp;"": ""&amp;vlookup(to_text(V2244),'1.Learning-Goals'!$A$3:$B$100,2,FALSE))"),"")</f>
        <v/>
      </c>
      <c r="AA2244" s="50" t="str">
        <f>IFERROR(__xludf.DUMMYFUNCTION("if(or(W2244="""",W2244=""f""),"""",W2244&amp;"": ""&amp;vlookup(to_text(W2244),'1.Learning-Goals'!$A$3:$B$100,2,FALSE))"),"")</f>
        <v/>
      </c>
      <c r="AB2244" s="50" t="str">
        <f>IFERROR(__xludf.DUMMYFUNCTION("if(or(X2244="""",X2244=""f""),"""",X2244&amp;"": ""&amp;vlookup(to_text(X2244),'1.Learning-Goals'!$A$3:$B$100,2,FALSE))"),"")</f>
        <v/>
      </c>
      <c r="AC2244" s="52"/>
      <c r="AD2244" s="52"/>
      <c r="AE2244" s="52"/>
      <c r="AF2244" s="52"/>
      <c r="AG2244" s="52"/>
      <c r="AH2244" s="52"/>
      <c r="AI2244" s="52"/>
      <c r="AJ2244" s="52"/>
    </row>
    <row r="2245" ht="15.75" customHeight="1">
      <c r="A2245" s="53"/>
      <c r="B2245" s="39" t="str">
        <f t="shared" si="1"/>
        <v/>
      </c>
      <c r="C2245" s="40" t="s">
        <v>7082</v>
      </c>
      <c r="D2245" s="41" t="s">
        <v>7083</v>
      </c>
      <c r="E2245" s="41" t="s">
        <v>6691</v>
      </c>
      <c r="F2245" s="40" t="s">
        <v>6728</v>
      </c>
      <c r="G2245" s="41" t="s">
        <v>6701</v>
      </c>
      <c r="H2245" s="62" t="s">
        <v>6693</v>
      </c>
      <c r="I2245" s="41" t="s">
        <v>6729</v>
      </c>
      <c r="J2245" s="56"/>
      <c r="K2245" s="44"/>
      <c r="L2245" s="45"/>
      <c r="M2245" s="46" t="s">
        <v>6730</v>
      </c>
      <c r="N2245" s="40" t="s">
        <v>6731</v>
      </c>
      <c r="O2245" s="61"/>
      <c r="P2245" s="49"/>
      <c r="Q2245" s="59"/>
      <c r="R2245" s="59"/>
      <c r="S2245" s="49"/>
      <c r="T2245" s="50" t="str">
        <f>IFERROR(__xludf.DUMMYFUNCTION("if(isblank($A2245),"""",REGEXREPLACE($A2245,   "",?(\d),?"",  ""$1""&amp;""-""&amp;$H2245))"),"")</f>
        <v/>
      </c>
      <c r="U2245" s="51" t="str">
        <f>IFERROR(__xludf.DUMMYFUNCTION("iferror(split(A2245,"","",TRUE,TRUE),"""")"),"")</f>
        <v/>
      </c>
      <c r="V2245" s="51"/>
      <c r="W2245" s="51"/>
      <c r="X2245" s="51"/>
      <c r="Y2245" s="50" t="str">
        <f>IFERROR(__xludf.DUMMYFUNCTION("if(or(U2245="""",U2245=""f""),"""",U2245&amp;"": ""&amp;vlookup(to_text(U2245),'1.Learning-Goals'!$A$3:$B$100,2,FALSE))"),"")</f>
        <v/>
      </c>
      <c r="Z2245" s="50" t="str">
        <f>IFERROR(__xludf.DUMMYFUNCTION("if(or(V2245="""",V2245=""f""),"""",V2245&amp;"": ""&amp;vlookup(to_text(V2245),'1.Learning-Goals'!$A$3:$B$100,2,FALSE))"),"")</f>
        <v/>
      </c>
      <c r="AA2245" s="50" t="str">
        <f>IFERROR(__xludf.DUMMYFUNCTION("if(or(W2245="""",W2245=""f""),"""",W2245&amp;"": ""&amp;vlookup(to_text(W2245),'1.Learning-Goals'!$A$3:$B$100,2,FALSE))"),"")</f>
        <v/>
      </c>
      <c r="AB2245" s="50" t="str">
        <f>IFERROR(__xludf.DUMMYFUNCTION("if(or(X2245="""",X2245=""f""),"""",X2245&amp;"": ""&amp;vlookup(to_text(X2245),'1.Learning-Goals'!$A$3:$B$100,2,FALSE))"),"")</f>
        <v/>
      </c>
      <c r="AC2245" s="52"/>
      <c r="AD2245" s="52"/>
      <c r="AE2245" s="52"/>
      <c r="AF2245" s="52"/>
      <c r="AG2245" s="52"/>
      <c r="AH2245" s="52"/>
      <c r="AI2245" s="52"/>
      <c r="AJ2245" s="52"/>
    </row>
    <row r="2246" ht="15.75" customHeight="1">
      <c r="A2246" s="53"/>
      <c r="B2246" s="39" t="str">
        <f t="shared" si="1"/>
        <v/>
      </c>
      <c r="C2246" s="40" t="s">
        <v>7084</v>
      </c>
      <c r="D2246" s="41" t="s">
        <v>7085</v>
      </c>
      <c r="E2246" s="41" t="s">
        <v>6691</v>
      </c>
      <c r="F2246" s="40" t="s">
        <v>6728</v>
      </c>
      <c r="G2246" s="41" t="s">
        <v>4902</v>
      </c>
      <c r="H2246" s="62" t="s">
        <v>6693</v>
      </c>
      <c r="I2246" s="41" t="s">
        <v>6729</v>
      </c>
      <c r="J2246" s="56"/>
      <c r="K2246" s="44"/>
      <c r="L2246" s="45"/>
      <c r="M2246" s="46" t="s">
        <v>6730</v>
      </c>
      <c r="N2246" s="40" t="s">
        <v>6731</v>
      </c>
      <c r="O2246" s="61"/>
      <c r="P2246" s="49"/>
      <c r="Q2246" s="59"/>
      <c r="R2246" s="59"/>
      <c r="S2246" s="49"/>
      <c r="T2246" s="50" t="str">
        <f>IFERROR(__xludf.DUMMYFUNCTION("if(isblank($A2246),"""",REGEXREPLACE($A2246,   "",?(\d),?"",  ""$1""&amp;""-""&amp;$H2246))"),"")</f>
        <v/>
      </c>
      <c r="U2246" s="51" t="str">
        <f>IFERROR(__xludf.DUMMYFUNCTION("iferror(split(A2246,"","",TRUE,TRUE),"""")"),"")</f>
        <v/>
      </c>
      <c r="V2246" s="51"/>
      <c r="W2246" s="51"/>
      <c r="X2246" s="51"/>
      <c r="Y2246" s="50" t="str">
        <f>IFERROR(__xludf.DUMMYFUNCTION("if(or(U2246="""",U2246=""f""),"""",U2246&amp;"": ""&amp;vlookup(to_text(U2246),'1.Learning-Goals'!$A$3:$B$100,2,FALSE))"),"")</f>
        <v/>
      </c>
      <c r="Z2246" s="50" t="str">
        <f>IFERROR(__xludf.DUMMYFUNCTION("if(or(V2246="""",V2246=""f""),"""",V2246&amp;"": ""&amp;vlookup(to_text(V2246),'1.Learning-Goals'!$A$3:$B$100,2,FALSE))"),"")</f>
        <v/>
      </c>
      <c r="AA2246" s="50" t="str">
        <f>IFERROR(__xludf.DUMMYFUNCTION("if(or(W2246="""",W2246=""f""),"""",W2246&amp;"": ""&amp;vlookup(to_text(W2246),'1.Learning-Goals'!$A$3:$B$100,2,FALSE))"),"")</f>
        <v/>
      </c>
      <c r="AB2246" s="50" t="str">
        <f>IFERROR(__xludf.DUMMYFUNCTION("if(or(X2246="""",X2246=""f""),"""",X2246&amp;"": ""&amp;vlookup(to_text(X2246),'1.Learning-Goals'!$A$3:$B$100,2,FALSE))"),"")</f>
        <v/>
      </c>
      <c r="AC2246" s="52"/>
      <c r="AD2246" s="52"/>
      <c r="AE2246" s="52"/>
      <c r="AF2246" s="52"/>
      <c r="AG2246" s="52"/>
      <c r="AH2246" s="52"/>
      <c r="AI2246" s="52"/>
      <c r="AJ2246" s="52"/>
    </row>
    <row r="2247" ht="15.75" customHeight="1">
      <c r="A2247" s="53"/>
      <c r="B2247" s="39" t="str">
        <f t="shared" si="1"/>
        <v/>
      </c>
      <c r="C2247" s="40" t="s">
        <v>7086</v>
      </c>
      <c r="D2247" s="41" t="s">
        <v>7087</v>
      </c>
      <c r="E2247" s="41" t="s">
        <v>6691</v>
      </c>
      <c r="F2247" s="40" t="s">
        <v>6728</v>
      </c>
      <c r="G2247" s="41" t="s">
        <v>1067</v>
      </c>
      <c r="H2247" s="62" t="s">
        <v>6693</v>
      </c>
      <c r="I2247" s="41" t="s">
        <v>6729</v>
      </c>
      <c r="J2247" s="56"/>
      <c r="K2247" s="44"/>
      <c r="L2247" s="45"/>
      <c r="M2247" s="46" t="s">
        <v>6730</v>
      </c>
      <c r="N2247" s="40" t="s">
        <v>6731</v>
      </c>
      <c r="O2247" s="61"/>
      <c r="P2247" s="49"/>
      <c r="Q2247" s="59"/>
      <c r="R2247" s="59"/>
      <c r="S2247" s="49"/>
      <c r="T2247" s="50" t="str">
        <f>IFERROR(__xludf.DUMMYFUNCTION("if(isblank($A2247),"""",REGEXREPLACE($A2247,   "",?(\d),?"",  ""$1""&amp;""-""&amp;$H2247))"),"")</f>
        <v/>
      </c>
      <c r="U2247" s="51" t="str">
        <f>IFERROR(__xludf.DUMMYFUNCTION("iferror(split(A2247,"","",TRUE,TRUE),"""")"),"")</f>
        <v/>
      </c>
      <c r="V2247" s="51"/>
      <c r="W2247" s="51"/>
      <c r="X2247" s="51"/>
      <c r="Y2247" s="50" t="str">
        <f>IFERROR(__xludf.DUMMYFUNCTION("if(or(U2247="""",U2247=""f""),"""",U2247&amp;"": ""&amp;vlookup(to_text(U2247),'1.Learning-Goals'!$A$3:$B$100,2,FALSE))"),"")</f>
        <v/>
      </c>
      <c r="Z2247" s="50" t="str">
        <f>IFERROR(__xludf.DUMMYFUNCTION("if(or(V2247="""",V2247=""f""),"""",V2247&amp;"": ""&amp;vlookup(to_text(V2247),'1.Learning-Goals'!$A$3:$B$100,2,FALSE))"),"")</f>
        <v/>
      </c>
      <c r="AA2247" s="50" t="str">
        <f>IFERROR(__xludf.DUMMYFUNCTION("if(or(W2247="""",W2247=""f""),"""",W2247&amp;"": ""&amp;vlookup(to_text(W2247),'1.Learning-Goals'!$A$3:$B$100,2,FALSE))"),"")</f>
        <v/>
      </c>
      <c r="AB2247" s="50" t="str">
        <f>IFERROR(__xludf.DUMMYFUNCTION("if(or(X2247="""",X2247=""f""),"""",X2247&amp;"": ""&amp;vlookup(to_text(X2247),'1.Learning-Goals'!$A$3:$B$100,2,FALSE))"),"")</f>
        <v/>
      </c>
      <c r="AC2247" s="52"/>
      <c r="AD2247" s="52"/>
      <c r="AE2247" s="52"/>
      <c r="AF2247" s="52"/>
      <c r="AG2247" s="52"/>
      <c r="AH2247" s="52"/>
      <c r="AI2247" s="52"/>
      <c r="AJ2247" s="52"/>
    </row>
    <row r="2248" ht="15.75" customHeight="1">
      <c r="A2248" s="53"/>
      <c r="B2248" s="39" t="str">
        <f t="shared" si="1"/>
        <v/>
      </c>
      <c r="C2248" s="40" t="s">
        <v>7088</v>
      </c>
      <c r="D2248" s="41" t="s">
        <v>7089</v>
      </c>
      <c r="E2248" s="41" t="s">
        <v>6691</v>
      </c>
      <c r="F2248" s="40" t="s">
        <v>6728</v>
      </c>
      <c r="G2248" s="41" t="s">
        <v>4051</v>
      </c>
      <c r="H2248" s="62" t="s">
        <v>6693</v>
      </c>
      <c r="I2248" s="41" t="s">
        <v>6729</v>
      </c>
      <c r="J2248" s="43"/>
      <c r="K2248" s="44"/>
      <c r="L2248" s="45"/>
      <c r="M2248" s="46" t="s">
        <v>6730</v>
      </c>
      <c r="N2248" s="40" t="s">
        <v>6731</v>
      </c>
      <c r="O2248" s="61"/>
      <c r="P2248" s="49"/>
      <c r="Q2248" s="59"/>
      <c r="R2248" s="59"/>
      <c r="S2248" s="49"/>
      <c r="T2248" s="50" t="str">
        <f>IFERROR(__xludf.DUMMYFUNCTION("if(isblank($A2248),"""",REGEXREPLACE($A2248,   "",?(\d),?"",  ""$1""&amp;""-""&amp;$H2248))"),"")</f>
        <v/>
      </c>
      <c r="U2248" s="51" t="str">
        <f>IFERROR(__xludf.DUMMYFUNCTION("iferror(split(A2248,"","",TRUE,TRUE),"""")"),"")</f>
        <v/>
      </c>
      <c r="V2248" s="51"/>
      <c r="W2248" s="51"/>
      <c r="X2248" s="51"/>
      <c r="Y2248" s="50" t="str">
        <f>IFERROR(__xludf.DUMMYFUNCTION("if(or(U2248="""",U2248=""f""),"""",U2248&amp;"": ""&amp;vlookup(to_text(U2248),'1.Learning-Goals'!$A$3:$B$100,2,FALSE))"),"")</f>
        <v/>
      </c>
      <c r="Z2248" s="50" t="str">
        <f>IFERROR(__xludf.DUMMYFUNCTION("if(or(V2248="""",V2248=""f""),"""",V2248&amp;"": ""&amp;vlookup(to_text(V2248),'1.Learning-Goals'!$A$3:$B$100,2,FALSE))"),"")</f>
        <v/>
      </c>
      <c r="AA2248" s="50" t="str">
        <f>IFERROR(__xludf.DUMMYFUNCTION("if(or(W2248="""",W2248=""f""),"""",W2248&amp;"": ""&amp;vlookup(to_text(W2248),'1.Learning-Goals'!$A$3:$B$100,2,FALSE))"),"")</f>
        <v/>
      </c>
      <c r="AB2248" s="50" t="str">
        <f>IFERROR(__xludf.DUMMYFUNCTION("if(or(X2248="""",X2248=""f""),"""",X2248&amp;"": ""&amp;vlookup(to_text(X2248),'1.Learning-Goals'!$A$3:$B$100,2,FALSE))"),"")</f>
        <v/>
      </c>
      <c r="AC2248" s="52"/>
      <c r="AD2248" s="52"/>
      <c r="AE2248" s="52"/>
      <c r="AF2248" s="52"/>
      <c r="AG2248" s="52"/>
      <c r="AH2248" s="52"/>
      <c r="AI2248" s="52"/>
      <c r="AJ2248" s="52"/>
    </row>
    <row r="2249" ht="15.75" customHeight="1">
      <c r="A2249" s="53"/>
      <c r="B2249" s="39" t="str">
        <f t="shared" si="1"/>
        <v/>
      </c>
      <c r="C2249" s="40" t="s">
        <v>7090</v>
      </c>
      <c r="D2249" s="41" t="s">
        <v>7091</v>
      </c>
      <c r="E2249" s="41" t="s">
        <v>6691</v>
      </c>
      <c r="F2249" s="40" t="s">
        <v>6728</v>
      </c>
      <c r="G2249" s="41" t="s">
        <v>4902</v>
      </c>
      <c r="H2249" s="62" t="s">
        <v>6693</v>
      </c>
      <c r="I2249" s="41" t="s">
        <v>6729</v>
      </c>
      <c r="J2249" s="56"/>
      <c r="K2249" s="44"/>
      <c r="L2249" s="45"/>
      <c r="M2249" s="46" t="s">
        <v>6730</v>
      </c>
      <c r="N2249" s="40" t="s">
        <v>6731</v>
      </c>
      <c r="O2249" s="61"/>
      <c r="P2249" s="49"/>
      <c r="Q2249" s="59"/>
      <c r="R2249" s="59"/>
      <c r="S2249" s="49"/>
      <c r="T2249" s="50" t="str">
        <f>IFERROR(__xludf.DUMMYFUNCTION("if(isblank($A2249),"""",REGEXREPLACE($A2249,   "",?(\d),?"",  ""$1""&amp;""-""&amp;$H2249))"),"")</f>
        <v/>
      </c>
      <c r="U2249" s="51" t="str">
        <f>IFERROR(__xludf.DUMMYFUNCTION("iferror(split(A2249,"","",TRUE,TRUE),"""")"),"")</f>
        <v/>
      </c>
      <c r="V2249" s="51"/>
      <c r="W2249" s="51"/>
      <c r="X2249" s="51"/>
      <c r="Y2249" s="50" t="str">
        <f>IFERROR(__xludf.DUMMYFUNCTION("if(or(U2249="""",U2249=""f""),"""",U2249&amp;"": ""&amp;vlookup(to_text(U2249),'1.Learning-Goals'!$A$3:$B$100,2,FALSE))"),"")</f>
        <v/>
      </c>
      <c r="Z2249" s="50" t="str">
        <f>IFERROR(__xludf.DUMMYFUNCTION("if(or(V2249="""",V2249=""f""),"""",V2249&amp;"": ""&amp;vlookup(to_text(V2249),'1.Learning-Goals'!$A$3:$B$100,2,FALSE))"),"")</f>
        <v/>
      </c>
      <c r="AA2249" s="50" t="str">
        <f>IFERROR(__xludf.DUMMYFUNCTION("if(or(W2249="""",W2249=""f""),"""",W2249&amp;"": ""&amp;vlookup(to_text(W2249),'1.Learning-Goals'!$A$3:$B$100,2,FALSE))"),"")</f>
        <v/>
      </c>
      <c r="AB2249" s="50" t="str">
        <f>IFERROR(__xludf.DUMMYFUNCTION("if(or(X2249="""",X2249=""f""),"""",X2249&amp;"": ""&amp;vlookup(to_text(X2249),'1.Learning-Goals'!$A$3:$B$100,2,FALSE))"),"")</f>
        <v/>
      </c>
      <c r="AC2249" s="52"/>
      <c r="AD2249" s="52"/>
      <c r="AE2249" s="52"/>
      <c r="AF2249" s="52"/>
      <c r="AG2249" s="52"/>
      <c r="AH2249" s="52"/>
      <c r="AI2249" s="52"/>
      <c r="AJ2249" s="52"/>
    </row>
    <row r="2250" ht="15.75" customHeight="1">
      <c r="A2250" s="53"/>
      <c r="B2250" s="39" t="str">
        <f t="shared" si="1"/>
        <v/>
      </c>
      <c r="C2250" s="40" t="s">
        <v>7092</v>
      </c>
      <c r="D2250" s="41" t="s">
        <v>7093</v>
      </c>
      <c r="E2250" s="41" t="s">
        <v>6691</v>
      </c>
      <c r="F2250" s="40" t="s">
        <v>6728</v>
      </c>
      <c r="G2250" s="41" t="s">
        <v>1067</v>
      </c>
      <c r="H2250" s="62" t="s">
        <v>6693</v>
      </c>
      <c r="I2250" s="41" t="s">
        <v>6729</v>
      </c>
      <c r="J2250" s="56"/>
      <c r="K2250" s="44"/>
      <c r="L2250" s="45"/>
      <c r="M2250" s="46" t="s">
        <v>6730</v>
      </c>
      <c r="N2250" s="40" t="s">
        <v>6731</v>
      </c>
      <c r="O2250" s="61"/>
      <c r="P2250" s="49"/>
      <c r="Q2250" s="59"/>
      <c r="R2250" s="59"/>
      <c r="S2250" s="49"/>
      <c r="T2250" s="50" t="str">
        <f>IFERROR(__xludf.DUMMYFUNCTION("if(isblank($A2250),"""",REGEXREPLACE($A2250,   "",?(\d),?"",  ""$1""&amp;""-""&amp;$H2250))"),"")</f>
        <v/>
      </c>
      <c r="U2250" s="51" t="str">
        <f>IFERROR(__xludf.DUMMYFUNCTION("iferror(split(A2250,"","",TRUE,TRUE),"""")"),"")</f>
        <v/>
      </c>
      <c r="V2250" s="51"/>
      <c r="W2250" s="51"/>
      <c r="X2250" s="51"/>
      <c r="Y2250" s="50" t="str">
        <f>IFERROR(__xludf.DUMMYFUNCTION("if(or(U2250="""",U2250=""f""),"""",U2250&amp;"": ""&amp;vlookup(to_text(U2250),'1.Learning-Goals'!$A$3:$B$100,2,FALSE))"),"")</f>
        <v/>
      </c>
      <c r="Z2250" s="50" t="str">
        <f>IFERROR(__xludf.DUMMYFUNCTION("if(or(V2250="""",V2250=""f""),"""",V2250&amp;"": ""&amp;vlookup(to_text(V2250),'1.Learning-Goals'!$A$3:$B$100,2,FALSE))"),"")</f>
        <v/>
      </c>
      <c r="AA2250" s="50" t="str">
        <f>IFERROR(__xludf.DUMMYFUNCTION("if(or(W2250="""",W2250=""f""),"""",W2250&amp;"": ""&amp;vlookup(to_text(W2250),'1.Learning-Goals'!$A$3:$B$100,2,FALSE))"),"")</f>
        <v/>
      </c>
      <c r="AB2250" s="50" t="str">
        <f>IFERROR(__xludf.DUMMYFUNCTION("if(or(X2250="""",X2250=""f""),"""",X2250&amp;"": ""&amp;vlookup(to_text(X2250),'1.Learning-Goals'!$A$3:$B$100,2,FALSE))"),"")</f>
        <v/>
      </c>
      <c r="AC2250" s="52"/>
      <c r="AD2250" s="52"/>
      <c r="AE2250" s="52"/>
      <c r="AF2250" s="52"/>
      <c r="AG2250" s="52"/>
      <c r="AH2250" s="52"/>
      <c r="AI2250" s="52"/>
      <c r="AJ2250" s="52"/>
    </row>
    <row r="2251" ht="15.75" customHeight="1">
      <c r="A2251" s="53"/>
      <c r="B2251" s="39" t="str">
        <f t="shared" si="1"/>
        <v/>
      </c>
      <c r="C2251" s="40" t="s">
        <v>7094</v>
      </c>
      <c r="D2251" s="41" t="s">
        <v>7095</v>
      </c>
      <c r="E2251" s="41" t="s">
        <v>6691</v>
      </c>
      <c r="F2251" s="40" t="s">
        <v>6728</v>
      </c>
      <c r="G2251" s="41" t="s">
        <v>4051</v>
      </c>
      <c r="H2251" s="62" t="s">
        <v>6693</v>
      </c>
      <c r="I2251" s="41" t="s">
        <v>6729</v>
      </c>
      <c r="J2251" s="43"/>
      <c r="K2251" s="44"/>
      <c r="L2251" s="45"/>
      <c r="M2251" s="46" t="s">
        <v>6730</v>
      </c>
      <c r="N2251" s="40" t="s">
        <v>6731</v>
      </c>
      <c r="O2251" s="61"/>
      <c r="P2251" s="49"/>
      <c r="Q2251" s="59"/>
      <c r="R2251" s="59"/>
      <c r="S2251" s="49"/>
      <c r="T2251" s="50" t="str">
        <f>IFERROR(__xludf.DUMMYFUNCTION("if(isblank($A2251),"""",REGEXREPLACE($A2251,   "",?(\d),?"",  ""$1""&amp;""-""&amp;$H2251))"),"")</f>
        <v/>
      </c>
      <c r="U2251" s="51" t="str">
        <f>IFERROR(__xludf.DUMMYFUNCTION("iferror(split(A2251,"","",TRUE,TRUE),"""")"),"")</f>
        <v/>
      </c>
      <c r="V2251" s="51"/>
      <c r="W2251" s="51"/>
      <c r="X2251" s="51"/>
      <c r="Y2251" s="50" t="str">
        <f>IFERROR(__xludf.DUMMYFUNCTION("if(or(U2251="""",U2251=""f""),"""",U2251&amp;"": ""&amp;vlookup(to_text(U2251),'1.Learning-Goals'!$A$3:$B$100,2,FALSE))"),"")</f>
        <v/>
      </c>
      <c r="Z2251" s="50" t="str">
        <f>IFERROR(__xludf.DUMMYFUNCTION("if(or(V2251="""",V2251=""f""),"""",V2251&amp;"": ""&amp;vlookup(to_text(V2251),'1.Learning-Goals'!$A$3:$B$100,2,FALSE))"),"")</f>
        <v/>
      </c>
      <c r="AA2251" s="50" t="str">
        <f>IFERROR(__xludf.DUMMYFUNCTION("if(or(W2251="""",W2251=""f""),"""",W2251&amp;"": ""&amp;vlookup(to_text(W2251),'1.Learning-Goals'!$A$3:$B$100,2,FALSE))"),"")</f>
        <v/>
      </c>
      <c r="AB2251" s="50" t="str">
        <f>IFERROR(__xludf.DUMMYFUNCTION("if(or(X2251="""",X2251=""f""),"""",X2251&amp;"": ""&amp;vlookup(to_text(X2251),'1.Learning-Goals'!$A$3:$B$100,2,FALSE))"),"")</f>
        <v/>
      </c>
      <c r="AC2251" s="52"/>
      <c r="AD2251" s="52"/>
      <c r="AE2251" s="52"/>
      <c r="AF2251" s="52"/>
      <c r="AG2251" s="52"/>
      <c r="AH2251" s="52"/>
      <c r="AI2251" s="52"/>
      <c r="AJ2251" s="52"/>
    </row>
    <row r="2252" ht="15.75" customHeight="1">
      <c r="A2252" s="53"/>
      <c r="B2252" s="39" t="str">
        <f t="shared" si="1"/>
        <v/>
      </c>
      <c r="C2252" s="40" t="s">
        <v>7096</v>
      </c>
      <c r="D2252" s="41" t="s">
        <v>7097</v>
      </c>
      <c r="E2252" s="41" t="s">
        <v>6691</v>
      </c>
      <c r="F2252" s="40" t="s">
        <v>6728</v>
      </c>
      <c r="G2252" s="41" t="s">
        <v>6701</v>
      </c>
      <c r="H2252" s="62" t="s">
        <v>6693</v>
      </c>
      <c r="I2252" s="41" t="s">
        <v>6729</v>
      </c>
      <c r="J2252" s="56"/>
      <c r="K2252" s="44"/>
      <c r="L2252" s="45"/>
      <c r="M2252" s="46" t="s">
        <v>6730</v>
      </c>
      <c r="N2252" s="40" t="s">
        <v>6731</v>
      </c>
      <c r="O2252" s="61"/>
      <c r="P2252" s="49"/>
      <c r="Q2252" s="59"/>
      <c r="R2252" s="59"/>
      <c r="S2252" s="49"/>
      <c r="T2252" s="50" t="str">
        <f>IFERROR(__xludf.DUMMYFUNCTION("if(isblank($A2252),"""",REGEXREPLACE($A2252,   "",?(\d),?"",  ""$1""&amp;""-""&amp;$H2252))"),"")</f>
        <v/>
      </c>
      <c r="U2252" s="51" t="str">
        <f>IFERROR(__xludf.DUMMYFUNCTION("iferror(split(A2252,"","",TRUE,TRUE),"""")"),"")</f>
        <v/>
      </c>
      <c r="V2252" s="51"/>
      <c r="W2252" s="51"/>
      <c r="X2252" s="51"/>
      <c r="Y2252" s="50" t="str">
        <f>IFERROR(__xludf.DUMMYFUNCTION("if(or(U2252="""",U2252=""f""),"""",U2252&amp;"": ""&amp;vlookup(to_text(U2252),'1.Learning-Goals'!$A$3:$B$100,2,FALSE))"),"")</f>
        <v/>
      </c>
      <c r="Z2252" s="50" t="str">
        <f>IFERROR(__xludf.DUMMYFUNCTION("if(or(V2252="""",V2252=""f""),"""",V2252&amp;"": ""&amp;vlookup(to_text(V2252),'1.Learning-Goals'!$A$3:$B$100,2,FALSE))"),"")</f>
        <v/>
      </c>
      <c r="AA2252" s="50" t="str">
        <f>IFERROR(__xludf.DUMMYFUNCTION("if(or(W2252="""",W2252=""f""),"""",W2252&amp;"": ""&amp;vlookup(to_text(W2252),'1.Learning-Goals'!$A$3:$B$100,2,FALSE))"),"")</f>
        <v/>
      </c>
      <c r="AB2252" s="50" t="str">
        <f>IFERROR(__xludf.DUMMYFUNCTION("if(or(X2252="""",X2252=""f""),"""",X2252&amp;"": ""&amp;vlookup(to_text(X2252),'1.Learning-Goals'!$A$3:$B$100,2,FALSE))"),"")</f>
        <v/>
      </c>
      <c r="AC2252" s="52"/>
      <c r="AD2252" s="52"/>
      <c r="AE2252" s="52"/>
      <c r="AF2252" s="52"/>
      <c r="AG2252" s="52"/>
      <c r="AH2252" s="52"/>
      <c r="AI2252" s="52"/>
      <c r="AJ2252" s="52"/>
    </row>
    <row r="2253" ht="15.75" customHeight="1">
      <c r="A2253" s="53"/>
      <c r="B2253" s="39" t="str">
        <f t="shared" si="1"/>
        <v/>
      </c>
      <c r="C2253" s="40" t="s">
        <v>7098</v>
      </c>
      <c r="D2253" s="41" t="s">
        <v>7099</v>
      </c>
      <c r="E2253" s="41" t="s">
        <v>6691</v>
      </c>
      <c r="F2253" s="40" t="s">
        <v>6728</v>
      </c>
      <c r="G2253" s="41" t="s">
        <v>1067</v>
      </c>
      <c r="H2253" s="62" t="s">
        <v>6693</v>
      </c>
      <c r="I2253" s="41" t="s">
        <v>6729</v>
      </c>
      <c r="J2253" s="56"/>
      <c r="K2253" s="44"/>
      <c r="L2253" s="45"/>
      <c r="M2253" s="46" t="s">
        <v>6730</v>
      </c>
      <c r="N2253" s="40" t="s">
        <v>6731</v>
      </c>
      <c r="O2253" s="61"/>
      <c r="P2253" s="49"/>
      <c r="Q2253" s="59"/>
      <c r="R2253" s="59"/>
      <c r="S2253" s="49"/>
      <c r="T2253" s="50" t="str">
        <f>IFERROR(__xludf.DUMMYFUNCTION("if(isblank($A2253),"""",REGEXREPLACE($A2253,   "",?(\d),?"",  ""$1""&amp;""-""&amp;$H2253))"),"")</f>
        <v/>
      </c>
      <c r="U2253" s="51" t="str">
        <f>IFERROR(__xludf.DUMMYFUNCTION("iferror(split(A2253,"","",TRUE,TRUE),"""")"),"")</f>
        <v/>
      </c>
      <c r="V2253" s="51"/>
      <c r="W2253" s="51"/>
      <c r="X2253" s="51"/>
      <c r="Y2253" s="50" t="str">
        <f>IFERROR(__xludf.DUMMYFUNCTION("if(or(U2253="""",U2253=""f""),"""",U2253&amp;"": ""&amp;vlookup(to_text(U2253),'1.Learning-Goals'!$A$3:$B$100,2,FALSE))"),"")</f>
        <v/>
      </c>
      <c r="Z2253" s="50" t="str">
        <f>IFERROR(__xludf.DUMMYFUNCTION("if(or(V2253="""",V2253=""f""),"""",V2253&amp;"": ""&amp;vlookup(to_text(V2253),'1.Learning-Goals'!$A$3:$B$100,2,FALSE))"),"")</f>
        <v/>
      </c>
      <c r="AA2253" s="50" t="str">
        <f>IFERROR(__xludf.DUMMYFUNCTION("if(or(W2253="""",W2253=""f""),"""",W2253&amp;"": ""&amp;vlookup(to_text(W2253),'1.Learning-Goals'!$A$3:$B$100,2,FALSE))"),"")</f>
        <v/>
      </c>
      <c r="AB2253" s="50" t="str">
        <f>IFERROR(__xludf.DUMMYFUNCTION("if(or(X2253="""",X2253=""f""),"""",X2253&amp;"": ""&amp;vlookup(to_text(X2253),'1.Learning-Goals'!$A$3:$B$100,2,FALSE))"),"")</f>
        <v/>
      </c>
      <c r="AC2253" s="52"/>
      <c r="AD2253" s="52"/>
      <c r="AE2253" s="52"/>
      <c r="AF2253" s="52"/>
      <c r="AG2253" s="52"/>
      <c r="AH2253" s="52"/>
      <c r="AI2253" s="52"/>
      <c r="AJ2253" s="52"/>
    </row>
    <row r="2254" ht="15.75" customHeight="1">
      <c r="A2254" s="53"/>
      <c r="B2254" s="39" t="str">
        <f t="shared" si="1"/>
        <v/>
      </c>
      <c r="C2254" s="40" t="s">
        <v>7100</v>
      </c>
      <c r="D2254" s="41" t="s">
        <v>7101</v>
      </c>
      <c r="E2254" s="41" t="s">
        <v>6691</v>
      </c>
      <c r="F2254" s="40" t="s">
        <v>6728</v>
      </c>
      <c r="G2254" s="41" t="s">
        <v>4051</v>
      </c>
      <c r="H2254" s="62" t="s">
        <v>6693</v>
      </c>
      <c r="I2254" s="41" t="s">
        <v>6729</v>
      </c>
      <c r="J2254" s="43"/>
      <c r="K2254" s="44"/>
      <c r="L2254" s="45"/>
      <c r="M2254" s="46" t="s">
        <v>6730</v>
      </c>
      <c r="N2254" s="40" t="s">
        <v>6731</v>
      </c>
      <c r="O2254" s="61"/>
      <c r="P2254" s="49"/>
      <c r="Q2254" s="59"/>
      <c r="R2254" s="59"/>
      <c r="S2254" s="49"/>
      <c r="T2254" s="50" t="str">
        <f>IFERROR(__xludf.DUMMYFUNCTION("if(isblank($A2254),"""",REGEXREPLACE($A2254,   "",?(\d),?"",  ""$1""&amp;""-""&amp;$H2254))"),"")</f>
        <v/>
      </c>
      <c r="U2254" s="51" t="str">
        <f>IFERROR(__xludf.DUMMYFUNCTION("iferror(split(A2254,"","",TRUE,TRUE),"""")"),"")</f>
        <v/>
      </c>
      <c r="V2254" s="51"/>
      <c r="W2254" s="51"/>
      <c r="X2254" s="51"/>
      <c r="Y2254" s="50" t="str">
        <f>IFERROR(__xludf.DUMMYFUNCTION("if(or(U2254="""",U2254=""f""),"""",U2254&amp;"": ""&amp;vlookup(to_text(U2254),'1.Learning-Goals'!$A$3:$B$100,2,FALSE))"),"")</f>
        <v/>
      </c>
      <c r="Z2254" s="50" t="str">
        <f>IFERROR(__xludf.DUMMYFUNCTION("if(or(V2254="""",V2254=""f""),"""",V2254&amp;"": ""&amp;vlookup(to_text(V2254),'1.Learning-Goals'!$A$3:$B$100,2,FALSE))"),"")</f>
        <v/>
      </c>
      <c r="AA2254" s="50" t="str">
        <f>IFERROR(__xludf.DUMMYFUNCTION("if(or(W2254="""",W2254=""f""),"""",W2254&amp;"": ""&amp;vlookup(to_text(W2254),'1.Learning-Goals'!$A$3:$B$100,2,FALSE))"),"")</f>
        <v/>
      </c>
      <c r="AB2254" s="50" t="str">
        <f>IFERROR(__xludf.DUMMYFUNCTION("if(or(X2254="""",X2254=""f""),"""",X2254&amp;"": ""&amp;vlookup(to_text(X2254),'1.Learning-Goals'!$A$3:$B$100,2,FALSE))"),"")</f>
        <v/>
      </c>
      <c r="AC2254" s="52"/>
      <c r="AD2254" s="52"/>
      <c r="AE2254" s="52"/>
      <c r="AF2254" s="52"/>
      <c r="AG2254" s="52"/>
      <c r="AH2254" s="52"/>
      <c r="AI2254" s="52"/>
      <c r="AJ2254" s="52"/>
    </row>
    <row r="2255" ht="15.75" customHeight="1">
      <c r="A2255" s="53"/>
      <c r="B2255" s="39" t="str">
        <f t="shared" si="1"/>
        <v/>
      </c>
      <c r="C2255" s="40" t="s">
        <v>7102</v>
      </c>
      <c r="D2255" s="41" t="s">
        <v>7103</v>
      </c>
      <c r="E2255" s="41" t="s">
        <v>6691</v>
      </c>
      <c r="F2255" s="40" t="s">
        <v>6728</v>
      </c>
      <c r="G2255" s="41" t="s">
        <v>4902</v>
      </c>
      <c r="H2255" s="62" t="s">
        <v>6693</v>
      </c>
      <c r="I2255" s="41" t="s">
        <v>6729</v>
      </c>
      <c r="J2255" s="56"/>
      <c r="K2255" s="44"/>
      <c r="L2255" s="45"/>
      <c r="M2255" s="46" t="s">
        <v>6730</v>
      </c>
      <c r="N2255" s="40" t="s">
        <v>6731</v>
      </c>
      <c r="O2255" s="61"/>
      <c r="P2255" s="49"/>
      <c r="Q2255" s="59"/>
      <c r="R2255" s="59"/>
      <c r="S2255" s="49"/>
      <c r="T2255" s="50" t="str">
        <f>IFERROR(__xludf.DUMMYFUNCTION("if(isblank($A2255),"""",REGEXREPLACE($A2255,   "",?(\d),?"",  ""$1""&amp;""-""&amp;$H2255))"),"")</f>
        <v/>
      </c>
      <c r="U2255" s="51" t="str">
        <f>IFERROR(__xludf.DUMMYFUNCTION("iferror(split(A2255,"","",TRUE,TRUE),"""")"),"")</f>
        <v/>
      </c>
      <c r="V2255" s="51"/>
      <c r="W2255" s="51"/>
      <c r="X2255" s="51"/>
      <c r="Y2255" s="50" t="str">
        <f>IFERROR(__xludf.DUMMYFUNCTION("if(or(U2255="""",U2255=""f""),"""",U2255&amp;"": ""&amp;vlookup(to_text(U2255),'1.Learning-Goals'!$A$3:$B$100,2,FALSE))"),"")</f>
        <v/>
      </c>
      <c r="Z2255" s="50" t="str">
        <f>IFERROR(__xludf.DUMMYFUNCTION("if(or(V2255="""",V2255=""f""),"""",V2255&amp;"": ""&amp;vlookup(to_text(V2255),'1.Learning-Goals'!$A$3:$B$100,2,FALSE))"),"")</f>
        <v/>
      </c>
      <c r="AA2255" s="50" t="str">
        <f>IFERROR(__xludf.DUMMYFUNCTION("if(or(W2255="""",W2255=""f""),"""",W2255&amp;"": ""&amp;vlookup(to_text(W2255),'1.Learning-Goals'!$A$3:$B$100,2,FALSE))"),"")</f>
        <v/>
      </c>
      <c r="AB2255" s="50" t="str">
        <f>IFERROR(__xludf.DUMMYFUNCTION("if(or(X2255="""",X2255=""f""),"""",X2255&amp;"": ""&amp;vlookup(to_text(X2255),'1.Learning-Goals'!$A$3:$B$100,2,FALSE))"),"")</f>
        <v/>
      </c>
      <c r="AC2255" s="52"/>
      <c r="AD2255" s="52"/>
      <c r="AE2255" s="52"/>
      <c r="AF2255" s="52"/>
      <c r="AG2255" s="52"/>
      <c r="AH2255" s="52"/>
      <c r="AI2255" s="52"/>
      <c r="AJ2255" s="52"/>
    </row>
    <row r="2256" ht="15.75" customHeight="1">
      <c r="A2256" s="53"/>
      <c r="B2256" s="39" t="str">
        <f t="shared" si="1"/>
        <v/>
      </c>
      <c r="C2256" s="40" t="s">
        <v>7104</v>
      </c>
      <c r="D2256" s="41" t="s">
        <v>7105</v>
      </c>
      <c r="E2256" s="41" t="s">
        <v>6691</v>
      </c>
      <c r="F2256" s="40" t="s">
        <v>6728</v>
      </c>
      <c r="G2256" s="41" t="s">
        <v>1067</v>
      </c>
      <c r="H2256" s="62" t="s">
        <v>6693</v>
      </c>
      <c r="I2256" s="41" t="s">
        <v>6729</v>
      </c>
      <c r="J2256" s="56"/>
      <c r="K2256" s="44"/>
      <c r="L2256" s="45"/>
      <c r="M2256" s="46" t="s">
        <v>6730</v>
      </c>
      <c r="N2256" s="40" t="s">
        <v>6731</v>
      </c>
      <c r="O2256" s="61"/>
      <c r="P2256" s="49"/>
      <c r="Q2256" s="59"/>
      <c r="R2256" s="59"/>
      <c r="S2256" s="49"/>
      <c r="T2256" s="50" t="str">
        <f>IFERROR(__xludf.DUMMYFUNCTION("if(isblank($A2256),"""",REGEXREPLACE($A2256,   "",?(\d),?"",  ""$1""&amp;""-""&amp;$H2256))"),"")</f>
        <v/>
      </c>
      <c r="U2256" s="51" t="str">
        <f>IFERROR(__xludf.DUMMYFUNCTION("iferror(split(A2256,"","",TRUE,TRUE),"""")"),"")</f>
        <v/>
      </c>
      <c r="V2256" s="51"/>
      <c r="W2256" s="51"/>
      <c r="X2256" s="51"/>
      <c r="Y2256" s="50" t="str">
        <f>IFERROR(__xludf.DUMMYFUNCTION("if(or(U2256="""",U2256=""f""),"""",U2256&amp;"": ""&amp;vlookup(to_text(U2256),'1.Learning-Goals'!$A$3:$B$100,2,FALSE))"),"")</f>
        <v/>
      </c>
      <c r="Z2256" s="50" t="str">
        <f>IFERROR(__xludf.DUMMYFUNCTION("if(or(V2256="""",V2256=""f""),"""",V2256&amp;"": ""&amp;vlookup(to_text(V2256),'1.Learning-Goals'!$A$3:$B$100,2,FALSE))"),"")</f>
        <v/>
      </c>
      <c r="AA2256" s="50" t="str">
        <f>IFERROR(__xludf.DUMMYFUNCTION("if(or(W2256="""",W2256=""f""),"""",W2256&amp;"": ""&amp;vlookup(to_text(W2256),'1.Learning-Goals'!$A$3:$B$100,2,FALSE))"),"")</f>
        <v/>
      </c>
      <c r="AB2256" s="50" t="str">
        <f>IFERROR(__xludf.DUMMYFUNCTION("if(or(X2256="""",X2256=""f""),"""",X2256&amp;"": ""&amp;vlookup(to_text(X2256),'1.Learning-Goals'!$A$3:$B$100,2,FALSE))"),"")</f>
        <v/>
      </c>
      <c r="AC2256" s="52"/>
      <c r="AD2256" s="52"/>
      <c r="AE2256" s="52"/>
      <c r="AF2256" s="52"/>
      <c r="AG2256" s="52"/>
      <c r="AH2256" s="52"/>
      <c r="AI2256" s="52"/>
      <c r="AJ2256" s="52"/>
    </row>
    <row r="2257" ht="15.75" customHeight="1">
      <c r="A2257" s="53"/>
      <c r="B2257" s="39" t="str">
        <f t="shared" si="1"/>
        <v/>
      </c>
      <c r="C2257" s="40" t="s">
        <v>7106</v>
      </c>
      <c r="D2257" s="41" t="s">
        <v>7107</v>
      </c>
      <c r="E2257" s="41" t="s">
        <v>6691</v>
      </c>
      <c r="F2257" s="40" t="s">
        <v>6728</v>
      </c>
      <c r="G2257" s="41" t="s">
        <v>4051</v>
      </c>
      <c r="H2257" s="62" t="s">
        <v>6693</v>
      </c>
      <c r="I2257" s="41" t="s">
        <v>6729</v>
      </c>
      <c r="J2257" s="43"/>
      <c r="K2257" s="44"/>
      <c r="L2257" s="45"/>
      <c r="M2257" s="46" t="s">
        <v>6730</v>
      </c>
      <c r="N2257" s="40" t="s">
        <v>6731</v>
      </c>
      <c r="O2257" s="61"/>
      <c r="P2257" s="49"/>
      <c r="Q2257" s="59"/>
      <c r="R2257" s="59"/>
      <c r="S2257" s="49"/>
      <c r="T2257" s="50" t="str">
        <f>IFERROR(__xludf.DUMMYFUNCTION("if(isblank($A2257),"""",REGEXREPLACE($A2257,   "",?(\d),?"",  ""$1""&amp;""-""&amp;$H2257))"),"")</f>
        <v/>
      </c>
      <c r="U2257" s="51" t="str">
        <f>IFERROR(__xludf.DUMMYFUNCTION("iferror(split(A2257,"","",TRUE,TRUE),"""")"),"")</f>
        <v/>
      </c>
      <c r="V2257" s="51"/>
      <c r="W2257" s="51"/>
      <c r="X2257" s="51"/>
      <c r="Y2257" s="50" t="str">
        <f>IFERROR(__xludf.DUMMYFUNCTION("if(or(U2257="""",U2257=""f""),"""",U2257&amp;"": ""&amp;vlookup(to_text(U2257),'1.Learning-Goals'!$A$3:$B$100,2,FALSE))"),"")</f>
        <v/>
      </c>
      <c r="Z2257" s="50" t="str">
        <f>IFERROR(__xludf.DUMMYFUNCTION("if(or(V2257="""",V2257=""f""),"""",V2257&amp;"": ""&amp;vlookup(to_text(V2257),'1.Learning-Goals'!$A$3:$B$100,2,FALSE))"),"")</f>
        <v/>
      </c>
      <c r="AA2257" s="50" t="str">
        <f>IFERROR(__xludf.DUMMYFUNCTION("if(or(W2257="""",W2257=""f""),"""",W2257&amp;"": ""&amp;vlookup(to_text(W2257),'1.Learning-Goals'!$A$3:$B$100,2,FALSE))"),"")</f>
        <v/>
      </c>
      <c r="AB2257" s="50" t="str">
        <f>IFERROR(__xludf.DUMMYFUNCTION("if(or(X2257="""",X2257=""f""),"""",X2257&amp;"": ""&amp;vlookup(to_text(X2257),'1.Learning-Goals'!$A$3:$B$100,2,FALSE))"),"")</f>
        <v/>
      </c>
      <c r="AC2257" s="52"/>
      <c r="AD2257" s="52"/>
      <c r="AE2257" s="52"/>
      <c r="AF2257" s="52"/>
      <c r="AG2257" s="52"/>
      <c r="AH2257" s="52"/>
      <c r="AI2257" s="52"/>
      <c r="AJ2257" s="52"/>
    </row>
    <row r="2258" ht="15.75" customHeight="1">
      <c r="A2258" s="53"/>
      <c r="B2258" s="39" t="str">
        <f t="shared" si="1"/>
        <v/>
      </c>
      <c r="C2258" s="40" t="s">
        <v>7108</v>
      </c>
      <c r="D2258" s="41" t="s">
        <v>7109</v>
      </c>
      <c r="E2258" s="41" t="s">
        <v>6691</v>
      </c>
      <c r="F2258" s="40" t="s">
        <v>6728</v>
      </c>
      <c r="G2258" s="41" t="s">
        <v>6701</v>
      </c>
      <c r="H2258" s="62" t="s">
        <v>6693</v>
      </c>
      <c r="I2258" s="41" t="s">
        <v>6729</v>
      </c>
      <c r="J2258" s="56"/>
      <c r="K2258" s="44"/>
      <c r="L2258" s="45"/>
      <c r="M2258" s="46" t="s">
        <v>6730</v>
      </c>
      <c r="N2258" s="40" t="s">
        <v>6731</v>
      </c>
      <c r="O2258" s="61"/>
      <c r="P2258" s="49"/>
      <c r="Q2258" s="59"/>
      <c r="R2258" s="59"/>
      <c r="S2258" s="49"/>
      <c r="T2258" s="50" t="str">
        <f>IFERROR(__xludf.DUMMYFUNCTION("if(isblank($A2258),"""",REGEXREPLACE($A2258,   "",?(\d),?"",  ""$1""&amp;""-""&amp;$H2258))"),"")</f>
        <v/>
      </c>
      <c r="U2258" s="51" t="str">
        <f>IFERROR(__xludf.DUMMYFUNCTION("iferror(split(A2258,"","",TRUE,TRUE),"""")"),"")</f>
        <v/>
      </c>
      <c r="V2258" s="51"/>
      <c r="W2258" s="51"/>
      <c r="X2258" s="51"/>
      <c r="Y2258" s="50" t="str">
        <f>IFERROR(__xludf.DUMMYFUNCTION("if(or(U2258="""",U2258=""f""),"""",U2258&amp;"": ""&amp;vlookup(to_text(U2258),'1.Learning-Goals'!$A$3:$B$100,2,FALSE))"),"")</f>
        <v/>
      </c>
      <c r="Z2258" s="50" t="str">
        <f>IFERROR(__xludf.DUMMYFUNCTION("if(or(V2258="""",V2258=""f""),"""",V2258&amp;"": ""&amp;vlookup(to_text(V2258),'1.Learning-Goals'!$A$3:$B$100,2,FALSE))"),"")</f>
        <v/>
      </c>
      <c r="AA2258" s="50" t="str">
        <f>IFERROR(__xludf.DUMMYFUNCTION("if(or(W2258="""",W2258=""f""),"""",W2258&amp;"": ""&amp;vlookup(to_text(W2258),'1.Learning-Goals'!$A$3:$B$100,2,FALSE))"),"")</f>
        <v/>
      </c>
      <c r="AB2258" s="50" t="str">
        <f>IFERROR(__xludf.DUMMYFUNCTION("if(or(X2258="""",X2258=""f""),"""",X2258&amp;"": ""&amp;vlookup(to_text(X2258),'1.Learning-Goals'!$A$3:$B$100,2,FALSE))"),"")</f>
        <v/>
      </c>
      <c r="AC2258" s="52"/>
      <c r="AD2258" s="52"/>
      <c r="AE2258" s="52"/>
      <c r="AF2258" s="52"/>
      <c r="AG2258" s="52"/>
      <c r="AH2258" s="52"/>
      <c r="AI2258" s="52"/>
      <c r="AJ2258" s="52"/>
    </row>
    <row r="2259" ht="15.75" customHeight="1">
      <c r="A2259" s="53"/>
      <c r="B2259" s="39" t="str">
        <f t="shared" si="1"/>
        <v/>
      </c>
      <c r="C2259" s="40" t="s">
        <v>7110</v>
      </c>
      <c r="D2259" s="41" t="s">
        <v>7111</v>
      </c>
      <c r="E2259" s="41" t="s">
        <v>6691</v>
      </c>
      <c r="F2259" s="40" t="s">
        <v>6728</v>
      </c>
      <c r="G2259" s="41" t="s">
        <v>4902</v>
      </c>
      <c r="H2259" s="62" t="s">
        <v>6693</v>
      </c>
      <c r="I2259" s="41" t="s">
        <v>6729</v>
      </c>
      <c r="J2259" s="56"/>
      <c r="K2259" s="44"/>
      <c r="L2259" s="45"/>
      <c r="M2259" s="46" t="s">
        <v>6730</v>
      </c>
      <c r="N2259" s="40" t="s">
        <v>6731</v>
      </c>
      <c r="O2259" s="61"/>
      <c r="P2259" s="49"/>
      <c r="Q2259" s="59"/>
      <c r="R2259" s="59"/>
      <c r="S2259" s="49"/>
      <c r="T2259" s="50" t="str">
        <f>IFERROR(__xludf.DUMMYFUNCTION("if(isblank($A2259),"""",REGEXREPLACE($A2259,   "",?(\d),?"",  ""$1""&amp;""-""&amp;$H2259))"),"")</f>
        <v/>
      </c>
      <c r="U2259" s="51" t="str">
        <f>IFERROR(__xludf.DUMMYFUNCTION("iferror(split(A2259,"","",TRUE,TRUE),"""")"),"")</f>
        <v/>
      </c>
      <c r="V2259" s="51"/>
      <c r="W2259" s="51"/>
      <c r="X2259" s="51"/>
      <c r="Y2259" s="50" t="str">
        <f>IFERROR(__xludf.DUMMYFUNCTION("if(or(U2259="""",U2259=""f""),"""",U2259&amp;"": ""&amp;vlookup(to_text(U2259),'1.Learning-Goals'!$A$3:$B$100,2,FALSE))"),"")</f>
        <v/>
      </c>
      <c r="Z2259" s="50" t="str">
        <f>IFERROR(__xludf.DUMMYFUNCTION("if(or(V2259="""",V2259=""f""),"""",V2259&amp;"": ""&amp;vlookup(to_text(V2259),'1.Learning-Goals'!$A$3:$B$100,2,FALSE))"),"")</f>
        <v/>
      </c>
      <c r="AA2259" s="50" t="str">
        <f>IFERROR(__xludf.DUMMYFUNCTION("if(or(W2259="""",W2259=""f""),"""",W2259&amp;"": ""&amp;vlookup(to_text(W2259),'1.Learning-Goals'!$A$3:$B$100,2,FALSE))"),"")</f>
        <v/>
      </c>
      <c r="AB2259" s="50" t="str">
        <f>IFERROR(__xludf.DUMMYFUNCTION("if(or(X2259="""",X2259=""f""),"""",X2259&amp;"": ""&amp;vlookup(to_text(X2259),'1.Learning-Goals'!$A$3:$B$100,2,FALSE))"),"")</f>
        <v/>
      </c>
      <c r="AC2259" s="52"/>
      <c r="AD2259" s="52"/>
      <c r="AE2259" s="52"/>
      <c r="AF2259" s="52"/>
      <c r="AG2259" s="52"/>
      <c r="AH2259" s="52"/>
      <c r="AI2259" s="52"/>
      <c r="AJ2259" s="52"/>
    </row>
    <row r="2260" ht="15.75" customHeight="1">
      <c r="A2260" s="53"/>
      <c r="B2260" s="39" t="str">
        <f t="shared" si="1"/>
        <v/>
      </c>
      <c r="C2260" s="40" t="s">
        <v>7112</v>
      </c>
      <c r="D2260" s="41" t="s">
        <v>7113</v>
      </c>
      <c r="E2260" s="41" t="s">
        <v>6691</v>
      </c>
      <c r="F2260" s="40" t="s">
        <v>6728</v>
      </c>
      <c r="G2260" s="41" t="s">
        <v>1067</v>
      </c>
      <c r="H2260" s="62" t="s">
        <v>6693</v>
      </c>
      <c r="I2260" s="41" t="s">
        <v>6729</v>
      </c>
      <c r="J2260" s="56"/>
      <c r="K2260" s="44"/>
      <c r="L2260" s="45"/>
      <c r="M2260" s="46" t="s">
        <v>6730</v>
      </c>
      <c r="N2260" s="40" t="s">
        <v>6731</v>
      </c>
      <c r="O2260" s="61"/>
      <c r="P2260" s="49"/>
      <c r="Q2260" s="59"/>
      <c r="R2260" s="59"/>
      <c r="S2260" s="49"/>
      <c r="T2260" s="50" t="str">
        <f>IFERROR(__xludf.DUMMYFUNCTION("if(isblank($A2260),"""",REGEXREPLACE($A2260,   "",?(\d),?"",  ""$1""&amp;""-""&amp;$H2260))"),"")</f>
        <v/>
      </c>
      <c r="U2260" s="51" t="str">
        <f>IFERROR(__xludf.DUMMYFUNCTION("iferror(split(A2260,"","",TRUE,TRUE),"""")"),"")</f>
        <v/>
      </c>
      <c r="V2260" s="51"/>
      <c r="W2260" s="51"/>
      <c r="X2260" s="51"/>
      <c r="Y2260" s="50" t="str">
        <f>IFERROR(__xludf.DUMMYFUNCTION("if(or(U2260="""",U2260=""f""),"""",U2260&amp;"": ""&amp;vlookup(to_text(U2260),'1.Learning-Goals'!$A$3:$B$100,2,FALSE))"),"")</f>
        <v/>
      </c>
      <c r="Z2260" s="50" t="str">
        <f>IFERROR(__xludf.DUMMYFUNCTION("if(or(V2260="""",V2260=""f""),"""",V2260&amp;"": ""&amp;vlookup(to_text(V2260),'1.Learning-Goals'!$A$3:$B$100,2,FALSE))"),"")</f>
        <v/>
      </c>
      <c r="AA2260" s="50" t="str">
        <f>IFERROR(__xludf.DUMMYFUNCTION("if(or(W2260="""",W2260=""f""),"""",W2260&amp;"": ""&amp;vlookup(to_text(W2260),'1.Learning-Goals'!$A$3:$B$100,2,FALSE))"),"")</f>
        <v/>
      </c>
      <c r="AB2260" s="50" t="str">
        <f>IFERROR(__xludf.DUMMYFUNCTION("if(or(X2260="""",X2260=""f""),"""",X2260&amp;"": ""&amp;vlookup(to_text(X2260),'1.Learning-Goals'!$A$3:$B$100,2,FALSE))"),"")</f>
        <v/>
      </c>
      <c r="AC2260" s="52"/>
      <c r="AD2260" s="52"/>
      <c r="AE2260" s="52"/>
      <c r="AF2260" s="52"/>
      <c r="AG2260" s="52"/>
      <c r="AH2260" s="52"/>
      <c r="AI2260" s="52"/>
      <c r="AJ2260" s="52"/>
    </row>
    <row r="2261" ht="15.75" customHeight="1">
      <c r="A2261" s="53"/>
      <c r="B2261" s="39" t="str">
        <f t="shared" si="1"/>
        <v/>
      </c>
      <c r="C2261" s="40" t="s">
        <v>7114</v>
      </c>
      <c r="D2261" s="41" t="s">
        <v>7115</v>
      </c>
      <c r="E2261" s="41" t="s">
        <v>6691</v>
      </c>
      <c r="F2261" s="40" t="s">
        <v>6728</v>
      </c>
      <c r="G2261" s="41" t="s">
        <v>4051</v>
      </c>
      <c r="H2261" s="62" t="s">
        <v>6693</v>
      </c>
      <c r="I2261" s="41" t="s">
        <v>6729</v>
      </c>
      <c r="J2261" s="43"/>
      <c r="K2261" s="44"/>
      <c r="L2261" s="45"/>
      <c r="M2261" s="46" t="s">
        <v>6730</v>
      </c>
      <c r="N2261" s="40" t="s">
        <v>6731</v>
      </c>
      <c r="O2261" s="61"/>
      <c r="P2261" s="49"/>
      <c r="Q2261" s="59"/>
      <c r="R2261" s="59"/>
      <c r="S2261" s="49"/>
      <c r="T2261" s="50" t="str">
        <f>IFERROR(__xludf.DUMMYFUNCTION("if(isblank($A2261),"""",REGEXREPLACE($A2261,   "",?(\d),?"",  ""$1""&amp;""-""&amp;$H2261))"),"")</f>
        <v/>
      </c>
      <c r="U2261" s="51" t="str">
        <f>IFERROR(__xludf.DUMMYFUNCTION("iferror(split(A2261,"","",TRUE,TRUE),"""")"),"")</f>
        <v/>
      </c>
      <c r="V2261" s="51"/>
      <c r="W2261" s="51"/>
      <c r="X2261" s="51"/>
      <c r="Y2261" s="50" t="str">
        <f>IFERROR(__xludf.DUMMYFUNCTION("if(or(U2261="""",U2261=""f""),"""",U2261&amp;"": ""&amp;vlookup(to_text(U2261),'1.Learning-Goals'!$A$3:$B$100,2,FALSE))"),"")</f>
        <v/>
      </c>
      <c r="Z2261" s="50" t="str">
        <f>IFERROR(__xludf.DUMMYFUNCTION("if(or(V2261="""",V2261=""f""),"""",V2261&amp;"": ""&amp;vlookup(to_text(V2261),'1.Learning-Goals'!$A$3:$B$100,2,FALSE))"),"")</f>
        <v/>
      </c>
      <c r="AA2261" s="50" t="str">
        <f>IFERROR(__xludf.DUMMYFUNCTION("if(or(W2261="""",W2261=""f""),"""",W2261&amp;"": ""&amp;vlookup(to_text(W2261),'1.Learning-Goals'!$A$3:$B$100,2,FALSE))"),"")</f>
        <v/>
      </c>
      <c r="AB2261" s="50" t="str">
        <f>IFERROR(__xludf.DUMMYFUNCTION("if(or(X2261="""",X2261=""f""),"""",X2261&amp;"": ""&amp;vlookup(to_text(X2261),'1.Learning-Goals'!$A$3:$B$100,2,FALSE))"),"")</f>
        <v/>
      </c>
      <c r="AC2261" s="52"/>
      <c r="AD2261" s="52"/>
      <c r="AE2261" s="52"/>
      <c r="AF2261" s="52"/>
      <c r="AG2261" s="52"/>
      <c r="AH2261" s="52"/>
      <c r="AI2261" s="52"/>
      <c r="AJ2261" s="52"/>
    </row>
    <row r="2262" ht="15.75" customHeight="1">
      <c r="A2262" s="53"/>
      <c r="B2262" s="39" t="str">
        <f t="shared" si="1"/>
        <v/>
      </c>
      <c r="C2262" s="40" t="s">
        <v>7116</v>
      </c>
      <c r="D2262" s="41" t="s">
        <v>7117</v>
      </c>
      <c r="E2262" s="41" t="s">
        <v>6691</v>
      </c>
      <c r="F2262" s="40" t="s">
        <v>6728</v>
      </c>
      <c r="G2262" s="41" t="s">
        <v>4902</v>
      </c>
      <c r="H2262" s="62" t="s">
        <v>6693</v>
      </c>
      <c r="I2262" s="41" t="s">
        <v>6729</v>
      </c>
      <c r="J2262" s="56"/>
      <c r="K2262" s="44"/>
      <c r="L2262" s="45"/>
      <c r="M2262" s="46" t="s">
        <v>6730</v>
      </c>
      <c r="N2262" s="40" t="s">
        <v>6731</v>
      </c>
      <c r="O2262" s="61"/>
      <c r="P2262" s="49"/>
      <c r="Q2262" s="59"/>
      <c r="R2262" s="59"/>
      <c r="S2262" s="49"/>
      <c r="T2262" s="50" t="str">
        <f>IFERROR(__xludf.DUMMYFUNCTION("if(isblank($A2262),"""",REGEXREPLACE($A2262,   "",?(\d),?"",  ""$1""&amp;""-""&amp;$H2262))"),"")</f>
        <v/>
      </c>
      <c r="U2262" s="51" t="str">
        <f>IFERROR(__xludf.DUMMYFUNCTION("iferror(split(A2262,"","",TRUE,TRUE),"""")"),"")</f>
        <v/>
      </c>
      <c r="V2262" s="51"/>
      <c r="W2262" s="51"/>
      <c r="X2262" s="51"/>
      <c r="Y2262" s="50" t="str">
        <f>IFERROR(__xludf.DUMMYFUNCTION("if(or(U2262="""",U2262=""f""),"""",U2262&amp;"": ""&amp;vlookup(to_text(U2262),'1.Learning-Goals'!$A$3:$B$100,2,FALSE))"),"")</f>
        <v/>
      </c>
      <c r="Z2262" s="50" t="str">
        <f>IFERROR(__xludf.DUMMYFUNCTION("if(or(V2262="""",V2262=""f""),"""",V2262&amp;"": ""&amp;vlookup(to_text(V2262),'1.Learning-Goals'!$A$3:$B$100,2,FALSE))"),"")</f>
        <v/>
      </c>
      <c r="AA2262" s="50" t="str">
        <f>IFERROR(__xludf.DUMMYFUNCTION("if(or(W2262="""",W2262=""f""),"""",W2262&amp;"": ""&amp;vlookup(to_text(W2262),'1.Learning-Goals'!$A$3:$B$100,2,FALSE))"),"")</f>
        <v/>
      </c>
      <c r="AB2262" s="50" t="str">
        <f>IFERROR(__xludf.DUMMYFUNCTION("if(or(X2262="""",X2262=""f""),"""",X2262&amp;"": ""&amp;vlookup(to_text(X2262),'1.Learning-Goals'!$A$3:$B$100,2,FALSE))"),"")</f>
        <v/>
      </c>
      <c r="AC2262" s="52"/>
      <c r="AD2262" s="52"/>
      <c r="AE2262" s="52"/>
      <c r="AF2262" s="52"/>
      <c r="AG2262" s="52"/>
      <c r="AH2262" s="52"/>
      <c r="AI2262" s="52"/>
      <c r="AJ2262" s="52"/>
    </row>
    <row r="2263" ht="15.75" customHeight="1">
      <c r="A2263" s="53"/>
      <c r="B2263" s="39" t="str">
        <f t="shared" si="1"/>
        <v/>
      </c>
      <c r="C2263" s="40" t="s">
        <v>7118</v>
      </c>
      <c r="D2263" s="41" t="s">
        <v>7119</v>
      </c>
      <c r="E2263" s="41" t="s">
        <v>6691</v>
      </c>
      <c r="F2263" s="40" t="s">
        <v>6728</v>
      </c>
      <c r="G2263" s="41" t="s">
        <v>1067</v>
      </c>
      <c r="H2263" s="62" t="s">
        <v>6693</v>
      </c>
      <c r="I2263" s="41" t="s">
        <v>6729</v>
      </c>
      <c r="J2263" s="56"/>
      <c r="K2263" s="44"/>
      <c r="L2263" s="45"/>
      <c r="M2263" s="46" t="s">
        <v>6730</v>
      </c>
      <c r="N2263" s="40" t="s">
        <v>6731</v>
      </c>
      <c r="O2263" s="61"/>
      <c r="P2263" s="49"/>
      <c r="Q2263" s="59"/>
      <c r="R2263" s="59"/>
      <c r="S2263" s="49"/>
      <c r="T2263" s="50" t="str">
        <f>IFERROR(__xludf.DUMMYFUNCTION("if(isblank($A2263),"""",REGEXREPLACE($A2263,   "",?(\d),?"",  ""$1""&amp;""-""&amp;$H2263))"),"")</f>
        <v/>
      </c>
      <c r="U2263" s="51" t="str">
        <f>IFERROR(__xludf.DUMMYFUNCTION("iferror(split(A2263,"","",TRUE,TRUE),"""")"),"")</f>
        <v/>
      </c>
      <c r="V2263" s="51"/>
      <c r="W2263" s="51"/>
      <c r="X2263" s="51"/>
      <c r="Y2263" s="50" t="str">
        <f>IFERROR(__xludf.DUMMYFUNCTION("if(or(U2263="""",U2263=""f""),"""",U2263&amp;"": ""&amp;vlookup(to_text(U2263),'1.Learning-Goals'!$A$3:$B$100,2,FALSE))"),"")</f>
        <v/>
      </c>
      <c r="Z2263" s="50" t="str">
        <f>IFERROR(__xludf.DUMMYFUNCTION("if(or(V2263="""",V2263=""f""),"""",V2263&amp;"": ""&amp;vlookup(to_text(V2263),'1.Learning-Goals'!$A$3:$B$100,2,FALSE))"),"")</f>
        <v/>
      </c>
      <c r="AA2263" s="50" t="str">
        <f>IFERROR(__xludf.DUMMYFUNCTION("if(or(W2263="""",W2263=""f""),"""",W2263&amp;"": ""&amp;vlookup(to_text(W2263),'1.Learning-Goals'!$A$3:$B$100,2,FALSE))"),"")</f>
        <v/>
      </c>
      <c r="AB2263" s="50" t="str">
        <f>IFERROR(__xludf.DUMMYFUNCTION("if(or(X2263="""",X2263=""f""),"""",X2263&amp;"": ""&amp;vlookup(to_text(X2263),'1.Learning-Goals'!$A$3:$B$100,2,FALSE))"),"")</f>
        <v/>
      </c>
      <c r="AC2263" s="52"/>
      <c r="AD2263" s="52"/>
      <c r="AE2263" s="52"/>
      <c r="AF2263" s="52"/>
      <c r="AG2263" s="52"/>
      <c r="AH2263" s="52"/>
      <c r="AI2263" s="52"/>
      <c r="AJ2263" s="52"/>
    </row>
    <row r="2264" ht="15.75" customHeight="1">
      <c r="A2264" s="53"/>
      <c r="B2264" s="39" t="str">
        <f t="shared" si="1"/>
        <v/>
      </c>
      <c r="C2264" s="40" t="s">
        <v>7120</v>
      </c>
      <c r="D2264" s="41" t="s">
        <v>7121</v>
      </c>
      <c r="E2264" s="41" t="s">
        <v>6691</v>
      </c>
      <c r="F2264" s="40" t="s">
        <v>6728</v>
      </c>
      <c r="G2264" s="41" t="s">
        <v>4051</v>
      </c>
      <c r="H2264" s="62" t="s">
        <v>6693</v>
      </c>
      <c r="I2264" s="41" t="s">
        <v>6729</v>
      </c>
      <c r="J2264" s="43"/>
      <c r="K2264" s="44"/>
      <c r="L2264" s="45"/>
      <c r="M2264" s="46" t="s">
        <v>6730</v>
      </c>
      <c r="N2264" s="40" t="s">
        <v>6731</v>
      </c>
      <c r="O2264" s="61"/>
      <c r="P2264" s="49"/>
      <c r="Q2264" s="59"/>
      <c r="R2264" s="59"/>
      <c r="S2264" s="49"/>
      <c r="T2264" s="50" t="str">
        <f>IFERROR(__xludf.DUMMYFUNCTION("if(isblank($A2264),"""",REGEXREPLACE($A2264,   "",?(\d),?"",  ""$1""&amp;""-""&amp;$H2264))"),"")</f>
        <v/>
      </c>
      <c r="U2264" s="51" t="str">
        <f>IFERROR(__xludf.DUMMYFUNCTION("iferror(split(A2264,"","",TRUE,TRUE),"""")"),"")</f>
        <v/>
      </c>
      <c r="V2264" s="51"/>
      <c r="W2264" s="51"/>
      <c r="X2264" s="51"/>
      <c r="Y2264" s="50" t="str">
        <f>IFERROR(__xludf.DUMMYFUNCTION("if(or(U2264="""",U2264=""f""),"""",U2264&amp;"": ""&amp;vlookup(to_text(U2264),'1.Learning-Goals'!$A$3:$B$100,2,FALSE))"),"")</f>
        <v/>
      </c>
      <c r="Z2264" s="50" t="str">
        <f>IFERROR(__xludf.DUMMYFUNCTION("if(or(V2264="""",V2264=""f""),"""",V2264&amp;"": ""&amp;vlookup(to_text(V2264),'1.Learning-Goals'!$A$3:$B$100,2,FALSE))"),"")</f>
        <v/>
      </c>
      <c r="AA2264" s="50" t="str">
        <f>IFERROR(__xludf.DUMMYFUNCTION("if(or(W2264="""",W2264=""f""),"""",W2264&amp;"": ""&amp;vlookup(to_text(W2264),'1.Learning-Goals'!$A$3:$B$100,2,FALSE))"),"")</f>
        <v/>
      </c>
      <c r="AB2264" s="50" t="str">
        <f>IFERROR(__xludf.DUMMYFUNCTION("if(or(X2264="""",X2264=""f""),"""",X2264&amp;"": ""&amp;vlookup(to_text(X2264),'1.Learning-Goals'!$A$3:$B$100,2,FALSE))"),"")</f>
        <v/>
      </c>
      <c r="AC2264" s="52"/>
      <c r="AD2264" s="52"/>
      <c r="AE2264" s="52"/>
      <c r="AF2264" s="52"/>
      <c r="AG2264" s="52"/>
      <c r="AH2264" s="52"/>
      <c r="AI2264" s="52"/>
      <c r="AJ2264" s="52"/>
    </row>
    <row r="2265" ht="15.75" customHeight="1">
      <c r="A2265" s="53"/>
      <c r="B2265" s="39" t="str">
        <f t="shared" si="1"/>
        <v/>
      </c>
      <c r="C2265" s="40" t="s">
        <v>7122</v>
      </c>
      <c r="D2265" s="41" t="s">
        <v>7123</v>
      </c>
      <c r="E2265" s="41" t="s">
        <v>6691</v>
      </c>
      <c r="F2265" s="40" t="s">
        <v>6728</v>
      </c>
      <c r="G2265" s="41" t="s">
        <v>6701</v>
      </c>
      <c r="H2265" s="62" t="s">
        <v>6693</v>
      </c>
      <c r="I2265" s="41" t="s">
        <v>6729</v>
      </c>
      <c r="J2265" s="56"/>
      <c r="K2265" s="44"/>
      <c r="L2265" s="45"/>
      <c r="M2265" s="46" t="s">
        <v>6730</v>
      </c>
      <c r="N2265" s="40" t="s">
        <v>6731</v>
      </c>
      <c r="O2265" s="61"/>
      <c r="P2265" s="49"/>
      <c r="Q2265" s="59"/>
      <c r="R2265" s="59"/>
      <c r="S2265" s="49"/>
      <c r="T2265" s="50" t="str">
        <f>IFERROR(__xludf.DUMMYFUNCTION("if(isblank($A2265),"""",REGEXREPLACE($A2265,   "",?(\d),?"",  ""$1""&amp;""-""&amp;$H2265))"),"")</f>
        <v/>
      </c>
      <c r="U2265" s="51" t="str">
        <f>IFERROR(__xludf.DUMMYFUNCTION("iferror(split(A2265,"","",TRUE,TRUE),"""")"),"")</f>
        <v/>
      </c>
      <c r="V2265" s="51"/>
      <c r="W2265" s="51"/>
      <c r="X2265" s="51"/>
      <c r="Y2265" s="50" t="str">
        <f>IFERROR(__xludf.DUMMYFUNCTION("if(or(U2265="""",U2265=""f""),"""",U2265&amp;"": ""&amp;vlookup(to_text(U2265),'1.Learning-Goals'!$A$3:$B$100,2,FALSE))"),"")</f>
        <v/>
      </c>
      <c r="Z2265" s="50" t="str">
        <f>IFERROR(__xludf.DUMMYFUNCTION("if(or(V2265="""",V2265=""f""),"""",V2265&amp;"": ""&amp;vlookup(to_text(V2265),'1.Learning-Goals'!$A$3:$B$100,2,FALSE))"),"")</f>
        <v/>
      </c>
      <c r="AA2265" s="50" t="str">
        <f>IFERROR(__xludf.DUMMYFUNCTION("if(or(W2265="""",W2265=""f""),"""",W2265&amp;"": ""&amp;vlookup(to_text(W2265),'1.Learning-Goals'!$A$3:$B$100,2,FALSE))"),"")</f>
        <v/>
      </c>
      <c r="AB2265" s="50" t="str">
        <f>IFERROR(__xludf.DUMMYFUNCTION("if(or(X2265="""",X2265=""f""),"""",X2265&amp;"": ""&amp;vlookup(to_text(X2265),'1.Learning-Goals'!$A$3:$B$100,2,FALSE))"),"")</f>
        <v/>
      </c>
      <c r="AC2265" s="52"/>
      <c r="AD2265" s="52"/>
      <c r="AE2265" s="52"/>
      <c r="AF2265" s="52"/>
      <c r="AG2265" s="52"/>
      <c r="AH2265" s="52"/>
      <c r="AI2265" s="52"/>
      <c r="AJ2265" s="52"/>
    </row>
    <row r="2266" ht="15.75" customHeight="1">
      <c r="A2266" s="53"/>
      <c r="B2266" s="39" t="str">
        <f t="shared" si="1"/>
        <v/>
      </c>
      <c r="C2266" s="40" t="s">
        <v>7124</v>
      </c>
      <c r="D2266" s="41" t="s">
        <v>7125</v>
      </c>
      <c r="E2266" s="41" t="s">
        <v>6691</v>
      </c>
      <c r="F2266" s="40" t="s">
        <v>6728</v>
      </c>
      <c r="G2266" s="41" t="s">
        <v>4902</v>
      </c>
      <c r="H2266" s="62" t="s">
        <v>6693</v>
      </c>
      <c r="I2266" s="41" t="s">
        <v>6729</v>
      </c>
      <c r="J2266" s="56"/>
      <c r="K2266" s="44"/>
      <c r="L2266" s="45"/>
      <c r="M2266" s="46" t="s">
        <v>6730</v>
      </c>
      <c r="N2266" s="40" t="s">
        <v>6731</v>
      </c>
      <c r="O2266" s="61"/>
      <c r="P2266" s="49"/>
      <c r="Q2266" s="59"/>
      <c r="R2266" s="59"/>
      <c r="S2266" s="49"/>
      <c r="T2266" s="50" t="str">
        <f>IFERROR(__xludf.DUMMYFUNCTION("if(isblank($A2266),"""",REGEXREPLACE($A2266,   "",?(\d),?"",  ""$1""&amp;""-""&amp;$H2266))"),"")</f>
        <v/>
      </c>
      <c r="U2266" s="51" t="str">
        <f>IFERROR(__xludf.DUMMYFUNCTION("iferror(split(A2266,"","",TRUE,TRUE),"""")"),"")</f>
        <v/>
      </c>
      <c r="V2266" s="51"/>
      <c r="W2266" s="51"/>
      <c r="X2266" s="51"/>
      <c r="Y2266" s="50" t="str">
        <f>IFERROR(__xludf.DUMMYFUNCTION("if(or(U2266="""",U2266=""f""),"""",U2266&amp;"": ""&amp;vlookup(to_text(U2266),'1.Learning-Goals'!$A$3:$B$100,2,FALSE))"),"")</f>
        <v/>
      </c>
      <c r="Z2266" s="50" t="str">
        <f>IFERROR(__xludf.DUMMYFUNCTION("if(or(V2266="""",V2266=""f""),"""",V2266&amp;"": ""&amp;vlookup(to_text(V2266),'1.Learning-Goals'!$A$3:$B$100,2,FALSE))"),"")</f>
        <v/>
      </c>
      <c r="AA2266" s="50" t="str">
        <f>IFERROR(__xludf.DUMMYFUNCTION("if(or(W2266="""",W2266=""f""),"""",W2266&amp;"": ""&amp;vlookup(to_text(W2266),'1.Learning-Goals'!$A$3:$B$100,2,FALSE))"),"")</f>
        <v/>
      </c>
      <c r="AB2266" s="50" t="str">
        <f>IFERROR(__xludf.DUMMYFUNCTION("if(or(X2266="""",X2266=""f""),"""",X2266&amp;"": ""&amp;vlookup(to_text(X2266),'1.Learning-Goals'!$A$3:$B$100,2,FALSE))"),"")</f>
        <v/>
      </c>
      <c r="AC2266" s="52"/>
      <c r="AD2266" s="52"/>
      <c r="AE2266" s="52"/>
      <c r="AF2266" s="52"/>
      <c r="AG2266" s="52"/>
      <c r="AH2266" s="52"/>
      <c r="AI2266" s="52"/>
      <c r="AJ2266" s="52"/>
    </row>
    <row r="2267" ht="15.75" customHeight="1">
      <c r="A2267" s="53"/>
      <c r="B2267" s="39" t="str">
        <f t="shared" si="1"/>
        <v/>
      </c>
      <c r="C2267" s="40" t="s">
        <v>7126</v>
      </c>
      <c r="D2267" s="41" t="s">
        <v>7127</v>
      </c>
      <c r="E2267" s="41" t="s">
        <v>6691</v>
      </c>
      <c r="F2267" s="40" t="s">
        <v>6728</v>
      </c>
      <c r="G2267" s="41" t="s">
        <v>1067</v>
      </c>
      <c r="H2267" s="62" t="s">
        <v>6693</v>
      </c>
      <c r="I2267" s="41" t="s">
        <v>6729</v>
      </c>
      <c r="J2267" s="56"/>
      <c r="K2267" s="44"/>
      <c r="L2267" s="45"/>
      <c r="M2267" s="46" t="s">
        <v>6730</v>
      </c>
      <c r="N2267" s="40" t="s">
        <v>6731</v>
      </c>
      <c r="O2267" s="61"/>
      <c r="P2267" s="49"/>
      <c r="Q2267" s="59"/>
      <c r="R2267" s="59"/>
      <c r="S2267" s="49"/>
      <c r="T2267" s="50" t="str">
        <f>IFERROR(__xludf.DUMMYFUNCTION("if(isblank($A2267),"""",REGEXREPLACE($A2267,   "",?(\d),?"",  ""$1""&amp;""-""&amp;$H2267))"),"")</f>
        <v/>
      </c>
      <c r="U2267" s="51" t="str">
        <f>IFERROR(__xludf.DUMMYFUNCTION("iferror(split(A2267,"","",TRUE,TRUE),"""")"),"")</f>
        <v/>
      </c>
      <c r="V2267" s="51"/>
      <c r="W2267" s="51"/>
      <c r="X2267" s="51"/>
      <c r="Y2267" s="50" t="str">
        <f>IFERROR(__xludf.DUMMYFUNCTION("if(or(U2267="""",U2267=""f""),"""",U2267&amp;"": ""&amp;vlookup(to_text(U2267),'1.Learning-Goals'!$A$3:$B$100,2,FALSE))"),"")</f>
        <v/>
      </c>
      <c r="Z2267" s="50" t="str">
        <f>IFERROR(__xludf.DUMMYFUNCTION("if(or(V2267="""",V2267=""f""),"""",V2267&amp;"": ""&amp;vlookup(to_text(V2267),'1.Learning-Goals'!$A$3:$B$100,2,FALSE))"),"")</f>
        <v/>
      </c>
      <c r="AA2267" s="50" t="str">
        <f>IFERROR(__xludf.DUMMYFUNCTION("if(or(W2267="""",W2267=""f""),"""",W2267&amp;"": ""&amp;vlookup(to_text(W2267),'1.Learning-Goals'!$A$3:$B$100,2,FALSE))"),"")</f>
        <v/>
      </c>
      <c r="AB2267" s="50" t="str">
        <f>IFERROR(__xludf.DUMMYFUNCTION("if(or(X2267="""",X2267=""f""),"""",X2267&amp;"": ""&amp;vlookup(to_text(X2267),'1.Learning-Goals'!$A$3:$B$100,2,FALSE))"),"")</f>
        <v/>
      </c>
      <c r="AC2267" s="52"/>
      <c r="AD2267" s="52"/>
      <c r="AE2267" s="52"/>
      <c r="AF2267" s="52"/>
      <c r="AG2267" s="52"/>
      <c r="AH2267" s="52"/>
      <c r="AI2267" s="52"/>
      <c r="AJ2267" s="52"/>
    </row>
    <row r="2268" ht="15.75" customHeight="1">
      <c r="A2268" s="53"/>
      <c r="B2268" s="39" t="str">
        <f t="shared" si="1"/>
        <v/>
      </c>
      <c r="C2268" s="40" t="s">
        <v>7128</v>
      </c>
      <c r="D2268" s="41" t="s">
        <v>7129</v>
      </c>
      <c r="E2268" s="41" t="s">
        <v>6691</v>
      </c>
      <c r="F2268" s="40" t="s">
        <v>6728</v>
      </c>
      <c r="G2268" s="41" t="s">
        <v>4051</v>
      </c>
      <c r="H2268" s="62" t="s">
        <v>6693</v>
      </c>
      <c r="I2268" s="41" t="s">
        <v>6729</v>
      </c>
      <c r="J2268" s="43"/>
      <c r="K2268" s="44"/>
      <c r="L2268" s="45"/>
      <c r="M2268" s="46" t="s">
        <v>6730</v>
      </c>
      <c r="N2268" s="40" t="s">
        <v>6731</v>
      </c>
      <c r="O2268" s="61"/>
      <c r="P2268" s="49"/>
      <c r="Q2268" s="59"/>
      <c r="R2268" s="59"/>
      <c r="S2268" s="49"/>
      <c r="T2268" s="50" t="str">
        <f>IFERROR(__xludf.DUMMYFUNCTION("if(isblank($A2268),"""",REGEXREPLACE($A2268,   "",?(\d),?"",  ""$1""&amp;""-""&amp;$H2268))"),"")</f>
        <v/>
      </c>
      <c r="U2268" s="51" t="str">
        <f>IFERROR(__xludf.DUMMYFUNCTION("iferror(split(A2268,"","",TRUE,TRUE),"""")"),"")</f>
        <v/>
      </c>
      <c r="V2268" s="51"/>
      <c r="W2268" s="51"/>
      <c r="X2268" s="51"/>
      <c r="Y2268" s="50" t="str">
        <f>IFERROR(__xludf.DUMMYFUNCTION("if(or(U2268="""",U2268=""f""),"""",U2268&amp;"": ""&amp;vlookup(to_text(U2268),'1.Learning-Goals'!$A$3:$B$100,2,FALSE))"),"")</f>
        <v/>
      </c>
      <c r="Z2268" s="50" t="str">
        <f>IFERROR(__xludf.DUMMYFUNCTION("if(or(V2268="""",V2268=""f""),"""",V2268&amp;"": ""&amp;vlookup(to_text(V2268),'1.Learning-Goals'!$A$3:$B$100,2,FALSE))"),"")</f>
        <v/>
      </c>
      <c r="AA2268" s="50" t="str">
        <f>IFERROR(__xludf.DUMMYFUNCTION("if(or(W2268="""",W2268=""f""),"""",W2268&amp;"": ""&amp;vlookup(to_text(W2268),'1.Learning-Goals'!$A$3:$B$100,2,FALSE))"),"")</f>
        <v/>
      </c>
      <c r="AB2268" s="50" t="str">
        <f>IFERROR(__xludf.DUMMYFUNCTION("if(or(X2268="""",X2268=""f""),"""",X2268&amp;"": ""&amp;vlookup(to_text(X2268),'1.Learning-Goals'!$A$3:$B$100,2,FALSE))"),"")</f>
        <v/>
      </c>
      <c r="AC2268" s="52"/>
      <c r="AD2268" s="52"/>
      <c r="AE2268" s="52"/>
      <c r="AF2268" s="52"/>
      <c r="AG2268" s="52"/>
      <c r="AH2268" s="52"/>
      <c r="AI2268" s="52"/>
      <c r="AJ2268" s="52"/>
    </row>
    <row r="2269" ht="15.75" customHeight="1">
      <c r="A2269" s="53"/>
      <c r="B2269" s="39" t="str">
        <f t="shared" si="1"/>
        <v/>
      </c>
      <c r="C2269" s="40" t="s">
        <v>7130</v>
      </c>
      <c r="D2269" s="41" t="s">
        <v>7131</v>
      </c>
      <c r="E2269" s="41" t="s">
        <v>6691</v>
      </c>
      <c r="F2269" s="40" t="s">
        <v>6728</v>
      </c>
      <c r="G2269" s="41" t="s">
        <v>6701</v>
      </c>
      <c r="H2269" s="62" t="s">
        <v>6693</v>
      </c>
      <c r="I2269" s="41" t="s">
        <v>6729</v>
      </c>
      <c r="J2269" s="56"/>
      <c r="K2269" s="44"/>
      <c r="L2269" s="45"/>
      <c r="M2269" s="46" t="s">
        <v>6730</v>
      </c>
      <c r="N2269" s="40" t="s">
        <v>6731</v>
      </c>
      <c r="O2269" s="61"/>
      <c r="P2269" s="49"/>
      <c r="Q2269" s="59"/>
      <c r="R2269" s="59"/>
      <c r="S2269" s="49"/>
      <c r="T2269" s="50" t="str">
        <f>IFERROR(__xludf.DUMMYFUNCTION("if(isblank($A2269),"""",REGEXREPLACE($A2269,   "",?(\d),?"",  ""$1""&amp;""-""&amp;$H2269))"),"")</f>
        <v/>
      </c>
      <c r="U2269" s="51" t="str">
        <f>IFERROR(__xludf.DUMMYFUNCTION("iferror(split(A2269,"","",TRUE,TRUE),"""")"),"")</f>
        <v/>
      </c>
      <c r="V2269" s="51"/>
      <c r="W2269" s="51"/>
      <c r="X2269" s="51"/>
      <c r="Y2269" s="50" t="str">
        <f>IFERROR(__xludf.DUMMYFUNCTION("if(or(U2269="""",U2269=""f""),"""",U2269&amp;"": ""&amp;vlookup(to_text(U2269),'1.Learning-Goals'!$A$3:$B$100,2,FALSE))"),"")</f>
        <v/>
      </c>
      <c r="Z2269" s="50" t="str">
        <f>IFERROR(__xludf.DUMMYFUNCTION("if(or(V2269="""",V2269=""f""),"""",V2269&amp;"": ""&amp;vlookup(to_text(V2269),'1.Learning-Goals'!$A$3:$B$100,2,FALSE))"),"")</f>
        <v/>
      </c>
      <c r="AA2269" s="50" t="str">
        <f>IFERROR(__xludf.DUMMYFUNCTION("if(or(W2269="""",W2269=""f""),"""",W2269&amp;"": ""&amp;vlookup(to_text(W2269),'1.Learning-Goals'!$A$3:$B$100,2,FALSE))"),"")</f>
        <v/>
      </c>
      <c r="AB2269" s="50" t="str">
        <f>IFERROR(__xludf.DUMMYFUNCTION("if(or(X2269="""",X2269=""f""),"""",X2269&amp;"": ""&amp;vlookup(to_text(X2269),'1.Learning-Goals'!$A$3:$B$100,2,FALSE))"),"")</f>
        <v/>
      </c>
      <c r="AC2269" s="52"/>
      <c r="AD2269" s="52"/>
      <c r="AE2269" s="52"/>
      <c r="AF2269" s="52"/>
      <c r="AG2269" s="52"/>
      <c r="AH2269" s="52"/>
      <c r="AI2269" s="52"/>
      <c r="AJ2269" s="52"/>
    </row>
    <row r="2270" ht="15.75" customHeight="1">
      <c r="A2270" s="53"/>
      <c r="B2270" s="39" t="str">
        <f t="shared" si="1"/>
        <v/>
      </c>
      <c r="C2270" s="40" t="s">
        <v>7132</v>
      </c>
      <c r="D2270" s="41" t="s">
        <v>7133</v>
      </c>
      <c r="E2270" s="41" t="s">
        <v>6691</v>
      </c>
      <c r="F2270" s="40" t="s">
        <v>6728</v>
      </c>
      <c r="G2270" s="41" t="s">
        <v>4902</v>
      </c>
      <c r="H2270" s="62" t="s">
        <v>6693</v>
      </c>
      <c r="I2270" s="41" t="s">
        <v>6729</v>
      </c>
      <c r="J2270" s="56"/>
      <c r="K2270" s="44"/>
      <c r="L2270" s="45"/>
      <c r="M2270" s="46" t="s">
        <v>6730</v>
      </c>
      <c r="N2270" s="40" t="s">
        <v>6731</v>
      </c>
      <c r="O2270" s="61"/>
      <c r="P2270" s="49"/>
      <c r="Q2270" s="59"/>
      <c r="R2270" s="59"/>
      <c r="S2270" s="49"/>
      <c r="T2270" s="50" t="str">
        <f>IFERROR(__xludf.DUMMYFUNCTION("if(isblank($A2270),"""",REGEXREPLACE($A2270,   "",?(\d),?"",  ""$1""&amp;""-""&amp;$H2270))"),"")</f>
        <v/>
      </c>
      <c r="U2270" s="51" t="str">
        <f>IFERROR(__xludf.DUMMYFUNCTION("iferror(split(A2270,"","",TRUE,TRUE),"""")"),"")</f>
        <v/>
      </c>
      <c r="V2270" s="51"/>
      <c r="W2270" s="51"/>
      <c r="X2270" s="51"/>
      <c r="Y2270" s="50" t="str">
        <f>IFERROR(__xludf.DUMMYFUNCTION("if(or(U2270="""",U2270=""f""),"""",U2270&amp;"": ""&amp;vlookup(to_text(U2270),'1.Learning-Goals'!$A$3:$B$100,2,FALSE))"),"")</f>
        <v/>
      </c>
      <c r="Z2270" s="50" t="str">
        <f>IFERROR(__xludf.DUMMYFUNCTION("if(or(V2270="""",V2270=""f""),"""",V2270&amp;"": ""&amp;vlookup(to_text(V2270),'1.Learning-Goals'!$A$3:$B$100,2,FALSE))"),"")</f>
        <v/>
      </c>
      <c r="AA2270" s="50" t="str">
        <f>IFERROR(__xludf.DUMMYFUNCTION("if(or(W2270="""",W2270=""f""),"""",W2270&amp;"": ""&amp;vlookup(to_text(W2270),'1.Learning-Goals'!$A$3:$B$100,2,FALSE))"),"")</f>
        <v/>
      </c>
      <c r="AB2270" s="50" t="str">
        <f>IFERROR(__xludf.DUMMYFUNCTION("if(or(X2270="""",X2270=""f""),"""",X2270&amp;"": ""&amp;vlookup(to_text(X2270),'1.Learning-Goals'!$A$3:$B$100,2,FALSE))"),"")</f>
        <v/>
      </c>
      <c r="AC2270" s="52"/>
      <c r="AD2270" s="52"/>
      <c r="AE2270" s="52"/>
      <c r="AF2270" s="52"/>
      <c r="AG2270" s="52"/>
      <c r="AH2270" s="52"/>
      <c r="AI2270" s="52"/>
      <c r="AJ2270" s="52"/>
    </row>
    <row r="2271" ht="15.75" customHeight="1">
      <c r="A2271" s="53"/>
      <c r="B2271" s="39" t="str">
        <f t="shared" si="1"/>
        <v/>
      </c>
      <c r="C2271" s="40" t="s">
        <v>7134</v>
      </c>
      <c r="D2271" s="41" t="s">
        <v>7135</v>
      </c>
      <c r="E2271" s="41" t="s">
        <v>6691</v>
      </c>
      <c r="F2271" s="40" t="s">
        <v>6728</v>
      </c>
      <c r="G2271" s="41" t="s">
        <v>1067</v>
      </c>
      <c r="H2271" s="62" t="s">
        <v>6693</v>
      </c>
      <c r="I2271" s="41" t="s">
        <v>6729</v>
      </c>
      <c r="J2271" s="56"/>
      <c r="K2271" s="44"/>
      <c r="L2271" s="45"/>
      <c r="M2271" s="46" t="s">
        <v>6730</v>
      </c>
      <c r="N2271" s="40" t="s">
        <v>6731</v>
      </c>
      <c r="O2271" s="61"/>
      <c r="P2271" s="49"/>
      <c r="Q2271" s="59"/>
      <c r="R2271" s="59"/>
      <c r="S2271" s="49"/>
      <c r="T2271" s="50" t="str">
        <f>IFERROR(__xludf.DUMMYFUNCTION("if(isblank($A2271),"""",REGEXREPLACE($A2271,   "",?(\d),?"",  ""$1""&amp;""-""&amp;$H2271))"),"")</f>
        <v/>
      </c>
      <c r="U2271" s="51" t="str">
        <f>IFERROR(__xludf.DUMMYFUNCTION("iferror(split(A2271,"","",TRUE,TRUE),"""")"),"")</f>
        <v/>
      </c>
      <c r="V2271" s="51"/>
      <c r="W2271" s="51"/>
      <c r="X2271" s="51"/>
      <c r="Y2271" s="50" t="str">
        <f>IFERROR(__xludf.DUMMYFUNCTION("if(or(U2271="""",U2271=""f""),"""",U2271&amp;"": ""&amp;vlookup(to_text(U2271),'1.Learning-Goals'!$A$3:$B$100,2,FALSE))"),"")</f>
        <v/>
      </c>
      <c r="Z2271" s="50" t="str">
        <f>IFERROR(__xludf.DUMMYFUNCTION("if(or(V2271="""",V2271=""f""),"""",V2271&amp;"": ""&amp;vlookup(to_text(V2271),'1.Learning-Goals'!$A$3:$B$100,2,FALSE))"),"")</f>
        <v/>
      </c>
      <c r="AA2271" s="50" t="str">
        <f>IFERROR(__xludf.DUMMYFUNCTION("if(or(W2271="""",W2271=""f""),"""",W2271&amp;"": ""&amp;vlookup(to_text(W2271),'1.Learning-Goals'!$A$3:$B$100,2,FALSE))"),"")</f>
        <v/>
      </c>
      <c r="AB2271" s="50" t="str">
        <f>IFERROR(__xludf.DUMMYFUNCTION("if(or(X2271="""",X2271=""f""),"""",X2271&amp;"": ""&amp;vlookup(to_text(X2271),'1.Learning-Goals'!$A$3:$B$100,2,FALSE))"),"")</f>
        <v/>
      </c>
      <c r="AC2271" s="52"/>
      <c r="AD2271" s="52"/>
      <c r="AE2271" s="52"/>
      <c r="AF2271" s="52"/>
      <c r="AG2271" s="52"/>
      <c r="AH2271" s="52"/>
      <c r="AI2271" s="52"/>
      <c r="AJ2271" s="52"/>
    </row>
    <row r="2272" ht="15.75" customHeight="1">
      <c r="A2272" s="53"/>
      <c r="B2272" s="39" t="str">
        <f t="shared" si="1"/>
        <v/>
      </c>
      <c r="C2272" s="40" t="s">
        <v>7136</v>
      </c>
      <c r="D2272" s="41" t="s">
        <v>7137</v>
      </c>
      <c r="E2272" s="41" t="s">
        <v>6691</v>
      </c>
      <c r="F2272" s="40" t="s">
        <v>6728</v>
      </c>
      <c r="G2272" s="41" t="s">
        <v>4051</v>
      </c>
      <c r="H2272" s="62" t="s">
        <v>6693</v>
      </c>
      <c r="I2272" s="41" t="s">
        <v>6729</v>
      </c>
      <c r="J2272" s="43"/>
      <c r="K2272" s="44"/>
      <c r="L2272" s="45"/>
      <c r="M2272" s="46" t="s">
        <v>6730</v>
      </c>
      <c r="N2272" s="40" t="s">
        <v>6731</v>
      </c>
      <c r="O2272" s="61"/>
      <c r="P2272" s="49"/>
      <c r="Q2272" s="59"/>
      <c r="R2272" s="59"/>
      <c r="S2272" s="49"/>
      <c r="T2272" s="50" t="str">
        <f>IFERROR(__xludf.DUMMYFUNCTION("if(isblank($A2272),"""",REGEXREPLACE($A2272,   "",?(\d),?"",  ""$1""&amp;""-""&amp;$H2272))"),"")</f>
        <v/>
      </c>
      <c r="U2272" s="51" t="str">
        <f>IFERROR(__xludf.DUMMYFUNCTION("iferror(split(A2272,"","",TRUE,TRUE),"""")"),"")</f>
        <v/>
      </c>
      <c r="V2272" s="51"/>
      <c r="W2272" s="51"/>
      <c r="X2272" s="51"/>
      <c r="Y2272" s="50" t="str">
        <f>IFERROR(__xludf.DUMMYFUNCTION("if(or(U2272="""",U2272=""f""),"""",U2272&amp;"": ""&amp;vlookup(to_text(U2272),'1.Learning-Goals'!$A$3:$B$100,2,FALSE))"),"")</f>
        <v/>
      </c>
      <c r="Z2272" s="50" t="str">
        <f>IFERROR(__xludf.DUMMYFUNCTION("if(or(V2272="""",V2272=""f""),"""",V2272&amp;"": ""&amp;vlookup(to_text(V2272),'1.Learning-Goals'!$A$3:$B$100,2,FALSE))"),"")</f>
        <v/>
      </c>
      <c r="AA2272" s="50" t="str">
        <f>IFERROR(__xludf.DUMMYFUNCTION("if(or(W2272="""",W2272=""f""),"""",W2272&amp;"": ""&amp;vlookup(to_text(W2272),'1.Learning-Goals'!$A$3:$B$100,2,FALSE))"),"")</f>
        <v/>
      </c>
      <c r="AB2272" s="50" t="str">
        <f>IFERROR(__xludf.DUMMYFUNCTION("if(or(X2272="""",X2272=""f""),"""",X2272&amp;"": ""&amp;vlookup(to_text(X2272),'1.Learning-Goals'!$A$3:$B$100,2,FALSE))"),"")</f>
        <v/>
      </c>
      <c r="AC2272" s="52"/>
      <c r="AD2272" s="52"/>
      <c r="AE2272" s="52"/>
      <c r="AF2272" s="52"/>
      <c r="AG2272" s="52"/>
      <c r="AH2272" s="52"/>
      <c r="AI2272" s="52"/>
      <c r="AJ2272" s="52"/>
    </row>
    <row r="2273" ht="15.75" customHeight="1">
      <c r="A2273" s="53"/>
      <c r="B2273" s="39" t="str">
        <f t="shared" si="1"/>
        <v/>
      </c>
      <c r="C2273" s="40" t="s">
        <v>7138</v>
      </c>
      <c r="D2273" s="41" t="s">
        <v>7139</v>
      </c>
      <c r="E2273" s="41" t="s">
        <v>6691</v>
      </c>
      <c r="F2273" s="40" t="s">
        <v>6728</v>
      </c>
      <c r="G2273" s="41" t="s">
        <v>6701</v>
      </c>
      <c r="H2273" s="62" t="s">
        <v>6693</v>
      </c>
      <c r="I2273" s="41" t="s">
        <v>6729</v>
      </c>
      <c r="J2273" s="56"/>
      <c r="K2273" s="44"/>
      <c r="L2273" s="45"/>
      <c r="M2273" s="46" t="s">
        <v>6730</v>
      </c>
      <c r="N2273" s="40" t="s">
        <v>6731</v>
      </c>
      <c r="O2273" s="61"/>
      <c r="P2273" s="49"/>
      <c r="Q2273" s="59"/>
      <c r="R2273" s="59"/>
      <c r="S2273" s="49"/>
      <c r="T2273" s="50" t="str">
        <f>IFERROR(__xludf.DUMMYFUNCTION("if(isblank($A2273),"""",REGEXREPLACE($A2273,   "",?(\d),?"",  ""$1""&amp;""-""&amp;$H2273))"),"")</f>
        <v/>
      </c>
      <c r="U2273" s="51" t="str">
        <f>IFERROR(__xludf.DUMMYFUNCTION("iferror(split(A2273,"","",TRUE,TRUE),"""")"),"")</f>
        <v/>
      </c>
      <c r="V2273" s="51"/>
      <c r="W2273" s="51"/>
      <c r="X2273" s="51"/>
      <c r="Y2273" s="50" t="str">
        <f>IFERROR(__xludf.DUMMYFUNCTION("if(or(U2273="""",U2273=""f""),"""",U2273&amp;"": ""&amp;vlookup(to_text(U2273),'1.Learning-Goals'!$A$3:$B$100,2,FALSE))"),"")</f>
        <v/>
      </c>
      <c r="Z2273" s="50" t="str">
        <f>IFERROR(__xludf.DUMMYFUNCTION("if(or(V2273="""",V2273=""f""),"""",V2273&amp;"": ""&amp;vlookup(to_text(V2273),'1.Learning-Goals'!$A$3:$B$100,2,FALSE))"),"")</f>
        <v/>
      </c>
      <c r="AA2273" s="50" t="str">
        <f>IFERROR(__xludf.DUMMYFUNCTION("if(or(W2273="""",W2273=""f""),"""",W2273&amp;"": ""&amp;vlookup(to_text(W2273),'1.Learning-Goals'!$A$3:$B$100,2,FALSE))"),"")</f>
        <v/>
      </c>
      <c r="AB2273" s="50" t="str">
        <f>IFERROR(__xludf.DUMMYFUNCTION("if(or(X2273="""",X2273=""f""),"""",X2273&amp;"": ""&amp;vlookup(to_text(X2273),'1.Learning-Goals'!$A$3:$B$100,2,FALSE))"),"")</f>
        <v/>
      </c>
      <c r="AC2273" s="52"/>
      <c r="AD2273" s="52"/>
      <c r="AE2273" s="52"/>
      <c r="AF2273" s="52"/>
      <c r="AG2273" s="52"/>
      <c r="AH2273" s="52"/>
      <c r="AI2273" s="52"/>
      <c r="AJ2273" s="52"/>
    </row>
    <row r="2274" ht="15.75" customHeight="1">
      <c r="A2274" s="53"/>
      <c r="B2274" s="39" t="str">
        <f t="shared" si="1"/>
        <v/>
      </c>
      <c r="C2274" s="40" t="s">
        <v>7140</v>
      </c>
      <c r="D2274" s="41" t="s">
        <v>7141</v>
      </c>
      <c r="E2274" s="41" t="s">
        <v>6691</v>
      </c>
      <c r="F2274" s="40" t="s">
        <v>6728</v>
      </c>
      <c r="G2274" s="41" t="s">
        <v>4902</v>
      </c>
      <c r="H2274" s="62" t="s">
        <v>6693</v>
      </c>
      <c r="I2274" s="41" t="s">
        <v>6729</v>
      </c>
      <c r="J2274" s="56"/>
      <c r="K2274" s="44"/>
      <c r="L2274" s="45"/>
      <c r="M2274" s="46" t="s">
        <v>6730</v>
      </c>
      <c r="N2274" s="40" t="s">
        <v>6731</v>
      </c>
      <c r="O2274" s="61"/>
      <c r="P2274" s="49"/>
      <c r="Q2274" s="59"/>
      <c r="R2274" s="59"/>
      <c r="S2274" s="49"/>
      <c r="T2274" s="50" t="str">
        <f>IFERROR(__xludf.DUMMYFUNCTION("if(isblank($A2274),"""",REGEXREPLACE($A2274,   "",?(\d),?"",  ""$1""&amp;""-""&amp;$H2274))"),"")</f>
        <v/>
      </c>
      <c r="U2274" s="51" t="str">
        <f>IFERROR(__xludf.DUMMYFUNCTION("iferror(split(A2274,"","",TRUE,TRUE),"""")"),"")</f>
        <v/>
      </c>
      <c r="V2274" s="51"/>
      <c r="W2274" s="51"/>
      <c r="X2274" s="51"/>
      <c r="Y2274" s="50" t="str">
        <f>IFERROR(__xludf.DUMMYFUNCTION("if(or(U2274="""",U2274=""f""),"""",U2274&amp;"": ""&amp;vlookup(to_text(U2274),'1.Learning-Goals'!$A$3:$B$100,2,FALSE))"),"")</f>
        <v/>
      </c>
      <c r="Z2274" s="50" t="str">
        <f>IFERROR(__xludf.DUMMYFUNCTION("if(or(V2274="""",V2274=""f""),"""",V2274&amp;"": ""&amp;vlookup(to_text(V2274),'1.Learning-Goals'!$A$3:$B$100,2,FALSE))"),"")</f>
        <v/>
      </c>
      <c r="AA2274" s="50" t="str">
        <f>IFERROR(__xludf.DUMMYFUNCTION("if(or(W2274="""",W2274=""f""),"""",W2274&amp;"": ""&amp;vlookup(to_text(W2274),'1.Learning-Goals'!$A$3:$B$100,2,FALSE))"),"")</f>
        <v/>
      </c>
      <c r="AB2274" s="50" t="str">
        <f>IFERROR(__xludf.DUMMYFUNCTION("if(or(X2274="""",X2274=""f""),"""",X2274&amp;"": ""&amp;vlookup(to_text(X2274),'1.Learning-Goals'!$A$3:$B$100,2,FALSE))"),"")</f>
        <v/>
      </c>
      <c r="AC2274" s="52"/>
      <c r="AD2274" s="52"/>
      <c r="AE2274" s="52"/>
      <c r="AF2274" s="52"/>
      <c r="AG2274" s="52"/>
      <c r="AH2274" s="52"/>
      <c r="AI2274" s="52"/>
      <c r="AJ2274" s="52"/>
    </row>
    <row r="2275" ht="15.75" customHeight="1">
      <c r="A2275" s="53"/>
      <c r="B2275" s="39" t="str">
        <f t="shared" si="1"/>
        <v/>
      </c>
      <c r="C2275" s="40" t="s">
        <v>7142</v>
      </c>
      <c r="D2275" s="41" t="s">
        <v>7143</v>
      </c>
      <c r="E2275" s="41" t="s">
        <v>6691</v>
      </c>
      <c r="F2275" s="40" t="s">
        <v>6728</v>
      </c>
      <c r="G2275" s="41" t="s">
        <v>1067</v>
      </c>
      <c r="H2275" s="62" t="s">
        <v>6693</v>
      </c>
      <c r="I2275" s="41" t="s">
        <v>6729</v>
      </c>
      <c r="J2275" s="56"/>
      <c r="K2275" s="44"/>
      <c r="L2275" s="45"/>
      <c r="M2275" s="46" t="s">
        <v>6730</v>
      </c>
      <c r="N2275" s="40" t="s">
        <v>6731</v>
      </c>
      <c r="O2275" s="61"/>
      <c r="P2275" s="49"/>
      <c r="Q2275" s="59"/>
      <c r="R2275" s="59"/>
      <c r="S2275" s="49"/>
      <c r="T2275" s="50" t="str">
        <f>IFERROR(__xludf.DUMMYFUNCTION("if(isblank($A2275),"""",REGEXREPLACE($A2275,   "",?(\d),?"",  ""$1""&amp;""-""&amp;$H2275))"),"")</f>
        <v/>
      </c>
      <c r="U2275" s="51" t="str">
        <f>IFERROR(__xludf.DUMMYFUNCTION("iferror(split(A2275,"","",TRUE,TRUE),"""")"),"")</f>
        <v/>
      </c>
      <c r="V2275" s="51"/>
      <c r="W2275" s="51"/>
      <c r="X2275" s="51"/>
      <c r="Y2275" s="50" t="str">
        <f>IFERROR(__xludf.DUMMYFUNCTION("if(or(U2275="""",U2275=""f""),"""",U2275&amp;"": ""&amp;vlookup(to_text(U2275),'1.Learning-Goals'!$A$3:$B$100,2,FALSE))"),"")</f>
        <v/>
      </c>
      <c r="Z2275" s="50" t="str">
        <f>IFERROR(__xludf.DUMMYFUNCTION("if(or(V2275="""",V2275=""f""),"""",V2275&amp;"": ""&amp;vlookup(to_text(V2275),'1.Learning-Goals'!$A$3:$B$100,2,FALSE))"),"")</f>
        <v/>
      </c>
      <c r="AA2275" s="50" t="str">
        <f>IFERROR(__xludf.DUMMYFUNCTION("if(or(W2275="""",W2275=""f""),"""",W2275&amp;"": ""&amp;vlookup(to_text(W2275),'1.Learning-Goals'!$A$3:$B$100,2,FALSE))"),"")</f>
        <v/>
      </c>
      <c r="AB2275" s="50" t="str">
        <f>IFERROR(__xludf.DUMMYFUNCTION("if(or(X2275="""",X2275=""f""),"""",X2275&amp;"": ""&amp;vlookup(to_text(X2275),'1.Learning-Goals'!$A$3:$B$100,2,FALSE))"),"")</f>
        <v/>
      </c>
      <c r="AC2275" s="52"/>
      <c r="AD2275" s="52"/>
      <c r="AE2275" s="52"/>
      <c r="AF2275" s="52"/>
      <c r="AG2275" s="52"/>
      <c r="AH2275" s="52"/>
      <c r="AI2275" s="52"/>
      <c r="AJ2275" s="52"/>
    </row>
    <row r="2276" ht="15.75" customHeight="1">
      <c r="A2276" s="53"/>
      <c r="B2276" s="39" t="str">
        <f t="shared" si="1"/>
        <v/>
      </c>
      <c r="C2276" s="40" t="s">
        <v>7144</v>
      </c>
      <c r="D2276" s="41" t="s">
        <v>7145</v>
      </c>
      <c r="E2276" s="41" t="s">
        <v>6691</v>
      </c>
      <c r="F2276" s="40" t="s">
        <v>6728</v>
      </c>
      <c r="G2276" s="41" t="s">
        <v>4051</v>
      </c>
      <c r="H2276" s="62" t="s">
        <v>6693</v>
      </c>
      <c r="I2276" s="41" t="s">
        <v>6729</v>
      </c>
      <c r="J2276" s="43"/>
      <c r="K2276" s="44"/>
      <c r="L2276" s="45"/>
      <c r="M2276" s="46" t="s">
        <v>6730</v>
      </c>
      <c r="N2276" s="40" t="s">
        <v>6731</v>
      </c>
      <c r="O2276" s="61"/>
      <c r="P2276" s="49"/>
      <c r="Q2276" s="59"/>
      <c r="R2276" s="59"/>
      <c r="S2276" s="49"/>
      <c r="T2276" s="50" t="str">
        <f>IFERROR(__xludf.DUMMYFUNCTION("if(isblank($A2276),"""",REGEXREPLACE($A2276,   "",?(\d),?"",  ""$1""&amp;""-""&amp;$H2276))"),"")</f>
        <v/>
      </c>
      <c r="U2276" s="51" t="str">
        <f>IFERROR(__xludf.DUMMYFUNCTION("iferror(split(A2276,"","",TRUE,TRUE),"""")"),"")</f>
        <v/>
      </c>
      <c r="V2276" s="51"/>
      <c r="W2276" s="51"/>
      <c r="X2276" s="51"/>
      <c r="Y2276" s="50" t="str">
        <f>IFERROR(__xludf.DUMMYFUNCTION("if(or(U2276="""",U2276=""f""),"""",U2276&amp;"": ""&amp;vlookup(to_text(U2276),'1.Learning-Goals'!$A$3:$B$100,2,FALSE))"),"")</f>
        <v/>
      </c>
      <c r="Z2276" s="50" t="str">
        <f>IFERROR(__xludf.DUMMYFUNCTION("if(or(V2276="""",V2276=""f""),"""",V2276&amp;"": ""&amp;vlookup(to_text(V2276),'1.Learning-Goals'!$A$3:$B$100,2,FALSE))"),"")</f>
        <v/>
      </c>
      <c r="AA2276" s="50" t="str">
        <f>IFERROR(__xludf.DUMMYFUNCTION("if(or(W2276="""",W2276=""f""),"""",W2276&amp;"": ""&amp;vlookup(to_text(W2276),'1.Learning-Goals'!$A$3:$B$100,2,FALSE))"),"")</f>
        <v/>
      </c>
      <c r="AB2276" s="50" t="str">
        <f>IFERROR(__xludf.DUMMYFUNCTION("if(or(X2276="""",X2276=""f""),"""",X2276&amp;"": ""&amp;vlookup(to_text(X2276),'1.Learning-Goals'!$A$3:$B$100,2,FALSE))"),"")</f>
        <v/>
      </c>
      <c r="AC2276" s="52"/>
      <c r="AD2276" s="52"/>
      <c r="AE2276" s="52"/>
      <c r="AF2276" s="52"/>
      <c r="AG2276" s="52"/>
      <c r="AH2276" s="52"/>
      <c r="AI2276" s="52"/>
      <c r="AJ2276" s="52"/>
    </row>
    <row r="2277" ht="15.75" customHeight="1">
      <c r="A2277" s="53"/>
      <c r="B2277" s="39" t="str">
        <f t="shared" si="1"/>
        <v/>
      </c>
      <c r="C2277" s="40" t="s">
        <v>7146</v>
      </c>
      <c r="D2277" s="41" t="s">
        <v>7147</v>
      </c>
      <c r="E2277" s="41" t="s">
        <v>6691</v>
      </c>
      <c r="F2277" s="40" t="s">
        <v>6728</v>
      </c>
      <c r="G2277" s="41" t="s">
        <v>4902</v>
      </c>
      <c r="H2277" s="62" t="s">
        <v>6693</v>
      </c>
      <c r="I2277" s="41" t="s">
        <v>6729</v>
      </c>
      <c r="J2277" s="56"/>
      <c r="K2277" s="44"/>
      <c r="L2277" s="45"/>
      <c r="M2277" s="46" t="s">
        <v>6730</v>
      </c>
      <c r="N2277" s="40" t="s">
        <v>6731</v>
      </c>
      <c r="O2277" s="61"/>
      <c r="P2277" s="49"/>
      <c r="Q2277" s="59"/>
      <c r="R2277" s="59"/>
      <c r="S2277" s="49"/>
      <c r="T2277" s="50" t="str">
        <f>IFERROR(__xludf.DUMMYFUNCTION("if(isblank($A2277),"""",REGEXREPLACE($A2277,   "",?(\d),?"",  ""$1""&amp;""-""&amp;$H2277))"),"")</f>
        <v/>
      </c>
      <c r="U2277" s="51" t="str">
        <f>IFERROR(__xludf.DUMMYFUNCTION("iferror(split(A2277,"","",TRUE,TRUE),"""")"),"")</f>
        <v/>
      </c>
      <c r="V2277" s="51"/>
      <c r="W2277" s="51"/>
      <c r="X2277" s="51"/>
      <c r="Y2277" s="50" t="str">
        <f>IFERROR(__xludf.DUMMYFUNCTION("if(or(U2277="""",U2277=""f""),"""",U2277&amp;"": ""&amp;vlookup(to_text(U2277),'1.Learning-Goals'!$A$3:$B$100,2,FALSE))"),"")</f>
        <v/>
      </c>
      <c r="Z2277" s="50" t="str">
        <f>IFERROR(__xludf.DUMMYFUNCTION("if(or(V2277="""",V2277=""f""),"""",V2277&amp;"": ""&amp;vlookup(to_text(V2277),'1.Learning-Goals'!$A$3:$B$100,2,FALSE))"),"")</f>
        <v/>
      </c>
      <c r="AA2277" s="50" t="str">
        <f>IFERROR(__xludf.DUMMYFUNCTION("if(or(W2277="""",W2277=""f""),"""",W2277&amp;"": ""&amp;vlookup(to_text(W2277),'1.Learning-Goals'!$A$3:$B$100,2,FALSE))"),"")</f>
        <v/>
      </c>
      <c r="AB2277" s="50" t="str">
        <f>IFERROR(__xludf.DUMMYFUNCTION("if(or(X2277="""",X2277=""f""),"""",X2277&amp;"": ""&amp;vlookup(to_text(X2277),'1.Learning-Goals'!$A$3:$B$100,2,FALSE))"),"")</f>
        <v/>
      </c>
      <c r="AC2277" s="52"/>
      <c r="AD2277" s="52"/>
      <c r="AE2277" s="52"/>
      <c r="AF2277" s="52"/>
      <c r="AG2277" s="52"/>
      <c r="AH2277" s="52"/>
      <c r="AI2277" s="52"/>
      <c r="AJ2277" s="52"/>
    </row>
    <row r="2278" ht="15.75" customHeight="1">
      <c r="A2278" s="53"/>
      <c r="B2278" s="39" t="str">
        <f t="shared" si="1"/>
        <v/>
      </c>
      <c r="C2278" s="40" t="s">
        <v>7148</v>
      </c>
      <c r="D2278" s="41" t="s">
        <v>7149</v>
      </c>
      <c r="E2278" s="41" t="s">
        <v>6691</v>
      </c>
      <c r="F2278" s="40" t="s">
        <v>6728</v>
      </c>
      <c r="G2278" s="41" t="s">
        <v>1067</v>
      </c>
      <c r="H2278" s="62" t="s">
        <v>6693</v>
      </c>
      <c r="I2278" s="41" t="s">
        <v>6729</v>
      </c>
      <c r="J2278" s="56"/>
      <c r="K2278" s="44"/>
      <c r="L2278" s="45"/>
      <c r="M2278" s="46" t="s">
        <v>6730</v>
      </c>
      <c r="N2278" s="40" t="s">
        <v>6731</v>
      </c>
      <c r="O2278" s="61"/>
      <c r="P2278" s="49"/>
      <c r="Q2278" s="59"/>
      <c r="R2278" s="59"/>
      <c r="S2278" s="49"/>
      <c r="T2278" s="50" t="str">
        <f>IFERROR(__xludf.DUMMYFUNCTION("if(isblank($A2278),"""",REGEXREPLACE($A2278,   "",?(\d),?"",  ""$1""&amp;""-""&amp;$H2278))"),"")</f>
        <v/>
      </c>
      <c r="U2278" s="51" t="str">
        <f>IFERROR(__xludf.DUMMYFUNCTION("iferror(split(A2278,"","",TRUE,TRUE),"""")"),"")</f>
        <v/>
      </c>
      <c r="V2278" s="51"/>
      <c r="W2278" s="51"/>
      <c r="X2278" s="51"/>
      <c r="Y2278" s="50" t="str">
        <f>IFERROR(__xludf.DUMMYFUNCTION("if(or(U2278="""",U2278=""f""),"""",U2278&amp;"": ""&amp;vlookup(to_text(U2278),'1.Learning-Goals'!$A$3:$B$100,2,FALSE))"),"")</f>
        <v/>
      </c>
      <c r="Z2278" s="50" t="str">
        <f>IFERROR(__xludf.DUMMYFUNCTION("if(or(V2278="""",V2278=""f""),"""",V2278&amp;"": ""&amp;vlookup(to_text(V2278),'1.Learning-Goals'!$A$3:$B$100,2,FALSE))"),"")</f>
        <v/>
      </c>
      <c r="AA2278" s="50" t="str">
        <f>IFERROR(__xludf.DUMMYFUNCTION("if(or(W2278="""",W2278=""f""),"""",W2278&amp;"": ""&amp;vlookup(to_text(W2278),'1.Learning-Goals'!$A$3:$B$100,2,FALSE))"),"")</f>
        <v/>
      </c>
      <c r="AB2278" s="50" t="str">
        <f>IFERROR(__xludf.DUMMYFUNCTION("if(or(X2278="""",X2278=""f""),"""",X2278&amp;"": ""&amp;vlookup(to_text(X2278),'1.Learning-Goals'!$A$3:$B$100,2,FALSE))"),"")</f>
        <v/>
      </c>
      <c r="AC2278" s="52"/>
      <c r="AD2278" s="52"/>
      <c r="AE2278" s="52"/>
      <c r="AF2278" s="52"/>
      <c r="AG2278" s="52"/>
      <c r="AH2278" s="52"/>
      <c r="AI2278" s="52"/>
      <c r="AJ2278" s="52"/>
    </row>
    <row r="2279" ht="15.75" customHeight="1">
      <c r="A2279" s="53"/>
      <c r="B2279" s="39" t="str">
        <f t="shared" si="1"/>
        <v/>
      </c>
      <c r="C2279" s="40" t="s">
        <v>7150</v>
      </c>
      <c r="D2279" s="41" t="s">
        <v>7151</v>
      </c>
      <c r="E2279" s="41" t="s">
        <v>6691</v>
      </c>
      <c r="F2279" s="40" t="s">
        <v>6728</v>
      </c>
      <c r="G2279" s="41" t="s">
        <v>4051</v>
      </c>
      <c r="H2279" s="62" t="s">
        <v>6693</v>
      </c>
      <c r="I2279" s="41" t="s">
        <v>6729</v>
      </c>
      <c r="J2279" s="43"/>
      <c r="K2279" s="44"/>
      <c r="L2279" s="45"/>
      <c r="M2279" s="46" t="s">
        <v>6730</v>
      </c>
      <c r="N2279" s="40" t="s">
        <v>6731</v>
      </c>
      <c r="O2279" s="61"/>
      <c r="P2279" s="49"/>
      <c r="Q2279" s="59"/>
      <c r="R2279" s="59"/>
      <c r="S2279" s="49"/>
      <c r="T2279" s="50" t="str">
        <f>IFERROR(__xludf.DUMMYFUNCTION("if(isblank($A2279),"""",REGEXREPLACE($A2279,   "",?(\d),?"",  ""$1""&amp;""-""&amp;$H2279))"),"")</f>
        <v/>
      </c>
      <c r="U2279" s="51" t="str">
        <f>IFERROR(__xludf.DUMMYFUNCTION("iferror(split(A2279,"","",TRUE,TRUE),"""")"),"")</f>
        <v/>
      </c>
      <c r="V2279" s="51"/>
      <c r="W2279" s="51"/>
      <c r="X2279" s="51"/>
      <c r="Y2279" s="50" t="str">
        <f>IFERROR(__xludf.DUMMYFUNCTION("if(or(U2279="""",U2279=""f""),"""",U2279&amp;"": ""&amp;vlookup(to_text(U2279),'1.Learning-Goals'!$A$3:$B$100,2,FALSE))"),"")</f>
        <v/>
      </c>
      <c r="Z2279" s="50" t="str">
        <f>IFERROR(__xludf.DUMMYFUNCTION("if(or(V2279="""",V2279=""f""),"""",V2279&amp;"": ""&amp;vlookup(to_text(V2279),'1.Learning-Goals'!$A$3:$B$100,2,FALSE))"),"")</f>
        <v/>
      </c>
      <c r="AA2279" s="50" t="str">
        <f>IFERROR(__xludf.DUMMYFUNCTION("if(or(W2279="""",W2279=""f""),"""",W2279&amp;"": ""&amp;vlookup(to_text(W2279),'1.Learning-Goals'!$A$3:$B$100,2,FALSE))"),"")</f>
        <v/>
      </c>
      <c r="AB2279" s="50" t="str">
        <f>IFERROR(__xludf.DUMMYFUNCTION("if(or(X2279="""",X2279=""f""),"""",X2279&amp;"": ""&amp;vlookup(to_text(X2279),'1.Learning-Goals'!$A$3:$B$100,2,FALSE))"),"")</f>
        <v/>
      </c>
      <c r="AC2279" s="52"/>
      <c r="AD2279" s="52"/>
      <c r="AE2279" s="52"/>
      <c r="AF2279" s="52"/>
      <c r="AG2279" s="52"/>
      <c r="AH2279" s="52"/>
      <c r="AI2279" s="52"/>
      <c r="AJ2279" s="52"/>
    </row>
    <row r="2280" ht="15.75" customHeight="1">
      <c r="A2280" s="53"/>
      <c r="B2280" s="39" t="str">
        <f t="shared" si="1"/>
        <v/>
      </c>
      <c r="C2280" s="40" t="s">
        <v>7152</v>
      </c>
      <c r="D2280" s="41" t="s">
        <v>7153</v>
      </c>
      <c r="E2280" s="41" t="s">
        <v>6691</v>
      </c>
      <c r="F2280" s="40" t="s">
        <v>6728</v>
      </c>
      <c r="G2280" s="41" t="s">
        <v>6701</v>
      </c>
      <c r="H2280" s="62" t="s">
        <v>6693</v>
      </c>
      <c r="I2280" s="41" t="s">
        <v>6729</v>
      </c>
      <c r="J2280" s="56"/>
      <c r="K2280" s="44"/>
      <c r="L2280" s="45"/>
      <c r="M2280" s="46" t="s">
        <v>6730</v>
      </c>
      <c r="N2280" s="40" t="s">
        <v>6731</v>
      </c>
      <c r="O2280" s="61"/>
      <c r="P2280" s="49"/>
      <c r="Q2280" s="59"/>
      <c r="R2280" s="59"/>
      <c r="S2280" s="49"/>
      <c r="T2280" s="50" t="str">
        <f>IFERROR(__xludf.DUMMYFUNCTION("if(isblank($A2280),"""",REGEXREPLACE($A2280,   "",?(\d),?"",  ""$1""&amp;""-""&amp;$H2280))"),"")</f>
        <v/>
      </c>
      <c r="U2280" s="51" t="str">
        <f>IFERROR(__xludf.DUMMYFUNCTION("iferror(split(A2280,"","",TRUE,TRUE),"""")"),"")</f>
        <v/>
      </c>
      <c r="V2280" s="51"/>
      <c r="W2280" s="51"/>
      <c r="X2280" s="51"/>
      <c r="Y2280" s="50" t="str">
        <f>IFERROR(__xludf.DUMMYFUNCTION("if(or(U2280="""",U2280=""f""),"""",U2280&amp;"": ""&amp;vlookup(to_text(U2280),'1.Learning-Goals'!$A$3:$B$100,2,FALSE))"),"")</f>
        <v/>
      </c>
      <c r="Z2280" s="50" t="str">
        <f>IFERROR(__xludf.DUMMYFUNCTION("if(or(V2280="""",V2280=""f""),"""",V2280&amp;"": ""&amp;vlookup(to_text(V2280),'1.Learning-Goals'!$A$3:$B$100,2,FALSE))"),"")</f>
        <v/>
      </c>
      <c r="AA2280" s="50" t="str">
        <f>IFERROR(__xludf.DUMMYFUNCTION("if(or(W2280="""",W2280=""f""),"""",W2280&amp;"": ""&amp;vlookup(to_text(W2280),'1.Learning-Goals'!$A$3:$B$100,2,FALSE))"),"")</f>
        <v/>
      </c>
      <c r="AB2280" s="50" t="str">
        <f>IFERROR(__xludf.DUMMYFUNCTION("if(or(X2280="""",X2280=""f""),"""",X2280&amp;"": ""&amp;vlookup(to_text(X2280),'1.Learning-Goals'!$A$3:$B$100,2,FALSE))"),"")</f>
        <v/>
      </c>
      <c r="AC2280" s="52"/>
      <c r="AD2280" s="52"/>
      <c r="AE2280" s="52"/>
      <c r="AF2280" s="52"/>
      <c r="AG2280" s="52"/>
      <c r="AH2280" s="52"/>
      <c r="AI2280" s="52"/>
      <c r="AJ2280" s="52"/>
    </row>
    <row r="2281" ht="15.75" customHeight="1">
      <c r="A2281" s="53"/>
      <c r="B2281" s="39" t="str">
        <f t="shared" si="1"/>
        <v/>
      </c>
      <c r="C2281" s="40" t="s">
        <v>7154</v>
      </c>
      <c r="D2281" s="41" t="s">
        <v>7155</v>
      </c>
      <c r="E2281" s="41" t="s">
        <v>6691</v>
      </c>
      <c r="F2281" s="40" t="s">
        <v>6728</v>
      </c>
      <c r="G2281" s="41" t="s">
        <v>4051</v>
      </c>
      <c r="H2281" s="62" t="s">
        <v>6693</v>
      </c>
      <c r="I2281" s="41" t="s">
        <v>6729</v>
      </c>
      <c r="J2281" s="43"/>
      <c r="K2281" s="44"/>
      <c r="L2281" s="45"/>
      <c r="M2281" s="46" t="s">
        <v>6730</v>
      </c>
      <c r="N2281" s="40" t="s">
        <v>6731</v>
      </c>
      <c r="O2281" s="61"/>
      <c r="P2281" s="49"/>
      <c r="Q2281" s="59"/>
      <c r="R2281" s="59"/>
      <c r="S2281" s="49"/>
      <c r="T2281" s="50" t="str">
        <f>IFERROR(__xludf.DUMMYFUNCTION("if(isblank($A2281),"""",REGEXREPLACE($A2281,   "",?(\d),?"",  ""$1""&amp;""-""&amp;$H2281))"),"")</f>
        <v/>
      </c>
      <c r="U2281" s="51" t="str">
        <f>IFERROR(__xludf.DUMMYFUNCTION("iferror(split(A2281,"","",TRUE,TRUE),"""")"),"")</f>
        <v/>
      </c>
      <c r="V2281" s="51"/>
      <c r="W2281" s="51"/>
      <c r="X2281" s="51"/>
      <c r="Y2281" s="50" t="str">
        <f>IFERROR(__xludf.DUMMYFUNCTION("if(or(U2281="""",U2281=""f""),"""",U2281&amp;"": ""&amp;vlookup(to_text(U2281),'1.Learning-Goals'!$A$3:$B$100,2,FALSE))"),"")</f>
        <v/>
      </c>
      <c r="Z2281" s="50" t="str">
        <f>IFERROR(__xludf.DUMMYFUNCTION("if(or(V2281="""",V2281=""f""),"""",V2281&amp;"": ""&amp;vlookup(to_text(V2281),'1.Learning-Goals'!$A$3:$B$100,2,FALSE))"),"")</f>
        <v/>
      </c>
      <c r="AA2281" s="50" t="str">
        <f>IFERROR(__xludf.DUMMYFUNCTION("if(or(W2281="""",W2281=""f""),"""",W2281&amp;"": ""&amp;vlookup(to_text(W2281),'1.Learning-Goals'!$A$3:$B$100,2,FALSE))"),"")</f>
        <v/>
      </c>
      <c r="AB2281" s="50" t="str">
        <f>IFERROR(__xludf.DUMMYFUNCTION("if(or(X2281="""",X2281=""f""),"""",X2281&amp;"": ""&amp;vlookup(to_text(X2281),'1.Learning-Goals'!$A$3:$B$100,2,FALSE))"),"")</f>
        <v/>
      </c>
      <c r="AC2281" s="52"/>
      <c r="AD2281" s="52"/>
      <c r="AE2281" s="52"/>
      <c r="AF2281" s="52"/>
      <c r="AG2281" s="52"/>
      <c r="AH2281" s="52"/>
      <c r="AI2281" s="52"/>
      <c r="AJ2281" s="52"/>
    </row>
    <row r="2282" ht="15.75" customHeight="1">
      <c r="A2282" s="53"/>
      <c r="B2282" s="39" t="str">
        <f t="shared" si="1"/>
        <v/>
      </c>
      <c r="C2282" s="40" t="s">
        <v>7156</v>
      </c>
      <c r="D2282" s="41" t="s">
        <v>7157</v>
      </c>
      <c r="E2282" s="41" t="s">
        <v>6691</v>
      </c>
      <c r="F2282" s="40" t="s">
        <v>6728</v>
      </c>
      <c r="G2282" s="41" t="s">
        <v>4051</v>
      </c>
      <c r="H2282" s="62" t="s">
        <v>6693</v>
      </c>
      <c r="I2282" s="41" t="s">
        <v>6729</v>
      </c>
      <c r="J2282" s="43"/>
      <c r="K2282" s="44"/>
      <c r="L2282" s="45"/>
      <c r="M2282" s="46" t="s">
        <v>6730</v>
      </c>
      <c r="N2282" s="40" t="s">
        <v>6731</v>
      </c>
      <c r="O2282" s="61"/>
      <c r="P2282" s="49"/>
      <c r="Q2282" s="59"/>
      <c r="R2282" s="59"/>
      <c r="S2282" s="49"/>
      <c r="T2282" s="50" t="str">
        <f>IFERROR(__xludf.DUMMYFUNCTION("if(isblank($A2282),"""",REGEXREPLACE($A2282,   "",?(\d),?"",  ""$1""&amp;""-""&amp;$H2282))"),"")</f>
        <v/>
      </c>
      <c r="U2282" s="51" t="str">
        <f>IFERROR(__xludf.DUMMYFUNCTION("iferror(split(A2282,"","",TRUE,TRUE),"""")"),"")</f>
        <v/>
      </c>
      <c r="V2282" s="51"/>
      <c r="W2282" s="51"/>
      <c r="X2282" s="51"/>
      <c r="Y2282" s="50" t="str">
        <f>IFERROR(__xludf.DUMMYFUNCTION("if(or(U2282="""",U2282=""f""),"""",U2282&amp;"": ""&amp;vlookup(to_text(U2282),'1.Learning-Goals'!$A$3:$B$100,2,FALSE))"),"")</f>
        <v/>
      </c>
      <c r="Z2282" s="50" t="str">
        <f>IFERROR(__xludf.DUMMYFUNCTION("if(or(V2282="""",V2282=""f""),"""",V2282&amp;"": ""&amp;vlookup(to_text(V2282),'1.Learning-Goals'!$A$3:$B$100,2,FALSE))"),"")</f>
        <v/>
      </c>
      <c r="AA2282" s="50" t="str">
        <f>IFERROR(__xludf.DUMMYFUNCTION("if(or(W2282="""",W2282=""f""),"""",W2282&amp;"": ""&amp;vlookup(to_text(W2282),'1.Learning-Goals'!$A$3:$B$100,2,FALSE))"),"")</f>
        <v/>
      </c>
      <c r="AB2282" s="50" t="str">
        <f>IFERROR(__xludf.DUMMYFUNCTION("if(or(X2282="""",X2282=""f""),"""",X2282&amp;"": ""&amp;vlookup(to_text(X2282),'1.Learning-Goals'!$A$3:$B$100,2,FALSE))"),"")</f>
        <v/>
      </c>
      <c r="AC2282" s="52"/>
      <c r="AD2282" s="52"/>
      <c r="AE2282" s="52"/>
      <c r="AF2282" s="52"/>
      <c r="AG2282" s="52"/>
      <c r="AH2282" s="52"/>
      <c r="AI2282" s="52"/>
      <c r="AJ2282" s="52"/>
    </row>
    <row r="2283" ht="15.75" customHeight="1">
      <c r="A2283" s="53"/>
      <c r="B2283" s="39" t="str">
        <f t="shared" si="1"/>
        <v/>
      </c>
      <c r="C2283" s="40" t="s">
        <v>7158</v>
      </c>
      <c r="D2283" s="41" t="s">
        <v>7159</v>
      </c>
      <c r="E2283" s="41" t="s">
        <v>6691</v>
      </c>
      <c r="F2283" s="40" t="s">
        <v>6728</v>
      </c>
      <c r="G2283" s="41" t="s">
        <v>4902</v>
      </c>
      <c r="H2283" s="62" t="s">
        <v>6693</v>
      </c>
      <c r="I2283" s="41" t="s">
        <v>6729</v>
      </c>
      <c r="J2283" s="56"/>
      <c r="K2283" s="44"/>
      <c r="L2283" s="45"/>
      <c r="M2283" s="46" t="s">
        <v>6730</v>
      </c>
      <c r="N2283" s="40" t="s">
        <v>6731</v>
      </c>
      <c r="O2283" s="61"/>
      <c r="P2283" s="49"/>
      <c r="Q2283" s="59"/>
      <c r="R2283" s="59"/>
      <c r="S2283" s="49"/>
      <c r="T2283" s="50" t="str">
        <f>IFERROR(__xludf.DUMMYFUNCTION("if(isblank($A2283),"""",REGEXREPLACE($A2283,   "",?(\d),?"",  ""$1""&amp;""-""&amp;$H2283))"),"")</f>
        <v/>
      </c>
      <c r="U2283" s="51" t="str">
        <f>IFERROR(__xludf.DUMMYFUNCTION("iferror(split(A2283,"","",TRUE,TRUE),"""")"),"")</f>
        <v/>
      </c>
      <c r="V2283" s="51"/>
      <c r="W2283" s="51"/>
      <c r="X2283" s="51"/>
      <c r="Y2283" s="50" t="str">
        <f>IFERROR(__xludf.DUMMYFUNCTION("if(or(U2283="""",U2283=""f""),"""",U2283&amp;"": ""&amp;vlookup(to_text(U2283),'1.Learning-Goals'!$A$3:$B$100,2,FALSE))"),"")</f>
        <v/>
      </c>
      <c r="Z2283" s="50" t="str">
        <f>IFERROR(__xludf.DUMMYFUNCTION("if(or(V2283="""",V2283=""f""),"""",V2283&amp;"": ""&amp;vlookup(to_text(V2283),'1.Learning-Goals'!$A$3:$B$100,2,FALSE))"),"")</f>
        <v/>
      </c>
      <c r="AA2283" s="50" t="str">
        <f>IFERROR(__xludf.DUMMYFUNCTION("if(or(W2283="""",W2283=""f""),"""",W2283&amp;"": ""&amp;vlookup(to_text(W2283),'1.Learning-Goals'!$A$3:$B$100,2,FALSE))"),"")</f>
        <v/>
      </c>
      <c r="AB2283" s="50" t="str">
        <f>IFERROR(__xludf.DUMMYFUNCTION("if(or(X2283="""",X2283=""f""),"""",X2283&amp;"": ""&amp;vlookup(to_text(X2283),'1.Learning-Goals'!$A$3:$B$100,2,FALSE))"),"")</f>
        <v/>
      </c>
      <c r="AC2283" s="52"/>
      <c r="AD2283" s="52"/>
      <c r="AE2283" s="52"/>
      <c r="AF2283" s="52"/>
      <c r="AG2283" s="52"/>
      <c r="AH2283" s="52"/>
      <c r="AI2283" s="52"/>
      <c r="AJ2283" s="52"/>
    </row>
    <row r="2284" ht="15.75" customHeight="1">
      <c r="A2284" s="53"/>
      <c r="B2284" s="39" t="str">
        <f t="shared" si="1"/>
        <v/>
      </c>
      <c r="C2284" s="40" t="s">
        <v>7160</v>
      </c>
      <c r="D2284" s="41" t="s">
        <v>7161</v>
      </c>
      <c r="E2284" s="41" t="s">
        <v>6691</v>
      </c>
      <c r="F2284" s="40" t="s">
        <v>6728</v>
      </c>
      <c r="G2284" s="41" t="s">
        <v>1067</v>
      </c>
      <c r="H2284" s="62" t="s">
        <v>6693</v>
      </c>
      <c r="I2284" s="41" t="s">
        <v>6729</v>
      </c>
      <c r="J2284" s="56"/>
      <c r="K2284" s="44"/>
      <c r="L2284" s="45"/>
      <c r="M2284" s="46" t="s">
        <v>6730</v>
      </c>
      <c r="N2284" s="40" t="s">
        <v>6731</v>
      </c>
      <c r="O2284" s="61"/>
      <c r="P2284" s="49"/>
      <c r="Q2284" s="59"/>
      <c r="R2284" s="59"/>
      <c r="S2284" s="49"/>
      <c r="T2284" s="50" t="str">
        <f>IFERROR(__xludf.DUMMYFUNCTION("if(isblank($A2284),"""",REGEXREPLACE($A2284,   "",?(\d),?"",  ""$1""&amp;""-""&amp;$H2284))"),"")</f>
        <v/>
      </c>
      <c r="U2284" s="51" t="str">
        <f>IFERROR(__xludf.DUMMYFUNCTION("iferror(split(A2284,"","",TRUE,TRUE),"""")"),"")</f>
        <v/>
      </c>
      <c r="V2284" s="51"/>
      <c r="W2284" s="51"/>
      <c r="X2284" s="51"/>
      <c r="Y2284" s="50" t="str">
        <f>IFERROR(__xludf.DUMMYFUNCTION("if(or(U2284="""",U2284=""f""),"""",U2284&amp;"": ""&amp;vlookup(to_text(U2284),'1.Learning-Goals'!$A$3:$B$100,2,FALSE))"),"")</f>
        <v/>
      </c>
      <c r="Z2284" s="50" t="str">
        <f>IFERROR(__xludf.DUMMYFUNCTION("if(or(V2284="""",V2284=""f""),"""",V2284&amp;"": ""&amp;vlookup(to_text(V2284),'1.Learning-Goals'!$A$3:$B$100,2,FALSE))"),"")</f>
        <v/>
      </c>
      <c r="AA2284" s="50" t="str">
        <f>IFERROR(__xludf.DUMMYFUNCTION("if(or(W2284="""",W2284=""f""),"""",W2284&amp;"": ""&amp;vlookup(to_text(W2284),'1.Learning-Goals'!$A$3:$B$100,2,FALSE))"),"")</f>
        <v/>
      </c>
      <c r="AB2284" s="50" t="str">
        <f>IFERROR(__xludf.DUMMYFUNCTION("if(or(X2284="""",X2284=""f""),"""",X2284&amp;"": ""&amp;vlookup(to_text(X2284),'1.Learning-Goals'!$A$3:$B$100,2,FALSE))"),"")</f>
        <v/>
      </c>
      <c r="AC2284" s="52"/>
      <c r="AD2284" s="52"/>
      <c r="AE2284" s="52"/>
      <c r="AF2284" s="52"/>
      <c r="AG2284" s="52"/>
      <c r="AH2284" s="52"/>
      <c r="AI2284" s="52"/>
      <c r="AJ2284" s="52"/>
    </row>
    <row r="2285" ht="15.75" customHeight="1">
      <c r="A2285" s="53"/>
      <c r="B2285" s="39" t="str">
        <f t="shared" si="1"/>
        <v/>
      </c>
      <c r="C2285" s="40" t="s">
        <v>7162</v>
      </c>
      <c r="D2285" s="41" t="s">
        <v>7163</v>
      </c>
      <c r="E2285" s="41" t="s">
        <v>6691</v>
      </c>
      <c r="F2285" s="40" t="s">
        <v>6728</v>
      </c>
      <c r="G2285" s="41" t="s">
        <v>4051</v>
      </c>
      <c r="H2285" s="62" t="s">
        <v>6693</v>
      </c>
      <c r="I2285" s="41" t="s">
        <v>6729</v>
      </c>
      <c r="J2285" s="43"/>
      <c r="K2285" s="44"/>
      <c r="L2285" s="45"/>
      <c r="M2285" s="46" t="s">
        <v>6730</v>
      </c>
      <c r="N2285" s="40" t="s">
        <v>6731</v>
      </c>
      <c r="O2285" s="61"/>
      <c r="P2285" s="49"/>
      <c r="Q2285" s="59"/>
      <c r="R2285" s="59"/>
      <c r="S2285" s="49"/>
      <c r="T2285" s="50" t="str">
        <f>IFERROR(__xludf.DUMMYFUNCTION("if(isblank($A2285),"""",REGEXREPLACE($A2285,   "",?(\d),?"",  ""$1""&amp;""-""&amp;$H2285))"),"")</f>
        <v/>
      </c>
      <c r="U2285" s="51" t="str">
        <f>IFERROR(__xludf.DUMMYFUNCTION("iferror(split(A2285,"","",TRUE,TRUE),"""")"),"")</f>
        <v/>
      </c>
      <c r="V2285" s="51"/>
      <c r="W2285" s="51"/>
      <c r="X2285" s="51"/>
      <c r="Y2285" s="50" t="str">
        <f>IFERROR(__xludf.DUMMYFUNCTION("if(or(U2285="""",U2285=""f""),"""",U2285&amp;"": ""&amp;vlookup(to_text(U2285),'1.Learning-Goals'!$A$3:$B$100,2,FALSE))"),"")</f>
        <v/>
      </c>
      <c r="Z2285" s="50" t="str">
        <f>IFERROR(__xludf.DUMMYFUNCTION("if(or(V2285="""",V2285=""f""),"""",V2285&amp;"": ""&amp;vlookup(to_text(V2285),'1.Learning-Goals'!$A$3:$B$100,2,FALSE))"),"")</f>
        <v/>
      </c>
      <c r="AA2285" s="50" t="str">
        <f>IFERROR(__xludf.DUMMYFUNCTION("if(or(W2285="""",W2285=""f""),"""",W2285&amp;"": ""&amp;vlookup(to_text(W2285),'1.Learning-Goals'!$A$3:$B$100,2,FALSE))"),"")</f>
        <v/>
      </c>
      <c r="AB2285" s="50" t="str">
        <f>IFERROR(__xludf.DUMMYFUNCTION("if(or(X2285="""",X2285=""f""),"""",X2285&amp;"": ""&amp;vlookup(to_text(X2285),'1.Learning-Goals'!$A$3:$B$100,2,FALSE))"),"")</f>
        <v/>
      </c>
      <c r="AC2285" s="52"/>
      <c r="AD2285" s="52"/>
      <c r="AE2285" s="52"/>
      <c r="AF2285" s="52"/>
      <c r="AG2285" s="52"/>
      <c r="AH2285" s="52"/>
      <c r="AI2285" s="52"/>
      <c r="AJ2285" s="52"/>
    </row>
    <row r="2286" ht="15.75" customHeight="1">
      <c r="A2286" s="53"/>
      <c r="B2286" s="39" t="str">
        <f t="shared" si="1"/>
        <v/>
      </c>
      <c r="C2286" s="40" t="s">
        <v>7164</v>
      </c>
      <c r="D2286" s="41" t="s">
        <v>7165</v>
      </c>
      <c r="E2286" s="41" t="s">
        <v>6691</v>
      </c>
      <c r="F2286" s="40" t="s">
        <v>6728</v>
      </c>
      <c r="G2286" s="41" t="s">
        <v>6701</v>
      </c>
      <c r="H2286" s="62" t="s">
        <v>6693</v>
      </c>
      <c r="I2286" s="41" t="s">
        <v>6729</v>
      </c>
      <c r="J2286" s="56"/>
      <c r="K2286" s="44"/>
      <c r="L2286" s="45"/>
      <c r="M2286" s="46" t="s">
        <v>6730</v>
      </c>
      <c r="N2286" s="40" t="s">
        <v>6731</v>
      </c>
      <c r="O2286" s="61"/>
      <c r="P2286" s="49"/>
      <c r="Q2286" s="59"/>
      <c r="R2286" s="59"/>
      <c r="S2286" s="49"/>
      <c r="T2286" s="50" t="str">
        <f>IFERROR(__xludf.DUMMYFUNCTION("if(isblank($A2286),"""",REGEXREPLACE($A2286,   "",?(\d),?"",  ""$1""&amp;""-""&amp;$H2286))"),"")</f>
        <v/>
      </c>
      <c r="U2286" s="51" t="str">
        <f>IFERROR(__xludf.DUMMYFUNCTION("iferror(split(A2286,"","",TRUE,TRUE),"""")"),"")</f>
        <v/>
      </c>
      <c r="V2286" s="51"/>
      <c r="W2286" s="51"/>
      <c r="X2286" s="51"/>
      <c r="Y2286" s="50" t="str">
        <f>IFERROR(__xludf.DUMMYFUNCTION("if(or(U2286="""",U2286=""f""),"""",U2286&amp;"": ""&amp;vlookup(to_text(U2286),'1.Learning-Goals'!$A$3:$B$100,2,FALSE))"),"")</f>
        <v/>
      </c>
      <c r="Z2286" s="50" t="str">
        <f>IFERROR(__xludf.DUMMYFUNCTION("if(or(V2286="""",V2286=""f""),"""",V2286&amp;"": ""&amp;vlookup(to_text(V2286),'1.Learning-Goals'!$A$3:$B$100,2,FALSE))"),"")</f>
        <v/>
      </c>
      <c r="AA2286" s="50" t="str">
        <f>IFERROR(__xludf.DUMMYFUNCTION("if(or(W2286="""",W2286=""f""),"""",W2286&amp;"": ""&amp;vlookup(to_text(W2286),'1.Learning-Goals'!$A$3:$B$100,2,FALSE))"),"")</f>
        <v/>
      </c>
      <c r="AB2286" s="50" t="str">
        <f>IFERROR(__xludf.DUMMYFUNCTION("if(or(X2286="""",X2286=""f""),"""",X2286&amp;"": ""&amp;vlookup(to_text(X2286),'1.Learning-Goals'!$A$3:$B$100,2,FALSE))"),"")</f>
        <v/>
      </c>
      <c r="AC2286" s="52"/>
      <c r="AD2286" s="52"/>
      <c r="AE2286" s="52"/>
      <c r="AF2286" s="52"/>
      <c r="AG2286" s="52"/>
      <c r="AH2286" s="52"/>
      <c r="AI2286" s="52"/>
      <c r="AJ2286" s="52"/>
    </row>
    <row r="2287" ht="15.75" customHeight="1">
      <c r="A2287" s="53"/>
      <c r="B2287" s="39" t="str">
        <f t="shared" si="1"/>
        <v/>
      </c>
      <c r="C2287" s="40" t="s">
        <v>7166</v>
      </c>
      <c r="D2287" s="41" t="s">
        <v>7167</v>
      </c>
      <c r="E2287" s="41" t="s">
        <v>6691</v>
      </c>
      <c r="F2287" s="40" t="s">
        <v>7168</v>
      </c>
      <c r="G2287" s="41" t="s">
        <v>4902</v>
      </c>
      <c r="H2287" s="62" t="s">
        <v>6693</v>
      </c>
      <c r="I2287" s="41" t="s">
        <v>7169</v>
      </c>
      <c r="J2287" s="56"/>
      <c r="K2287" s="44"/>
      <c r="L2287" s="45"/>
      <c r="M2287" s="46" t="s">
        <v>7170</v>
      </c>
      <c r="N2287" s="40" t="s">
        <v>7171</v>
      </c>
      <c r="O2287" s="61"/>
      <c r="P2287" s="49"/>
      <c r="Q2287" s="59"/>
      <c r="R2287" s="59"/>
      <c r="S2287" s="49"/>
      <c r="T2287" s="50" t="str">
        <f>IFERROR(__xludf.DUMMYFUNCTION("if(isblank($A2287),"""",REGEXREPLACE($A2287,   "",?(\d),?"",  ""$1""&amp;""-""&amp;$H2287))"),"")</f>
        <v/>
      </c>
      <c r="U2287" s="51" t="str">
        <f>IFERROR(__xludf.DUMMYFUNCTION("iferror(split(A2287,"","",TRUE,TRUE),"""")"),"")</f>
        <v/>
      </c>
      <c r="V2287" s="51"/>
      <c r="W2287" s="51"/>
      <c r="X2287" s="51"/>
      <c r="Y2287" s="50" t="str">
        <f>IFERROR(__xludf.DUMMYFUNCTION("if(or(U2287="""",U2287=""f""),"""",U2287&amp;"": ""&amp;vlookup(to_text(U2287),'1.Learning-Goals'!$A$3:$B$100,2,FALSE))"),"")</f>
        <v/>
      </c>
      <c r="Z2287" s="50" t="str">
        <f>IFERROR(__xludf.DUMMYFUNCTION("if(or(V2287="""",V2287=""f""),"""",V2287&amp;"": ""&amp;vlookup(to_text(V2287),'1.Learning-Goals'!$A$3:$B$100,2,FALSE))"),"")</f>
        <v/>
      </c>
      <c r="AA2287" s="50" t="str">
        <f>IFERROR(__xludf.DUMMYFUNCTION("if(or(W2287="""",W2287=""f""),"""",W2287&amp;"": ""&amp;vlookup(to_text(W2287),'1.Learning-Goals'!$A$3:$B$100,2,FALSE))"),"")</f>
        <v/>
      </c>
      <c r="AB2287" s="50" t="str">
        <f>IFERROR(__xludf.DUMMYFUNCTION("if(or(X2287="""",X2287=""f""),"""",X2287&amp;"": ""&amp;vlookup(to_text(X2287),'1.Learning-Goals'!$A$3:$B$100,2,FALSE))"),"")</f>
        <v/>
      </c>
      <c r="AC2287" s="52"/>
      <c r="AD2287" s="52"/>
      <c r="AE2287" s="52"/>
      <c r="AF2287" s="52"/>
      <c r="AG2287" s="52"/>
      <c r="AH2287" s="52"/>
      <c r="AI2287" s="52"/>
      <c r="AJ2287" s="52"/>
    </row>
    <row r="2288" ht="15.75" customHeight="1">
      <c r="A2288" s="53"/>
      <c r="B2288" s="39" t="str">
        <f t="shared" si="1"/>
        <v/>
      </c>
      <c r="C2288" s="40" t="s">
        <v>7172</v>
      </c>
      <c r="D2288" s="41" t="s">
        <v>7173</v>
      </c>
      <c r="E2288" s="41" t="s">
        <v>6691</v>
      </c>
      <c r="F2288" s="40" t="s">
        <v>7168</v>
      </c>
      <c r="G2288" s="41" t="s">
        <v>1067</v>
      </c>
      <c r="H2288" s="62" t="s">
        <v>6693</v>
      </c>
      <c r="I2288" s="41" t="s">
        <v>7169</v>
      </c>
      <c r="J2288" s="56"/>
      <c r="K2288" s="44"/>
      <c r="L2288" s="45"/>
      <c r="M2288" s="46" t="s">
        <v>7170</v>
      </c>
      <c r="N2288" s="40" t="s">
        <v>7171</v>
      </c>
      <c r="O2288" s="61"/>
      <c r="P2288" s="49"/>
      <c r="Q2288" s="59"/>
      <c r="R2288" s="59"/>
      <c r="S2288" s="49"/>
      <c r="T2288" s="50" t="str">
        <f>IFERROR(__xludf.DUMMYFUNCTION("if(isblank($A2288),"""",REGEXREPLACE($A2288,   "",?(\d),?"",  ""$1""&amp;""-""&amp;$H2288))"),"")</f>
        <v/>
      </c>
      <c r="U2288" s="51" t="str">
        <f>IFERROR(__xludf.DUMMYFUNCTION("iferror(split(A2288,"","",TRUE,TRUE),"""")"),"")</f>
        <v/>
      </c>
      <c r="V2288" s="51"/>
      <c r="W2288" s="51"/>
      <c r="X2288" s="51"/>
      <c r="Y2288" s="50" t="str">
        <f>IFERROR(__xludf.DUMMYFUNCTION("if(or(U2288="""",U2288=""f""),"""",U2288&amp;"": ""&amp;vlookup(to_text(U2288),'1.Learning-Goals'!$A$3:$B$100,2,FALSE))"),"")</f>
        <v/>
      </c>
      <c r="Z2288" s="50" t="str">
        <f>IFERROR(__xludf.DUMMYFUNCTION("if(or(V2288="""",V2288=""f""),"""",V2288&amp;"": ""&amp;vlookup(to_text(V2288),'1.Learning-Goals'!$A$3:$B$100,2,FALSE))"),"")</f>
        <v/>
      </c>
      <c r="AA2288" s="50" t="str">
        <f>IFERROR(__xludf.DUMMYFUNCTION("if(or(W2288="""",W2288=""f""),"""",W2288&amp;"": ""&amp;vlookup(to_text(W2288),'1.Learning-Goals'!$A$3:$B$100,2,FALSE))"),"")</f>
        <v/>
      </c>
      <c r="AB2288" s="50" t="str">
        <f>IFERROR(__xludf.DUMMYFUNCTION("if(or(X2288="""",X2288=""f""),"""",X2288&amp;"": ""&amp;vlookup(to_text(X2288),'1.Learning-Goals'!$A$3:$B$100,2,FALSE))"),"")</f>
        <v/>
      </c>
      <c r="AC2288" s="52"/>
      <c r="AD2288" s="52"/>
      <c r="AE2288" s="52"/>
      <c r="AF2288" s="52"/>
      <c r="AG2288" s="52"/>
      <c r="AH2288" s="52"/>
      <c r="AI2288" s="52"/>
      <c r="AJ2288" s="52"/>
    </row>
    <row r="2289" ht="15.75" customHeight="1">
      <c r="A2289" s="53"/>
      <c r="B2289" s="39" t="str">
        <f t="shared" si="1"/>
        <v/>
      </c>
      <c r="C2289" s="40" t="s">
        <v>7174</v>
      </c>
      <c r="D2289" s="41" t="s">
        <v>7175</v>
      </c>
      <c r="E2289" s="41" t="s">
        <v>6691</v>
      </c>
      <c r="F2289" s="40" t="s">
        <v>7168</v>
      </c>
      <c r="G2289" s="41" t="s">
        <v>4051</v>
      </c>
      <c r="H2289" s="62" t="s">
        <v>6693</v>
      </c>
      <c r="I2289" s="41" t="s">
        <v>7169</v>
      </c>
      <c r="J2289" s="43"/>
      <c r="K2289" s="44"/>
      <c r="L2289" s="45"/>
      <c r="M2289" s="46" t="s">
        <v>7170</v>
      </c>
      <c r="N2289" s="40" t="s">
        <v>7171</v>
      </c>
      <c r="O2289" s="61"/>
      <c r="P2289" s="49"/>
      <c r="Q2289" s="59"/>
      <c r="R2289" s="59"/>
      <c r="S2289" s="49"/>
      <c r="T2289" s="50" t="str">
        <f>IFERROR(__xludf.DUMMYFUNCTION("if(isblank($A2289),"""",REGEXREPLACE($A2289,   "",?(\d),?"",  ""$1""&amp;""-""&amp;$H2289))"),"")</f>
        <v/>
      </c>
      <c r="U2289" s="51" t="str">
        <f>IFERROR(__xludf.DUMMYFUNCTION("iferror(split(A2289,"","",TRUE,TRUE),"""")"),"")</f>
        <v/>
      </c>
      <c r="V2289" s="51"/>
      <c r="W2289" s="51"/>
      <c r="X2289" s="51"/>
      <c r="Y2289" s="50" t="str">
        <f>IFERROR(__xludf.DUMMYFUNCTION("if(or(U2289="""",U2289=""f""),"""",U2289&amp;"": ""&amp;vlookup(to_text(U2289),'1.Learning-Goals'!$A$3:$B$100,2,FALSE))"),"")</f>
        <v/>
      </c>
      <c r="Z2289" s="50" t="str">
        <f>IFERROR(__xludf.DUMMYFUNCTION("if(or(V2289="""",V2289=""f""),"""",V2289&amp;"": ""&amp;vlookup(to_text(V2289),'1.Learning-Goals'!$A$3:$B$100,2,FALSE))"),"")</f>
        <v/>
      </c>
      <c r="AA2289" s="50" t="str">
        <f>IFERROR(__xludf.DUMMYFUNCTION("if(or(W2289="""",W2289=""f""),"""",W2289&amp;"": ""&amp;vlookup(to_text(W2289),'1.Learning-Goals'!$A$3:$B$100,2,FALSE))"),"")</f>
        <v/>
      </c>
      <c r="AB2289" s="50" t="str">
        <f>IFERROR(__xludf.DUMMYFUNCTION("if(or(X2289="""",X2289=""f""),"""",X2289&amp;"": ""&amp;vlookup(to_text(X2289),'1.Learning-Goals'!$A$3:$B$100,2,FALSE))"),"")</f>
        <v/>
      </c>
      <c r="AC2289" s="52"/>
      <c r="AD2289" s="52"/>
      <c r="AE2289" s="52"/>
      <c r="AF2289" s="52"/>
      <c r="AG2289" s="52"/>
      <c r="AH2289" s="52"/>
      <c r="AI2289" s="52"/>
      <c r="AJ2289" s="52"/>
    </row>
    <row r="2290" ht="15.75" customHeight="1">
      <c r="A2290" s="53"/>
      <c r="B2290" s="39" t="str">
        <f t="shared" si="1"/>
        <v/>
      </c>
      <c r="C2290" s="40" t="s">
        <v>7176</v>
      </c>
      <c r="D2290" s="41" t="s">
        <v>7177</v>
      </c>
      <c r="E2290" s="41" t="s">
        <v>6691</v>
      </c>
      <c r="F2290" s="40" t="s">
        <v>7168</v>
      </c>
      <c r="G2290" s="41" t="s">
        <v>6701</v>
      </c>
      <c r="H2290" s="62" t="s">
        <v>6693</v>
      </c>
      <c r="I2290" s="41" t="s">
        <v>7169</v>
      </c>
      <c r="J2290" s="56"/>
      <c r="K2290" s="44"/>
      <c r="L2290" s="45"/>
      <c r="M2290" s="46" t="s">
        <v>7170</v>
      </c>
      <c r="N2290" s="40" t="s">
        <v>7171</v>
      </c>
      <c r="O2290" s="61"/>
      <c r="P2290" s="49"/>
      <c r="Q2290" s="59"/>
      <c r="R2290" s="59"/>
      <c r="S2290" s="49"/>
      <c r="T2290" s="50" t="str">
        <f>IFERROR(__xludf.DUMMYFUNCTION("if(isblank($A2290),"""",REGEXREPLACE($A2290,   "",?(\d),?"",  ""$1""&amp;""-""&amp;$H2290))"),"")</f>
        <v/>
      </c>
      <c r="U2290" s="51" t="str">
        <f>IFERROR(__xludf.DUMMYFUNCTION("iferror(split(A2290,"","",TRUE,TRUE),"""")"),"")</f>
        <v/>
      </c>
      <c r="V2290" s="51"/>
      <c r="W2290" s="51"/>
      <c r="X2290" s="51"/>
      <c r="Y2290" s="50" t="str">
        <f>IFERROR(__xludf.DUMMYFUNCTION("if(or(U2290="""",U2290=""f""),"""",U2290&amp;"": ""&amp;vlookup(to_text(U2290),'1.Learning-Goals'!$A$3:$B$100,2,FALSE))"),"")</f>
        <v/>
      </c>
      <c r="Z2290" s="50" t="str">
        <f>IFERROR(__xludf.DUMMYFUNCTION("if(or(V2290="""",V2290=""f""),"""",V2290&amp;"": ""&amp;vlookup(to_text(V2290),'1.Learning-Goals'!$A$3:$B$100,2,FALSE))"),"")</f>
        <v/>
      </c>
      <c r="AA2290" s="50" t="str">
        <f>IFERROR(__xludf.DUMMYFUNCTION("if(or(W2290="""",W2290=""f""),"""",W2290&amp;"": ""&amp;vlookup(to_text(W2290),'1.Learning-Goals'!$A$3:$B$100,2,FALSE))"),"")</f>
        <v/>
      </c>
      <c r="AB2290" s="50" t="str">
        <f>IFERROR(__xludf.DUMMYFUNCTION("if(or(X2290="""",X2290=""f""),"""",X2290&amp;"": ""&amp;vlookup(to_text(X2290),'1.Learning-Goals'!$A$3:$B$100,2,FALSE))"),"")</f>
        <v/>
      </c>
      <c r="AC2290" s="52"/>
      <c r="AD2290" s="52"/>
      <c r="AE2290" s="52"/>
      <c r="AF2290" s="52"/>
      <c r="AG2290" s="52"/>
      <c r="AH2290" s="52"/>
      <c r="AI2290" s="52"/>
      <c r="AJ2290" s="52"/>
    </row>
    <row r="2291" ht="15.75" customHeight="1">
      <c r="A2291" s="53"/>
      <c r="B2291" s="39" t="str">
        <f t="shared" si="1"/>
        <v/>
      </c>
      <c r="C2291" s="40" t="s">
        <v>7178</v>
      </c>
      <c r="D2291" s="41" t="s">
        <v>7179</v>
      </c>
      <c r="E2291" s="41" t="s">
        <v>6691</v>
      </c>
      <c r="F2291" s="40" t="s">
        <v>7168</v>
      </c>
      <c r="G2291" s="41" t="s">
        <v>4902</v>
      </c>
      <c r="H2291" s="62" t="s">
        <v>6693</v>
      </c>
      <c r="I2291" s="41" t="s">
        <v>7169</v>
      </c>
      <c r="J2291" s="56"/>
      <c r="K2291" s="44"/>
      <c r="L2291" s="45"/>
      <c r="M2291" s="46" t="s">
        <v>7170</v>
      </c>
      <c r="N2291" s="40" t="s">
        <v>7171</v>
      </c>
      <c r="O2291" s="61"/>
      <c r="P2291" s="49"/>
      <c r="Q2291" s="59"/>
      <c r="R2291" s="59"/>
      <c r="S2291" s="49"/>
      <c r="T2291" s="50" t="str">
        <f>IFERROR(__xludf.DUMMYFUNCTION("if(isblank($A2291),"""",REGEXREPLACE($A2291,   "",?(\d),?"",  ""$1""&amp;""-""&amp;$H2291))"),"")</f>
        <v/>
      </c>
      <c r="U2291" s="51" t="str">
        <f>IFERROR(__xludf.DUMMYFUNCTION("iferror(split(A2291,"","",TRUE,TRUE),"""")"),"")</f>
        <v/>
      </c>
      <c r="V2291" s="51"/>
      <c r="W2291" s="51"/>
      <c r="X2291" s="51"/>
      <c r="Y2291" s="50" t="str">
        <f>IFERROR(__xludf.DUMMYFUNCTION("if(or(U2291="""",U2291=""f""),"""",U2291&amp;"": ""&amp;vlookup(to_text(U2291),'1.Learning-Goals'!$A$3:$B$100,2,FALSE))"),"")</f>
        <v/>
      </c>
      <c r="Z2291" s="50" t="str">
        <f>IFERROR(__xludf.DUMMYFUNCTION("if(or(V2291="""",V2291=""f""),"""",V2291&amp;"": ""&amp;vlookup(to_text(V2291),'1.Learning-Goals'!$A$3:$B$100,2,FALSE))"),"")</f>
        <v/>
      </c>
      <c r="AA2291" s="50" t="str">
        <f>IFERROR(__xludf.DUMMYFUNCTION("if(or(W2291="""",W2291=""f""),"""",W2291&amp;"": ""&amp;vlookup(to_text(W2291),'1.Learning-Goals'!$A$3:$B$100,2,FALSE))"),"")</f>
        <v/>
      </c>
      <c r="AB2291" s="50" t="str">
        <f>IFERROR(__xludf.DUMMYFUNCTION("if(or(X2291="""",X2291=""f""),"""",X2291&amp;"": ""&amp;vlookup(to_text(X2291),'1.Learning-Goals'!$A$3:$B$100,2,FALSE))"),"")</f>
        <v/>
      </c>
      <c r="AC2291" s="52"/>
      <c r="AD2291" s="52"/>
      <c r="AE2291" s="52"/>
      <c r="AF2291" s="52"/>
      <c r="AG2291" s="52"/>
      <c r="AH2291" s="52"/>
      <c r="AI2291" s="52"/>
      <c r="AJ2291" s="52"/>
    </row>
    <row r="2292" ht="15.75" customHeight="1">
      <c r="A2292" s="53"/>
      <c r="B2292" s="39" t="str">
        <f t="shared" si="1"/>
        <v/>
      </c>
      <c r="C2292" s="40" t="s">
        <v>7180</v>
      </c>
      <c r="D2292" s="41" t="s">
        <v>7181</v>
      </c>
      <c r="E2292" s="41" t="s">
        <v>6691</v>
      </c>
      <c r="F2292" s="40" t="s">
        <v>7168</v>
      </c>
      <c r="G2292" s="41" t="s">
        <v>1067</v>
      </c>
      <c r="H2292" s="62" t="s">
        <v>6693</v>
      </c>
      <c r="I2292" s="41" t="s">
        <v>7169</v>
      </c>
      <c r="J2292" s="56"/>
      <c r="K2292" s="44"/>
      <c r="L2292" s="45"/>
      <c r="M2292" s="46" t="s">
        <v>7170</v>
      </c>
      <c r="N2292" s="40" t="s">
        <v>7171</v>
      </c>
      <c r="O2292" s="61"/>
      <c r="P2292" s="49"/>
      <c r="Q2292" s="59"/>
      <c r="R2292" s="59"/>
      <c r="S2292" s="49"/>
      <c r="T2292" s="50" t="str">
        <f>IFERROR(__xludf.DUMMYFUNCTION("if(isblank($A2292),"""",REGEXREPLACE($A2292,   "",?(\d),?"",  ""$1""&amp;""-""&amp;$H2292))"),"")</f>
        <v/>
      </c>
      <c r="U2292" s="51" t="str">
        <f>IFERROR(__xludf.DUMMYFUNCTION("iferror(split(A2292,"","",TRUE,TRUE),"""")"),"")</f>
        <v/>
      </c>
      <c r="V2292" s="51"/>
      <c r="W2292" s="51"/>
      <c r="X2292" s="51"/>
      <c r="Y2292" s="50" t="str">
        <f>IFERROR(__xludf.DUMMYFUNCTION("if(or(U2292="""",U2292=""f""),"""",U2292&amp;"": ""&amp;vlookup(to_text(U2292),'1.Learning-Goals'!$A$3:$B$100,2,FALSE))"),"")</f>
        <v/>
      </c>
      <c r="Z2292" s="50" t="str">
        <f>IFERROR(__xludf.DUMMYFUNCTION("if(or(V2292="""",V2292=""f""),"""",V2292&amp;"": ""&amp;vlookup(to_text(V2292),'1.Learning-Goals'!$A$3:$B$100,2,FALSE))"),"")</f>
        <v/>
      </c>
      <c r="AA2292" s="50" t="str">
        <f>IFERROR(__xludf.DUMMYFUNCTION("if(or(W2292="""",W2292=""f""),"""",W2292&amp;"": ""&amp;vlookup(to_text(W2292),'1.Learning-Goals'!$A$3:$B$100,2,FALSE))"),"")</f>
        <v/>
      </c>
      <c r="AB2292" s="50" t="str">
        <f>IFERROR(__xludf.DUMMYFUNCTION("if(or(X2292="""",X2292=""f""),"""",X2292&amp;"": ""&amp;vlookup(to_text(X2292),'1.Learning-Goals'!$A$3:$B$100,2,FALSE))"),"")</f>
        <v/>
      </c>
      <c r="AC2292" s="52"/>
      <c r="AD2292" s="52"/>
      <c r="AE2292" s="52"/>
      <c r="AF2292" s="52"/>
      <c r="AG2292" s="52"/>
      <c r="AH2292" s="52"/>
      <c r="AI2292" s="52"/>
      <c r="AJ2292" s="52"/>
    </row>
    <row r="2293" ht="15.75" customHeight="1">
      <c r="A2293" s="53"/>
      <c r="B2293" s="39" t="str">
        <f t="shared" si="1"/>
        <v/>
      </c>
      <c r="C2293" s="40" t="s">
        <v>7182</v>
      </c>
      <c r="D2293" s="41" t="s">
        <v>7183</v>
      </c>
      <c r="E2293" s="41" t="s">
        <v>6691</v>
      </c>
      <c r="F2293" s="40" t="s">
        <v>7168</v>
      </c>
      <c r="G2293" s="41" t="s">
        <v>4051</v>
      </c>
      <c r="H2293" s="62" t="s">
        <v>6693</v>
      </c>
      <c r="I2293" s="41" t="s">
        <v>7169</v>
      </c>
      <c r="J2293" s="43"/>
      <c r="K2293" s="44"/>
      <c r="L2293" s="45"/>
      <c r="M2293" s="46" t="s">
        <v>7170</v>
      </c>
      <c r="N2293" s="40" t="s">
        <v>7171</v>
      </c>
      <c r="O2293" s="61"/>
      <c r="P2293" s="49"/>
      <c r="Q2293" s="59"/>
      <c r="R2293" s="59"/>
      <c r="S2293" s="49"/>
      <c r="T2293" s="50" t="str">
        <f>IFERROR(__xludf.DUMMYFUNCTION("if(isblank($A2293),"""",REGEXREPLACE($A2293,   "",?(\d),?"",  ""$1""&amp;""-""&amp;$H2293))"),"")</f>
        <v/>
      </c>
      <c r="U2293" s="51" t="str">
        <f>IFERROR(__xludf.DUMMYFUNCTION("iferror(split(A2293,"","",TRUE,TRUE),"""")"),"")</f>
        <v/>
      </c>
      <c r="V2293" s="51"/>
      <c r="W2293" s="51"/>
      <c r="X2293" s="51"/>
      <c r="Y2293" s="50" t="str">
        <f>IFERROR(__xludf.DUMMYFUNCTION("if(or(U2293="""",U2293=""f""),"""",U2293&amp;"": ""&amp;vlookup(to_text(U2293),'1.Learning-Goals'!$A$3:$B$100,2,FALSE))"),"")</f>
        <v/>
      </c>
      <c r="Z2293" s="50" t="str">
        <f>IFERROR(__xludf.DUMMYFUNCTION("if(or(V2293="""",V2293=""f""),"""",V2293&amp;"": ""&amp;vlookup(to_text(V2293),'1.Learning-Goals'!$A$3:$B$100,2,FALSE))"),"")</f>
        <v/>
      </c>
      <c r="AA2293" s="50" t="str">
        <f>IFERROR(__xludf.DUMMYFUNCTION("if(or(W2293="""",W2293=""f""),"""",W2293&amp;"": ""&amp;vlookup(to_text(W2293),'1.Learning-Goals'!$A$3:$B$100,2,FALSE))"),"")</f>
        <v/>
      </c>
      <c r="AB2293" s="50" t="str">
        <f>IFERROR(__xludf.DUMMYFUNCTION("if(or(X2293="""",X2293=""f""),"""",X2293&amp;"": ""&amp;vlookup(to_text(X2293),'1.Learning-Goals'!$A$3:$B$100,2,FALSE))"),"")</f>
        <v/>
      </c>
      <c r="AC2293" s="52"/>
      <c r="AD2293" s="52"/>
      <c r="AE2293" s="52"/>
      <c r="AF2293" s="52"/>
      <c r="AG2293" s="52"/>
      <c r="AH2293" s="52"/>
      <c r="AI2293" s="52"/>
      <c r="AJ2293" s="52"/>
    </row>
    <row r="2294" ht="15.75" customHeight="1">
      <c r="A2294" s="53"/>
      <c r="B2294" s="39" t="str">
        <f t="shared" si="1"/>
        <v/>
      </c>
      <c r="C2294" s="40" t="s">
        <v>7184</v>
      </c>
      <c r="D2294" s="41" t="s">
        <v>7185</v>
      </c>
      <c r="E2294" s="41" t="s">
        <v>6691</v>
      </c>
      <c r="F2294" s="40" t="s">
        <v>7168</v>
      </c>
      <c r="G2294" s="41" t="s">
        <v>6701</v>
      </c>
      <c r="H2294" s="62" t="s">
        <v>6693</v>
      </c>
      <c r="I2294" s="41" t="s">
        <v>7169</v>
      </c>
      <c r="J2294" s="56"/>
      <c r="K2294" s="44"/>
      <c r="L2294" s="45"/>
      <c r="M2294" s="46" t="s">
        <v>7170</v>
      </c>
      <c r="N2294" s="40" t="s">
        <v>7171</v>
      </c>
      <c r="O2294" s="61"/>
      <c r="P2294" s="49"/>
      <c r="Q2294" s="59"/>
      <c r="R2294" s="59"/>
      <c r="S2294" s="49"/>
      <c r="T2294" s="50" t="str">
        <f>IFERROR(__xludf.DUMMYFUNCTION("if(isblank($A2294),"""",REGEXREPLACE($A2294,   "",?(\d),?"",  ""$1""&amp;""-""&amp;$H2294))"),"")</f>
        <v/>
      </c>
      <c r="U2294" s="51" t="str">
        <f>IFERROR(__xludf.DUMMYFUNCTION("iferror(split(A2294,"","",TRUE,TRUE),"""")"),"")</f>
        <v/>
      </c>
      <c r="V2294" s="51"/>
      <c r="W2294" s="51"/>
      <c r="X2294" s="51"/>
      <c r="Y2294" s="50" t="str">
        <f>IFERROR(__xludf.DUMMYFUNCTION("if(or(U2294="""",U2294=""f""),"""",U2294&amp;"": ""&amp;vlookup(to_text(U2294),'1.Learning-Goals'!$A$3:$B$100,2,FALSE))"),"")</f>
        <v/>
      </c>
      <c r="Z2294" s="50" t="str">
        <f>IFERROR(__xludf.DUMMYFUNCTION("if(or(V2294="""",V2294=""f""),"""",V2294&amp;"": ""&amp;vlookup(to_text(V2294),'1.Learning-Goals'!$A$3:$B$100,2,FALSE))"),"")</f>
        <v/>
      </c>
      <c r="AA2294" s="50" t="str">
        <f>IFERROR(__xludf.DUMMYFUNCTION("if(or(W2294="""",W2294=""f""),"""",W2294&amp;"": ""&amp;vlookup(to_text(W2294),'1.Learning-Goals'!$A$3:$B$100,2,FALSE))"),"")</f>
        <v/>
      </c>
      <c r="AB2294" s="50" t="str">
        <f>IFERROR(__xludf.DUMMYFUNCTION("if(or(X2294="""",X2294=""f""),"""",X2294&amp;"": ""&amp;vlookup(to_text(X2294),'1.Learning-Goals'!$A$3:$B$100,2,FALSE))"),"")</f>
        <v/>
      </c>
      <c r="AC2294" s="52"/>
      <c r="AD2294" s="52"/>
      <c r="AE2294" s="52"/>
      <c r="AF2294" s="52"/>
      <c r="AG2294" s="52"/>
      <c r="AH2294" s="52"/>
      <c r="AI2294" s="52"/>
      <c r="AJ2294" s="52"/>
    </row>
    <row r="2295" ht="15.75" customHeight="1">
      <c r="A2295" s="53"/>
      <c r="B2295" s="39" t="str">
        <f t="shared" si="1"/>
        <v/>
      </c>
      <c r="C2295" s="40" t="s">
        <v>7186</v>
      </c>
      <c r="D2295" s="41" t="s">
        <v>7187</v>
      </c>
      <c r="E2295" s="41" t="s">
        <v>6691</v>
      </c>
      <c r="F2295" s="40" t="s">
        <v>7168</v>
      </c>
      <c r="G2295" s="41" t="s">
        <v>4902</v>
      </c>
      <c r="H2295" s="62" t="s">
        <v>6693</v>
      </c>
      <c r="I2295" s="41" t="s">
        <v>7169</v>
      </c>
      <c r="J2295" s="56"/>
      <c r="K2295" s="44"/>
      <c r="L2295" s="45"/>
      <c r="M2295" s="46" t="s">
        <v>7170</v>
      </c>
      <c r="N2295" s="40" t="s">
        <v>7171</v>
      </c>
      <c r="O2295" s="61"/>
      <c r="P2295" s="49"/>
      <c r="Q2295" s="59"/>
      <c r="R2295" s="59"/>
      <c r="S2295" s="49"/>
      <c r="T2295" s="50" t="str">
        <f>IFERROR(__xludf.DUMMYFUNCTION("if(isblank($A2295),"""",REGEXREPLACE($A2295,   "",?(\d),?"",  ""$1""&amp;""-""&amp;$H2295))"),"")</f>
        <v/>
      </c>
      <c r="U2295" s="51" t="str">
        <f>IFERROR(__xludf.DUMMYFUNCTION("iferror(split(A2295,"","",TRUE,TRUE),"""")"),"")</f>
        <v/>
      </c>
      <c r="V2295" s="51"/>
      <c r="W2295" s="51"/>
      <c r="X2295" s="51"/>
      <c r="Y2295" s="50" t="str">
        <f>IFERROR(__xludf.DUMMYFUNCTION("if(or(U2295="""",U2295=""f""),"""",U2295&amp;"": ""&amp;vlookup(to_text(U2295),'1.Learning-Goals'!$A$3:$B$100,2,FALSE))"),"")</f>
        <v/>
      </c>
      <c r="Z2295" s="50" t="str">
        <f>IFERROR(__xludf.DUMMYFUNCTION("if(or(V2295="""",V2295=""f""),"""",V2295&amp;"": ""&amp;vlookup(to_text(V2295),'1.Learning-Goals'!$A$3:$B$100,2,FALSE))"),"")</f>
        <v/>
      </c>
      <c r="AA2295" s="50" t="str">
        <f>IFERROR(__xludf.DUMMYFUNCTION("if(or(W2295="""",W2295=""f""),"""",W2295&amp;"": ""&amp;vlookup(to_text(W2295),'1.Learning-Goals'!$A$3:$B$100,2,FALSE))"),"")</f>
        <v/>
      </c>
      <c r="AB2295" s="50" t="str">
        <f>IFERROR(__xludf.DUMMYFUNCTION("if(or(X2295="""",X2295=""f""),"""",X2295&amp;"": ""&amp;vlookup(to_text(X2295),'1.Learning-Goals'!$A$3:$B$100,2,FALSE))"),"")</f>
        <v/>
      </c>
      <c r="AC2295" s="52"/>
      <c r="AD2295" s="52"/>
      <c r="AE2295" s="52"/>
      <c r="AF2295" s="52"/>
      <c r="AG2295" s="52"/>
      <c r="AH2295" s="52"/>
      <c r="AI2295" s="52"/>
      <c r="AJ2295" s="52"/>
    </row>
    <row r="2296" ht="15.75" customHeight="1">
      <c r="A2296" s="53"/>
      <c r="B2296" s="39" t="str">
        <f t="shared" si="1"/>
        <v/>
      </c>
      <c r="C2296" s="40" t="s">
        <v>7188</v>
      </c>
      <c r="D2296" s="41" t="s">
        <v>7189</v>
      </c>
      <c r="E2296" s="41" t="s">
        <v>6691</v>
      </c>
      <c r="F2296" s="40" t="s">
        <v>7168</v>
      </c>
      <c r="G2296" s="41" t="s">
        <v>1067</v>
      </c>
      <c r="H2296" s="62" t="s">
        <v>6693</v>
      </c>
      <c r="I2296" s="41" t="s">
        <v>7169</v>
      </c>
      <c r="J2296" s="56"/>
      <c r="K2296" s="44"/>
      <c r="L2296" s="45"/>
      <c r="M2296" s="46" t="s">
        <v>7170</v>
      </c>
      <c r="N2296" s="40" t="s">
        <v>7171</v>
      </c>
      <c r="O2296" s="61"/>
      <c r="P2296" s="49"/>
      <c r="Q2296" s="59"/>
      <c r="R2296" s="59"/>
      <c r="S2296" s="49"/>
      <c r="T2296" s="50" t="str">
        <f>IFERROR(__xludf.DUMMYFUNCTION("if(isblank($A2296),"""",REGEXREPLACE($A2296,   "",?(\d),?"",  ""$1""&amp;""-""&amp;$H2296))"),"")</f>
        <v/>
      </c>
      <c r="U2296" s="51" t="str">
        <f>IFERROR(__xludf.DUMMYFUNCTION("iferror(split(A2296,"","",TRUE,TRUE),"""")"),"")</f>
        <v/>
      </c>
      <c r="V2296" s="51"/>
      <c r="W2296" s="51"/>
      <c r="X2296" s="51"/>
      <c r="Y2296" s="50" t="str">
        <f>IFERROR(__xludf.DUMMYFUNCTION("if(or(U2296="""",U2296=""f""),"""",U2296&amp;"": ""&amp;vlookup(to_text(U2296),'1.Learning-Goals'!$A$3:$B$100,2,FALSE))"),"")</f>
        <v/>
      </c>
      <c r="Z2296" s="50" t="str">
        <f>IFERROR(__xludf.DUMMYFUNCTION("if(or(V2296="""",V2296=""f""),"""",V2296&amp;"": ""&amp;vlookup(to_text(V2296),'1.Learning-Goals'!$A$3:$B$100,2,FALSE))"),"")</f>
        <v/>
      </c>
      <c r="AA2296" s="50" t="str">
        <f>IFERROR(__xludf.DUMMYFUNCTION("if(or(W2296="""",W2296=""f""),"""",W2296&amp;"": ""&amp;vlookup(to_text(W2296),'1.Learning-Goals'!$A$3:$B$100,2,FALSE))"),"")</f>
        <v/>
      </c>
      <c r="AB2296" s="50" t="str">
        <f>IFERROR(__xludf.DUMMYFUNCTION("if(or(X2296="""",X2296=""f""),"""",X2296&amp;"": ""&amp;vlookup(to_text(X2296),'1.Learning-Goals'!$A$3:$B$100,2,FALSE))"),"")</f>
        <v/>
      </c>
      <c r="AC2296" s="52"/>
      <c r="AD2296" s="52"/>
      <c r="AE2296" s="52"/>
      <c r="AF2296" s="52"/>
      <c r="AG2296" s="52"/>
      <c r="AH2296" s="52"/>
      <c r="AI2296" s="52"/>
      <c r="AJ2296" s="52"/>
    </row>
    <row r="2297" ht="15.75" customHeight="1">
      <c r="A2297" s="53"/>
      <c r="B2297" s="39" t="str">
        <f t="shared" si="1"/>
        <v/>
      </c>
      <c r="C2297" s="40" t="s">
        <v>7190</v>
      </c>
      <c r="D2297" s="41" t="s">
        <v>7191</v>
      </c>
      <c r="E2297" s="41" t="s">
        <v>6691</v>
      </c>
      <c r="F2297" s="40" t="s">
        <v>7168</v>
      </c>
      <c r="G2297" s="41" t="s">
        <v>4051</v>
      </c>
      <c r="H2297" s="62" t="s">
        <v>6693</v>
      </c>
      <c r="I2297" s="41" t="s">
        <v>7169</v>
      </c>
      <c r="J2297" s="43"/>
      <c r="K2297" s="44"/>
      <c r="L2297" s="45"/>
      <c r="M2297" s="46" t="s">
        <v>7170</v>
      </c>
      <c r="N2297" s="40" t="s">
        <v>7171</v>
      </c>
      <c r="O2297" s="61"/>
      <c r="P2297" s="49"/>
      <c r="Q2297" s="59"/>
      <c r="R2297" s="59"/>
      <c r="S2297" s="49"/>
      <c r="T2297" s="50" t="str">
        <f>IFERROR(__xludf.DUMMYFUNCTION("if(isblank($A2297),"""",REGEXREPLACE($A2297,   "",?(\d),?"",  ""$1""&amp;""-""&amp;$H2297))"),"")</f>
        <v/>
      </c>
      <c r="U2297" s="51" t="str">
        <f>IFERROR(__xludf.DUMMYFUNCTION("iferror(split(A2297,"","",TRUE,TRUE),"""")"),"")</f>
        <v/>
      </c>
      <c r="V2297" s="51"/>
      <c r="W2297" s="51"/>
      <c r="X2297" s="51"/>
      <c r="Y2297" s="50" t="str">
        <f>IFERROR(__xludf.DUMMYFUNCTION("if(or(U2297="""",U2297=""f""),"""",U2297&amp;"": ""&amp;vlookup(to_text(U2297),'1.Learning-Goals'!$A$3:$B$100,2,FALSE))"),"")</f>
        <v/>
      </c>
      <c r="Z2297" s="50" t="str">
        <f>IFERROR(__xludf.DUMMYFUNCTION("if(or(V2297="""",V2297=""f""),"""",V2297&amp;"": ""&amp;vlookup(to_text(V2297),'1.Learning-Goals'!$A$3:$B$100,2,FALSE))"),"")</f>
        <v/>
      </c>
      <c r="AA2297" s="50" t="str">
        <f>IFERROR(__xludf.DUMMYFUNCTION("if(or(W2297="""",W2297=""f""),"""",W2297&amp;"": ""&amp;vlookup(to_text(W2297),'1.Learning-Goals'!$A$3:$B$100,2,FALSE))"),"")</f>
        <v/>
      </c>
      <c r="AB2297" s="50" t="str">
        <f>IFERROR(__xludf.DUMMYFUNCTION("if(or(X2297="""",X2297=""f""),"""",X2297&amp;"": ""&amp;vlookup(to_text(X2297),'1.Learning-Goals'!$A$3:$B$100,2,FALSE))"),"")</f>
        <v/>
      </c>
      <c r="AC2297" s="52"/>
      <c r="AD2297" s="52"/>
      <c r="AE2297" s="52"/>
      <c r="AF2297" s="52"/>
      <c r="AG2297" s="52"/>
      <c r="AH2297" s="52"/>
      <c r="AI2297" s="52"/>
      <c r="AJ2297" s="52"/>
    </row>
    <row r="2298" ht="15.75" customHeight="1">
      <c r="A2298" s="53"/>
      <c r="B2298" s="39" t="str">
        <f t="shared" si="1"/>
        <v/>
      </c>
      <c r="C2298" s="40" t="s">
        <v>7192</v>
      </c>
      <c r="D2298" s="41" t="s">
        <v>7193</v>
      </c>
      <c r="E2298" s="41" t="s">
        <v>6691</v>
      </c>
      <c r="F2298" s="40" t="s">
        <v>7168</v>
      </c>
      <c r="G2298" s="41" t="s">
        <v>4902</v>
      </c>
      <c r="H2298" s="62" t="s">
        <v>6693</v>
      </c>
      <c r="I2298" s="41" t="s">
        <v>7169</v>
      </c>
      <c r="J2298" s="56"/>
      <c r="K2298" s="44"/>
      <c r="L2298" s="45"/>
      <c r="M2298" s="46" t="s">
        <v>7170</v>
      </c>
      <c r="N2298" s="40" t="s">
        <v>7171</v>
      </c>
      <c r="O2298" s="61"/>
      <c r="P2298" s="49"/>
      <c r="Q2298" s="59"/>
      <c r="R2298" s="59"/>
      <c r="S2298" s="49"/>
      <c r="T2298" s="50" t="str">
        <f>IFERROR(__xludf.DUMMYFUNCTION("if(isblank($A2298),"""",REGEXREPLACE($A2298,   "",?(\d),?"",  ""$1""&amp;""-""&amp;$H2298))"),"")</f>
        <v/>
      </c>
      <c r="U2298" s="51" t="str">
        <f>IFERROR(__xludf.DUMMYFUNCTION("iferror(split(A2298,"","",TRUE,TRUE),"""")"),"")</f>
        <v/>
      </c>
      <c r="V2298" s="51"/>
      <c r="W2298" s="51"/>
      <c r="X2298" s="51"/>
      <c r="Y2298" s="50" t="str">
        <f>IFERROR(__xludf.DUMMYFUNCTION("if(or(U2298="""",U2298=""f""),"""",U2298&amp;"": ""&amp;vlookup(to_text(U2298),'1.Learning-Goals'!$A$3:$B$100,2,FALSE))"),"")</f>
        <v/>
      </c>
      <c r="Z2298" s="50" t="str">
        <f>IFERROR(__xludf.DUMMYFUNCTION("if(or(V2298="""",V2298=""f""),"""",V2298&amp;"": ""&amp;vlookup(to_text(V2298),'1.Learning-Goals'!$A$3:$B$100,2,FALSE))"),"")</f>
        <v/>
      </c>
      <c r="AA2298" s="50" t="str">
        <f>IFERROR(__xludf.DUMMYFUNCTION("if(or(W2298="""",W2298=""f""),"""",W2298&amp;"": ""&amp;vlookup(to_text(W2298),'1.Learning-Goals'!$A$3:$B$100,2,FALSE))"),"")</f>
        <v/>
      </c>
      <c r="AB2298" s="50" t="str">
        <f>IFERROR(__xludf.DUMMYFUNCTION("if(or(X2298="""",X2298=""f""),"""",X2298&amp;"": ""&amp;vlookup(to_text(X2298),'1.Learning-Goals'!$A$3:$B$100,2,FALSE))"),"")</f>
        <v/>
      </c>
      <c r="AC2298" s="52"/>
      <c r="AD2298" s="52"/>
      <c r="AE2298" s="52"/>
      <c r="AF2298" s="52"/>
      <c r="AG2298" s="52"/>
      <c r="AH2298" s="52"/>
      <c r="AI2298" s="52"/>
      <c r="AJ2298" s="52"/>
    </row>
    <row r="2299" ht="15.75" customHeight="1">
      <c r="A2299" s="53"/>
      <c r="B2299" s="39" t="str">
        <f t="shared" si="1"/>
        <v/>
      </c>
      <c r="C2299" s="40" t="s">
        <v>7194</v>
      </c>
      <c r="D2299" s="41" t="s">
        <v>7195</v>
      </c>
      <c r="E2299" s="41" t="s">
        <v>6691</v>
      </c>
      <c r="F2299" s="40" t="s">
        <v>7168</v>
      </c>
      <c r="G2299" s="41" t="s">
        <v>1067</v>
      </c>
      <c r="H2299" s="62" t="s">
        <v>6693</v>
      </c>
      <c r="I2299" s="41" t="s">
        <v>7169</v>
      </c>
      <c r="J2299" s="56"/>
      <c r="K2299" s="44"/>
      <c r="L2299" s="45"/>
      <c r="M2299" s="46" t="s">
        <v>7170</v>
      </c>
      <c r="N2299" s="40" t="s">
        <v>7171</v>
      </c>
      <c r="O2299" s="61"/>
      <c r="P2299" s="49"/>
      <c r="Q2299" s="59"/>
      <c r="R2299" s="59"/>
      <c r="S2299" s="49"/>
      <c r="T2299" s="50" t="str">
        <f>IFERROR(__xludf.DUMMYFUNCTION("if(isblank($A2299),"""",REGEXREPLACE($A2299,   "",?(\d),?"",  ""$1""&amp;""-""&amp;$H2299))"),"")</f>
        <v/>
      </c>
      <c r="U2299" s="51" t="str">
        <f>IFERROR(__xludf.DUMMYFUNCTION("iferror(split(A2299,"","",TRUE,TRUE),"""")"),"")</f>
        <v/>
      </c>
      <c r="V2299" s="51"/>
      <c r="W2299" s="51"/>
      <c r="X2299" s="51"/>
      <c r="Y2299" s="50" t="str">
        <f>IFERROR(__xludf.DUMMYFUNCTION("if(or(U2299="""",U2299=""f""),"""",U2299&amp;"": ""&amp;vlookup(to_text(U2299),'1.Learning-Goals'!$A$3:$B$100,2,FALSE))"),"")</f>
        <v/>
      </c>
      <c r="Z2299" s="50" t="str">
        <f>IFERROR(__xludf.DUMMYFUNCTION("if(or(V2299="""",V2299=""f""),"""",V2299&amp;"": ""&amp;vlookup(to_text(V2299),'1.Learning-Goals'!$A$3:$B$100,2,FALSE))"),"")</f>
        <v/>
      </c>
      <c r="AA2299" s="50" t="str">
        <f>IFERROR(__xludf.DUMMYFUNCTION("if(or(W2299="""",W2299=""f""),"""",W2299&amp;"": ""&amp;vlookup(to_text(W2299),'1.Learning-Goals'!$A$3:$B$100,2,FALSE))"),"")</f>
        <v/>
      </c>
      <c r="AB2299" s="50" t="str">
        <f>IFERROR(__xludf.DUMMYFUNCTION("if(or(X2299="""",X2299=""f""),"""",X2299&amp;"": ""&amp;vlookup(to_text(X2299),'1.Learning-Goals'!$A$3:$B$100,2,FALSE))"),"")</f>
        <v/>
      </c>
      <c r="AC2299" s="52"/>
      <c r="AD2299" s="52"/>
      <c r="AE2299" s="52"/>
      <c r="AF2299" s="52"/>
      <c r="AG2299" s="52"/>
      <c r="AH2299" s="52"/>
      <c r="AI2299" s="52"/>
      <c r="AJ2299" s="52"/>
    </row>
    <row r="2300" ht="15.75" customHeight="1">
      <c r="A2300" s="53"/>
      <c r="B2300" s="39" t="str">
        <f t="shared" si="1"/>
        <v/>
      </c>
      <c r="C2300" s="40" t="s">
        <v>7196</v>
      </c>
      <c r="D2300" s="41" t="s">
        <v>7197</v>
      </c>
      <c r="E2300" s="41" t="s">
        <v>6691</v>
      </c>
      <c r="F2300" s="40" t="s">
        <v>7168</v>
      </c>
      <c r="G2300" s="41" t="s">
        <v>4051</v>
      </c>
      <c r="H2300" s="62" t="s">
        <v>6693</v>
      </c>
      <c r="I2300" s="41" t="s">
        <v>7169</v>
      </c>
      <c r="J2300" s="43"/>
      <c r="K2300" s="44"/>
      <c r="L2300" s="45"/>
      <c r="M2300" s="46" t="s">
        <v>7170</v>
      </c>
      <c r="N2300" s="40" t="s">
        <v>7171</v>
      </c>
      <c r="O2300" s="61"/>
      <c r="P2300" s="49"/>
      <c r="Q2300" s="59"/>
      <c r="R2300" s="59"/>
      <c r="S2300" s="49"/>
      <c r="T2300" s="50" t="str">
        <f>IFERROR(__xludf.DUMMYFUNCTION("if(isblank($A2300),"""",REGEXREPLACE($A2300,   "",?(\d),?"",  ""$1""&amp;""-""&amp;$H2300))"),"")</f>
        <v/>
      </c>
      <c r="U2300" s="51" t="str">
        <f>IFERROR(__xludf.DUMMYFUNCTION("iferror(split(A2300,"","",TRUE,TRUE),"""")"),"")</f>
        <v/>
      </c>
      <c r="V2300" s="51"/>
      <c r="W2300" s="51"/>
      <c r="X2300" s="51"/>
      <c r="Y2300" s="50" t="str">
        <f>IFERROR(__xludf.DUMMYFUNCTION("if(or(U2300="""",U2300=""f""),"""",U2300&amp;"": ""&amp;vlookup(to_text(U2300),'1.Learning-Goals'!$A$3:$B$100,2,FALSE))"),"")</f>
        <v/>
      </c>
      <c r="Z2300" s="50" t="str">
        <f>IFERROR(__xludf.DUMMYFUNCTION("if(or(V2300="""",V2300=""f""),"""",V2300&amp;"": ""&amp;vlookup(to_text(V2300),'1.Learning-Goals'!$A$3:$B$100,2,FALSE))"),"")</f>
        <v/>
      </c>
      <c r="AA2300" s="50" t="str">
        <f>IFERROR(__xludf.DUMMYFUNCTION("if(or(W2300="""",W2300=""f""),"""",W2300&amp;"": ""&amp;vlookup(to_text(W2300),'1.Learning-Goals'!$A$3:$B$100,2,FALSE))"),"")</f>
        <v/>
      </c>
      <c r="AB2300" s="50" t="str">
        <f>IFERROR(__xludf.DUMMYFUNCTION("if(or(X2300="""",X2300=""f""),"""",X2300&amp;"": ""&amp;vlookup(to_text(X2300),'1.Learning-Goals'!$A$3:$B$100,2,FALSE))"),"")</f>
        <v/>
      </c>
      <c r="AC2300" s="52"/>
      <c r="AD2300" s="52"/>
      <c r="AE2300" s="52"/>
      <c r="AF2300" s="52"/>
      <c r="AG2300" s="52"/>
      <c r="AH2300" s="52"/>
      <c r="AI2300" s="52"/>
      <c r="AJ2300" s="52"/>
    </row>
    <row r="2301" ht="15.75" customHeight="1">
      <c r="A2301" s="53"/>
      <c r="B2301" s="39" t="str">
        <f t="shared" si="1"/>
        <v/>
      </c>
      <c r="C2301" s="40" t="s">
        <v>7198</v>
      </c>
      <c r="D2301" s="41" t="s">
        <v>7199</v>
      </c>
      <c r="E2301" s="41" t="s">
        <v>6691</v>
      </c>
      <c r="F2301" s="40" t="s">
        <v>7168</v>
      </c>
      <c r="G2301" s="41" t="s">
        <v>4902</v>
      </c>
      <c r="H2301" s="62" t="s">
        <v>6693</v>
      </c>
      <c r="I2301" s="41" t="s">
        <v>7169</v>
      </c>
      <c r="J2301" s="56"/>
      <c r="K2301" s="44"/>
      <c r="L2301" s="45"/>
      <c r="M2301" s="46" t="s">
        <v>7200</v>
      </c>
      <c r="N2301" s="40" t="s">
        <v>7201</v>
      </c>
      <c r="O2301" s="61"/>
      <c r="P2301" s="49"/>
      <c r="Q2301" s="59"/>
      <c r="R2301" s="59"/>
      <c r="S2301" s="49"/>
      <c r="T2301" s="50" t="str">
        <f>IFERROR(__xludf.DUMMYFUNCTION("if(isblank($A2301),"""",REGEXREPLACE($A2301,   "",?(\d),?"",  ""$1""&amp;""-""&amp;$H2301))"),"")</f>
        <v/>
      </c>
      <c r="U2301" s="51" t="str">
        <f>IFERROR(__xludf.DUMMYFUNCTION("iferror(split(A2301,"","",TRUE,TRUE),"""")"),"")</f>
        <v/>
      </c>
      <c r="V2301" s="51"/>
      <c r="W2301" s="51"/>
      <c r="X2301" s="51"/>
      <c r="Y2301" s="50" t="str">
        <f>IFERROR(__xludf.DUMMYFUNCTION("if(or(U2301="""",U2301=""f""),"""",U2301&amp;"": ""&amp;vlookup(to_text(U2301),'1.Learning-Goals'!$A$3:$B$100,2,FALSE))"),"")</f>
        <v/>
      </c>
      <c r="Z2301" s="50" t="str">
        <f>IFERROR(__xludf.DUMMYFUNCTION("if(or(V2301="""",V2301=""f""),"""",V2301&amp;"": ""&amp;vlookup(to_text(V2301),'1.Learning-Goals'!$A$3:$B$100,2,FALSE))"),"")</f>
        <v/>
      </c>
      <c r="AA2301" s="50" t="str">
        <f>IFERROR(__xludf.DUMMYFUNCTION("if(or(W2301="""",W2301=""f""),"""",W2301&amp;"": ""&amp;vlookup(to_text(W2301),'1.Learning-Goals'!$A$3:$B$100,2,FALSE))"),"")</f>
        <v/>
      </c>
      <c r="AB2301" s="50" t="str">
        <f>IFERROR(__xludf.DUMMYFUNCTION("if(or(X2301="""",X2301=""f""),"""",X2301&amp;"": ""&amp;vlookup(to_text(X2301),'1.Learning-Goals'!$A$3:$B$100,2,FALSE))"),"")</f>
        <v/>
      </c>
      <c r="AC2301" s="52"/>
      <c r="AD2301" s="52"/>
      <c r="AE2301" s="52"/>
      <c r="AF2301" s="52"/>
      <c r="AG2301" s="52"/>
      <c r="AH2301" s="52"/>
      <c r="AI2301" s="52"/>
      <c r="AJ2301" s="52"/>
    </row>
    <row r="2302" ht="15.75" customHeight="1">
      <c r="A2302" s="53"/>
      <c r="B2302" s="39" t="str">
        <f t="shared" si="1"/>
        <v/>
      </c>
      <c r="C2302" s="40" t="s">
        <v>7202</v>
      </c>
      <c r="D2302" s="41" t="s">
        <v>7203</v>
      </c>
      <c r="E2302" s="41" t="s">
        <v>6691</v>
      </c>
      <c r="F2302" s="40" t="s">
        <v>7168</v>
      </c>
      <c r="G2302" s="41" t="s">
        <v>1067</v>
      </c>
      <c r="H2302" s="62" t="s">
        <v>6693</v>
      </c>
      <c r="I2302" s="41" t="s">
        <v>7169</v>
      </c>
      <c r="J2302" s="56"/>
      <c r="K2302" s="44"/>
      <c r="L2302" s="45"/>
      <c r="M2302" s="46" t="s">
        <v>7200</v>
      </c>
      <c r="N2302" s="40" t="s">
        <v>7201</v>
      </c>
      <c r="O2302" s="61"/>
      <c r="P2302" s="49"/>
      <c r="Q2302" s="59"/>
      <c r="R2302" s="59"/>
      <c r="S2302" s="49"/>
      <c r="T2302" s="50" t="str">
        <f>IFERROR(__xludf.DUMMYFUNCTION("if(isblank($A2302),"""",REGEXREPLACE($A2302,   "",?(\d),?"",  ""$1""&amp;""-""&amp;$H2302))"),"")</f>
        <v/>
      </c>
      <c r="U2302" s="51" t="str">
        <f>IFERROR(__xludf.DUMMYFUNCTION("iferror(split(A2302,"","",TRUE,TRUE),"""")"),"")</f>
        <v/>
      </c>
      <c r="V2302" s="51"/>
      <c r="W2302" s="51"/>
      <c r="X2302" s="51"/>
      <c r="Y2302" s="50" t="str">
        <f>IFERROR(__xludf.DUMMYFUNCTION("if(or(U2302="""",U2302=""f""),"""",U2302&amp;"": ""&amp;vlookup(to_text(U2302),'1.Learning-Goals'!$A$3:$B$100,2,FALSE))"),"")</f>
        <v/>
      </c>
      <c r="Z2302" s="50" t="str">
        <f>IFERROR(__xludf.DUMMYFUNCTION("if(or(V2302="""",V2302=""f""),"""",V2302&amp;"": ""&amp;vlookup(to_text(V2302),'1.Learning-Goals'!$A$3:$B$100,2,FALSE))"),"")</f>
        <v/>
      </c>
      <c r="AA2302" s="50" t="str">
        <f>IFERROR(__xludf.DUMMYFUNCTION("if(or(W2302="""",W2302=""f""),"""",W2302&amp;"": ""&amp;vlookup(to_text(W2302),'1.Learning-Goals'!$A$3:$B$100,2,FALSE))"),"")</f>
        <v/>
      </c>
      <c r="AB2302" s="50" t="str">
        <f>IFERROR(__xludf.DUMMYFUNCTION("if(or(X2302="""",X2302=""f""),"""",X2302&amp;"": ""&amp;vlookup(to_text(X2302),'1.Learning-Goals'!$A$3:$B$100,2,FALSE))"),"")</f>
        <v/>
      </c>
      <c r="AC2302" s="52"/>
      <c r="AD2302" s="52"/>
      <c r="AE2302" s="52"/>
      <c r="AF2302" s="52"/>
      <c r="AG2302" s="52"/>
      <c r="AH2302" s="52"/>
      <c r="AI2302" s="52"/>
      <c r="AJ2302" s="52"/>
    </row>
    <row r="2303" ht="15.75" customHeight="1">
      <c r="A2303" s="53"/>
      <c r="B2303" s="39" t="str">
        <f t="shared" si="1"/>
        <v/>
      </c>
      <c r="C2303" s="40" t="s">
        <v>7204</v>
      </c>
      <c r="D2303" s="41" t="s">
        <v>7205</v>
      </c>
      <c r="E2303" s="41" t="s">
        <v>6691</v>
      </c>
      <c r="F2303" s="40" t="s">
        <v>7168</v>
      </c>
      <c r="G2303" s="41" t="s">
        <v>4051</v>
      </c>
      <c r="H2303" s="62" t="s">
        <v>6693</v>
      </c>
      <c r="I2303" s="41" t="s">
        <v>7169</v>
      </c>
      <c r="J2303" s="43"/>
      <c r="K2303" s="44"/>
      <c r="L2303" s="45"/>
      <c r="M2303" s="46" t="s">
        <v>7200</v>
      </c>
      <c r="N2303" s="40" t="s">
        <v>7201</v>
      </c>
      <c r="O2303" s="61"/>
      <c r="P2303" s="49"/>
      <c r="Q2303" s="59"/>
      <c r="R2303" s="59"/>
      <c r="S2303" s="49"/>
      <c r="T2303" s="50" t="str">
        <f>IFERROR(__xludf.DUMMYFUNCTION("if(isblank($A2303),"""",REGEXREPLACE($A2303,   "",?(\d),?"",  ""$1""&amp;""-""&amp;$H2303))"),"")</f>
        <v/>
      </c>
      <c r="U2303" s="51" t="str">
        <f>IFERROR(__xludf.DUMMYFUNCTION("iferror(split(A2303,"","",TRUE,TRUE),"""")"),"")</f>
        <v/>
      </c>
      <c r="V2303" s="51"/>
      <c r="W2303" s="51"/>
      <c r="X2303" s="51"/>
      <c r="Y2303" s="50" t="str">
        <f>IFERROR(__xludf.DUMMYFUNCTION("if(or(U2303="""",U2303=""f""),"""",U2303&amp;"": ""&amp;vlookup(to_text(U2303),'1.Learning-Goals'!$A$3:$B$100,2,FALSE))"),"")</f>
        <v/>
      </c>
      <c r="Z2303" s="50" t="str">
        <f>IFERROR(__xludf.DUMMYFUNCTION("if(or(V2303="""",V2303=""f""),"""",V2303&amp;"": ""&amp;vlookup(to_text(V2303),'1.Learning-Goals'!$A$3:$B$100,2,FALSE))"),"")</f>
        <v/>
      </c>
      <c r="AA2303" s="50" t="str">
        <f>IFERROR(__xludf.DUMMYFUNCTION("if(or(W2303="""",W2303=""f""),"""",W2303&amp;"": ""&amp;vlookup(to_text(W2303),'1.Learning-Goals'!$A$3:$B$100,2,FALSE))"),"")</f>
        <v/>
      </c>
      <c r="AB2303" s="50" t="str">
        <f>IFERROR(__xludf.DUMMYFUNCTION("if(or(X2303="""",X2303=""f""),"""",X2303&amp;"": ""&amp;vlookup(to_text(X2303),'1.Learning-Goals'!$A$3:$B$100,2,FALSE))"),"")</f>
        <v/>
      </c>
      <c r="AC2303" s="52"/>
      <c r="AD2303" s="52"/>
      <c r="AE2303" s="52"/>
      <c r="AF2303" s="52"/>
      <c r="AG2303" s="52"/>
      <c r="AH2303" s="52"/>
      <c r="AI2303" s="52"/>
      <c r="AJ2303" s="52"/>
    </row>
    <row r="2304" ht="15.75" customHeight="1">
      <c r="A2304" s="53"/>
      <c r="B2304" s="39" t="str">
        <f t="shared" si="1"/>
        <v/>
      </c>
      <c r="C2304" s="40" t="s">
        <v>7206</v>
      </c>
      <c r="D2304" s="41" t="s">
        <v>7207</v>
      </c>
      <c r="E2304" s="41" t="s">
        <v>6691</v>
      </c>
      <c r="F2304" s="40" t="s">
        <v>7168</v>
      </c>
      <c r="G2304" s="41" t="s">
        <v>6701</v>
      </c>
      <c r="H2304" s="62" t="s">
        <v>6693</v>
      </c>
      <c r="I2304" s="41" t="s">
        <v>7169</v>
      </c>
      <c r="J2304" s="56"/>
      <c r="K2304" s="44"/>
      <c r="L2304" s="45"/>
      <c r="M2304" s="46" t="s">
        <v>7200</v>
      </c>
      <c r="N2304" s="40" t="s">
        <v>7201</v>
      </c>
      <c r="O2304" s="61"/>
      <c r="P2304" s="49"/>
      <c r="Q2304" s="59"/>
      <c r="R2304" s="59"/>
      <c r="S2304" s="49"/>
      <c r="T2304" s="50" t="str">
        <f>IFERROR(__xludf.DUMMYFUNCTION("if(isblank($A2304),"""",REGEXREPLACE($A2304,   "",?(\d),?"",  ""$1""&amp;""-""&amp;$H2304))"),"")</f>
        <v/>
      </c>
      <c r="U2304" s="51" t="str">
        <f>IFERROR(__xludf.DUMMYFUNCTION("iferror(split(A2304,"","",TRUE,TRUE),"""")"),"")</f>
        <v/>
      </c>
      <c r="V2304" s="51"/>
      <c r="W2304" s="51"/>
      <c r="X2304" s="51"/>
      <c r="Y2304" s="50" t="str">
        <f>IFERROR(__xludf.DUMMYFUNCTION("if(or(U2304="""",U2304=""f""),"""",U2304&amp;"": ""&amp;vlookup(to_text(U2304),'1.Learning-Goals'!$A$3:$B$100,2,FALSE))"),"")</f>
        <v/>
      </c>
      <c r="Z2304" s="50" t="str">
        <f>IFERROR(__xludf.DUMMYFUNCTION("if(or(V2304="""",V2304=""f""),"""",V2304&amp;"": ""&amp;vlookup(to_text(V2304),'1.Learning-Goals'!$A$3:$B$100,2,FALSE))"),"")</f>
        <v/>
      </c>
      <c r="AA2304" s="50" t="str">
        <f>IFERROR(__xludf.DUMMYFUNCTION("if(or(W2304="""",W2304=""f""),"""",W2304&amp;"": ""&amp;vlookup(to_text(W2304),'1.Learning-Goals'!$A$3:$B$100,2,FALSE))"),"")</f>
        <v/>
      </c>
      <c r="AB2304" s="50" t="str">
        <f>IFERROR(__xludf.DUMMYFUNCTION("if(or(X2304="""",X2304=""f""),"""",X2304&amp;"": ""&amp;vlookup(to_text(X2304),'1.Learning-Goals'!$A$3:$B$100,2,FALSE))"),"")</f>
        <v/>
      </c>
      <c r="AC2304" s="52"/>
      <c r="AD2304" s="52"/>
      <c r="AE2304" s="52"/>
      <c r="AF2304" s="52"/>
      <c r="AG2304" s="52"/>
      <c r="AH2304" s="52"/>
      <c r="AI2304" s="52"/>
      <c r="AJ2304" s="52"/>
    </row>
    <row r="2305" ht="15.75" customHeight="1">
      <c r="A2305" s="53"/>
      <c r="B2305" s="39" t="str">
        <f t="shared" si="1"/>
        <v/>
      </c>
      <c r="C2305" s="40" t="s">
        <v>7208</v>
      </c>
      <c r="D2305" s="41" t="s">
        <v>7209</v>
      </c>
      <c r="E2305" s="41" t="s">
        <v>6691</v>
      </c>
      <c r="F2305" s="40" t="s">
        <v>7168</v>
      </c>
      <c r="G2305" s="41" t="s">
        <v>4902</v>
      </c>
      <c r="H2305" s="62" t="s">
        <v>6693</v>
      </c>
      <c r="I2305" s="41" t="s">
        <v>7169</v>
      </c>
      <c r="J2305" s="56"/>
      <c r="K2305" s="44"/>
      <c r="L2305" s="45"/>
      <c r="M2305" s="46" t="s">
        <v>7200</v>
      </c>
      <c r="N2305" s="40" t="s">
        <v>7201</v>
      </c>
      <c r="O2305" s="61"/>
      <c r="P2305" s="49"/>
      <c r="Q2305" s="59"/>
      <c r="R2305" s="59"/>
      <c r="S2305" s="49"/>
      <c r="T2305" s="50" t="str">
        <f>IFERROR(__xludf.DUMMYFUNCTION("if(isblank($A2305),"""",REGEXREPLACE($A2305,   "",?(\d),?"",  ""$1""&amp;""-""&amp;$H2305))"),"")</f>
        <v/>
      </c>
      <c r="U2305" s="51" t="str">
        <f>IFERROR(__xludf.DUMMYFUNCTION("iferror(split(A2305,"","",TRUE,TRUE),"""")"),"")</f>
        <v/>
      </c>
      <c r="V2305" s="51"/>
      <c r="W2305" s="51"/>
      <c r="X2305" s="51"/>
      <c r="Y2305" s="50" t="str">
        <f>IFERROR(__xludf.DUMMYFUNCTION("if(or(U2305="""",U2305=""f""),"""",U2305&amp;"": ""&amp;vlookup(to_text(U2305),'1.Learning-Goals'!$A$3:$B$100,2,FALSE))"),"")</f>
        <v/>
      </c>
      <c r="Z2305" s="50" t="str">
        <f>IFERROR(__xludf.DUMMYFUNCTION("if(or(V2305="""",V2305=""f""),"""",V2305&amp;"": ""&amp;vlookup(to_text(V2305),'1.Learning-Goals'!$A$3:$B$100,2,FALSE))"),"")</f>
        <v/>
      </c>
      <c r="AA2305" s="50" t="str">
        <f>IFERROR(__xludf.DUMMYFUNCTION("if(or(W2305="""",W2305=""f""),"""",W2305&amp;"": ""&amp;vlookup(to_text(W2305),'1.Learning-Goals'!$A$3:$B$100,2,FALSE))"),"")</f>
        <v/>
      </c>
      <c r="AB2305" s="50" t="str">
        <f>IFERROR(__xludf.DUMMYFUNCTION("if(or(X2305="""",X2305=""f""),"""",X2305&amp;"": ""&amp;vlookup(to_text(X2305),'1.Learning-Goals'!$A$3:$B$100,2,FALSE))"),"")</f>
        <v/>
      </c>
      <c r="AC2305" s="52"/>
      <c r="AD2305" s="52"/>
      <c r="AE2305" s="52"/>
      <c r="AF2305" s="52"/>
      <c r="AG2305" s="52"/>
      <c r="AH2305" s="52"/>
      <c r="AI2305" s="52"/>
      <c r="AJ2305" s="52"/>
    </row>
    <row r="2306" ht="15.75" customHeight="1">
      <c r="A2306" s="53"/>
      <c r="B2306" s="39" t="str">
        <f t="shared" si="1"/>
        <v/>
      </c>
      <c r="C2306" s="40" t="s">
        <v>7210</v>
      </c>
      <c r="D2306" s="41" t="s">
        <v>7211</v>
      </c>
      <c r="E2306" s="41" t="s">
        <v>6691</v>
      </c>
      <c r="F2306" s="40" t="s">
        <v>7168</v>
      </c>
      <c r="G2306" s="41" t="s">
        <v>1067</v>
      </c>
      <c r="H2306" s="62" t="s">
        <v>6693</v>
      </c>
      <c r="I2306" s="41" t="s">
        <v>7169</v>
      </c>
      <c r="J2306" s="56"/>
      <c r="K2306" s="44"/>
      <c r="L2306" s="45"/>
      <c r="M2306" s="46" t="s">
        <v>7200</v>
      </c>
      <c r="N2306" s="40" t="s">
        <v>7201</v>
      </c>
      <c r="O2306" s="61"/>
      <c r="P2306" s="49"/>
      <c r="Q2306" s="59"/>
      <c r="R2306" s="59"/>
      <c r="S2306" s="49"/>
      <c r="T2306" s="50" t="str">
        <f>IFERROR(__xludf.DUMMYFUNCTION("if(isblank($A2306),"""",REGEXREPLACE($A2306,   "",?(\d),?"",  ""$1""&amp;""-""&amp;$H2306))"),"")</f>
        <v/>
      </c>
      <c r="U2306" s="51" t="str">
        <f>IFERROR(__xludf.DUMMYFUNCTION("iferror(split(A2306,"","",TRUE,TRUE),"""")"),"")</f>
        <v/>
      </c>
      <c r="V2306" s="51"/>
      <c r="W2306" s="51"/>
      <c r="X2306" s="51"/>
      <c r="Y2306" s="50" t="str">
        <f>IFERROR(__xludf.DUMMYFUNCTION("if(or(U2306="""",U2306=""f""),"""",U2306&amp;"": ""&amp;vlookup(to_text(U2306),'1.Learning-Goals'!$A$3:$B$100,2,FALSE))"),"")</f>
        <v/>
      </c>
      <c r="Z2306" s="50" t="str">
        <f>IFERROR(__xludf.DUMMYFUNCTION("if(or(V2306="""",V2306=""f""),"""",V2306&amp;"": ""&amp;vlookup(to_text(V2306),'1.Learning-Goals'!$A$3:$B$100,2,FALSE))"),"")</f>
        <v/>
      </c>
      <c r="AA2306" s="50" t="str">
        <f>IFERROR(__xludf.DUMMYFUNCTION("if(or(W2306="""",W2306=""f""),"""",W2306&amp;"": ""&amp;vlookup(to_text(W2306),'1.Learning-Goals'!$A$3:$B$100,2,FALSE))"),"")</f>
        <v/>
      </c>
      <c r="AB2306" s="50" t="str">
        <f>IFERROR(__xludf.DUMMYFUNCTION("if(or(X2306="""",X2306=""f""),"""",X2306&amp;"": ""&amp;vlookup(to_text(X2306),'1.Learning-Goals'!$A$3:$B$100,2,FALSE))"),"")</f>
        <v/>
      </c>
      <c r="AC2306" s="52"/>
      <c r="AD2306" s="52"/>
      <c r="AE2306" s="52"/>
      <c r="AF2306" s="52"/>
      <c r="AG2306" s="52"/>
      <c r="AH2306" s="52"/>
      <c r="AI2306" s="52"/>
      <c r="AJ2306" s="52"/>
    </row>
    <row r="2307" ht="15.75" customHeight="1">
      <c r="A2307" s="53"/>
      <c r="B2307" s="39" t="str">
        <f t="shared" si="1"/>
        <v/>
      </c>
      <c r="C2307" s="40" t="s">
        <v>7212</v>
      </c>
      <c r="D2307" s="41" t="s">
        <v>7213</v>
      </c>
      <c r="E2307" s="41" t="s">
        <v>6691</v>
      </c>
      <c r="F2307" s="40" t="s">
        <v>7168</v>
      </c>
      <c r="G2307" s="41" t="s">
        <v>4051</v>
      </c>
      <c r="H2307" s="62" t="s">
        <v>6693</v>
      </c>
      <c r="I2307" s="41" t="s">
        <v>7169</v>
      </c>
      <c r="J2307" s="43"/>
      <c r="K2307" s="44"/>
      <c r="L2307" s="45"/>
      <c r="M2307" s="46" t="s">
        <v>7200</v>
      </c>
      <c r="N2307" s="40" t="s">
        <v>7201</v>
      </c>
      <c r="O2307" s="61"/>
      <c r="P2307" s="49"/>
      <c r="Q2307" s="59"/>
      <c r="R2307" s="59"/>
      <c r="S2307" s="49"/>
      <c r="T2307" s="50" t="str">
        <f>IFERROR(__xludf.DUMMYFUNCTION("if(isblank($A2307),"""",REGEXREPLACE($A2307,   "",?(\d),?"",  ""$1""&amp;""-""&amp;$H2307))"),"")</f>
        <v/>
      </c>
      <c r="U2307" s="51" t="str">
        <f>IFERROR(__xludf.DUMMYFUNCTION("iferror(split(A2307,"","",TRUE,TRUE),"""")"),"")</f>
        <v/>
      </c>
      <c r="V2307" s="51"/>
      <c r="W2307" s="51"/>
      <c r="X2307" s="51"/>
      <c r="Y2307" s="50" t="str">
        <f>IFERROR(__xludf.DUMMYFUNCTION("if(or(U2307="""",U2307=""f""),"""",U2307&amp;"": ""&amp;vlookup(to_text(U2307),'1.Learning-Goals'!$A$3:$B$100,2,FALSE))"),"")</f>
        <v/>
      </c>
      <c r="Z2307" s="50" t="str">
        <f>IFERROR(__xludf.DUMMYFUNCTION("if(or(V2307="""",V2307=""f""),"""",V2307&amp;"": ""&amp;vlookup(to_text(V2307),'1.Learning-Goals'!$A$3:$B$100,2,FALSE))"),"")</f>
        <v/>
      </c>
      <c r="AA2307" s="50" t="str">
        <f>IFERROR(__xludf.DUMMYFUNCTION("if(or(W2307="""",W2307=""f""),"""",W2307&amp;"": ""&amp;vlookup(to_text(W2307),'1.Learning-Goals'!$A$3:$B$100,2,FALSE))"),"")</f>
        <v/>
      </c>
      <c r="AB2307" s="50" t="str">
        <f>IFERROR(__xludf.DUMMYFUNCTION("if(or(X2307="""",X2307=""f""),"""",X2307&amp;"": ""&amp;vlookup(to_text(X2307),'1.Learning-Goals'!$A$3:$B$100,2,FALSE))"),"")</f>
        <v/>
      </c>
      <c r="AC2307" s="52"/>
      <c r="AD2307" s="52"/>
      <c r="AE2307" s="52"/>
      <c r="AF2307" s="52"/>
      <c r="AG2307" s="52"/>
      <c r="AH2307" s="52"/>
      <c r="AI2307" s="52"/>
      <c r="AJ2307" s="52"/>
    </row>
    <row r="2308" ht="15.75" customHeight="1">
      <c r="A2308" s="53"/>
      <c r="B2308" s="39" t="str">
        <f t="shared" si="1"/>
        <v/>
      </c>
      <c r="C2308" s="40" t="s">
        <v>7214</v>
      </c>
      <c r="D2308" s="41" t="s">
        <v>7215</v>
      </c>
      <c r="E2308" s="41" t="s">
        <v>6691</v>
      </c>
      <c r="F2308" s="40" t="s">
        <v>7168</v>
      </c>
      <c r="G2308" s="41" t="s">
        <v>6701</v>
      </c>
      <c r="H2308" s="62" t="s">
        <v>6693</v>
      </c>
      <c r="I2308" s="41" t="s">
        <v>7169</v>
      </c>
      <c r="J2308" s="56"/>
      <c r="K2308" s="44"/>
      <c r="L2308" s="45"/>
      <c r="M2308" s="46" t="s">
        <v>7200</v>
      </c>
      <c r="N2308" s="40" t="s">
        <v>7201</v>
      </c>
      <c r="O2308" s="61"/>
      <c r="P2308" s="49"/>
      <c r="Q2308" s="59"/>
      <c r="R2308" s="59"/>
      <c r="S2308" s="49"/>
      <c r="T2308" s="50" t="str">
        <f>IFERROR(__xludf.DUMMYFUNCTION("if(isblank($A2308),"""",REGEXREPLACE($A2308,   "",?(\d),?"",  ""$1""&amp;""-""&amp;$H2308))"),"")</f>
        <v/>
      </c>
      <c r="U2308" s="51" t="str">
        <f>IFERROR(__xludf.DUMMYFUNCTION("iferror(split(A2308,"","",TRUE,TRUE),"""")"),"")</f>
        <v/>
      </c>
      <c r="V2308" s="51"/>
      <c r="W2308" s="51"/>
      <c r="X2308" s="51"/>
      <c r="Y2308" s="50" t="str">
        <f>IFERROR(__xludf.DUMMYFUNCTION("if(or(U2308="""",U2308=""f""),"""",U2308&amp;"": ""&amp;vlookup(to_text(U2308),'1.Learning-Goals'!$A$3:$B$100,2,FALSE))"),"")</f>
        <v/>
      </c>
      <c r="Z2308" s="50" t="str">
        <f>IFERROR(__xludf.DUMMYFUNCTION("if(or(V2308="""",V2308=""f""),"""",V2308&amp;"": ""&amp;vlookup(to_text(V2308),'1.Learning-Goals'!$A$3:$B$100,2,FALSE))"),"")</f>
        <v/>
      </c>
      <c r="AA2308" s="50" t="str">
        <f>IFERROR(__xludf.DUMMYFUNCTION("if(or(W2308="""",W2308=""f""),"""",W2308&amp;"": ""&amp;vlookup(to_text(W2308),'1.Learning-Goals'!$A$3:$B$100,2,FALSE))"),"")</f>
        <v/>
      </c>
      <c r="AB2308" s="50" t="str">
        <f>IFERROR(__xludf.DUMMYFUNCTION("if(or(X2308="""",X2308=""f""),"""",X2308&amp;"": ""&amp;vlookup(to_text(X2308),'1.Learning-Goals'!$A$3:$B$100,2,FALSE))"),"")</f>
        <v/>
      </c>
      <c r="AC2308" s="52"/>
      <c r="AD2308" s="52"/>
      <c r="AE2308" s="52"/>
      <c r="AF2308" s="52"/>
      <c r="AG2308" s="52"/>
      <c r="AH2308" s="52"/>
      <c r="AI2308" s="52"/>
      <c r="AJ2308" s="52"/>
    </row>
    <row r="2309" ht="15.75" customHeight="1">
      <c r="A2309" s="53"/>
      <c r="B2309" s="39" t="str">
        <f t="shared" si="1"/>
        <v/>
      </c>
      <c r="C2309" s="40" t="s">
        <v>7216</v>
      </c>
      <c r="D2309" s="41" t="s">
        <v>7217</v>
      </c>
      <c r="E2309" s="41" t="s">
        <v>6691</v>
      </c>
      <c r="F2309" s="40" t="s">
        <v>7168</v>
      </c>
      <c r="G2309" s="41" t="s">
        <v>4902</v>
      </c>
      <c r="H2309" s="62" t="s">
        <v>6693</v>
      </c>
      <c r="I2309" s="41" t="s">
        <v>7169</v>
      </c>
      <c r="J2309" s="56"/>
      <c r="K2309" s="44"/>
      <c r="L2309" s="45"/>
      <c r="M2309" s="46" t="s">
        <v>7200</v>
      </c>
      <c r="N2309" s="40" t="s">
        <v>7201</v>
      </c>
      <c r="O2309" s="61"/>
      <c r="P2309" s="49"/>
      <c r="Q2309" s="59"/>
      <c r="R2309" s="59"/>
      <c r="S2309" s="49"/>
      <c r="T2309" s="50" t="str">
        <f>IFERROR(__xludf.DUMMYFUNCTION("if(isblank($A2309),"""",REGEXREPLACE($A2309,   "",?(\d),?"",  ""$1""&amp;""-""&amp;$H2309))"),"")</f>
        <v/>
      </c>
      <c r="U2309" s="51" t="str">
        <f>IFERROR(__xludf.DUMMYFUNCTION("iferror(split(A2309,"","",TRUE,TRUE),"""")"),"")</f>
        <v/>
      </c>
      <c r="V2309" s="51"/>
      <c r="W2309" s="51"/>
      <c r="X2309" s="51"/>
      <c r="Y2309" s="50" t="str">
        <f>IFERROR(__xludf.DUMMYFUNCTION("if(or(U2309="""",U2309=""f""),"""",U2309&amp;"": ""&amp;vlookup(to_text(U2309),'1.Learning-Goals'!$A$3:$B$100,2,FALSE))"),"")</f>
        <v/>
      </c>
      <c r="Z2309" s="50" t="str">
        <f>IFERROR(__xludf.DUMMYFUNCTION("if(or(V2309="""",V2309=""f""),"""",V2309&amp;"": ""&amp;vlookup(to_text(V2309),'1.Learning-Goals'!$A$3:$B$100,2,FALSE))"),"")</f>
        <v/>
      </c>
      <c r="AA2309" s="50" t="str">
        <f>IFERROR(__xludf.DUMMYFUNCTION("if(or(W2309="""",W2309=""f""),"""",W2309&amp;"": ""&amp;vlookup(to_text(W2309),'1.Learning-Goals'!$A$3:$B$100,2,FALSE))"),"")</f>
        <v/>
      </c>
      <c r="AB2309" s="50" t="str">
        <f>IFERROR(__xludf.DUMMYFUNCTION("if(or(X2309="""",X2309=""f""),"""",X2309&amp;"": ""&amp;vlookup(to_text(X2309),'1.Learning-Goals'!$A$3:$B$100,2,FALSE))"),"")</f>
        <v/>
      </c>
      <c r="AC2309" s="52"/>
      <c r="AD2309" s="52"/>
      <c r="AE2309" s="52"/>
      <c r="AF2309" s="52"/>
      <c r="AG2309" s="52"/>
      <c r="AH2309" s="52"/>
      <c r="AI2309" s="52"/>
      <c r="AJ2309" s="52"/>
    </row>
    <row r="2310" ht="15.75" customHeight="1">
      <c r="A2310" s="53"/>
      <c r="B2310" s="39" t="str">
        <f t="shared" si="1"/>
        <v/>
      </c>
      <c r="C2310" s="40" t="s">
        <v>7218</v>
      </c>
      <c r="D2310" s="41" t="s">
        <v>7219</v>
      </c>
      <c r="E2310" s="41" t="s">
        <v>6691</v>
      </c>
      <c r="F2310" s="40" t="s">
        <v>7168</v>
      </c>
      <c r="G2310" s="41" t="s">
        <v>1067</v>
      </c>
      <c r="H2310" s="62" t="s">
        <v>6693</v>
      </c>
      <c r="I2310" s="41" t="s">
        <v>7169</v>
      </c>
      <c r="J2310" s="56"/>
      <c r="K2310" s="44"/>
      <c r="L2310" s="45"/>
      <c r="M2310" s="46" t="s">
        <v>7200</v>
      </c>
      <c r="N2310" s="40" t="s">
        <v>7201</v>
      </c>
      <c r="O2310" s="61"/>
      <c r="P2310" s="49"/>
      <c r="Q2310" s="59"/>
      <c r="R2310" s="59"/>
      <c r="S2310" s="49"/>
      <c r="T2310" s="50" t="str">
        <f>IFERROR(__xludf.DUMMYFUNCTION("if(isblank($A2310),"""",REGEXREPLACE($A2310,   "",?(\d),?"",  ""$1""&amp;""-""&amp;$H2310))"),"")</f>
        <v/>
      </c>
      <c r="U2310" s="51" t="str">
        <f>IFERROR(__xludf.DUMMYFUNCTION("iferror(split(A2310,"","",TRUE,TRUE),"""")"),"")</f>
        <v/>
      </c>
      <c r="V2310" s="51"/>
      <c r="W2310" s="51"/>
      <c r="X2310" s="51"/>
      <c r="Y2310" s="50" t="str">
        <f>IFERROR(__xludf.DUMMYFUNCTION("if(or(U2310="""",U2310=""f""),"""",U2310&amp;"": ""&amp;vlookup(to_text(U2310),'1.Learning-Goals'!$A$3:$B$100,2,FALSE))"),"")</f>
        <v/>
      </c>
      <c r="Z2310" s="50" t="str">
        <f>IFERROR(__xludf.DUMMYFUNCTION("if(or(V2310="""",V2310=""f""),"""",V2310&amp;"": ""&amp;vlookup(to_text(V2310),'1.Learning-Goals'!$A$3:$B$100,2,FALSE))"),"")</f>
        <v/>
      </c>
      <c r="AA2310" s="50" t="str">
        <f>IFERROR(__xludf.DUMMYFUNCTION("if(or(W2310="""",W2310=""f""),"""",W2310&amp;"": ""&amp;vlookup(to_text(W2310),'1.Learning-Goals'!$A$3:$B$100,2,FALSE))"),"")</f>
        <v/>
      </c>
      <c r="AB2310" s="50" t="str">
        <f>IFERROR(__xludf.DUMMYFUNCTION("if(or(X2310="""",X2310=""f""),"""",X2310&amp;"": ""&amp;vlookup(to_text(X2310),'1.Learning-Goals'!$A$3:$B$100,2,FALSE))"),"")</f>
        <v/>
      </c>
      <c r="AC2310" s="52"/>
      <c r="AD2310" s="52"/>
      <c r="AE2310" s="52"/>
      <c r="AF2310" s="52"/>
      <c r="AG2310" s="52"/>
      <c r="AH2310" s="52"/>
      <c r="AI2310" s="52"/>
      <c r="AJ2310" s="52"/>
    </row>
    <row r="2311" ht="15.75" customHeight="1">
      <c r="A2311" s="53"/>
      <c r="B2311" s="39" t="str">
        <f t="shared" si="1"/>
        <v/>
      </c>
      <c r="C2311" s="40" t="s">
        <v>7220</v>
      </c>
      <c r="D2311" s="41" t="s">
        <v>7221</v>
      </c>
      <c r="E2311" s="41" t="s">
        <v>6691</v>
      </c>
      <c r="F2311" s="40" t="s">
        <v>7168</v>
      </c>
      <c r="G2311" s="41" t="s">
        <v>4051</v>
      </c>
      <c r="H2311" s="62" t="s">
        <v>6693</v>
      </c>
      <c r="I2311" s="41" t="s">
        <v>7169</v>
      </c>
      <c r="J2311" s="43"/>
      <c r="K2311" s="44"/>
      <c r="L2311" s="45"/>
      <c r="M2311" s="46" t="s">
        <v>7200</v>
      </c>
      <c r="N2311" s="40" t="s">
        <v>7201</v>
      </c>
      <c r="O2311" s="61"/>
      <c r="P2311" s="49"/>
      <c r="Q2311" s="59"/>
      <c r="R2311" s="59"/>
      <c r="S2311" s="49"/>
      <c r="T2311" s="50" t="str">
        <f>IFERROR(__xludf.DUMMYFUNCTION("if(isblank($A2311),"""",REGEXREPLACE($A2311,   "",?(\d),?"",  ""$1""&amp;""-""&amp;$H2311))"),"")</f>
        <v/>
      </c>
      <c r="U2311" s="51" t="str">
        <f>IFERROR(__xludf.DUMMYFUNCTION("iferror(split(A2311,"","",TRUE,TRUE),"""")"),"")</f>
        <v/>
      </c>
      <c r="V2311" s="51"/>
      <c r="W2311" s="51"/>
      <c r="X2311" s="51"/>
      <c r="Y2311" s="50" t="str">
        <f>IFERROR(__xludf.DUMMYFUNCTION("if(or(U2311="""",U2311=""f""),"""",U2311&amp;"": ""&amp;vlookup(to_text(U2311),'1.Learning-Goals'!$A$3:$B$100,2,FALSE))"),"")</f>
        <v/>
      </c>
      <c r="Z2311" s="50" t="str">
        <f>IFERROR(__xludf.DUMMYFUNCTION("if(or(V2311="""",V2311=""f""),"""",V2311&amp;"": ""&amp;vlookup(to_text(V2311),'1.Learning-Goals'!$A$3:$B$100,2,FALSE))"),"")</f>
        <v/>
      </c>
      <c r="AA2311" s="50" t="str">
        <f>IFERROR(__xludf.DUMMYFUNCTION("if(or(W2311="""",W2311=""f""),"""",W2311&amp;"": ""&amp;vlookup(to_text(W2311),'1.Learning-Goals'!$A$3:$B$100,2,FALSE))"),"")</f>
        <v/>
      </c>
      <c r="AB2311" s="50" t="str">
        <f>IFERROR(__xludf.DUMMYFUNCTION("if(or(X2311="""",X2311=""f""),"""",X2311&amp;"": ""&amp;vlookup(to_text(X2311),'1.Learning-Goals'!$A$3:$B$100,2,FALSE))"),"")</f>
        <v/>
      </c>
      <c r="AC2311" s="52"/>
      <c r="AD2311" s="52"/>
      <c r="AE2311" s="52"/>
      <c r="AF2311" s="52"/>
      <c r="AG2311" s="52"/>
      <c r="AH2311" s="52"/>
      <c r="AI2311" s="52"/>
      <c r="AJ2311" s="52"/>
    </row>
    <row r="2312" ht="15.75" customHeight="1">
      <c r="A2312" s="53"/>
      <c r="B2312" s="39" t="str">
        <f t="shared" si="1"/>
        <v/>
      </c>
      <c r="C2312" s="40" t="s">
        <v>7222</v>
      </c>
      <c r="D2312" s="41" t="s">
        <v>7223</v>
      </c>
      <c r="E2312" s="41" t="s">
        <v>6691</v>
      </c>
      <c r="F2312" s="40" t="s">
        <v>7168</v>
      </c>
      <c r="G2312" s="41" t="s">
        <v>6701</v>
      </c>
      <c r="H2312" s="62" t="s">
        <v>6693</v>
      </c>
      <c r="I2312" s="41" t="s">
        <v>7169</v>
      </c>
      <c r="J2312" s="56"/>
      <c r="K2312" s="44"/>
      <c r="L2312" s="45"/>
      <c r="M2312" s="46" t="s">
        <v>7200</v>
      </c>
      <c r="N2312" s="40" t="s">
        <v>7201</v>
      </c>
      <c r="O2312" s="61"/>
      <c r="P2312" s="49"/>
      <c r="Q2312" s="59"/>
      <c r="R2312" s="59"/>
      <c r="S2312" s="49"/>
      <c r="T2312" s="50" t="str">
        <f>IFERROR(__xludf.DUMMYFUNCTION("if(isblank($A2312),"""",REGEXREPLACE($A2312,   "",?(\d),?"",  ""$1""&amp;""-""&amp;$H2312))"),"")</f>
        <v/>
      </c>
      <c r="U2312" s="51" t="str">
        <f>IFERROR(__xludf.DUMMYFUNCTION("iferror(split(A2312,"","",TRUE,TRUE),"""")"),"")</f>
        <v/>
      </c>
      <c r="V2312" s="51"/>
      <c r="W2312" s="51"/>
      <c r="X2312" s="51"/>
      <c r="Y2312" s="50" t="str">
        <f>IFERROR(__xludf.DUMMYFUNCTION("if(or(U2312="""",U2312=""f""),"""",U2312&amp;"": ""&amp;vlookup(to_text(U2312),'1.Learning-Goals'!$A$3:$B$100,2,FALSE))"),"")</f>
        <v/>
      </c>
      <c r="Z2312" s="50" t="str">
        <f>IFERROR(__xludf.DUMMYFUNCTION("if(or(V2312="""",V2312=""f""),"""",V2312&amp;"": ""&amp;vlookup(to_text(V2312),'1.Learning-Goals'!$A$3:$B$100,2,FALSE))"),"")</f>
        <v/>
      </c>
      <c r="AA2312" s="50" t="str">
        <f>IFERROR(__xludf.DUMMYFUNCTION("if(or(W2312="""",W2312=""f""),"""",W2312&amp;"": ""&amp;vlookup(to_text(W2312),'1.Learning-Goals'!$A$3:$B$100,2,FALSE))"),"")</f>
        <v/>
      </c>
      <c r="AB2312" s="50" t="str">
        <f>IFERROR(__xludf.DUMMYFUNCTION("if(or(X2312="""",X2312=""f""),"""",X2312&amp;"": ""&amp;vlookup(to_text(X2312),'1.Learning-Goals'!$A$3:$B$100,2,FALSE))"),"")</f>
        <v/>
      </c>
      <c r="AC2312" s="52"/>
      <c r="AD2312" s="52"/>
      <c r="AE2312" s="52"/>
      <c r="AF2312" s="52"/>
      <c r="AG2312" s="52"/>
      <c r="AH2312" s="52"/>
      <c r="AI2312" s="52"/>
      <c r="AJ2312" s="52"/>
    </row>
    <row r="2313" ht="15.75" customHeight="1">
      <c r="A2313" s="53"/>
      <c r="B2313" s="39" t="str">
        <f t="shared" si="1"/>
        <v/>
      </c>
      <c r="C2313" s="40" t="s">
        <v>7224</v>
      </c>
      <c r="D2313" s="41" t="s">
        <v>7225</v>
      </c>
      <c r="E2313" s="41" t="s">
        <v>6691</v>
      </c>
      <c r="F2313" s="40" t="s">
        <v>7168</v>
      </c>
      <c r="G2313" s="41" t="s">
        <v>4902</v>
      </c>
      <c r="H2313" s="62" t="s">
        <v>6693</v>
      </c>
      <c r="I2313" s="41" t="s">
        <v>7169</v>
      </c>
      <c r="J2313" s="56"/>
      <c r="K2313" s="44"/>
      <c r="L2313" s="45"/>
      <c r="M2313" s="46" t="s">
        <v>7200</v>
      </c>
      <c r="N2313" s="40" t="s">
        <v>7201</v>
      </c>
      <c r="O2313" s="61"/>
      <c r="P2313" s="49"/>
      <c r="Q2313" s="59"/>
      <c r="R2313" s="59"/>
      <c r="S2313" s="49"/>
      <c r="T2313" s="50" t="str">
        <f>IFERROR(__xludf.DUMMYFUNCTION("if(isblank($A2313),"""",REGEXREPLACE($A2313,   "",?(\d),?"",  ""$1""&amp;""-""&amp;$H2313))"),"")</f>
        <v/>
      </c>
      <c r="U2313" s="51" t="str">
        <f>IFERROR(__xludf.DUMMYFUNCTION("iferror(split(A2313,"","",TRUE,TRUE),"""")"),"")</f>
        <v/>
      </c>
      <c r="V2313" s="51"/>
      <c r="W2313" s="51"/>
      <c r="X2313" s="51"/>
      <c r="Y2313" s="50" t="str">
        <f>IFERROR(__xludf.DUMMYFUNCTION("if(or(U2313="""",U2313=""f""),"""",U2313&amp;"": ""&amp;vlookup(to_text(U2313),'1.Learning-Goals'!$A$3:$B$100,2,FALSE))"),"")</f>
        <v/>
      </c>
      <c r="Z2313" s="50" t="str">
        <f>IFERROR(__xludf.DUMMYFUNCTION("if(or(V2313="""",V2313=""f""),"""",V2313&amp;"": ""&amp;vlookup(to_text(V2313),'1.Learning-Goals'!$A$3:$B$100,2,FALSE))"),"")</f>
        <v/>
      </c>
      <c r="AA2313" s="50" t="str">
        <f>IFERROR(__xludf.DUMMYFUNCTION("if(or(W2313="""",W2313=""f""),"""",W2313&amp;"": ""&amp;vlookup(to_text(W2313),'1.Learning-Goals'!$A$3:$B$100,2,FALSE))"),"")</f>
        <v/>
      </c>
      <c r="AB2313" s="50" t="str">
        <f>IFERROR(__xludf.DUMMYFUNCTION("if(or(X2313="""",X2313=""f""),"""",X2313&amp;"": ""&amp;vlookup(to_text(X2313),'1.Learning-Goals'!$A$3:$B$100,2,FALSE))"),"")</f>
        <v/>
      </c>
      <c r="AC2313" s="52"/>
      <c r="AD2313" s="52"/>
      <c r="AE2313" s="52"/>
      <c r="AF2313" s="52"/>
      <c r="AG2313" s="52"/>
      <c r="AH2313" s="52"/>
      <c r="AI2313" s="52"/>
      <c r="AJ2313" s="52"/>
    </row>
    <row r="2314" ht="15.75" customHeight="1">
      <c r="A2314" s="53"/>
      <c r="B2314" s="39" t="str">
        <f t="shared" si="1"/>
        <v/>
      </c>
      <c r="C2314" s="40" t="s">
        <v>7226</v>
      </c>
      <c r="D2314" s="41" t="s">
        <v>7227</v>
      </c>
      <c r="E2314" s="41" t="s">
        <v>6691</v>
      </c>
      <c r="F2314" s="40" t="s">
        <v>7168</v>
      </c>
      <c r="G2314" s="41" t="s">
        <v>1067</v>
      </c>
      <c r="H2314" s="62" t="s">
        <v>6693</v>
      </c>
      <c r="I2314" s="41" t="s">
        <v>7169</v>
      </c>
      <c r="J2314" s="56"/>
      <c r="K2314" s="44"/>
      <c r="L2314" s="45"/>
      <c r="M2314" s="46" t="s">
        <v>7200</v>
      </c>
      <c r="N2314" s="40" t="s">
        <v>7201</v>
      </c>
      <c r="O2314" s="61"/>
      <c r="P2314" s="49"/>
      <c r="Q2314" s="59"/>
      <c r="R2314" s="59"/>
      <c r="S2314" s="49"/>
      <c r="T2314" s="50" t="str">
        <f>IFERROR(__xludf.DUMMYFUNCTION("if(isblank($A2314),"""",REGEXREPLACE($A2314,   "",?(\d),?"",  ""$1""&amp;""-""&amp;$H2314))"),"")</f>
        <v/>
      </c>
      <c r="U2314" s="51" t="str">
        <f>IFERROR(__xludf.DUMMYFUNCTION("iferror(split(A2314,"","",TRUE,TRUE),"""")"),"")</f>
        <v/>
      </c>
      <c r="V2314" s="51"/>
      <c r="W2314" s="51"/>
      <c r="X2314" s="51"/>
      <c r="Y2314" s="50" t="str">
        <f>IFERROR(__xludf.DUMMYFUNCTION("if(or(U2314="""",U2314=""f""),"""",U2314&amp;"": ""&amp;vlookup(to_text(U2314),'1.Learning-Goals'!$A$3:$B$100,2,FALSE))"),"")</f>
        <v/>
      </c>
      <c r="Z2314" s="50" t="str">
        <f>IFERROR(__xludf.DUMMYFUNCTION("if(or(V2314="""",V2314=""f""),"""",V2314&amp;"": ""&amp;vlookup(to_text(V2314),'1.Learning-Goals'!$A$3:$B$100,2,FALSE))"),"")</f>
        <v/>
      </c>
      <c r="AA2314" s="50" t="str">
        <f>IFERROR(__xludf.DUMMYFUNCTION("if(or(W2314="""",W2314=""f""),"""",W2314&amp;"": ""&amp;vlookup(to_text(W2314),'1.Learning-Goals'!$A$3:$B$100,2,FALSE))"),"")</f>
        <v/>
      </c>
      <c r="AB2314" s="50" t="str">
        <f>IFERROR(__xludf.DUMMYFUNCTION("if(or(X2314="""",X2314=""f""),"""",X2314&amp;"": ""&amp;vlookup(to_text(X2314),'1.Learning-Goals'!$A$3:$B$100,2,FALSE))"),"")</f>
        <v/>
      </c>
      <c r="AC2314" s="52"/>
      <c r="AD2314" s="52"/>
      <c r="AE2314" s="52"/>
      <c r="AF2314" s="52"/>
      <c r="AG2314" s="52"/>
      <c r="AH2314" s="52"/>
      <c r="AI2314" s="52"/>
      <c r="AJ2314" s="52"/>
    </row>
    <row r="2315" ht="15.75" customHeight="1">
      <c r="A2315" s="53"/>
      <c r="B2315" s="39" t="str">
        <f t="shared" si="1"/>
        <v/>
      </c>
      <c r="C2315" s="40" t="s">
        <v>7228</v>
      </c>
      <c r="D2315" s="41" t="s">
        <v>7229</v>
      </c>
      <c r="E2315" s="41" t="s">
        <v>6691</v>
      </c>
      <c r="F2315" s="40" t="s">
        <v>7168</v>
      </c>
      <c r="G2315" s="41" t="s">
        <v>4051</v>
      </c>
      <c r="H2315" s="62" t="s">
        <v>6693</v>
      </c>
      <c r="I2315" s="41" t="s">
        <v>7169</v>
      </c>
      <c r="J2315" s="43"/>
      <c r="K2315" s="44"/>
      <c r="L2315" s="45"/>
      <c r="M2315" s="46" t="s">
        <v>7200</v>
      </c>
      <c r="N2315" s="40" t="s">
        <v>7201</v>
      </c>
      <c r="O2315" s="61"/>
      <c r="P2315" s="49"/>
      <c r="Q2315" s="59"/>
      <c r="R2315" s="59"/>
      <c r="S2315" s="49"/>
      <c r="T2315" s="50" t="str">
        <f>IFERROR(__xludf.DUMMYFUNCTION("if(isblank($A2315),"""",REGEXREPLACE($A2315,   "",?(\d),?"",  ""$1""&amp;""-""&amp;$H2315))"),"")</f>
        <v/>
      </c>
      <c r="U2315" s="51" t="str">
        <f>IFERROR(__xludf.DUMMYFUNCTION("iferror(split(A2315,"","",TRUE,TRUE),"""")"),"")</f>
        <v/>
      </c>
      <c r="V2315" s="51"/>
      <c r="W2315" s="51"/>
      <c r="X2315" s="51"/>
      <c r="Y2315" s="50" t="str">
        <f>IFERROR(__xludf.DUMMYFUNCTION("if(or(U2315="""",U2315=""f""),"""",U2315&amp;"": ""&amp;vlookup(to_text(U2315),'1.Learning-Goals'!$A$3:$B$100,2,FALSE))"),"")</f>
        <v/>
      </c>
      <c r="Z2315" s="50" t="str">
        <f>IFERROR(__xludf.DUMMYFUNCTION("if(or(V2315="""",V2315=""f""),"""",V2315&amp;"": ""&amp;vlookup(to_text(V2315),'1.Learning-Goals'!$A$3:$B$100,2,FALSE))"),"")</f>
        <v/>
      </c>
      <c r="AA2315" s="50" t="str">
        <f>IFERROR(__xludf.DUMMYFUNCTION("if(or(W2315="""",W2315=""f""),"""",W2315&amp;"": ""&amp;vlookup(to_text(W2315),'1.Learning-Goals'!$A$3:$B$100,2,FALSE))"),"")</f>
        <v/>
      </c>
      <c r="AB2315" s="50" t="str">
        <f>IFERROR(__xludf.DUMMYFUNCTION("if(or(X2315="""",X2315=""f""),"""",X2315&amp;"": ""&amp;vlookup(to_text(X2315),'1.Learning-Goals'!$A$3:$B$100,2,FALSE))"),"")</f>
        <v/>
      </c>
      <c r="AC2315" s="52"/>
      <c r="AD2315" s="52"/>
      <c r="AE2315" s="52"/>
      <c r="AF2315" s="52"/>
      <c r="AG2315" s="52"/>
      <c r="AH2315" s="52"/>
      <c r="AI2315" s="52"/>
      <c r="AJ2315" s="52"/>
    </row>
    <row r="2316" ht="15.75" customHeight="1">
      <c r="A2316" s="53"/>
      <c r="B2316" s="39" t="str">
        <f t="shared" si="1"/>
        <v/>
      </c>
      <c r="C2316" s="40" t="s">
        <v>7230</v>
      </c>
      <c r="D2316" s="41" t="s">
        <v>7231</v>
      </c>
      <c r="E2316" s="41" t="s">
        <v>6691</v>
      </c>
      <c r="F2316" s="40" t="s">
        <v>7168</v>
      </c>
      <c r="G2316" s="41" t="s">
        <v>6701</v>
      </c>
      <c r="H2316" s="62" t="s">
        <v>6693</v>
      </c>
      <c r="I2316" s="41" t="s">
        <v>7169</v>
      </c>
      <c r="J2316" s="56"/>
      <c r="K2316" s="44"/>
      <c r="L2316" s="45"/>
      <c r="M2316" s="46" t="s">
        <v>7200</v>
      </c>
      <c r="N2316" s="40" t="s">
        <v>7201</v>
      </c>
      <c r="O2316" s="61"/>
      <c r="P2316" s="49"/>
      <c r="Q2316" s="59"/>
      <c r="R2316" s="59"/>
      <c r="S2316" s="49"/>
      <c r="T2316" s="50" t="str">
        <f>IFERROR(__xludf.DUMMYFUNCTION("if(isblank($A2316),"""",REGEXREPLACE($A2316,   "",?(\d),?"",  ""$1""&amp;""-""&amp;$H2316))"),"")</f>
        <v/>
      </c>
      <c r="U2316" s="51" t="str">
        <f>IFERROR(__xludf.DUMMYFUNCTION("iferror(split(A2316,"","",TRUE,TRUE),"""")"),"")</f>
        <v/>
      </c>
      <c r="V2316" s="51"/>
      <c r="W2316" s="51"/>
      <c r="X2316" s="51"/>
      <c r="Y2316" s="50" t="str">
        <f>IFERROR(__xludf.DUMMYFUNCTION("if(or(U2316="""",U2316=""f""),"""",U2316&amp;"": ""&amp;vlookup(to_text(U2316),'1.Learning-Goals'!$A$3:$B$100,2,FALSE))"),"")</f>
        <v/>
      </c>
      <c r="Z2316" s="50" t="str">
        <f>IFERROR(__xludf.DUMMYFUNCTION("if(or(V2316="""",V2316=""f""),"""",V2316&amp;"": ""&amp;vlookup(to_text(V2316),'1.Learning-Goals'!$A$3:$B$100,2,FALSE))"),"")</f>
        <v/>
      </c>
      <c r="AA2316" s="50" t="str">
        <f>IFERROR(__xludf.DUMMYFUNCTION("if(or(W2316="""",W2316=""f""),"""",W2316&amp;"": ""&amp;vlookup(to_text(W2316),'1.Learning-Goals'!$A$3:$B$100,2,FALSE))"),"")</f>
        <v/>
      </c>
      <c r="AB2316" s="50" t="str">
        <f>IFERROR(__xludf.DUMMYFUNCTION("if(or(X2316="""",X2316=""f""),"""",X2316&amp;"": ""&amp;vlookup(to_text(X2316),'1.Learning-Goals'!$A$3:$B$100,2,FALSE))"),"")</f>
        <v/>
      </c>
      <c r="AC2316" s="52"/>
      <c r="AD2316" s="52"/>
      <c r="AE2316" s="52"/>
      <c r="AF2316" s="52"/>
      <c r="AG2316" s="52"/>
      <c r="AH2316" s="52"/>
      <c r="AI2316" s="52"/>
      <c r="AJ2316" s="52"/>
    </row>
    <row r="2317" ht="15.75" customHeight="1">
      <c r="A2317" s="53"/>
      <c r="B2317" s="39" t="str">
        <f t="shared" si="1"/>
        <v/>
      </c>
      <c r="C2317" s="40" t="s">
        <v>7232</v>
      </c>
      <c r="D2317" s="41" t="s">
        <v>7233</v>
      </c>
      <c r="E2317" s="41" t="s">
        <v>6691</v>
      </c>
      <c r="F2317" s="40" t="s">
        <v>7168</v>
      </c>
      <c r="G2317" s="41" t="s">
        <v>4902</v>
      </c>
      <c r="H2317" s="62" t="s">
        <v>6693</v>
      </c>
      <c r="I2317" s="41" t="s">
        <v>7169</v>
      </c>
      <c r="J2317" s="56"/>
      <c r="K2317" s="44"/>
      <c r="L2317" s="45"/>
      <c r="M2317" s="46" t="s">
        <v>7200</v>
      </c>
      <c r="N2317" s="40" t="s">
        <v>7201</v>
      </c>
      <c r="O2317" s="61"/>
      <c r="P2317" s="49"/>
      <c r="Q2317" s="59"/>
      <c r="R2317" s="59"/>
      <c r="S2317" s="49"/>
      <c r="T2317" s="50" t="str">
        <f>IFERROR(__xludf.DUMMYFUNCTION("if(isblank($A2317),"""",REGEXREPLACE($A2317,   "",?(\d),?"",  ""$1""&amp;""-""&amp;$H2317))"),"")</f>
        <v/>
      </c>
      <c r="U2317" s="51" t="str">
        <f>IFERROR(__xludf.DUMMYFUNCTION("iferror(split(A2317,"","",TRUE,TRUE),"""")"),"")</f>
        <v/>
      </c>
      <c r="V2317" s="51"/>
      <c r="W2317" s="51"/>
      <c r="X2317" s="51"/>
      <c r="Y2317" s="50" t="str">
        <f>IFERROR(__xludf.DUMMYFUNCTION("if(or(U2317="""",U2317=""f""),"""",U2317&amp;"": ""&amp;vlookup(to_text(U2317),'1.Learning-Goals'!$A$3:$B$100,2,FALSE))"),"")</f>
        <v/>
      </c>
      <c r="Z2317" s="50" t="str">
        <f>IFERROR(__xludf.DUMMYFUNCTION("if(or(V2317="""",V2317=""f""),"""",V2317&amp;"": ""&amp;vlookup(to_text(V2317),'1.Learning-Goals'!$A$3:$B$100,2,FALSE))"),"")</f>
        <v/>
      </c>
      <c r="AA2317" s="50" t="str">
        <f>IFERROR(__xludf.DUMMYFUNCTION("if(or(W2317="""",W2317=""f""),"""",W2317&amp;"": ""&amp;vlookup(to_text(W2317),'1.Learning-Goals'!$A$3:$B$100,2,FALSE))"),"")</f>
        <v/>
      </c>
      <c r="AB2317" s="50" t="str">
        <f>IFERROR(__xludf.DUMMYFUNCTION("if(or(X2317="""",X2317=""f""),"""",X2317&amp;"": ""&amp;vlookup(to_text(X2317),'1.Learning-Goals'!$A$3:$B$100,2,FALSE))"),"")</f>
        <v/>
      </c>
      <c r="AC2317" s="52"/>
      <c r="AD2317" s="52"/>
      <c r="AE2317" s="52"/>
      <c r="AF2317" s="52"/>
      <c r="AG2317" s="52"/>
      <c r="AH2317" s="52"/>
      <c r="AI2317" s="52"/>
      <c r="AJ2317" s="52"/>
    </row>
    <row r="2318" ht="15.75" customHeight="1">
      <c r="A2318" s="53"/>
      <c r="B2318" s="39" t="str">
        <f t="shared" si="1"/>
        <v/>
      </c>
      <c r="C2318" s="40" t="s">
        <v>7234</v>
      </c>
      <c r="D2318" s="41" t="s">
        <v>7235</v>
      </c>
      <c r="E2318" s="41" t="s">
        <v>6691</v>
      </c>
      <c r="F2318" s="40" t="s">
        <v>7168</v>
      </c>
      <c r="G2318" s="41" t="s">
        <v>1067</v>
      </c>
      <c r="H2318" s="62" t="s">
        <v>6693</v>
      </c>
      <c r="I2318" s="41" t="s">
        <v>7169</v>
      </c>
      <c r="J2318" s="56"/>
      <c r="K2318" s="44"/>
      <c r="L2318" s="45"/>
      <c r="M2318" s="46" t="s">
        <v>7200</v>
      </c>
      <c r="N2318" s="40" t="s">
        <v>7201</v>
      </c>
      <c r="O2318" s="61"/>
      <c r="P2318" s="49"/>
      <c r="Q2318" s="59"/>
      <c r="R2318" s="59"/>
      <c r="S2318" s="49"/>
      <c r="T2318" s="50" t="str">
        <f>IFERROR(__xludf.DUMMYFUNCTION("if(isblank($A2318),"""",REGEXREPLACE($A2318,   "",?(\d),?"",  ""$1""&amp;""-""&amp;$H2318))"),"")</f>
        <v/>
      </c>
      <c r="U2318" s="51" t="str">
        <f>IFERROR(__xludf.DUMMYFUNCTION("iferror(split(A2318,"","",TRUE,TRUE),"""")"),"")</f>
        <v/>
      </c>
      <c r="V2318" s="51"/>
      <c r="W2318" s="51"/>
      <c r="X2318" s="51"/>
      <c r="Y2318" s="50" t="str">
        <f>IFERROR(__xludf.DUMMYFUNCTION("if(or(U2318="""",U2318=""f""),"""",U2318&amp;"": ""&amp;vlookup(to_text(U2318),'1.Learning-Goals'!$A$3:$B$100,2,FALSE))"),"")</f>
        <v/>
      </c>
      <c r="Z2318" s="50" t="str">
        <f>IFERROR(__xludf.DUMMYFUNCTION("if(or(V2318="""",V2318=""f""),"""",V2318&amp;"": ""&amp;vlookup(to_text(V2318),'1.Learning-Goals'!$A$3:$B$100,2,FALSE))"),"")</f>
        <v/>
      </c>
      <c r="AA2318" s="50" t="str">
        <f>IFERROR(__xludf.DUMMYFUNCTION("if(or(W2318="""",W2318=""f""),"""",W2318&amp;"": ""&amp;vlookup(to_text(W2318),'1.Learning-Goals'!$A$3:$B$100,2,FALSE))"),"")</f>
        <v/>
      </c>
      <c r="AB2318" s="50" t="str">
        <f>IFERROR(__xludf.DUMMYFUNCTION("if(or(X2318="""",X2318=""f""),"""",X2318&amp;"": ""&amp;vlookup(to_text(X2318),'1.Learning-Goals'!$A$3:$B$100,2,FALSE))"),"")</f>
        <v/>
      </c>
      <c r="AC2318" s="52"/>
      <c r="AD2318" s="52"/>
      <c r="AE2318" s="52"/>
      <c r="AF2318" s="52"/>
      <c r="AG2318" s="52"/>
      <c r="AH2318" s="52"/>
      <c r="AI2318" s="52"/>
      <c r="AJ2318" s="52"/>
    </row>
    <row r="2319" ht="15.75" customHeight="1">
      <c r="A2319" s="53"/>
      <c r="B2319" s="39" t="str">
        <f t="shared" si="1"/>
        <v/>
      </c>
      <c r="C2319" s="40" t="s">
        <v>7236</v>
      </c>
      <c r="D2319" s="41" t="s">
        <v>7237</v>
      </c>
      <c r="E2319" s="41" t="s">
        <v>6691</v>
      </c>
      <c r="F2319" s="40" t="s">
        <v>7168</v>
      </c>
      <c r="G2319" s="41" t="s">
        <v>4051</v>
      </c>
      <c r="H2319" s="62" t="s">
        <v>6693</v>
      </c>
      <c r="I2319" s="41" t="s">
        <v>7169</v>
      </c>
      <c r="J2319" s="43"/>
      <c r="K2319" s="44"/>
      <c r="L2319" s="45"/>
      <c r="M2319" s="46" t="s">
        <v>7200</v>
      </c>
      <c r="N2319" s="40" t="s">
        <v>7201</v>
      </c>
      <c r="O2319" s="61"/>
      <c r="P2319" s="49"/>
      <c r="Q2319" s="59"/>
      <c r="R2319" s="59"/>
      <c r="S2319" s="49"/>
      <c r="T2319" s="50" t="str">
        <f>IFERROR(__xludf.DUMMYFUNCTION("if(isblank($A2319),"""",REGEXREPLACE($A2319,   "",?(\d),?"",  ""$1""&amp;""-""&amp;$H2319))"),"")</f>
        <v/>
      </c>
      <c r="U2319" s="51" t="str">
        <f>IFERROR(__xludf.DUMMYFUNCTION("iferror(split(A2319,"","",TRUE,TRUE),"""")"),"")</f>
        <v/>
      </c>
      <c r="V2319" s="51"/>
      <c r="W2319" s="51"/>
      <c r="X2319" s="51"/>
      <c r="Y2319" s="50" t="str">
        <f>IFERROR(__xludf.DUMMYFUNCTION("if(or(U2319="""",U2319=""f""),"""",U2319&amp;"": ""&amp;vlookup(to_text(U2319),'1.Learning-Goals'!$A$3:$B$100,2,FALSE))"),"")</f>
        <v/>
      </c>
      <c r="Z2319" s="50" t="str">
        <f>IFERROR(__xludf.DUMMYFUNCTION("if(or(V2319="""",V2319=""f""),"""",V2319&amp;"": ""&amp;vlookup(to_text(V2319),'1.Learning-Goals'!$A$3:$B$100,2,FALSE))"),"")</f>
        <v/>
      </c>
      <c r="AA2319" s="50" t="str">
        <f>IFERROR(__xludf.DUMMYFUNCTION("if(or(W2319="""",W2319=""f""),"""",W2319&amp;"": ""&amp;vlookup(to_text(W2319),'1.Learning-Goals'!$A$3:$B$100,2,FALSE))"),"")</f>
        <v/>
      </c>
      <c r="AB2319" s="50" t="str">
        <f>IFERROR(__xludf.DUMMYFUNCTION("if(or(X2319="""",X2319=""f""),"""",X2319&amp;"": ""&amp;vlookup(to_text(X2319),'1.Learning-Goals'!$A$3:$B$100,2,FALSE))"),"")</f>
        <v/>
      </c>
      <c r="AC2319" s="52"/>
      <c r="AD2319" s="52"/>
      <c r="AE2319" s="52"/>
      <c r="AF2319" s="52"/>
      <c r="AG2319" s="52"/>
      <c r="AH2319" s="52"/>
      <c r="AI2319" s="52"/>
      <c r="AJ2319" s="52"/>
    </row>
    <row r="2320" ht="15.75" customHeight="1">
      <c r="A2320" s="53"/>
      <c r="B2320" s="39" t="str">
        <f t="shared" si="1"/>
        <v/>
      </c>
      <c r="C2320" s="40" t="s">
        <v>7238</v>
      </c>
      <c r="D2320" s="41" t="s">
        <v>7239</v>
      </c>
      <c r="E2320" s="41" t="s">
        <v>6691</v>
      </c>
      <c r="F2320" s="40" t="s">
        <v>7168</v>
      </c>
      <c r="G2320" s="41" t="s">
        <v>6701</v>
      </c>
      <c r="H2320" s="62" t="s">
        <v>6693</v>
      </c>
      <c r="I2320" s="41" t="s">
        <v>7169</v>
      </c>
      <c r="J2320" s="56"/>
      <c r="K2320" s="44"/>
      <c r="L2320" s="45"/>
      <c r="M2320" s="46" t="s">
        <v>7200</v>
      </c>
      <c r="N2320" s="40" t="s">
        <v>7201</v>
      </c>
      <c r="O2320" s="61"/>
      <c r="P2320" s="49"/>
      <c r="Q2320" s="59"/>
      <c r="R2320" s="59"/>
      <c r="S2320" s="49"/>
      <c r="T2320" s="50" t="str">
        <f>IFERROR(__xludf.DUMMYFUNCTION("if(isblank($A2320),"""",REGEXREPLACE($A2320,   "",?(\d),?"",  ""$1""&amp;""-""&amp;$H2320))"),"")</f>
        <v/>
      </c>
      <c r="U2320" s="51" t="str">
        <f>IFERROR(__xludf.DUMMYFUNCTION("iferror(split(A2320,"","",TRUE,TRUE),"""")"),"")</f>
        <v/>
      </c>
      <c r="V2320" s="51"/>
      <c r="W2320" s="51"/>
      <c r="X2320" s="51"/>
      <c r="Y2320" s="50" t="str">
        <f>IFERROR(__xludf.DUMMYFUNCTION("if(or(U2320="""",U2320=""f""),"""",U2320&amp;"": ""&amp;vlookup(to_text(U2320),'1.Learning-Goals'!$A$3:$B$100,2,FALSE))"),"")</f>
        <v/>
      </c>
      <c r="Z2320" s="50" t="str">
        <f>IFERROR(__xludf.DUMMYFUNCTION("if(or(V2320="""",V2320=""f""),"""",V2320&amp;"": ""&amp;vlookup(to_text(V2320),'1.Learning-Goals'!$A$3:$B$100,2,FALSE))"),"")</f>
        <v/>
      </c>
      <c r="AA2320" s="50" t="str">
        <f>IFERROR(__xludf.DUMMYFUNCTION("if(or(W2320="""",W2320=""f""),"""",W2320&amp;"": ""&amp;vlookup(to_text(W2320),'1.Learning-Goals'!$A$3:$B$100,2,FALSE))"),"")</f>
        <v/>
      </c>
      <c r="AB2320" s="50" t="str">
        <f>IFERROR(__xludf.DUMMYFUNCTION("if(or(X2320="""",X2320=""f""),"""",X2320&amp;"": ""&amp;vlookup(to_text(X2320),'1.Learning-Goals'!$A$3:$B$100,2,FALSE))"),"")</f>
        <v/>
      </c>
      <c r="AC2320" s="52"/>
      <c r="AD2320" s="52"/>
      <c r="AE2320" s="52"/>
      <c r="AF2320" s="52"/>
      <c r="AG2320" s="52"/>
      <c r="AH2320" s="52"/>
      <c r="AI2320" s="52"/>
      <c r="AJ2320" s="52"/>
    </row>
    <row r="2321" ht="15.75" customHeight="1">
      <c r="A2321" s="53"/>
      <c r="B2321" s="39" t="str">
        <f t="shared" si="1"/>
        <v/>
      </c>
      <c r="C2321" s="40" t="s">
        <v>7240</v>
      </c>
      <c r="D2321" s="41" t="s">
        <v>7241</v>
      </c>
      <c r="E2321" s="41" t="s">
        <v>6691</v>
      </c>
      <c r="F2321" s="40" t="s">
        <v>7168</v>
      </c>
      <c r="G2321" s="41" t="s">
        <v>4902</v>
      </c>
      <c r="H2321" s="62" t="s">
        <v>6693</v>
      </c>
      <c r="I2321" s="41" t="s">
        <v>7169</v>
      </c>
      <c r="J2321" s="56"/>
      <c r="K2321" s="44"/>
      <c r="L2321" s="45"/>
      <c r="M2321" s="46" t="s">
        <v>7200</v>
      </c>
      <c r="N2321" s="40" t="s">
        <v>7201</v>
      </c>
      <c r="O2321" s="61"/>
      <c r="P2321" s="49"/>
      <c r="Q2321" s="59"/>
      <c r="R2321" s="59"/>
      <c r="S2321" s="49"/>
      <c r="T2321" s="50" t="str">
        <f>IFERROR(__xludf.DUMMYFUNCTION("if(isblank($A2321),"""",REGEXREPLACE($A2321,   "",?(\d),?"",  ""$1""&amp;""-""&amp;$H2321))"),"")</f>
        <v/>
      </c>
      <c r="U2321" s="51" t="str">
        <f>IFERROR(__xludf.DUMMYFUNCTION("iferror(split(A2321,"","",TRUE,TRUE),"""")"),"")</f>
        <v/>
      </c>
      <c r="V2321" s="51"/>
      <c r="W2321" s="51"/>
      <c r="X2321" s="51"/>
      <c r="Y2321" s="50" t="str">
        <f>IFERROR(__xludf.DUMMYFUNCTION("if(or(U2321="""",U2321=""f""),"""",U2321&amp;"": ""&amp;vlookup(to_text(U2321),'1.Learning-Goals'!$A$3:$B$100,2,FALSE))"),"")</f>
        <v/>
      </c>
      <c r="Z2321" s="50" t="str">
        <f>IFERROR(__xludf.DUMMYFUNCTION("if(or(V2321="""",V2321=""f""),"""",V2321&amp;"": ""&amp;vlookup(to_text(V2321),'1.Learning-Goals'!$A$3:$B$100,2,FALSE))"),"")</f>
        <v/>
      </c>
      <c r="AA2321" s="50" t="str">
        <f>IFERROR(__xludf.DUMMYFUNCTION("if(or(W2321="""",W2321=""f""),"""",W2321&amp;"": ""&amp;vlookup(to_text(W2321),'1.Learning-Goals'!$A$3:$B$100,2,FALSE))"),"")</f>
        <v/>
      </c>
      <c r="AB2321" s="50" t="str">
        <f>IFERROR(__xludf.DUMMYFUNCTION("if(or(X2321="""",X2321=""f""),"""",X2321&amp;"": ""&amp;vlookup(to_text(X2321),'1.Learning-Goals'!$A$3:$B$100,2,FALSE))"),"")</f>
        <v/>
      </c>
      <c r="AC2321" s="52"/>
      <c r="AD2321" s="52"/>
      <c r="AE2321" s="52"/>
      <c r="AF2321" s="52"/>
      <c r="AG2321" s="52"/>
      <c r="AH2321" s="52"/>
      <c r="AI2321" s="52"/>
      <c r="AJ2321" s="52"/>
    </row>
    <row r="2322" ht="15.75" customHeight="1">
      <c r="A2322" s="53"/>
      <c r="B2322" s="39" t="str">
        <f t="shared" si="1"/>
        <v/>
      </c>
      <c r="C2322" s="40" t="s">
        <v>7242</v>
      </c>
      <c r="D2322" s="41" t="s">
        <v>7243</v>
      </c>
      <c r="E2322" s="41" t="s">
        <v>6691</v>
      </c>
      <c r="F2322" s="40" t="s">
        <v>7168</v>
      </c>
      <c r="G2322" s="41" t="s">
        <v>1067</v>
      </c>
      <c r="H2322" s="62" t="s">
        <v>6693</v>
      </c>
      <c r="I2322" s="41" t="s">
        <v>7169</v>
      </c>
      <c r="J2322" s="56"/>
      <c r="K2322" s="44"/>
      <c r="L2322" s="45"/>
      <c r="M2322" s="46" t="s">
        <v>7200</v>
      </c>
      <c r="N2322" s="40" t="s">
        <v>7201</v>
      </c>
      <c r="O2322" s="61"/>
      <c r="P2322" s="49"/>
      <c r="Q2322" s="59"/>
      <c r="R2322" s="59"/>
      <c r="S2322" s="49"/>
      <c r="T2322" s="50" t="str">
        <f>IFERROR(__xludf.DUMMYFUNCTION("if(isblank($A2322),"""",REGEXREPLACE($A2322,   "",?(\d),?"",  ""$1""&amp;""-""&amp;$H2322))"),"")</f>
        <v/>
      </c>
      <c r="U2322" s="51" t="str">
        <f>IFERROR(__xludf.DUMMYFUNCTION("iferror(split(A2322,"","",TRUE,TRUE),"""")"),"")</f>
        <v/>
      </c>
      <c r="V2322" s="51"/>
      <c r="W2322" s="51"/>
      <c r="X2322" s="51"/>
      <c r="Y2322" s="50" t="str">
        <f>IFERROR(__xludf.DUMMYFUNCTION("if(or(U2322="""",U2322=""f""),"""",U2322&amp;"": ""&amp;vlookup(to_text(U2322),'1.Learning-Goals'!$A$3:$B$100,2,FALSE))"),"")</f>
        <v/>
      </c>
      <c r="Z2322" s="50" t="str">
        <f>IFERROR(__xludf.DUMMYFUNCTION("if(or(V2322="""",V2322=""f""),"""",V2322&amp;"": ""&amp;vlookup(to_text(V2322),'1.Learning-Goals'!$A$3:$B$100,2,FALSE))"),"")</f>
        <v/>
      </c>
      <c r="AA2322" s="50" t="str">
        <f>IFERROR(__xludf.DUMMYFUNCTION("if(or(W2322="""",W2322=""f""),"""",W2322&amp;"": ""&amp;vlookup(to_text(W2322),'1.Learning-Goals'!$A$3:$B$100,2,FALSE))"),"")</f>
        <v/>
      </c>
      <c r="AB2322" s="50" t="str">
        <f>IFERROR(__xludf.DUMMYFUNCTION("if(or(X2322="""",X2322=""f""),"""",X2322&amp;"": ""&amp;vlookup(to_text(X2322),'1.Learning-Goals'!$A$3:$B$100,2,FALSE))"),"")</f>
        <v/>
      </c>
      <c r="AC2322" s="52"/>
      <c r="AD2322" s="52"/>
      <c r="AE2322" s="52"/>
      <c r="AF2322" s="52"/>
      <c r="AG2322" s="52"/>
      <c r="AH2322" s="52"/>
      <c r="AI2322" s="52"/>
      <c r="AJ2322" s="52"/>
    </row>
    <row r="2323" ht="15.75" customHeight="1">
      <c r="A2323" s="53"/>
      <c r="B2323" s="39" t="str">
        <f t="shared" si="1"/>
        <v/>
      </c>
      <c r="C2323" s="40" t="s">
        <v>7244</v>
      </c>
      <c r="D2323" s="41" t="s">
        <v>7245</v>
      </c>
      <c r="E2323" s="41" t="s">
        <v>6691</v>
      </c>
      <c r="F2323" s="40" t="s">
        <v>7168</v>
      </c>
      <c r="G2323" s="41" t="s">
        <v>4051</v>
      </c>
      <c r="H2323" s="62" t="s">
        <v>6693</v>
      </c>
      <c r="I2323" s="41" t="s">
        <v>7169</v>
      </c>
      <c r="J2323" s="43"/>
      <c r="K2323" s="44"/>
      <c r="L2323" s="45"/>
      <c r="M2323" s="46" t="s">
        <v>7200</v>
      </c>
      <c r="N2323" s="40" t="s">
        <v>7201</v>
      </c>
      <c r="O2323" s="61"/>
      <c r="P2323" s="49"/>
      <c r="Q2323" s="59"/>
      <c r="R2323" s="59"/>
      <c r="S2323" s="49"/>
      <c r="T2323" s="50" t="str">
        <f>IFERROR(__xludf.DUMMYFUNCTION("if(isblank($A2323),"""",REGEXREPLACE($A2323,   "",?(\d),?"",  ""$1""&amp;""-""&amp;$H2323))"),"")</f>
        <v/>
      </c>
      <c r="U2323" s="51" t="str">
        <f>IFERROR(__xludf.DUMMYFUNCTION("iferror(split(A2323,"","",TRUE,TRUE),"""")"),"")</f>
        <v/>
      </c>
      <c r="V2323" s="51"/>
      <c r="W2323" s="51"/>
      <c r="X2323" s="51"/>
      <c r="Y2323" s="50" t="str">
        <f>IFERROR(__xludf.DUMMYFUNCTION("if(or(U2323="""",U2323=""f""),"""",U2323&amp;"": ""&amp;vlookup(to_text(U2323),'1.Learning-Goals'!$A$3:$B$100,2,FALSE))"),"")</f>
        <v/>
      </c>
      <c r="Z2323" s="50" t="str">
        <f>IFERROR(__xludf.DUMMYFUNCTION("if(or(V2323="""",V2323=""f""),"""",V2323&amp;"": ""&amp;vlookup(to_text(V2323),'1.Learning-Goals'!$A$3:$B$100,2,FALSE))"),"")</f>
        <v/>
      </c>
      <c r="AA2323" s="50" t="str">
        <f>IFERROR(__xludf.DUMMYFUNCTION("if(or(W2323="""",W2323=""f""),"""",W2323&amp;"": ""&amp;vlookup(to_text(W2323),'1.Learning-Goals'!$A$3:$B$100,2,FALSE))"),"")</f>
        <v/>
      </c>
      <c r="AB2323" s="50" t="str">
        <f>IFERROR(__xludf.DUMMYFUNCTION("if(or(X2323="""",X2323=""f""),"""",X2323&amp;"": ""&amp;vlookup(to_text(X2323),'1.Learning-Goals'!$A$3:$B$100,2,FALSE))"),"")</f>
        <v/>
      </c>
      <c r="AC2323" s="52"/>
      <c r="AD2323" s="52"/>
      <c r="AE2323" s="52"/>
      <c r="AF2323" s="52"/>
      <c r="AG2323" s="52"/>
      <c r="AH2323" s="52"/>
      <c r="AI2323" s="52"/>
      <c r="AJ2323" s="52"/>
    </row>
    <row r="2324" ht="15.75" customHeight="1">
      <c r="A2324" s="53"/>
      <c r="B2324" s="39" t="str">
        <f t="shared" si="1"/>
        <v/>
      </c>
      <c r="C2324" s="40" t="s">
        <v>7246</v>
      </c>
      <c r="D2324" s="41" t="s">
        <v>7247</v>
      </c>
      <c r="E2324" s="41" t="s">
        <v>6691</v>
      </c>
      <c r="F2324" s="40" t="s">
        <v>7168</v>
      </c>
      <c r="G2324" s="41" t="s">
        <v>6701</v>
      </c>
      <c r="H2324" s="62" t="s">
        <v>6693</v>
      </c>
      <c r="I2324" s="41" t="s">
        <v>7169</v>
      </c>
      <c r="J2324" s="56"/>
      <c r="K2324" s="44"/>
      <c r="L2324" s="45"/>
      <c r="M2324" s="46" t="s">
        <v>7200</v>
      </c>
      <c r="N2324" s="40" t="s">
        <v>7201</v>
      </c>
      <c r="O2324" s="61"/>
      <c r="P2324" s="49"/>
      <c r="Q2324" s="59"/>
      <c r="R2324" s="59"/>
      <c r="S2324" s="49"/>
      <c r="T2324" s="50" t="str">
        <f>IFERROR(__xludf.DUMMYFUNCTION("if(isblank($A2324),"""",REGEXREPLACE($A2324,   "",?(\d),?"",  ""$1""&amp;""-""&amp;$H2324))"),"")</f>
        <v/>
      </c>
      <c r="U2324" s="51" t="str">
        <f>IFERROR(__xludf.DUMMYFUNCTION("iferror(split(A2324,"","",TRUE,TRUE),"""")"),"")</f>
        <v/>
      </c>
      <c r="V2324" s="51"/>
      <c r="W2324" s="51"/>
      <c r="X2324" s="51"/>
      <c r="Y2324" s="50" t="str">
        <f>IFERROR(__xludf.DUMMYFUNCTION("if(or(U2324="""",U2324=""f""),"""",U2324&amp;"": ""&amp;vlookup(to_text(U2324),'1.Learning-Goals'!$A$3:$B$100,2,FALSE))"),"")</f>
        <v/>
      </c>
      <c r="Z2324" s="50" t="str">
        <f>IFERROR(__xludf.DUMMYFUNCTION("if(or(V2324="""",V2324=""f""),"""",V2324&amp;"": ""&amp;vlookup(to_text(V2324),'1.Learning-Goals'!$A$3:$B$100,2,FALSE))"),"")</f>
        <v/>
      </c>
      <c r="AA2324" s="50" t="str">
        <f>IFERROR(__xludf.DUMMYFUNCTION("if(or(W2324="""",W2324=""f""),"""",W2324&amp;"": ""&amp;vlookup(to_text(W2324),'1.Learning-Goals'!$A$3:$B$100,2,FALSE))"),"")</f>
        <v/>
      </c>
      <c r="AB2324" s="50" t="str">
        <f>IFERROR(__xludf.DUMMYFUNCTION("if(or(X2324="""",X2324=""f""),"""",X2324&amp;"": ""&amp;vlookup(to_text(X2324),'1.Learning-Goals'!$A$3:$B$100,2,FALSE))"),"")</f>
        <v/>
      </c>
      <c r="AC2324" s="52"/>
      <c r="AD2324" s="52"/>
      <c r="AE2324" s="52"/>
      <c r="AF2324" s="52"/>
      <c r="AG2324" s="52"/>
      <c r="AH2324" s="52"/>
      <c r="AI2324" s="52"/>
      <c r="AJ2324" s="52"/>
    </row>
    <row r="2325" ht="15.75" customHeight="1">
      <c r="A2325" s="53"/>
      <c r="B2325" s="39" t="str">
        <f t="shared" si="1"/>
        <v/>
      </c>
      <c r="C2325" s="40" t="s">
        <v>7248</v>
      </c>
      <c r="D2325" s="41" t="s">
        <v>7249</v>
      </c>
      <c r="E2325" s="41" t="s">
        <v>6691</v>
      </c>
      <c r="F2325" s="40" t="s">
        <v>7168</v>
      </c>
      <c r="G2325" s="41" t="s">
        <v>4902</v>
      </c>
      <c r="H2325" s="62" t="s">
        <v>6693</v>
      </c>
      <c r="I2325" s="41" t="s">
        <v>7169</v>
      </c>
      <c r="J2325" s="56"/>
      <c r="K2325" s="44"/>
      <c r="L2325" s="45"/>
      <c r="M2325" s="46" t="s">
        <v>7200</v>
      </c>
      <c r="N2325" s="40" t="s">
        <v>7201</v>
      </c>
      <c r="O2325" s="61"/>
      <c r="P2325" s="49"/>
      <c r="Q2325" s="59"/>
      <c r="R2325" s="59"/>
      <c r="S2325" s="49"/>
      <c r="T2325" s="50" t="str">
        <f>IFERROR(__xludf.DUMMYFUNCTION("if(isblank($A2325),"""",REGEXREPLACE($A2325,   "",?(\d),?"",  ""$1""&amp;""-""&amp;$H2325))"),"")</f>
        <v/>
      </c>
      <c r="U2325" s="51" t="str">
        <f>IFERROR(__xludf.DUMMYFUNCTION("iferror(split(A2325,"","",TRUE,TRUE),"""")"),"")</f>
        <v/>
      </c>
      <c r="V2325" s="51"/>
      <c r="W2325" s="51"/>
      <c r="X2325" s="51"/>
      <c r="Y2325" s="50" t="str">
        <f>IFERROR(__xludf.DUMMYFUNCTION("if(or(U2325="""",U2325=""f""),"""",U2325&amp;"": ""&amp;vlookup(to_text(U2325),'1.Learning-Goals'!$A$3:$B$100,2,FALSE))"),"")</f>
        <v/>
      </c>
      <c r="Z2325" s="50" t="str">
        <f>IFERROR(__xludf.DUMMYFUNCTION("if(or(V2325="""",V2325=""f""),"""",V2325&amp;"": ""&amp;vlookup(to_text(V2325),'1.Learning-Goals'!$A$3:$B$100,2,FALSE))"),"")</f>
        <v/>
      </c>
      <c r="AA2325" s="50" t="str">
        <f>IFERROR(__xludf.DUMMYFUNCTION("if(or(W2325="""",W2325=""f""),"""",W2325&amp;"": ""&amp;vlookup(to_text(W2325),'1.Learning-Goals'!$A$3:$B$100,2,FALSE))"),"")</f>
        <v/>
      </c>
      <c r="AB2325" s="50" t="str">
        <f>IFERROR(__xludf.DUMMYFUNCTION("if(or(X2325="""",X2325=""f""),"""",X2325&amp;"": ""&amp;vlookup(to_text(X2325),'1.Learning-Goals'!$A$3:$B$100,2,FALSE))"),"")</f>
        <v/>
      </c>
      <c r="AC2325" s="52"/>
      <c r="AD2325" s="52"/>
      <c r="AE2325" s="52"/>
      <c r="AF2325" s="52"/>
      <c r="AG2325" s="52"/>
      <c r="AH2325" s="52"/>
      <c r="AI2325" s="52"/>
      <c r="AJ2325" s="52"/>
    </row>
    <row r="2326" ht="15.75" customHeight="1">
      <c r="A2326" s="53"/>
      <c r="B2326" s="39" t="str">
        <f t="shared" si="1"/>
        <v/>
      </c>
      <c r="C2326" s="40" t="s">
        <v>7250</v>
      </c>
      <c r="D2326" s="41" t="s">
        <v>7251</v>
      </c>
      <c r="E2326" s="41" t="s">
        <v>6691</v>
      </c>
      <c r="F2326" s="40" t="s">
        <v>7168</v>
      </c>
      <c r="G2326" s="41" t="s">
        <v>1067</v>
      </c>
      <c r="H2326" s="62" t="s">
        <v>6693</v>
      </c>
      <c r="I2326" s="41" t="s">
        <v>7169</v>
      </c>
      <c r="J2326" s="56"/>
      <c r="K2326" s="44"/>
      <c r="L2326" s="45"/>
      <c r="M2326" s="46" t="s">
        <v>7200</v>
      </c>
      <c r="N2326" s="40" t="s">
        <v>7201</v>
      </c>
      <c r="O2326" s="61"/>
      <c r="P2326" s="49"/>
      <c r="Q2326" s="59"/>
      <c r="R2326" s="59"/>
      <c r="S2326" s="49"/>
      <c r="T2326" s="50" t="str">
        <f>IFERROR(__xludf.DUMMYFUNCTION("if(isblank($A2326),"""",REGEXREPLACE($A2326,   "",?(\d),?"",  ""$1""&amp;""-""&amp;$H2326))"),"")</f>
        <v/>
      </c>
      <c r="U2326" s="51" t="str">
        <f>IFERROR(__xludf.DUMMYFUNCTION("iferror(split(A2326,"","",TRUE,TRUE),"""")"),"")</f>
        <v/>
      </c>
      <c r="V2326" s="51"/>
      <c r="W2326" s="51"/>
      <c r="X2326" s="51"/>
      <c r="Y2326" s="50" t="str">
        <f>IFERROR(__xludf.DUMMYFUNCTION("if(or(U2326="""",U2326=""f""),"""",U2326&amp;"": ""&amp;vlookup(to_text(U2326),'1.Learning-Goals'!$A$3:$B$100,2,FALSE))"),"")</f>
        <v/>
      </c>
      <c r="Z2326" s="50" t="str">
        <f>IFERROR(__xludf.DUMMYFUNCTION("if(or(V2326="""",V2326=""f""),"""",V2326&amp;"": ""&amp;vlookup(to_text(V2326),'1.Learning-Goals'!$A$3:$B$100,2,FALSE))"),"")</f>
        <v/>
      </c>
      <c r="AA2326" s="50" t="str">
        <f>IFERROR(__xludf.DUMMYFUNCTION("if(or(W2326="""",W2326=""f""),"""",W2326&amp;"": ""&amp;vlookup(to_text(W2326),'1.Learning-Goals'!$A$3:$B$100,2,FALSE))"),"")</f>
        <v/>
      </c>
      <c r="AB2326" s="50" t="str">
        <f>IFERROR(__xludf.DUMMYFUNCTION("if(or(X2326="""",X2326=""f""),"""",X2326&amp;"": ""&amp;vlookup(to_text(X2326),'1.Learning-Goals'!$A$3:$B$100,2,FALSE))"),"")</f>
        <v/>
      </c>
      <c r="AC2326" s="52"/>
      <c r="AD2326" s="52"/>
      <c r="AE2326" s="52"/>
      <c r="AF2326" s="52"/>
      <c r="AG2326" s="52"/>
      <c r="AH2326" s="52"/>
      <c r="AI2326" s="52"/>
      <c r="AJ2326" s="52"/>
    </row>
    <row r="2327" ht="15.75" customHeight="1">
      <c r="A2327" s="53"/>
      <c r="B2327" s="39" t="str">
        <f t="shared" si="1"/>
        <v/>
      </c>
      <c r="C2327" s="40" t="s">
        <v>7252</v>
      </c>
      <c r="D2327" s="41" t="s">
        <v>7253</v>
      </c>
      <c r="E2327" s="41" t="s">
        <v>6691</v>
      </c>
      <c r="F2327" s="40" t="s">
        <v>7168</v>
      </c>
      <c r="G2327" s="41" t="s">
        <v>4051</v>
      </c>
      <c r="H2327" s="62" t="s">
        <v>6693</v>
      </c>
      <c r="I2327" s="41" t="s">
        <v>7169</v>
      </c>
      <c r="J2327" s="43"/>
      <c r="K2327" s="44"/>
      <c r="L2327" s="45"/>
      <c r="M2327" s="46" t="s">
        <v>7200</v>
      </c>
      <c r="N2327" s="40" t="s">
        <v>7201</v>
      </c>
      <c r="O2327" s="61"/>
      <c r="P2327" s="49"/>
      <c r="Q2327" s="59"/>
      <c r="R2327" s="59"/>
      <c r="S2327" s="49"/>
      <c r="T2327" s="50" t="str">
        <f>IFERROR(__xludf.DUMMYFUNCTION("if(isblank($A2327),"""",REGEXREPLACE($A2327,   "",?(\d),?"",  ""$1""&amp;""-""&amp;$H2327))"),"")</f>
        <v/>
      </c>
      <c r="U2327" s="51" t="str">
        <f>IFERROR(__xludf.DUMMYFUNCTION("iferror(split(A2327,"","",TRUE,TRUE),"""")"),"")</f>
        <v/>
      </c>
      <c r="V2327" s="51"/>
      <c r="W2327" s="51"/>
      <c r="X2327" s="51"/>
      <c r="Y2327" s="50" t="str">
        <f>IFERROR(__xludf.DUMMYFUNCTION("if(or(U2327="""",U2327=""f""),"""",U2327&amp;"": ""&amp;vlookup(to_text(U2327),'1.Learning-Goals'!$A$3:$B$100,2,FALSE))"),"")</f>
        <v/>
      </c>
      <c r="Z2327" s="50" t="str">
        <f>IFERROR(__xludf.DUMMYFUNCTION("if(or(V2327="""",V2327=""f""),"""",V2327&amp;"": ""&amp;vlookup(to_text(V2327),'1.Learning-Goals'!$A$3:$B$100,2,FALSE))"),"")</f>
        <v/>
      </c>
      <c r="AA2327" s="50" t="str">
        <f>IFERROR(__xludf.DUMMYFUNCTION("if(or(W2327="""",W2327=""f""),"""",W2327&amp;"": ""&amp;vlookup(to_text(W2327),'1.Learning-Goals'!$A$3:$B$100,2,FALSE))"),"")</f>
        <v/>
      </c>
      <c r="AB2327" s="50" t="str">
        <f>IFERROR(__xludf.DUMMYFUNCTION("if(or(X2327="""",X2327=""f""),"""",X2327&amp;"": ""&amp;vlookup(to_text(X2327),'1.Learning-Goals'!$A$3:$B$100,2,FALSE))"),"")</f>
        <v/>
      </c>
      <c r="AC2327" s="52"/>
      <c r="AD2327" s="52"/>
      <c r="AE2327" s="52"/>
      <c r="AF2327" s="52"/>
      <c r="AG2327" s="52"/>
      <c r="AH2327" s="52"/>
      <c r="AI2327" s="52"/>
      <c r="AJ2327" s="52"/>
    </row>
    <row r="2328" ht="15.75" customHeight="1">
      <c r="A2328" s="53"/>
      <c r="B2328" s="39" t="str">
        <f t="shared" si="1"/>
        <v/>
      </c>
      <c r="C2328" s="40" t="s">
        <v>7254</v>
      </c>
      <c r="D2328" s="41" t="s">
        <v>7255</v>
      </c>
      <c r="E2328" s="41" t="s">
        <v>6691</v>
      </c>
      <c r="F2328" s="40" t="s">
        <v>7168</v>
      </c>
      <c r="G2328" s="41" t="s">
        <v>6701</v>
      </c>
      <c r="H2328" s="62" t="s">
        <v>6693</v>
      </c>
      <c r="I2328" s="41" t="s">
        <v>7169</v>
      </c>
      <c r="J2328" s="56"/>
      <c r="K2328" s="44"/>
      <c r="L2328" s="45"/>
      <c r="M2328" s="46" t="s">
        <v>7200</v>
      </c>
      <c r="N2328" s="40" t="s">
        <v>7201</v>
      </c>
      <c r="O2328" s="61"/>
      <c r="P2328" s="49"/>
      <c r="Q2328" s="59"/>
      <c r="R2328" s="59"/>
      <c r="S2328" s="49"/>
      <c r="T2328" s="50" t="str">
        <f>IFERROR(__xludf.DUMMYFUNCTION("if(isblank($A2328),"""",REGEXREPLACE($A2328,   "",?(\d),?"",  ""$1""&amp;""-""&amp;$H2328))"),"")</f>
        <v/>
      </c>
      <c r="U2328" s="51" t="str">
        <f>IFERROR(__xludf.DUMMYFUNCTION("iferror(split(A2328,"","",TRUE,TRUE),"""")"),"")</f>
        <v/>
      </c>
      <c r="V2328" s="51"/>
      <c r="W2328" s="51"/>
      <c r="X2328" s="51"/>
      <c r="Y2328" s="50" t="str">
        <f>IFERROR(__xludf.DUMMYFUNCTION("if(or(U2328="""",U2328=""f""),"""",U2328&amp;"": ""&amp;vlookup(to_text(U2328),'1.Learning-Goals'!$A$3:$B$100,2,FALSE))"),"")</f>
        <v/>
      </c>
      <c r="Z2328" s="50" t="str">
        <f>IFERROR(__xludf.DUMMYFUNCTION("if(or(V2328="""",V2328=""f""),"""",V2328&amp;"": ""&amp;vlookup(to_text(V2328),'1.Learning-Goals'!$A$3:$B$100,2,FALSE))"),"")</f>
        <v/>
      </c>
      <c r="AA2328" s="50" t="str">
        <f>IFERROR(__xludf.DUMMYFUNCTION("if(or(W2328="""",W2328=""f""),"""",W2328&amp;"": ""&amp;vlookup(to_text(W2328),'1.Learning-Goals'!$A$3:$B$100,2,FALSE))"),"")</f>
        <v/>
      </c>
      <c r="AB2328" s="50" t="str">
        <f>IFERROR(__xludf.DUMMYFUNCTION("if(or(X2328="""",X2328=""f""),"""",X2328&amp;"": ""&amp;vlookup(to_text(X2328),'1.Learning-Goals'!$A$3:$B$100,2,FALSE))"),"")</f>
        <v/>
      </c>
      <c r="AC2328" s="52"/>
      <c r="AD2328" s="52"/>
      <c r="AE2328" s="52"/>
      <c r="AF2328" s="52"/>
      <c r="AG2328" s="52"/>
      <c r="AH2328" s="52"/>
      <c r="AI2328" s="52"/>
      <c r="AJ2328" s="52"/>
    </row>
    <row r="2329" ht="15.75" customHeight="1">
      <c r="A2329" s="53"/>
      <c r="B2329" s="39" t="str">
        <f t="shared" si="1"/>
        <v/>
      </c>
      <c r="C2329" s="40" t="s">
        <v>7256</v>
      </c>
      <c r="D2329" s="41" t="s">
        <v>7257</v>
      </c>
      <c r="E2329" s="41" t="s">
        <v>6691</v>
      </c>
      <c r="F2329" s="40" t="s">
        <v>7168</v>
      </c>
      <c r="G2329" s="41" t="s">
        <v>4902</v>
      </c>
      <c r="H2329" s="62" t="s">
        <v>6693</v>
      </c>
      <c r="I2329" s="41" t="s">
        <v>7169</v>
      </c>
      <c r="J2329" s="56"/>
      <c r="K2329" s="44"/>
      <c r="L2329" s="45"/>
      <c r="M2329" s="46" t="s">
        <v>7200</v>
      </c>
      <c r="N2329" s="40" t="s">
        <v>7201</v>
      </c>
      <c r="O2329" s="61"/>
      <c r="P2329" s="49"/>
      <c r="Q2329" s="59"/>
      <c r="R2329" s="59"/>
      <c r="S2329" s="49"/>
      <c r="T2329" s="50" t="str">
        <f>IFERROR(__xludf.DUMMYFUNCTION("if(isblank($A2329),"""",REGEXREPLACE($A2329,   "",?(\d),?"",  ""$1""&amp;""-""&amp;$H2329))"),"")</f>
        <v/>
      </c>
      <c r="U2329" s="51" t="str">
        <f>IFERROR(__xludf.DUMMYFUNCTION("iferror(split(A2329,"","",TRUE,TRUE),"""")"),"")</f>
        <v/>
      </c>
      <c r="V2329" s="51"/>
      <c r="W2329" s="51"/>
      <c r="X2329" s="51"/>
      <c r="Y2329" s="50" t="str">
        <f>IFERROR(__xludf.DUMMYFUNCTION("if(or(U2329="""",U2329=""f""),"""",U2329&amp;"": ""&amp;vlookup(to_text(U2329),'1.Learning-Goals'!$A$3:$B$100,2,FALSE))"),"")</f>
        <v/>
      </c>
      <c r="Z2329" s="50" t="str">
        <f>IFERROR(__xludf.DUMMYFUNCTION("if(or(V2329="""",V2329=""f""),"""",V2329&amp;"": ""&amp;vlookup(to_text(V2329),'1.Learning-Goals'!$A$3:$B$100,2,FALSE))"),"")</f>
        <v/>
      </c>
      <c r="AA2329" s="50" t="str">
        <f>IFERROR(__xludf.DUMMYFUNCTION("if(or(W2329="""",W2329=""f""),"""",W2329&amp;"": ""&amp;vlookup(to_text(W2329),'1.Learning-Goals'!$A$3:$B$100,2,FALSE))"),"")</f>
        <v/>
      </c>
      <c r="AB2329" s="50" t="str">
        <f>IFERROR(__xludf.DUMMYFUNCTION("if(or(X2329="""",X2329=""f""),"""",X2329&amp;"": ""&amp;vlookup(to_text(X2329),'1.Learning-Goals'!$A$3:$B$100,2,FALSE))"),"")</f>
        <v/>
      </c>
      <c r="AC2329" s="52"/>
      <c r="AD2329" s="52"/>
      <c r="AE2329" s="52"/>
      <c r="AF2329" s="52"/>
      <c r="AG2329" s="52"/>
      <c r="AH2329" s="52"/>
      <c r="AI2329" s="52"/>
      <c r="AJ2329" s="52"/>
    </row>
    <row r="2330" ht="15.75" customHeight="1">
      <c r="A2330" s="53"/>
      <c r="B2330" s="39" t="str">
        <f t="shared" si="1"/>
        <v/>
      </c>
      <c r="C2330" s="40" t="s">
        <v>7258</v>
      </c>
      <c r="D2330" s="41" t="s">
        <v>7259</v>
      </c>
      <c r="E2330" s="41" t="s">
        <v>6691</v>
      </c>
      <c r="F2330" s="40" t="s">
        <v>7168</v>
      </c>
      <c r="G2330" s="41" t="s">
        <v>1067</v>
      </c>
      <c r="H2330" s="62" t="s">
        <v>6693</v>
      </c>
      <c r="I2330" s="41" t="s">
        <v>7169</v>
      </c>
      <c r="J2330" s="56"/>
      <c r="K2330" s="44"/>
      <c r="L2330" s="45"/>
      <c r="M2330" s="46" t="s">
        <v>7200</v>
      </c>
      <c r="N2330" s="40" t="s">
        <v>7201</v>
      </c>
      <c r="O2330" s="61"/>
      <c r="P2330" s="49"/>
      <c r="Q2330" s="59"/>
      <c r="R2330" s="59"/>
      <c r="S2330" s="49"/>
      <c r="T2330" s="50" t="str">
        <f>IFERROR(__xludf.DUMMYFUNCTION("if(isblank($A2330),"""",REGEXREPLACE($A2330,   "",?(\d),?"",  ""$1""&amp;""-""&amp;$H2330))"),"")</f>
        <v/>
      </c>
      <c r="U2330" s="51" t="str">
        <f>IFERROR(__xludf.DUMMYFUNCTION("iferror(split(A2330,"","",TRUE,TRUE),"""")"),"")</f>
        <v/>
      </c>
      <c r="V2330" s="51"/>
      <c r="W2330" s="51"/>
      <c r="X2330" s="51"/>
      <c r="Y2330" s="50" t="str">
        <f>IFERROR(__xludf.DUMMYFUNCTION("if(or(U2330="""",U2330=""f""),"""",U2330&amp;"": ""&amp;vlookup(to_text(U2330),'1.Learning-Goals'!$A$3:$B$100,2,FALSE))"),"")</f>
        <v/>
      </c>
      <c r="Z2330" s="50" t="str">
        <f>IFERROR(__xludf.DUMMYFUNCTION("if(or(V2330="""",V2330=""f""),"""",V2330&amp;"": ""&amp;vlookup(to_text(V2330),'1.Learning-Goals'!$A$3:$B$100,2,FALSE))"),"")</f>
        <v/>
      </c>
      <c r="AA2330" s="50" t="str">
        <f>IFERROR(__xludf.DUMMYFUNCTION("if(or(W2330="""",W2330=""f""),"""",W2330&amp;"": ""&amp;vlookup(to_text(W2330),'1.Learning-Goals'!$A$3:$B$100,2,FALSE))"),"")</f>
        <v/>
      </c>
      <c r="AB2330" s="50" t="str">
        <f>IFERROR(__xludf.DUMMYFUNCTION("if(or(X2330="""",X2330=""f""),"""",X2330&amp;"": ""&amp;vlookup(to_text(X2330),'1.Learning-Goals'!$A$3:$B$100,2,FALSE))"),"")</f>
        <v/>
      </c>
      <c r="AC2330" s="52"/>
      <c r="AD2330" s="52"/>
      <c r="AE2330" s="52"/>
      <c r="AF2330" s="52"/>
      <c r="AG2330" s="52"/>
      <c r="AH2330" s="52"/>
      <c r="AI2330" s="52"/>
      <c r="AJ2330" s="52"/>
    </row>
    <row r="2331" ht="15.75" customHeight="1">
      <c r="A2331" s="53"/>
      <c r="B2331" s="39" t="str">
        <f t="shared" si="1"/>
        <v/>
      </c>
      <c r="C2331" s="40" t="s">
        <v>7260</v>
      </c>
      <c r="D2331" s="41" t="s">
        <v>7261</v>
      </c>
      <c r="E2331" s="41" t="s">
        <v>6691</v>
      </c>
      <c r="F2331" s="40" t="s">
        <v>7168</v>
      </c>
      <c r="G2331" s="41" t="s">
        <v>4051</v>
      </c>
      <c r="H2331" s="62" t="s">
        <v>6693</v>
      </c>
      <c r="I2331" s="41" t="s">
        <v>7169</v>
      </c>
      <c r="J2331" s="43"/>
      <c r="K2331" s="44"/>
      <c r="L2331" s="45"/>
      <c r="M2331" s="46" t="s">
        <v>7200</v>
      </c>
      <c r="N2331" s="40" t="s">
        <v>7201</v>
      </c>
      <c r="O2331" s="61"/>
      <c r="P2331" s="49"/>
      <c r="Q2331" s="59"/>
      <c r="R2331" s="59"/>
      <c r="S2331" s="49"/>
      <c r="T2331" s="50" t="str">
        <f>IFERROR(__xludf.DUMMYFUNCTION("if(isblank($A2331),"""",REGEXREPLACE($A2331,   "",?(\d),?"",  ""$1""&amp;""-""&amp;$H2331))"),"")</f>
        <v/>
      </c>
      <c r="U2331" s="51" t="str">
        <f>IFERROR(__xludf.DUMMYFUNCTION("iferror(split(A2331,"","",TRUE,TRUE),"""")"),"")</f>
        <v/>
      </c>
      <c r="V2331" s="51"/>
      <c r="W2331" s="51"/>
      <c r="X2331" s="51"/>
      <c r="Y2331" s="50" t="str">
        <f>IFERROR(__xludf.DUMMYFUNCTION("if(or(U2331="""",U2331=""f""),"""",U2331&amp;"": ""&amp;vlookup(to_text(U2331),'1.Learning-Goals'!$A$3:$B$100,2,FALSE))"),"")</f>
        <v/>
      </c>
      <c r="Z2331" s="50" t="str">
        <f>IFERROR(__xludf.DUMMYFUNCTION("if(or(V2331="""",V2331=""f""),"""",V2331&amp;"": ""&amp;vlookup(to_text(V2331),'1.Learning-Goals'!$A$3:$B$100,2,FALSE))"),"")</f>
        <v/>
      </c>
      <c r="AA2331" s="50" t="str">
        <f>IFERROR(__xludf.DUMMYFUNCTION("if(or(W2331="""",W2331=""f""),"""",W2331&amp;"": ""&amp;vlookup(to_text(W2331),'1.Learning-Goals'!$A$3:$B$100,2,FALSE))"),"")</f>
        <v/>
      </c>
      <c r="AB2331" s="50" t="str">
        <f>IFERROR(__xludf.DUMMYFUNCTION("if(or(X2331="""",X2331=""f""),"""",X2331&amp;"": ""&amp;vlookup(to_text(X2331),'1.Learning-Goals'!$A$3:$B$100,2,FALSE))"),"")</f>
        <v/>
      </c>
      <c r="AC2331" s="52"/>
      <c r="AD2331" s="52"/>
      <c r="AE2331" s="52"/>
      <c r="AF2331" s="52"/>
      <c r="AG2331" s="52"/>
      <c r="AH2331" s="52"/>
      <c r="AI2331" s="52"/>
      <c r="AJ2331" s="52"/>
    </row>
    <row r="2332" ht="15.75" customHeight="1">
      <c r="A2332" s="53"/>
      <c r="B2332" s="39" t="str">
        <f t="shared" si="1"/>
        <v/>
      </c>
      <c r="C2332" s="40" t="s">
        <v>7262</v>
      </c>
      <c r="D2332" s="41" t="s">
        <v>7263</v>
      </c>
      <c r="E2332" s="41" t="s">
        <v>6691</v>
      </c>
      <c r="F2332" s="40" t="s">
        <v>7168</v>
      </c>
      <c r="G2332" s="41" t="s">
        <v>6701</v>
      </c>
      <c r="H2332" s="62" t="s">
        <v>6693</v>
      </c>
      <c r="I2332" s="41" t="s">
        <v>7169</v>
      </c>
      <c r="J2332" s="56"/>
      <c r="K2332" s="44"/>
      <c r="L2332" s="45"/>
      <c r="M2332" s="46" t="s">
        <v>7200</v>
      </c>
      <c r="N2332" s="40" t="s">
        <v>7201</v>
      </c>
      <c r="O2332" s="61"/>
      <c r="P2332" s="49"/>
      <c r="Q2332" s="59"/>
      <c r="R2332" s="59"/>
      <c r="S2332" s="49"/>
      <c r="T2332" s="50" t="str">
        <f>IFERROR(__xludf.DUMMYFUNCTION("if(isblank($A2332),"""",REGEXREPLACE($A2332,   "",?(\d),?"",  ""$1""&amp;""-""&amp;$H2332))"),"")</f>
        <v/>
      </c>
      <c r="U2332" s="51" t="str">
        <f>IFERROR(__xludf.DUMMYFUNCTION("iferror(split(A2332,"","",TRUE,TRUE),"""")"),"")</f>
        <v/>
      </c>
      <c r="V2332" s="51"/>
      <c r="W2332" s="51"/>
      <c r="X2332" s="51"/>
      <c r="Y2332" s="50" t="str">
        <f>IFERROR(__xludf.DUMMYFUNCTION("if(or(U2332="""",U2332=""f""),"""",U2332&amp;"": ""&amp;vlookup(to_text(U2332),'1.Learning-Goals'!$A$3:$B$100,2,FALSE))"),"")</f>
        <v/>
      </c>
      <c r="Z2332" s="50" t="str">
        <f>IFERROR(__xludf.DUMMYFUNCTION("if(or(V2332="""",V2332=""f""),"""",V2332&amp;"": ""&amp;vlookup(to_text(V2332),'1.Learning-Goals'!$A$3:$B$100,2,FALSE))"),"")</f>
        <v/>
      </c>
      <c r="AA2332" s="50" t="str">
        <f>IFERROR(__xludf.DUMMYFUNCTION("if(or(W2332="""",W2332=""f""),"""",W2332&amp;"": ""&amp;vlookup(to_text(W2332),'1.Learning-Goals'!$A$3:$B$100,2,FALSE))"),"")</f>
        <v/>
      </c>
      <c r="AB2332" s="50" t="str">
        <f>IFERROR(__xludf.DUMMYFUNCTION("if(or(X2332="""",X2332=""f""),"""",X2332&amp;"": ""&amp;vlookup(to_text(X2332),'1.Learning-Goals'!$A$3:$B$100,2,FALSE))"),"")</f>
        <v/>
      </c>
      <c r="AC2332" s="52"/>
      <c r="AD2332" s="52"/>
      <c r="AE2332" s="52"/>
      <c r="AF2332" s="52"/>
      <c r="AG2332" s="52"/>
      <c r="AH2332" s="52"/>
      <c r="AI2332" s="52"/>
      <c r="AJ2332" s="52"/>
    </row>
    <row r="2333" ht="15.75" customHeight="1">
      <c r="A2333" s="53"/>
      <c r="B2333" s="39" t="str">
        <f t="shared" si="1"/>
        <v/>
      </c>
      <c r="C2333" s="40">
        <v>1.1</v>
      </c>
      <c r="D2333" s="41" t="s">
        <v>7264</v>
      </c>
      <c r="E2333" s="41" t="s">
        <v>7265</v>
      </c>
      <c r="F2333" s="44"/>
      <c r="G2333" s="43"/>
      <c r="H2333" s="63" t="s">
        <v>7266</v>
      </c>
      <c r="I2333" s="43"/>
      <c r="J2333" s="46" t="s">
        <v>7267</v>
      </c>
      <c r="K2333" s="44"/>
      <c r="L2333" s="45"/>
      <c r="M2333" s="59"/>
      <c r="N2333" s="49"/>
      <c r="O2333" s="61"/>
      <c r="P2333" s="40">
        <v>1.0</v>
      </c>
      <c r="Q2333" s="59"/>
      <c r="R2333" s="59"/>
      <c r="S2333" s="49"/>
      <c r="T2333" s="50" t="str">
        <f>IFERROR(__xludf.DUMMYFUNCTION("if(isblank($A2333),"""",REGEXREPLACE($A2333,   "",?(\d),?"",  ""$1""&amp;""-""&amp;$H2333))"),"")</f>
        <v/>
      </c>
      <c r="U2333" s="51" t="str">
        <f>IFERROR(__xludf.DUMMYFUNCTION("iferror(split(A2333,"","",TRUE,TRUE),"""")"),"")</f>
        <v/>
      </c>
      <c r="V2333" s="51"/>
      <c r="W2333" s="51"/>
      <c r="X2333" s="51"/>
      <c r="Y2333" s="50" t="str">
        <f>IFERROR(__xludf.DUMMYFUNCTION("if(or(U2333="""",U2333=""f""),"""",U2333&amp;"": ""&amp;vlookup(to_text(U2333),'1.Learning-Goals'!$A$3:$B$100,2,FALSE))"),"")</f>
        <v/>
      </c>
      <c r="Z2333" s="50" t="str">
        <f>IFERROR(__xludf.DUMMYFUNCTION("if(or(V2333="""",V2333=""f""),"""",V2333&amp;"": ""&amp;vlookup(to_text(V2333),'1.Learning-Goals'!$A$3:$B$100,2,FALSE))"),"")</f>
        <v/>
      </c>
      <c r="AA2333" s="50" t="str">
        <f>IFERROR(__xludf.DUMMYFUNCTION("if(or(W2333="""",W2333=""f""),"""",W2333&amp;"": ""&amp;vlookup(to_text(W2333),'1.Learning-Goals'!$A$3:$B$100,2,FALSE))"),"")</f>
        <v/>
      </c>
      <c r="AB2333" s="50" t="str">
        <f>IFERROR(__xludf.DUMMYFUNCTION("if(or(X2333="""",X2333=""f""),"""",X2333&amp;"": ""&amp;vlookup(to_text(X2333),'1.Learning-Goals'!$A$3:$B$100,2,FALSE))"),"")</f>
        <v/>
      </c>
      <c r="AC2333" s="52"/>
      <c r="AD2333" s="52"/>
      <c r="AE2333" s="52"/>
      <c r="AF2333" s="52"/>
      <c r="AG2333" s="52"/>
      <c r="AH2333" s="52"/>
      <c r="AI2333" s="52"/>
      <c r="AJ2333" s="52"/>
    </row>
    <row r="2334" ht="15.75" customHeight="1">
      <c r="A2334" s="53"/>
      <c r="B2334" s="39" t="str">
        <f t="shared" si="1"/>
        <v/>
      </c>
      <c r="C2334" s="40">
        <v>1.2</v>
      </c>
      <c r="D2334" s="41" t="s">
        <v>7268</v>
      </c>
      <c r="E2334" s="41" t="s">
        <v>7265</v>
      </c>
      <c r="F2334" s="44"/>
      <c r="G2334" s="43"/>
      <c r="H2334" s="63" t="s">
        <v>7266</v>
      </c>
      <c r="I2334" s="43"/>
      <c r="J2334" s="46" t="s">
        <v>7267</v>
      </c>
      <c r="K2334" s="44"/>
      <c r="L2334" s="45"/>
      <c r="M2334" s="59"/>
      <c r="N2334" s="49"/>
      <c r="O2334" s="61"/>
      <c r="P2334" s="40">
        <v>1.0</v>
      </c>
      <c r="Q2334" s="59"/>
      <c r="R2334" s="59"/>
      <c r="S2334" s="49"/>
      <c r="T2334" s="50" t="str">
        <f>IFERROR(__xludf.DUMMYFUNCTION("if(isblank($A2334),"""",REGEXREPLACE($A2334,   "",?(\d),?"",  ""$1""&amp;""-""&amp;$H2334))"),"")</f>
        <v/>
      </c>
      <c r="U2334" s="51" t="str">
        <f>IFERROR(__xludf.DUMMYFUNCTION("iferror(split(A2334,"","",TRUE,TRUE),"""")"),"")</f>
        <v/>
      </c>
      <c r="V2334" s="51"/>
      <c r="W2334" s="51"/>
      <c r="X2334" s="51"/>
      <c r="Y2334" s="50" t="str">
        <f>IFERROR(__xludf.DUMMYFUNCTION("if(or(U2334="""",U2334=""f""),"""",U2334&amp;"": ""&amp;vlookup(to_text(U2334),'1.Learning-Goals'!$A$3:$B$100,2,FALSE))"),"")</f>
        <v/>
      </c>
      <c r="Z2334" s="50" t="str">
        <f>IFERROR(__xludf.DUMMYFUNCTION("if(or(V2334="""",V2334=""f""),"""",V2334&amp;"": ""&amp;vlookup(to_text(V2334),'1.Learning-Goals'!$A$3:$B$100,2,FALSE))"),"")</f>
        <v/>
      </c>
      <c r="AA2334" s="50" t="str">
        <f>IFERROR(__xludf.DUMMYFUNCTION("if(or(W2334="""",W2334=""f""),"""",W2334&amp;"": ""&amp;vlookup(to_text(W2334),'1.Learning-Goals'!$A$3:$B$100,2,FALSE))"),"")</f>
        <v/>
      </c>
      <c r="AB2334" s="50" t="str">
        <f>IFERROR(__xludf.DUMMYFUNCTION("if(or(X2334="""",X2334=""f""),"""",X2334&amp;"": ""&amp;vlookup(to_text(X2334),'1.Learning-Goals'!$A$3:$B$100,2,FALSE))"),"")</f>
        <v/>
      </c>
      <c r="AC2334" s="52"/>
      <c r="AD2334" s="52"/>
      <c r="AE2334" s="52"/>
      <c r="AF2334" s="52"/>
      <c r="AG2334" s="52"/>
      <c r="AH2334" s="52"/>
      <c r="AI2334" s="52"/>
      <c r="AJ2334" s="52"/>
    </row>
    <row r="2335" ht="15.75" customHeight="1">
      <c r="A2335" s="53"/>
      <c r="B2335" s="39" t="str">
        <f t="shared" si="1"/>
        <v/>
      </c>
      <c r="C2335" s="40">
        <v>1.3</v>
      </c>
      <c r="D2335" s="41" t="s">
        <v>7269</v>
      </c>
      <c r="E2335" s="41" t="s">
        <v>7265</v>
      </c>
      <c r="F2335" s="44"/>
      <c r="G2335" s="43"/>
      <c r="H2335" s="63" t="s">
        <v>7266</v>
      </c>
      <c r="I2335" s="43"/>
      <c r="J2335" s="46" t="s">
        <v>7267</v>
      </c>
      <c r="K2335" s="44"/>
      <c r="L2335" s="45"/>
      <c r="M2335" s="59"/>
      <c r="N2335" s="49"/>
      <c r="O2335" s="61"/>
      <c r="P2335" s="40">
        <v>1.0</v>
      </c>
      <c r="Q2335" s="59"/>
      <c r="R2335" s="59"/>
      <c r="S2335" s="49"/>
      <c r="T2335" s="50" t="str">
        <f>IFERROR(__xludf.DUMMYFUNCTION("if(isblank($A2335),"""",REGEXREPLACE($A2335,   "",?(\d),?"",  ""$1""&amp;""-""&amp;$H2335))"),"")</f>
        <v/>
      </c>
      <c r="U2335" s="51" t="str">
        <f>IFERROR(__xludf.DUMMYFUNCTION("iferror(split(A2335,"","",TRUE,TRUE),"""")"),"")</f>
        <v/>
      </c>
      <c r="V2335" s="51"/>
      <c r="W2335" s="51"/>
      <c r="X2335" s="51"/>
      <c r="Y2335" s="50" t="str">
        <f>IFERROR(__xludf.DUMMYFUNCTION("if(or(U2335="""",U2335=""f""),"""",U2335&amp;"": ""&amp;vlookup(to_text(U2335),'1.Learning-Goals'!$A$3:$B$100,2,FALSE))"),"")</f>
        <v/>
      </c>
      <c r="Z2335" s="50" t="str">
        <f>IFERROR(__xludf.DUMMYFUNCTION("if(or(V2335="""",V2335=""f""),"""",V2335&amp;"": ""&amp;vlookup(to_text(V2335),'1.Learning-Goals'!$A$3:$B$100,2,FALSE))"),"")</f>
        <v/>
      </c>
      <c r="AA2335" s="50" t="str">
        <f>IFERROR(__xludf.DUMMYFUNCTION("if(or(W2335="""",W2335=""f""),"""",W2335&amp;"": ""&amp;vlookup(to_text(W2335),'1.Learning-Goals'!$A$3:$B$100,2,FALSE))"),"")</f>
        <v/>
      </c>
      <c r="AB2335" s="50" t="str">
        <f>IFERROR(__xludf.DUMMYFUNCTION("if(or(X2335="""",X2335=""f""),"""",X2335&amp;"": ""&amp;vlookup(to_text(X2335),'1.Learning-Goals'!$A$3:$B$100,2,FALSE))"),"")</f>
        <v/>
      </c>
      <c r="AC2335" s="52"/>
      <c r="AD2335" s="52"/>
      <c r="AE2335" s="52"/>
      <c r="AF2335" s="52"/>
      <c r="AG2335" s="52"/>
      <c r="AH2335" s="52"/>
      <c r="AI2335" s="52"/>
      <c r="AJ2335" s="52"/>
    </row>
    <row r="2336" ht="15.75" customHeight="1">
      <c r="A2336" s="53"/>
      <c r="B2336" s="39" t="str">
        <f t="shared" si="1"/>
        <v/>
      </c>
      <c r="C2336" s="40">
        <v>1.4</v>
      </c>
      <c r="D2336" s="41" t="s">
        <v>7270</v>
      </c>
      <c r="E2336" s="41" t="s">
        <v>7265</v>
      </c>
      <c r="F2336" s="44"/>
      <c r="G2336" s="43"/>
      <c r="H2336" s="63" t="s">
        <v>7266</v>
      </c>
      <c r="I2336" s="43"/>
      <c r="J2336" s="46" t="s">
        <v>7267</v>
      </c>
      <c r="K2336" s="44"/>
      <c r="L2336" s="45"/>
      <c r="M2336" s="59"/>
      <c r="N2336" s="49"/>
      <c r="O2336" s="61"/>
      <c r="P2336" s="40">
        <v>1.0</v>
      </c>
      <c r="Q2336" s="59"/>
      <c r="R2336" s="59"/>
      <c r="S2336" s="49"/>
      <c r="T2336" s="50" t="str">
        <f>IFERROR(__xludf.DUMMYFUNCTION("if(isblank($A2336),"""",REGEXREPLACE($A2336,   "",?(\d),?"",  ""$1""&amp;""-""&amp;$H2336))"),"")</f>
        <v/>
      </c>
      <c r="U2336" s="51" t="str">
        <f>IFERROR(__xludf.DUMMYFUNCTION("iferror(split(A2336,"","",TRUE,TRUE),"""")"),"")</f>
        <v/>
      </c>
      <c r="V2336" s="51"/>
      <c r="W2336" s="51"/>
      <c r="X2336" s="51"/>
      <c r="Y2336" s="50" t="str">
        <f>IFERROR(__xludf.DUMMYFUNCTION("if(or(U2336="""",U2336=""f""),"""",U2336&amp;"": ""&amp;vlookup(to_text(U2336),'1.Learning-Goals'!$A$3:$B$100,2,FALSE))"),"")</f>
        <v/>
      </c>
      <c r="Z2336" s="50" t="str">
        <f>IFERROR(__xludf.DUMMYFUNCTION("if(or(V2336="""",V2336=""f""),"""",V2336&amp;"": ""&amp;vlookup(to_text(V2336),'1.Learning-Goals'!$A$3:$B$100,2,FALSE))"),"")</f>
        <v/>
      </c>
      <c r="AA2336" s="50" t="str">
        <f>IFERROR(__xludf.DUMMYFUNCTION("if(or(W2336="""",W2336=""f""),"""",W2336&amp;"": ""&amp;vlookup(to_text(W2336),'1.Learning-Goals'!$A$3:$B$100,2,FALSE))"),"")</f>
        <v/>
      </c>
      <c r="AB2336" s="50" t="str">
        <f>IFERROR(__xludf.DUMMYFUNCTION("if(or(X2336="""",X2336=""f""),"""",X2336&amp;"": ""&amp;vlookup(to_text(X2336),'1.Learning-Goals'!$A$3:$B$100,2,FALSE))"),"")</f>
        <v/>
      </c>
      <c r="AC2336" s="52"/>
      <c r="AD2336" s="52"/>
      <c r="AE2336" s="52"/>
      <c r="AF2336" s="52"/>
      <c r="AG2336" s="52"/>
      <c r="AH2336" s="52"/>
      <c r="AI2336" s="52"/>
      <c r="AJ2336" s="52"/>
    </row>
    <row r="2337" ht="15.75" customHeight="1">
      <c r="A2337" s="53"/>
      <c r="B2337" s="39" t="str">
        <f t="shared" si="1"/>
        <v/>
      </c>
      <c r="C2337" s="40">
        <v>1.5</v>
      </c>
      <c r="D2337" s="41" t="s">
        <v>7271</v>
      </c>
      <c r="E2337" s="41" t="s">
        <v>7265</v>
      </c>
      <c r="F2337" s="44"/>
      <c r="G2337" s="43"/>
      <c r="H2337" s="63" t="s">
        <v>7266</v>
      </c>
      <c r="I2337" s="43"/>
      <c r="J2337" s="46" t="s">
        <v>7267</v>
      </c>
      <c r="K2337" s="44"/>
      <c r="L2337" s="45"/>
      <c r="M2337" s="59"/>
      <c r="N2337" s="49"/>
      <c r="O2337" s="61"/>
      <c r="P2337" s="40">
        <v>1.0</v>
      </c>
      <c r="Q2337" s="59"/>
      <c r="R2337" s="59"/>
      <c r="S2337" s="49"/>
      <c r="T2337" s="50" t="str">
        <f>IFERROR(__xludf.DUMMYFUNCTION("if(isblank($A2337),"""",REGEXREPLACE($A2337,   "",?(\d),?"",  ""$1""&amp;""-""&amp;$H2337))"),"")</f>
        <v/>
      </c>
      <c r="U2337" s="51" t="str">
        <f>IFERROR(__xludf.DUMMYFUNCTION("iferror(split(A2337,"","",TRUE,TRUE),"""")"),"")</f>
        <v/>
      </c>
      <c r="V2337" s="51"/>
      <c r="W2337" s="51"/>
      <c r="X2337" s="51"/>
      <c r="Y2337" s="50" t="str">
        <f>IFERROR(__xludf.DUMMYFUNCTION("if(or(U2337="""",U2337=""f""),"""",U2337&amp;"": ""&amp;vlookup(to_text(U2337),'1.Learning-Goals'!$A$3:$B$100,2,FALSE))"),"")</f>
        <v/>
      </c>
      <c r="Z2337" s="50" t="str">
        <f>IFERROR(__xludf.DUMMYFUNCTION("if(or(V2337="""",V2337=""f""),"""",V2337&amp;"": ""&amp;vlookup(to_text(V2337),'1.Learning-Goals'!$A$3:$B$100,2,FALSE))"),"")</f>
        <v/>
      </c>
      <c r="AA2337" s="50" t="str">
        <f>IFERROR(__xludf.DUMMYFUNCTION("if(or(W2337="""",W2337=""f""),"""",W2337&amp;"": ""&amp;vlookup(to_text(W2337),'1.Learning-Goals'!$A$3:$B$100,2,FALSE))"),"")</f>
        <v/>
      </c>
      <c r="AB2337" s="50" t="str">
        <f>IFERROR(__xludf.DUMMYFUNCTION("if(or(X2337="""",X2337=""f""),"""",X2337&amp;"": ""&amp;vlookup(to_text(X2337),'1.Learning-Goals'!$A$3:$B$100,2,FALSE))"),"")</f>
        <v/>
      </c>
      <c r="AC2337" s="52"/>
      <c r="AD2337" s="52"/>
      <c r="AE2337" s="52"/>
      <c r="AF2337" s="52"/>
      <c r="AG2337" s="52"/>
      <c r="AH2337" s="52"/>
      <c r="AI2337" s="52"/>
      <c r="AJ2337" s="52"/>
    </row>
    <row r="2338" ht="15.75" customHeight="1">
      <c r="A2338" s="53"/>
      <c r="B2338" s="39" t="str">
        <f t="shared" si="1"/>
        <v/>
      </c>
      <c r="C2338" s="40" t="s">
        <v>7272</v>
      </c>
      <c r="D2338" s="41" t="s">
        <v>7273</v>
      </c>
      <c r="E2338" s="41" t="s">
        <v>7265</v>
      </c>
      <c r="F2338" s="44"/>
      <c r="G2338" s="43"/>
      <c r="H2338" s="63" t="s">
        <v>7266</v>
      </c>
      <c r="I2338" s="43"/>
      <c r="J2338" s="46" t="s">
        <v>7267</v>
      </c>
      <c r="K2338" s="44"/>
      <c r="L2338" s="45"/>
      <c r="M2338" s="59"/>
      <c r="N2338" s="49"/>
      <c r="O2338" s="61"/>
      <c r="P2338" s="40">
        <v>1.0</v>
      </c>
      <c r="Q2338" s="59"/>
      <c r="R2338" s="59"/>
      <c r="S2338" s="49"/>
      <c r="T2338" s="50" t="str">
        <f>IFERROR(__xludf.DUMMYFUNCTION("if(isblank($A2338),"""",REGEXREPLACE($A2338,   "",?(\d),?"",  ""$1""&amp;""-""&amp;$H2338))"),"")</f>
        <v/>
      </c>
      <c r="U2338" s="51" t="str">
        <f>IFERROR(__xludf.DUMMYFUNCTION("iferror(split(A2338,"","",TRUE,TRUE),"""")"),"")</f>
        <v/>
      </c>
      <c r="V2338" s="51"/>
      <c r="W2338" s="51"/>
      <c r="X2338" s="51"/>
      <c r="Y2338" s="50" t="str">
        <f>IFERROR(__xludf.DUMMYFUNCTION("if(or(U2338="""",U2338=""f""),"""",U2338&amp;"": ""&amp;vlookup(to_text(U2338),'1.Learning-Goals'!$A$3:$B$100,2,FALSE))"),"")</f>
        <v/>
      </c>
      <c r="Z2338" s="50" t="str">
        <f>IFERROR(__xludf.DUMMYFUNCTION("if(or(V2338="""",V2338=""f""),"""",V2338&amp;"": ""&amp;vlookup(to_text(V2338),'1.Learning-Goals'!$A$3:$B$100,2,FALSE))"),"")</f>
        <v/>
      </c>
      <c r="AA2338" s="50" t="str">
        <f>IFERROR(__xludf.DUMMYFUNCTION("if(or(W2338="""",W2338=""f""),"""",W2338&amp;"": ""&amp;vlookup(to_text(W2338),'1.Learning-Goals'!$A$3:$B$100,2,FALSE))"),"")</f>
        <v/>
      </c>
      <c r="AB2338" s="50" t="str">
        <f>IFERROR(__xludf.DUMMYFUNCTION("if(or(X2338="""",X2338=""f""),"""",X2338&amp;"": ""&amp;vlookup(to_text(X2338),'1.Learning-Goals'!$A$3:$B$100,2,FALSE))"),"")</f>
        <v/>
      </c>
      <c r="AC2338" s="52"/>
      <c r="AD2338" s="52"/>
      <c r="AE2338" s="52"/>
      <c r="AF2338" s="52"/>
      <c r="AG2338" s="52"/>
      <c r="AH2338" s="52"/>
      <c r="AI2338" s="52"/>
      <c r="AJ2338" s="52"/>
    </row>
    <row r="2339" ht="15.75" customHeight="1">
      <c r="A2339" s="53"/>
      <c r="B2339" s="39" t="str">
        <f t="shared" si="1"/>
        <v/>
      </c>
      <c r="C2339" s="40" t="s">
        <v>7274</v>
      </c>
      <c r="D2339" s="41" t="s">
        <v>7275</v>
      </c>
      <c r="E2339" s="41" t="s">
        <v>7265</v>
      </c>
      <c r="F2339" s="44"/>
      <c r="G2339" s="43"/>
      <c r="H2339" s="63" t="s">
        <v>7266</v>
      </c>
      <c r="I2339" s="43"/>
      <c r="J2339" s="46" t="s">
        <v>7267</v>
      </c>
      <c r="K2339" s="44"/>
      <c r="L2339" s="45"/>
      <c r="M2339" s="59"/>
      <c r="N2339" s="49"/>
      <c r="O2339" s="61"/>
      <c r="P2339" s="40">
        <v>1.0</v>
      </c>
      <c r="Q2339" s="59"/>
      <c r="R2339" s="59"/>
      <c r="S2339" s="49"/>
      <c r="T2339" s="50" t="str">
        <f>IFERROR(__xludf.DUMMYFUNCTION("if(isblank($A2339),"""",REGEXREPLACE($A2339,   "",?(\d),?"",  ""$1""&amp;""-""&amp;$H2339))"),"")</f>
        <v/>
      </c>
      <c r="U2339" s="51" t="str">
        <f>IFERROR(__xludf.DUMMYFUNCTION("iferror(split(A2339,"","",TRUE,TRUE),"""")"),"")</f>
        <v/>
      </c>
      <c r="V2339" s="51"/>
      <c r="W2339" s="51"/>
      <c r="X2339" s="51"/>
      <c r="Y2339" s="50" t="str">
        <f>IFERROR(__xludf.DUMMYFUNCTION("if(or(U2339="""",U2339=""f""),"""",U2339&amp;"": ""&amp;vlookup(to_text(U2339),'1.Learning-Goals'!$A$3:$B$100,2,FALSE))"),"")</f>
        <v/>
      </c>
      <c r="Z2339" s="50" t="str">
        <f>IFERROR(__xludf.DUMMYFUNCTION("if(or(V2339="""",V2339=""f""),"""",V2339&amp;"": ""&amp;vlookup(to_text(V2339),'1.Learning-Goals'!$A$3:$B$100,2,FALSE))"),"")</f>
        <v/>
      </c>
      <c r="AA2339" s="50" t="str">
        <f>IFERROR(__xludf.DUMMYFUNCTION("if(or(W2339="""",W2339=""f""),"""",W2339&amp;"": ""&amp;vlookup(to_text(W2339),'1.Learning-Goals'!$A$3:$B$100,2,FALSE))"),"")</f>
        <v/>
      </c>
      <c r="AB2339" s="50" t="str">
        <f>IFERROR(__xludf.DUMMYFUNCTION("if(or(X2339="""",X2339=""f""),"""",X2339&amp;"": ""&amp;vlookup(to_text(X2339),'1.Learning-Goals'!$A$3:$B$100,2,FALSE))"),"")</f>
        <v/>
      </c>
      <c r="AC2339" s="52"/>
      <c r="AD2339" s="52"/>
      <c r="AE2339" s="52"/>
      <c r="AF2339" s="52"/>
      <c r="AG2339" s="52"/>
      <c r="AH2339" s="52"/>
      <c r="AI2339" s="52"/>
      <c r="AJ2339" s="52"/>
    </row>
    <row r="2340" ht="15.75" customHeight="1">
      <c r="A2340" s="53"/>
      <c r="B2340" s="39" t="str">
        <f t="shared" si="1"/>
        <v/>
      </c>
      <c r="C2340" s="40">
        <v>2.1</v>
      </c>
      <c r="D2340" s="41" t="s">
        <v>7276</v>
      </c>
      <c r="E2340" s="41" t="s">
        <v>7265</v>
      </c>
      <c r="F2340" s="44"/>
      <c r="G2340" s="43"/>
      <c r="H2340" s="63" t="s">
        <v>7266</v>
      </c>
      <c r="I2340" s="43"/>
      <c r="J2340" s="46" t="s">
        <v>7277</v>
      </c>
      <c r="K2340" s="44"/>
      <c r="L2340" s="45"/>
      <c r="M2340" s="59"/>
      <c r="N2340" s="49"/>
      <c r="O2340" s="61"/>
      <c r="P2340" s="40">
        <v>2.0</v>
      </c>
      <c r="Q2340" s="59"/>
      <c r="R2340" s="59"/>
      <c r="S2340" s="49"/>
      <c r="T2340" s="50" t="str">
        <f>IFERROR(__xludf.DUMMYFUNCTION("if(isblank($A2340),"""",REGEXREPLACE($A2340,   "",?(\d),?"",  ""$1""&amp;""-""&amp;$H2340))"),"")</f>
        <v/>
      </c>
      <c r="U2340" s="51" t="str">
        <f>IFERROR(__xludf.DUMMYFUNCTION("iferror(split(A2340,"","",TRUE,TRUE),"""")"),"")</f>
        <v/>
      </c>
      <c r="V2340" s="51"/>
      <c r="W2340" s="51"/>
      <c r="X2340" s="51"/>
      <c r="Y2340" s="50" t="str">
        <f>IFERROR(__xludf.DUMMYFUNCTION("if(or(U2340="""",U2340=""f""),"""",U2340&amp;"": ""&amp;vlookup(to_text(U2340),'1.Learning-Goals'!$A$3:$B$100,2,FALSE))"),"")</f>
        <v/>
      </c>
      <c r="Z2340" s="50" t="str">
        <f>IFERROR(__xludf.DUMMYFUNCTION("if(or(V2340="""",V2340=""f""),"""",V2340&amp;"": ""&amp;vlookup(to_text(V2340),'1.Learning-Goals'!$A$3:$B$100,2,FALSE))"),"")</f>
        <v/>
      </c>
      <c r="AA2340" s="50" t="str">
        <f>IFERROR(__xludf.DUMMYFUNCTION("if(or(W2340="""",W2340=""f""),"""",W2340&amp;"": ""&amp;vlookup(to_text(W2340),'1.Learning-Goals'!$A$3:$B$100,2,FALSE))"),"")</f>
        <v/>
      </c>
      <c r="AB2340" s="50" t="str">
        <f>IFERROR(__xludf.DUMMYFUNCTION("if(or(X2340="""",X2340=""f""),"""",X2340&amp;"": ""&amp;vlookup(to_text(X2340),'1.Learning-Goals'!$A$3:$B$100,2,FALSE))"),"")</f>
        <v/>
      </c>
      <c r="AC2340" s="52"/>
      <c r="AD2340" s="52"/>
      <c r="AE2340" s="52"/>
      <c r="AF2340" s="52"/>
      <c r="AG2340" s="52"/>
      <c r="AH2340" s="52"/>
      <c r="AI2340" s="52"/>
      <c r="AJ2340" s="52"/>
    </row>
    <row r="2341" ht="15.75" customHeight="1">
      <c r="A2341" s="53"/>
      <c r="B2341" s="39" t="str">
        <f t="shared" si="1"/>
        <v/>
      </c>
      <c r="C2341" s="40">
        <v>2.2</v>
      </c>
      <c r="D2341" s="41" t="s">
        <v>7278</v>
      </c>
      <c r="E2341" s="41" t="s">
        <v>7265</v>
      </c>
      <c r="F2341" s="44"/>
      <c r="G2341" s="43"/>
      <c r="H2341" s="63" t="s">
        <v>7266</v>
      </c>
      <c r="I2341" s="43"/>
      <c r="J2341" s="46" t="s">
        <v>7277</v>
      </c>
      <c r="K2341" s="44"/>
      <c r="L2341" s="45"/>
      <c r="M2341" s="59"/>
      <c r="N2341" s="49"/>
      <c r="O2341" s="61"/>
      <c r="P2341" s="40">
        <v>2.0</v>
      </c>
      <c r="Q2341" s="59"/>
      <c r="R2341" s="59"/>
      <c r="S2341" s="49"/>
      <c r="T2341" s="50" t="str">
        <f>IFERROR(__xludf.DUMMYFUNCTION("if(isblank($A2341),"""",REGEXREPLACE($A2341,   "",?(\d),?"",  ""$1""&amp;""-""&amp;$H2341))"),"")</f>
        <v/>
      </c>
      <c r="U2341" s="51" t="str">
        <f>IFERROR(__xludf.DUMMYFUNCTION("iferror(split(A2341,"","",TRUE,TRUE),"""")"),"")</f>
        <v/>
      </c>
      <c r="V2341" s="51"/>
      <c r="W2341" s="51"/>
      <c r="X2341" s="51"/>
      <c r="Y2341" s="50" t="str">
        <f>IFERROR(__xludf.DUMMYFUNCTION("if(or(U2341="""",U2341=""f""),"""",U2341&amp;"": ""&amp;vlookup(to_text(U2341),'1.Learning-Goals'!$A$3:$B$100,2,FALSE))"),"")</f>
        <v/>
      </c>
      <c r="Z2341" s="50" t="str">
        <f>IFERROR(__xludf.DUMMYFUNCTION("if(or(V2341="""",V2341=""f""),"""",V2341&amp;"": ""&amp;vlookup(to_text(V2341),'1.Learning-Goals'!$A$3:$B$100,2,FALSE))"),"")</f>
        <v/>
      </c>
      <c r="AA2341" s="50" t="str">
        <f>IFERROR(__xludf.DUMMYFUNCTION("if(or(W2341="""",W2341=""f""),"""",W2341&amp;"": ""&amp;vlookup(to_text(W2341),'1.Learning-Goals'!$A$3:$B$100,2,FALSE))"),"")</f>
        <v/>
      </c>
      <c r="AB2341" s="50" t="str">
        <f>IFERROR(__xludf.DUMMYFUNCTION("if(or(X2341="""",X2341=""f""),"""",X2341&amp;"": ""&amp;vlookup(to_text(X2341),'1.Learning-Goals'!$A$3:$B$100,2,FALSE))"),"")</f>
        <v/>
      </c>
      <c r="AC2341" s="52"/>
      <c r="AD2341" s="52"/>
      <c r="AE2341" s="52"/>
      <c r="AF2341" s="52"/>
      <c r="AG2341" s="52"/>
      <c r="AH2341" s="52"/>
      <c r="AI2341" s="52"/>
      <c r="AJ2341" s="52"/>
    </row>
    <row r="2342" ht="15.75" customHeight="1">
      <c r="A2342" s="53"/>
      <c r="B2342" s="39" t="str">
        <f t="shared" si="1"/>
        <v/>
      </c>
      <c r="C2342" s="40">
        <v>2.3</v>
      </c>
      <c r="D2342" s="41" t="s">
        <v>7279</v>
      </c>
      <c r="E2342" s="41" t="s">
        <v>7265</v>
      </c>
      <c r="F2342" s="44"/>
      <c r="G2342" s="43"/>
      <c r="H2342" s="63" t="s">
        <v>7266</v>
      </c>
      <c r="I2342" s="43"/>
      <c r="J2342" s="46" t="s">
        <v>7277</v>
      </c>
      <c r="K2342" s="44"/>
      <c r="L2342" s="45"/>
      <c r="M2342" s="59"/>
      <c r="N2342" s="49"/>
      <c r="O2342" s="61"/>
      <c r="P2342" s="40">
        <v>2.0</v>
      </c>
      <c r="Q2342" s="59"/>
      <c r="R2342" s="59"/>
      <c r="S2342" s="49"/>
      <c r="T2342" s="50" t="str">
        <f>IFERROR(__xludf.DUMMYFUNCTION("if(isblank($A2342),"""",REGEXREPLACE($A2342,   "",?(\d),?"",  ""$1""&amp;""-""&amp;$H2342))"),"")</f>
        <v/>
      </c>
      <c r="U2342" s="51" t="str">
        <f>IFERROR(__xludf.DUMMYFUNCTION("iferror(split(A2342,"","",TRUE,TRUE),"""")"),"")</f>
        <v/>
      </c>
      <c r="V2342" s="51"/>
      <c r="W2342" s="51"/>
      <c r="X2342" s="51"/>
      <c r="Y2342" s="50" t="str">
        <f>IFERROR(__xludf.DUMMYFUNCTION("if(or(U2342="""",U2342=""f""),"""",U2342&amp;"": ""&amp;vlookup(to_text(U2342),'1.Learning-Goals'!$A$3:$B$100,2,FALSE))"),"")</f>
        <v/>
      </c>
      <c r="Z2342" s="50" t="str">
        <f>IFERROR(__xludf.DUMMYFUNCTION("if(or(V2342="""",V2342=""f""),"""",V2342&amp;"": ""&amp;vlookup(to_text(V2342),'1.Learning-Goals'!$A$3:$B$100,2,FALSE))"),"")</f>
        <v/>
      </c>
      <c r="AA2342" s="50" t="str">
        <f>IFERROR(__xludf.DUMMYFUNCTION("if(or(W2342="""",W2342=""f""),"""",W2342&amp;"": ""&amp;vlookup(to_text(W2342),'1.Learning-Goals'!$A$3:$B$100,2,FALSE))"),"")</f>
        <v/>
      </c>
      <c r="AB2342" s="50" t="str">
        <f>IFERROR(__xludf.DUMMYFUNCTION("if(or(X2342="""",X2342=""f""),"""",X2342&amp;"": ""&amp;vlookup(to_text(X2342),'1.Learning-Goals'!$A$3:$B$100,2,FALSE))"),"")</f>
        <v/>
      </c>
      <c r="AC2342" s="52"/>
      <c r="AD2342" s="52"/>
      <c r="AE2342" s="52"/>
      <c r="AF2342" s="52"/>
      <c r="AG2342" s="52"/>
      <c r="AH2342" s="52"/>
      <c r="AI2342" s="52"/>
      <c r="AJ2342" s="52"/>
    </row>
    <row r="2343" ht="15.75" customHeight="1">
      <c r="A2343" s="53"/>
      <c r="B2343" s="39" t="str">
        <f t="shared" si="1"/>
        <v/>
      </c>
      <c r="C2343" s="40">
        <v>2.4</v>
      </c>
      <c r="D2343" s="41" t="s">
        <v>7280</v>
      </c>
      <c r="E2343" s="41" t="s">
        <v>7265</v>
      </c>
      <c r="F2343" s="44"/>
      <c r="G2343" s="43"/>
      <c r="H2343" s="63" t="s">
        <v>7266</v>
      </c>
      <c r="I2343" s="43"/>
      <c r="J2343" s="46" t="s">
        <v>7277</v>
      </c>
      <c r="K2343" s="44"/>
      <c r="L2343" s="45"/>
      <c r="M2343" s="59"/>
      <c r="N2343" s="49"/>
      <c r="O2343" s="61"/>
      <c r="P2343" s="40">
        <v>2.0</v>
      </c>
      <c r="Q2343" s="59"/>
      <c r="R2343" s="59"/>
      <c r="S2343" s="49"/>
      <c r="T2343" s="50" t="str">
        <f>IFERROR(__xludf.DUMMYFUNCTION("if(isblank($A2343),"""",REGEXREPLACE($A2343,   "",?(\d),?"",  ""$1""&amp;""-""&amp;$H2343))"),"")</f>
        <v/>
      </c>
      <c r="U2343" s="51" t="str">
        <f>IFERROR(__xludf.DUMMYFUNCTION("iferror(split(A2343,"","",TRUE,TRUE),"""")"),"")</f>
        <v/>
      </c>
      <c r="V2343" s="51"/>
      <c r="W2343" s="51"/>
      <c r="X2343" s="51"/>
      <c r="Y2343" s="50" t="str">
        <f>IFERROR(__xludf.DUMMYFUNCTION("if(or(U2343="""",U2343=""f""),"""",U2343&amp;"": ""&amp;vlookup(to_text(U2343),'1.Learning-Goals'!$A$3:$B$100,2,FALSE))"),"")</f>
        <v/>
      </c>
      <c r="Z2343" s="50" t="str">
        <f>IFERROR(__xludf.DUMMYFUNCTION("if(or(V2343="""",V2343=""f""),"""",V2343&amp;"": ""&amp;vlookup(to_text(V2343),'1.Learning-Goals'!$A$3:$B$100,2,FALSE))"),"")</f>
        <v/>
      </c>
      <c r="AA2343" s="50" t="str">
        <f>IFERROR(__xludf.DUMMYFUNCTION("if(or(W2343="""",W2343=""f""),"""",W2343&amp;"": ""&amp;vlookup(to_text(W2343),'1.Learning-Goals'!$A$3:$B$100,2,FALSE))"),"")</f>
        <v/>
      </c>
      <c r="AB2343" s="50" t="str">
        <f>IFERROR(__xludf.DUMMYFUNCTION("if(or(X2343="""",X2343=""f""),"""",X2343&amp;"": ""&amp;vlookup(to_text(X2343),'1.Learning-Goals'!$A$3:$B$100,2,FALSE))"),"")</f>
        <v/>
      </c>
      <c r="AC2343" s="52"/>
      <c r="AD2343" s="52"/>
      <c r="AE2343" s="52"/>
      <c r="AF2343" s="52"/>
      <c r="AG2343" s="52"/>
      <c r="AH2343" s="52"/>
      <c r="AI2343" s="52"/>
      <c r="AJ2343" s="52"/>
    </row>
    <row r="2344" ht="15.75" customHeight="1">
      <c r="A2344" s="53"/>
      <c r="B2344" s="39" t="str">
        <f t="shared" si="1"/>
        <v/>
      </c>
      <c r="C2344" s="40">
        <v>2.5</v>
      </c>
      <c r="D2344" s="41" t="s">
        <v>7281</v>
      </c>
      <c r="E2344" s="41" t="s">
        <v>7265</v>
      </c>
      <c r="F2344" s="44"/>
      <c r="G2344" s="43"/>
      <c r="H2344" s="63" t="s">
        <v>7266</v>
      </c>
      <c r="I2344" s="43"/>
      <c r="J2344" s="46" t="s">
        <v>7277</v>
      </c>
      <c r="K2344" s="44"/>
      <c r="L2344" s="45"/>
      <c r="M2344" s="59"/>
      <c r="N2344" s="49"/>
      <c r="O2344" s="61"/>
      <c r="P2344" s="40">
        <v>2.0</v>
      </c>
      <c r="Q2344" s="59"/>
      <c r="R2344" s="59"/>
      <c r="S2344" s="49"/>
      <c r="T2344" s="50" t="str">
        <f>IFERROR(__xludf.DUMMYFUNCTION("if(isblank($A2344),"""",REGEXREPLACE($A2344,   "",?(\d),?"",  ""$1""&amp;""-""&amp;$H2344))"),"")</f>
        <v/>
      </c>
      <c r="U2344" s="51" t="str">
        <f>IFERROR(__xludf.DUMMYFUNCTION("iferror(split(A2344,"","",TRUE,TRUE),"""")"),"")</f>
        <v/>
      </c>
      <c r="V2344" s="51"/>
      <c r="W2344" s="51"/>
      <c r="X2344" s="51"/>
      <c r="Y2344" s="50" t="str">
        <f>IFERROR(__xludf.DUMMYFUNCTION("if(or(U2344="""",U2344=""f""),"""",U2344&amp;"": ""&amp;vlookup(to_text(U2344),'1.Learning-Goals'!$A$3:$B$100,2,FALSE))"),"")</f>
        <v/>
      </c>
      <c r="Z2344" s="50" t="str">
        <f>IFERROR(__xludf.DUMMYFUNCTION("if(or(V2344="""",V2344=""f""),"""",V2344&amp;"": ""&amp;vlookup(to_text(V2344),'1.Learning-Goals'!$A$3:$B$100,2,FALSE))"),"")</f>
        <v/>
      </c>
      <c r="AA2344" s="50" t="str">
        <f>IFERROR(__xludf.DUMMYFUNCTION("if(or(W2344="""",W2344=""f""),"""",W2344&amp;"": ""&amp;vlookup(to_text(W2344),'1.Learning-Goals'!$A$3:$B$100,2,FALSE))"),"")</f>
        <v/>
      </c>
      <c r="AB2344" s="50" t="str">
        <f>IFERROR(__xludf.DUMMYFUNCTION("if(or(X2344="""",X2344=""f""),"""",X2344&amp;"": ""&amp;vlookup(to_text(X2344),'1.Learning-Goals'!$A$3:$B$100,2,FALSE))"),"")</f>
        <v/>
      </c>
      <c r="AC2344" s="52"/>
      <c r="AD2344" s="52"/>
      <c r="AE2344" s="52"/>
      <c r="AF2344" s="52"/>
      <c r="AG2344" s="52"/>
      <c r="AH2344" s="52"/>
      <c r="AI2344" s="52"/>
      <c r="AJ2344" s="52"/>
    </row>
    <row r="2345" ht="15.75" customHeight="1">
      <c r="A2345" s="53"/>
      <c r="B2345" s="39" t="str">
        <f t="shared" si="1"/>
        <v/>
      </c>
      <c r="C2345" s="40" t="s">
        <v>7282</v>
      </c>
      <c r="D2345" s="41" t="s">
        <v>7283</v>
      </c>
      <c r="E2345" s="41" t="s">
        <v>7265</v>
      </c>
      <c r="F2345" s="44"/>
      <c r="G2345" s="43"/>
      <c r="H2345" s="63" t="s">
        <v>7266</v>
      </c>
      <c r="I2345" s="43"/>
      <c r="J2345" s="46" t="s">
        <v>7277</v>
      </c>
      <c r="K2345" s="44"/>
      <c r="L2345" s="45"/>
      <c r="M2345" s="59"/>
      <c r="N2345" s="49"/>
      <c r="O2345" s="61"/>
      <c r="P2345" s="40">
        <v>2.0</v>
      </c>
      <c r="Q2345" s="59"/>
      <c r="R2345" s="59"/>
      <c r="S2345" s="49"/>
      <c r="T2345" s="50" t="str">
        <f>IFERROR(__xludf.DUMMYFUNCTION("if(isblank($A2345),"""",REGEXREPLACE($A2345,   "",?(\d),?"",  ""$1""&amp;""-""&amp;$H2345))"),"")</f>
        <v/>
      </c>
      <c r="U2345" s="51" t="str">
        <f>IFERROR(__xludf.DUMMYFUNCTION("iferror(split(A2345,"","",TRUE,TRUE),"""")"),"")</f>
        <v/>
      </c>
      <c r="V2345" s="51"/>
      <c r="W2345" s="51"/>
      <c r="X2345" s="51"/>
      <c r="Y2345" s="50" t="str">
        <f>IFERROR(__xludf.DUMMYFUNCTION("if(or(U2345="""",U2345=""f""),"""",U2345&amp;"": ""&amp;vlookup(to_text(U2345),'1.Learning-Goals'!$A$3:$B$100,2,FALSE))"),"")</f>
        <v/>
      </c>
      <c r="Z2345" s="50" t="str">
        <f>IFERROR(__xludf.DUMMYFUNCTION("if(or(V2345="""",V2345=""f""),"""",V2345&amp;"": ""&amp;vlookup(to_text(V2345),'1.Learning-Goals'!$A$3:$B$100,2,FALSE))"),"")</f>
        <v/>
      </c>
      <c r="AA2345" s="50" t="str">
        <f>IFERROR(__xludf.DUMMYFUNCTION("if(or(W2345="""",W2345=""f""),"""",W2345&amp;"": ""&amp;vlookup(to_text(W2345),'1.Learning-Goals'!$A$3:$B$100,2,FALSE))"),"")</f>
        <v/>
      </c>
      <c r="AB2345" s="50" t="str">
        <f>IFERROR(__xludf.DUMMYFUNCTION("if(or(X2345="""",X2345=""f""),"""",X2345&amp;"": ""&amp;vlookup(to_text(X2345),'1.Learning-Goals'!$A$3:$B$100,2,FALSE))"),"")</f>
        <v/>
      </c>
      <c r="AC2345" s="52"/>
      <c r="AD2345" s="52"/>
      <c r="AE2345" s="52"/>
      <c r="AF2345" s="52"/>
      <c r="AG2345" s="52"/>
      <c r="AH2345" s="52"/>
      <c r="AI2345" s="52"/>
      <c r="AJ2345" s="52"/>
    </row>
    <row r="2346" ht="15.75" customHeight="1">
      <c r="A2346" s="53"/>
      <c r="B2346" s="39" t="str">
        <f t="shared" si="1"/>
        <v/>
      </c>
      <c r="C2346" s="40" t="s">
        <v>7284</v>
      </c>
      <c r="D2346" s="41" t="s">
        <v>7285</v>
      </c>
      <c r="E2346" s="41" t="s">
        <v>7265</v>
      </c>
      <c r="F2346" s="44"/>
      <c r="G2346" s="43"/>
      <c r="H2346" s="63" t="s">
        <v>7266</v>
      </c>
      <c r="I2346" s="43"/>
      <c r="J2346" s="46" t="s">
        <v>7277</v>
      </c>
      <c r="K2346" s="44"/>
      <c r="L2346" s="45"/>
      <c r="M2346" s="59"/>
      <c r="N2346" s="49"/>
      <c r="O2346" s="61"/>
      <c r="P2346" s="40">
        <v>2.0</v>
      </c>
      <c r="Q2346" s="59"/>
      <c r="R2346" s="59"/>
      <c r="S2346" s="49"/>
      <c r="T2346" s="50" t="str">
        <f>IFERROR(__xludf.DUMMYFUNCTION("if(isblank($A2346),"""",REGEXREPLACE($A2346,   "",?(\d),?"",  ""$1""&amp;""-""&amp;$H2346))"),"")</f>
        <v/>
      </c>
      <c r="U2346" s="51" t="str">
        <f>IFERROR(__xludf.DUMMYFUNCTION("iferror(split(A2346,"","",TRUE,TRUE),"""")"),"")</f>
        <v/>
      </c>
      <c r="V2346" s="51"/>
      <c r="W2346" s="51"/>
      <c r="X2346" s="51"/>
      <c r="Y2346" s="50" t="str">
        <f>IFERROR(__xludf.DUMMYFUNCTION("if(or(U2346="""",U2346=""f""),"""",U2346&amp;"": ""&amp;vlookup(to_text(U2346),'1.Learning-Goals'!$A$3:$B$100,2,FALSE))"),"")</f>
        <v/>
      </c>
      <c r="Z2346" s="50" t="str">
        <f>IFERROR(__xludf.DUMMYFUNCTION("if(or(V2346="""",V2346=""f""),"""",V2346&amp;"": ""&amp;vlookup(to_text(V2346),'1.Learning-Goals'!$A$3:$B$100,2,FALSE))"),"")</f>
        <v/>
      </c>
      <c r="AA2346" s="50" t="str">
        <f>IFERROR(__xludf.DUMMYFUNCTION("if(or(W2346="""",W2346=""f""),"""",W2346&amp;"": ""&amp;vlookup(to_text(W2346),'1.Learning-Goals'!$A$3:$B$100,2,FALSE))"),"")</f>
        <v/>
      </c>
      <c r="AB2346" s="50" t="str">
        <f>IFERROR(__xludf.DUMMYFUNCTION("if(or(X2346="""",X2346=""f""),"""",X2346&amp;"": ""&amp;vlookup(to_text(X2346),'1.Learning-Goals'!$A$3:$B$100,2,FALSE))"),"")</f>
        <v/>
      </c>
      <c r="AC2346" s="52"/>
      <c r="AD2346" s="52"/>
      <c r="AE2346" s="52"/>
      <c r="AF2346" s="52"/>
      <c r="AG2346" s="52"/>
      <c r="AH2346" s="52"/>
      <c r="AI2346" s="52"/>
      <c r="AJ2346" s="52"/>
    </row>
    <row r="2347" ht="15.75" customHeight="1">
      <c r="A2347" s="53"/>
      <c r="B2347" s="39" t="str">
        <f t="shared" si="1"/>
        <v/>
      </c>
      <c r="C2347" s="40" t="s">
        <v>7286</v>
      </c>
      <c r="D2347" s="41" t="s">
        <v>7287</v>
      </c>
      <c r="E2347" s="41" t="s">
        <v>7265</v>
      </c>
      <c r="F2347" s="44"/>
      <c r="G2347" s="43"/>
      <c r="H2347" s="63" t="s">
        <v>7266</v>
      </c>
      <c r="I2347" s="43"/>
      <c r="J2347" s="46" t="s">
        <v>7277</v>
      </c>
      <c r="K2347" s="44"/>
      <c r="L2347" s="45"/>
      <c r="M2347" s="59"/>
      <c r="N2347" s="49"/>
      <c r="O2347" s="61"/>
      <c r="P2347" s="40">
        <v>2.0</v>
      </c>
      <c r="Q2347" s="59"/>
      <c r="R2347" s="59"/>
      <c r="S2347" s="49"/>
      <c r="T2347" s="50" t="str">
        <f>IFERROR(__xludf.DUMMYFUNCTION("if(isblank($A2347),"""",REGEXREPLACE($A2347,   "",?(\d),?"",  ""$1""&amp;""-""&amp;$H2347))"),"")</f>
        <v/>
      </c>
      <c r="U2347" s="51" t="str">
        <f>IFERROR(__xludf.DUMMYFUNCTION("iferror(split(A2347,"","",TRUE,TRUE),"""")"),"")</f>
        <v/>
      </c>
      <c r="V2347" s="51"/>
      <c r="W2347" s="51"/>
      <c r="X2347" s="51"/>
      <c r="Y2347" s="50" t="str">
        <f>IFERROR(__xludf.DUMMYFUNCTION("if(or(U2347="""",U2347=""f""),"""",U2347&amp;"": ""&amp;vlookup(to_text(U2347),'1.Learning-Goals'!$A$3:$B$100,2,FALSE))"),"")</f>
        <v/>
      </c>
      <c r="Z2347" s="50" t="str">
        <f>IFERROR(__xludf.DUMMYFUNCTION("if(or(V2347="""",V2347=""f""),"""",V2347&amp;"": ""&amp;vlookup(to_text(V2347),'1.Learning-Goals'!$A$3:$B$100,2,FALSE))"),"")</f>
        <v/>
      </c>
      <c r="AA2347" s="50" t="str">
        <f>IFERROR(__xludf.DUMMYFUNCTION("if(or(W2347="""",W2347=""f""),"""",W2347&amp;"": ""&amp;vlookup(to_text(W2347),'1.Learning-Goals'!$A$3:$B$100,2,FALSE))"),"")</f>
        <v/>
      </c>
      <c r="AB2347" s="50" t="str">
        <f>IFERROR(__xludf.DUMMYFUNCTION("if(or(X2347="""",X2347=""f""),"""",X2347&amp;"": ""&amp;vlookup(to_text(X2347),'1.Learning-Goals'!$A$3:$B$100,2,FALSE))"),"")</f>
        <v/>
      </c>
      <c r="AC2347" s="52"/>
      <c r="AD2347" s="52"/>
      <c r="AE2347" s="52"/>
      <c r="AF2347" s="52"/>
      <c r="AG2347" s="52"/>
      <c r="AH2347" s="52"/>
      <c r="AI2347" s="52"/>
      <c r="AJ2347" s="52"/>
    </row>
    <row r="2348" ht="15.75" customHeight="1">
      <c r="A2348" s="53"/>
      <c r="B2348" s="39" t="str">
        <f t="shared" si="1"/>
        <v/>
      </c>
      <c r="C2348" s="40">
        <v>3.1</v>
      </c>
      <c r="D2348" s="41" t="s">
        <v>7288</v>
      </c>
      <c r="E2348" s="41" t="s">
        <v>7265</v>
      </c>
      <c r="F2348" s="44"/>
      <c r="G2348" s="43"/>
      <c r="H2348" s="63" t="s">
        <v>7266</v>
      </c>
      <c r="I2348" s="43"/>
      <c r="J2348" s="46" t="s">
        <v>7289</v>
      </c>
      <c r="K2348" s="44"/>
      <c r="L2348" s="45"/>
      <c r="M2348" s="59"/>
      <c r="N2348" s="49"/>
      <c r="O2348" s="61"/>
      <c r="P2348" s="40">
        <v>3.0</v>
      </c>
      <c r="Q2348" s="59"/>
      <c r="R2348" s="59"/>
      <c r="S2348" s="49"/>
      <c r="T2348" s="50" t="str">
        <f>IFERROR(__xludf.DUMMYFUNCTION("if(isblank($A2348),"""",REGEXREPLACE($A2348,   "",?(\d),?"",  ""$1""&amp;""-""&amp;$H2348))"),"")</f>
        <v/>
      </c>
      <c r="U2348" s="51" t="str">
        <f>IFERROR(__xludf.DUMMYFUNCTION("iferror(split(A2348,"","",TRUE,TRUE),"""")"),"")</f>
        <v/>
      </c>
      <c r="V2348" s="51"/>
      <c r="W2348" s="51"/>
      <c r="X2348" s="51"/>
      <c r="Y2348" s="50" t="str">
        <f>IFERROR(__xludf.DUMMYFUNCTION("if(or(U2348="""",U2348=""f""),"""",U2348&amp;"": ""&amp;vlookup(to_text(U2348),'1.Learning-Goals'!$A$3:$B$100,2,FALSE))"),"")</f>
        <v/>
      </c>
      <c r="Z2348" s="50" t="str">
        <f>IFERROR(__xludf.DUMMYFUNCTION("if(or(V2348="""",V2348=""f""),"""",V2348&amp;"": ""&amp;vlookup(to_text(V2348),'1.Learning-Goals'!$A$3:$B$100,2,FALSE))"),"")</f>
        <v/>
      </c>
      <c r="AA2348" s="50" t="str">
        <f>IFERROR(__xludf.DUMMYFUNCTION("if(or(W2348="""",W2348=""f""),"""",W2348&amp;"": ""&amp;vlookup(to_text(W2348),'1.Learning-Goals'!$A$3:$B$100,2,FALSE))"),"")</f>
        <v/>
      </c>
      <c r="AB2348" s="50" t="str">
        <f>IFERROR(__xludf.DUMMYFUNCTION("if(or(X2348="""",X2348=""f""),"""",X2348&amp;"": ""&amp;vlookup(to_text(X2348),'1.Learning-Goals'!$A$3:$B$100,2,FALSE))"),"")</f>
        <v/>
      </c>
      <c r="AC2348" s="52"/>
      <c r="AD2348" s="52"/>
      <c r="AE2348" s="52"/>
      <c r="AF2348" s="52"/>
      <c r="AG2348" s="52"/>
      <c r="AH2348" s="52"/>
      <c r="AI2348" s="52"/>
      <c r="AJ2348" s="52"/>
    </row>
    <row r="2349" ht="15.75" customHeight="1">
      <c r="A2349" s="53"/>
      <c r="B2349" s="39" t="str">
        <f t="shared" si="1"/>
        <v/>
      </c>
      <c r="C2349" s="40">
        <v>3.2</v>
      </c>
      <c r="D2349" s="41" t="s">
        <v>7290</v>
      </c>
      <c r="E2349" s="41" t="s">
        <v>7265</v>
      </c>
      <c r="F2349" s="44"/>
      <c r="G2349" s="43"/>
      <c r="H2349" s="63" t="s">
        <v>7266</v>
      </c>
      <c r="I2349" s="43"/>
      <c r="J2349" s="46" t="s">
        <v>7289</v>
      </c>
      <c r="K2349" s="44"/>
      <c r="L2349" s="45"/>
      <c r="M2349" s="59"/>
      <c r="N2349" s="49"/>
      <c r="O2349" s="61"/>
      <c r="P2349" s="40">
        <v>3.0</v>
      </c>
      <c r="Q2349" s="59"/>
      <c r="R2349" s="59"/>
      <c r="S2349" s="49"/>
      <c r="T2349" s="50" t="str">
        <f>IFERROR(__xludf.DUMMYFUNCTION("if(isblank($A2349),"""",REGEXREPLACE($A2349,   "",?(\d),?"",  ""$1""&amp;""-""&amp;$H2349))"),"")</f>
        <v/>
      </c>
      <c r="U2349" s="51" t="str">
        <f>IFERROR(__xludf.DUMMYFUNCTION("iferror(split(A2349,"","",TRUE,TRUE),"""")"),"")</f>
        <v/>
      </c>
      <c r="V2349" s="51"/>
      <c r="W2349" s="51"/>
      <c r="X2349" s="51"/>
      <c r="Y2349" s="50" t="str">
        <f>IFERROR(__xludf.DUMMYFUNCTION("if(or(U2349="""",U2349=""f""),"""",U2349&amp;"": ""&amp;vlookup(to_text(U2349),'1.Learning-Goals'!$A$3:$B$100,2,FALSE))"),"")</f>
        <v/>
      </c>
      <c r="Z2349" s="50" t="str">
        <f>IFERROR(__xludf.DUMMYFUNCTION("if(or(V2349="""",V2349=""f""),"""",V2349&amp;"": ""&amp;vlookup(to_text(V2349),'1.Learning-Goals'!$A$3:$B$100,2,FALSE))"),"")</f>
        <v/>
      </c>
      <c r="AA2349" s="50" t="str">
        <f>IFERROR(__xludf.DUMMYFUNCTION("if(or(W2349="""",W2349=""f""),"""",W2349&amp;"": ""&amp;vlookup(to_text(W2349),'1.Learning-Goals'!$A$3:$B$100,2,FALSE))"),"")</f>
        <v/>
      </c>
      <c r="AB2349" s="50" t="str">
        <f>IFERROR(__xludf.DUMMYFUNCTION("if(or(X2349="""",X2349=""f""),"""",X2349&amp;"": ""&amp;vlookup(to_text(X2349),'1.Learning-Goals'!$A$3:$B$100,2,FALSE))"),"")</f>
        <v/>
      </c>
      <c r="AC2349" s="52"/>
      <c r="AD2349" s="52"/>
      <c r="AE2349" s="52"/>
      <c r="AF2349" s="52"/>
      <c r="AG2349" s="52"/>
      <c r="AH2349" s="52"/>
      <c r="AI2349" s="52"/>
      <c r="AJ2349" s="52"/>
    </row>
    <row r="2350" ht="15.75" customHeight="1">
      <c r="A2350" s="53"/>
      <c r="B2350" s="39" t="str">
        <f t="shared" si="1"/>
        <v/>
      </c>
      <c r="C2350" s="40">
        <v>3.3</v>
      </c>
      <c r="D2350" s="41" t="s">
        <v>7291</v>
      </c>
      <c r="E2350" s="41" t="s">
        <v>7265</v>
      </c>
      <c r="F2350" s="44"/>
      <c r="G2350" s="43"/>
      <c r="H2350" s="63" t="s">
        <v>7266</v>
      </c>
      <c r="I2350" s="43"/>
      <c r="J2350" s="46" t="s">
        <v>7289</v>
      </c>
      <c r="K2350" s="44"/>
      <c r="L2350" s="45"/>
      <c r="M2350" s="59"/>
      <c r="N2350" s="49"/>
      <c r="O2350" s="61"/>
      <c r="P2350" s="40">
        <v>3.0</v>
      </c>
      <c r="Q2350" s="59"/>
      <c r="R2350" s="59"/>
      <c r="S2350" s="49"/>
      <c r="T2350" s="50" t="str">
        <f>IFERROR(__xludf.DUMMYFUNCTION("if(isblank($A2350),"""",REGEXREPLACE($A2350,   "",?(\d),?"",  ""$1""&amp;""-""&amp;$H2350))"),"")</f>
        <v/>
      </c>
      <c r="U2350" s="51" t="str">
        <f>IFERROR(__xludf.DUMMYFUNCTION("iferror(split(A2350,"","",TRUE,TRUE),"""")"),"")</f>
        <v/>
      </c>
      <c r="V2350" s="51"/>
      <c r="W2350" s="51"/>
      <c r="X2350" s="51"/>
      <c r="Y2350" s="50" t="str">
        <f>IFERROR(__xludf.DUMMYFUNCTION("if(or(U2350="""",U2350=""f""),"""",U2350&amp;"": ""&amp;vlookup(to_text(U2350),'1.Learning-Goals'!$A$3:$B$100,2,FALSE))"),"")</f>
        <v/>
      </c>
      <c r="Z2350" s="50" t="str">
        <f>IFERROR(__xludf.DUMMYFUNCTION("if(or(V2350="""",V2350=""f""),"""",V2350&amp;"": ""&amp;vlookup(to_text(V2350),'1.Learning-Goals'!$A$3:$B$100,2,FALSE))"),"")</f>
        <v/>
      </c>
      <c r="AA2350" s="50" t="str">
        <f>IFERROR(__xludf.DUMMYFUNCTION("if(or(W2350="""",W2350=""f""),"""",W2350&amp;"": ""&amp;vlookup(to_text(W2350),'1.Learning-Goals'!$A$3:$B$100,2,FALSE))"),"")</f>
        <v/>
      </c>
      <c r="AB2350" s="50" t="str">
        <f>IFERROR(__xludf.DUMMYFUNCTION("if(or(X2350="""",X2350=""f""),"""",X2350&amp;"": ""&amp;vlookup(to_text(X2350),'1.Learning-Goals'!$A$3:$B$100,2,FALSE))"),"")</f>
        <v/>
      </c>
      <c r="AC2350" s="52"/>
      <c r="AD2350" s="52"/>
      <c r="AE2350" s="52"/>
      <c r="AF2350" s="52"/>
      <c r="AG2350" s="52"/>
      <c r="AH2350" s="52"/>
      <c r="AI2350" s="52"/>
      <c r="AJ2350" s="52"/>
    </row>
    <row r="2351" ht="15.75" customHeight="1">
      <c r="A2351" s="53"/>
      <c r="B2351" s="39" t="str">
        <f t="shared" si="1"/>
        <v/>
      </c>
      <c r="C2351" s="40">
        <v>3.4</v>
      </c>
      <c r="D2351" s="41" t="s">
        <v>7292</v>
      </c>
      <c r="E2351" s="41" t="s">
        <v>7265</v>
      </c>
      <c r="F2351" s="44"/>
      <c r="G2351" s="43"/>
      <c r="H2351" s="63" t="s">
        <v>7266</v>
      </c>
      <c r="I2351" s="43"/>
      <c r="J2351" s="46" t="s">
        <v>7289</v>
      </c>
      <c r="K2351" s="44"/>
      <c r="L2351" s="45"/>
      <c r="M2351" s="59"/>
      <c r="N2351" s="49"/>
      <c r="O2351" s="61"/>
      <c r="P2351" s="40">
        <v>3.0</v>
      </c>
      <c r="Q2351" s="59"/>
      <c r="R2351" s="59"/>
      <c r="S2351" s="49"/>
      <c r="T2351" s="50" t="str">
        <f>IFERROR(__xludf.DUMMYFUNCTION("if(isblank($A2351),"""",REGEXREPLACE($A2351,   "",?(\d),?"",  ""$1""&amp;""-""&amp;$H2351))"),"")</f>
        <v/>
      </c>
      <c r="U2351" s="51" t="str">
        <f>IFERROR(__xludf.DUMMYFUNCTION("iferror(split(A2351,"","",TRUE,TRUE),"""")"),"")</f>
        <v/>
      </c>
      <c r="V2351" s="51"/>
      <c r="W2351" s="51"/>
      <c r="X2351" s="51"/>
      <c r="Y2351" s="50" t="str">
        <f>IFERROR(__xludf.DUMMYFUNCTION("if(or(U2351="""",U2351=""f""),"""",U2351&amp;"": ""&amp;vlookup(to_text(U2351),'1.Learning-Goals'!$A$3:$B$100,2,FALSE))"),"")</f>
        <v/>
      </c>
      <c r="Z2351" s="50" t="str">
        <f>IFERROR(__xludf.DUMMYFUNCTION("if(or(V2351="""",V2351=""f""),"""",V2351&amp;"": ""&amp;vlookup(to_text(V2351),'1.Learning-Goals'!$A$3:$B$100,2,FALSE))"),"")</f>
        <v/>
      </c>
      <c r="AA2351" s="50" t="str">
        <f>IFERROR(__xludf.DUMMYFUNCTION("if(or(W2351="""",W2351=""f""),"""",W2351&amp;"": ""&amp;vlookup(to_text(W2351),'1.Learning-Goals'!$A$3:$B$100,2,FALSE))"),"")</f>
        <v/>
      </c>
      <c r="AB2351" s="50" t="str">
        <f>IFERROR(__xludf.DUMMYFUNCTION("if(or(X2351="""",X2351=""f""),"""",X2351&amp;"": ""&amp;vlookup(to_text(X2351),'1.Learning-Goals'!$A$3:$B$100,2,FALSE))"),"")</f>
        <v/>
      </c>
      <c r="AC2351" s="52"/>
      <c r="AD2351" s="52"/>
      <c r="AE2351" s="52"/>
      <c r="AF2351" s="52"/>
      <c r="AG2351" s="52"/>
      <c r="AH2351" s="52"/>
      <c r="AI2351" s="52"/>
      <c r="AJ2351" s="52"/>
    </row>
    <row r="2352" ht="15.75" customHeight="1">
      <c r="A2352" s="53"/>
      <c r="B2352" s="39" t="str">
        <f t="shared" si="1"/>
        <v/>
      </c>
      <c r="C2352" s="40">
        <v>3.5</v>
      </c>
      <c r="D2352" s="41" t="s">
        <v>7293</v>
      </c>
      <c r="E2352" s="41" t="s">
        <v>7265</v>
      </c>
      <c r="F2352" s="44"/>
      <c r="G2352" s="43"/>
      <c r="H2352" s="63" t="s">
        <v>7266</v>
      </c>
      <c r="I2352" s="43"/>
      <c r="J2352" s="46" t="s">
        <v>7289</v>
      </c>
      <c r="K2352" s="44"/>
      <c r="L2352" s="45"/>
      <c r="M2352" s="59"/>
      <c r="N2352" s="49"/>
      <c r="O2352" s="61"/>
      <c r="P2352" s="40">
        <v>3.0</v>
      </c>
      <c r="Q2352" s="59"/>
      <c r="R2352" s="59"/>
      <c r="S2352" s="49"/>
      <c r="T2352" s="50" t="str">
        <f>IFERROR(__xludf.DUMMYFUNCTION("if(isblank($A2352),"""",REGEXREPLACE($A2352,   "",?(\d),?"",  ""$1""&amp;""-""&amp;$H2352))"),"")</f>
        <v/>
      </c>
      <c r="U2352" s="51" t="str">
        <f>IFERROR(__xludf.DUMMYFUNCTION("iferror(split(A2352,"","",TRUE,TRUE),"""")"),"")</f>
        <v/>
      </c>
      <c r="V2352" s="51"/>
      <c r="W2352" s="51"/>
      <c r="X2352" s="51"/>
      <c r="Y2352" s="50" t="str">
        <f>IFERROR(__xludf.DUMMYFUNCTION("if(or(U2352="""",U2352=""f""),"""",U2352&amp;"": ""&amp;vlookup(to_text(U2352),'1.Learning-Goals'!$A$3:$B$100,2,FALSE))"),"")</f>
        <v/>
      </c>
      <c r="Z2352" s="50" t="str">
        <f>IFERROR(__xludf.DUMMYFUNCTION("if(or(V2352="""",V2352=""f""),"""",V2352&amp;"": ""&amp;vlookup(to_text(V2352),'1.Learning-Goals'!$A$3:$B$100,2,FALSE))"),"")</f>
        <v/>
      </c>
      <c r="AA2352" s="50" t="str">
        <f>IFERROR(__xludf.DUMMYFUNCTION("if(or(W2352="""",W2352=""f""),"""",W2352&amp;"": ""&amp;vlookup(to_text(W2352),'1.Learning-Goals'!$A$3:$B$100,2,FALSE))"),"")</f>
        <v/>
      </c>
      <c r="AB2352" s="50" t="str">
        <f>IFERROR(__xludf.DUMMYFUNCTION("if(or(X2352="""",X2352=""f""),"""",X2352&amp;"": ""&amp;vlookup(to_text(X2352),'1.Learning-Goals'!$A$3:$B$100,2,FALSE))"),"")</f>
        <v/>
      </c>
      <c r="AC2352" s="52"/>
      <c r="AD2352" s="52"/>
      <c r="AE2352" s="52"/>
      <c r="AF2352" s="52"/>
      <c r="AG2352" s="52"/>
      <c r="AH2352" s="52"/>
      <c r="AI2352" s="52"/>
      <c r="AJ2352" s="52"/>
    </row>
    <row r="2353" ht="15.75" customHeight="1">
      <c r="A2353" s="53"/>
      <c r="B2353" s="39" t="str">
        <f t="shared" si="1"/>
        <v/>
      </c>
      <c r="C2353" s="40">
        <v>3.6</v>
      </c>
      <c r="D2353" s="41" t="s">
        <v>7294</v>
      </c>
      <c r="E2353" s="41" t="s">
        <v>7265</v>
      </c>
      <c r="F2353" s="44"/>
      <c r="G2353" s="43"/>
      <c r="H2353" s="63" t="s">
        <v>7266</v>
      </c>
      <c r="I2353" s="43"/>
      <c r="J2353" s="46" t="s">
        <v>7289</v>
      </c>
      <c r="K2353" s="44"/>
      <c r="L2353" s="45"/>
      <c r="M2353" s="59"/>
      <c r="N2353" s="49"/>
      <c r="O2353" s="61"/>
      <c r="P2353" s="40">
        <v>3.0</v>
      </c>
      <c r="Q2353" s="59"/>
      <c r="R2353" s="59"/>
      <c r="S2353" s="49"/>
      <c r="T2353" s="50" t="str">
        <f>IFERROR(__xludf.DUMMYFUNCTION("if(isblank($A2353),"""",REGEXREPLACE($A2353,   "",?(\d),?"",  ""$1""&amp;""-""&amp;$H2353))"),"")</f>
        <v/>
      </c>
      <c r="U2353" s="51" t="str">
        <f>IFERROR(__xludf.DUMMYFUNCTION("iferror(split(A2353,"","",TRUE,TRUE),"""")"),"")</f>
        <v/>
      </c>
      <c r="V2353" s="51"/>
      <c r="W2353" s="51"/>
      <c r="X2353" s="51"/>
      <c r="Y2353" s="50" t="str">
        <f>IFERROR(__xludf.DUMMYFUNCTION("if(or(U2353="""",U2353=""f""),"""",U2353&amp;"": ""&amp;vlookup(to_text(U2353),'1.Learning-Goals'!$A$3:$B$100,2,FALSE))"),"")</f>
        <v/>
      </c>
      <c r="Z2353" s="50" t="str">
        <f>IFERROR(__xludf.DUMMYFUNCTION("if(or(V2353="""",V2353=""f""),"""",V2353&amp;"": ""&amp;vlookup(to_text(V2353),'1.Learning-Goals'!$A$3:$B$100,2,FALSE))"),"")</f>
        <v/>
      </c>
      <c r="AA2353" s="50" t="str">
        <f>IFERROR(__xludf.DUMMYFUNCTION("if(or(W2353="""",W2353=""f""),"""",W2353&amp;"": ""&amp;vlookup(to_text(W2353),'1.Learning-Goals'!$A$3:$B$100,2,FALSE))"),"")</f>
        <v/>
      </c>
      <c r="AB2353" s="50" t="str">
        <f>IFERROR(__xludf.DUMMYFUNCTION("if(or(X2353="""",X2353=""f""),"""",X2353&amp;"": ""&amp;vlookup(to_text(X2353),'1.Learning-Goals'!$A$3:$B$100,2,FALSE))"),"")</f>
        <v/>
      </c>
      <c r="AC2353" s="52"/>
      <c r="AD2353" s="52"/>
      <c r="AE2353" s="52"/>
      <c r="AF2353" s="52"/>
      <c r="AG2353" s="52"/>
      <c r="AH2353" s="52"/>
      <c r="AI2353" s="52"/>
      <c r="AJ2353" s="52"/>
    </row>
    <row r="2354" ht="15.75" customHeight="1">
      <c r="A2354" s="53"/>
      <c r="B2354" s="39" t="str">
        <f t="shared" si="1"/>
        <v/>
      </c>
      <c r="C2354" s="40">
        <v>3.7</v>
      </c>
      <c r="D2354" s="41" t="s">
        <v>7295</v>
      </c>
      <c r="E2354" s="41" t="s">
        <v>7265</v>
      </c>
      <c r="F2354" s="44"/>
      <c r="G2354" s="43"/>
      <c r="H2354" s="63" t="s">
        <v>7266</v>
      </c>
      <c r="I2354" s="43"/>
      <c r="J2354" s="46" t="s">
        <v>7289</v>
      </c>
      <c r="K2354" s="44"/>
      <c r="L2354" s="45"/>
      <c r="M2354" s="59"/>
      <c r="N2354" s="49"/>
      <c r="O2354" s="61"/>
      <c r="P2354" s="40">
        <v>3.0</v>
      </c>
      <c r="Q2354" s="59"/>
      <c r="R2354" s="59"/>
      <c r="S2354" s="49"/>
      <c r="T2354" s="50" t="str">
        <f>IFERROR(__xludf.DUMMYFUNCTION("if(isblank($A2354),"""",REGEXREPLACE($A2354,   "",?(\d),?"",  ""$1""&amp;""-""&amp;$H2354))"),"")</f>
        <v/>
      </c>
      <c r="U2354" s="51" t="str">
        <f>IFERROR(__xludf.DUMMYFUNCTION("iferror(split(A2354,"","",TRUE,TRUE),"""")"),"")</f>
        <v/>
      </c>
      <c r="V2354" s="51"/>
      <c r="W2354" s="51"/>
      <c r="X2354" s="51"/>
      <c r="Y2354" s="50" t="str">
        <f>IFERROR(__xludf.DUMMYFUNCTION("if(or(U2354="""",U2354=""f""),"""",U2354&amp;"": ""&amp;vlookup(to_text(U2354),'1.Learning-Goals'!$A$3:$B$100,2,FALSE))"),"")</f>
        <v/>
      </c>
      <c r="Z2354" s="50" t="str">
        <f>IFERROR(__xludf.DUMMYFUNCTION("if(or(V2354="""",V2354=""f""),"""",V2354&amp;"": ""&amp;vlookup(to_text(V2354),'1.Learning-Goals'!$A$3:$B$100,2,FALSE))"),"")</f>
        <v/>
      </c>
      <c r="AA2354" s="50" t="str">
        <f>IFERROR(__xludf.DUMMYFUNCTION("if(or(W2354="""",W2354=""f""),"""",W2354&amp;"": ""&amp;vlookup(to_text(W2354),'1.Learning-Goals'!$A$3:$B$100,2,FALSE))"),"")</f>
        <v/>
      </c>
      <c r="AB2354" s="50" t="str">
        <f>IFERROR(__xludf.DUMMYFUNCTION("if(or(X2354="""",X2354=""f""),"""",X2354&amp;"": ""&amp;vlookup(to_text(X2354),'1.Learning-Goals'!$A$3:$B$100,2,FALSE))"),"")</f>
        <v/>
      </c>
      <c r="AC2354" s="52"/>
      <c r="AD2354" s="52"/>
      <c r="AE2354" s="52"/>
      <c r="AF2354" s="52"/>
      <c r="AG2354" s="52"/>
      <c r="AH2354" s="52"/>
      <c r="AI2354" s="52"/>
      <c r="AJ2354" s="52"/>
    </row>
    <row r="2355" ht="15.75" customHeight="1">
      <c r="A2355" s="53"/>
      <c r="B2355" s="39" t="str">
        <f t="shared" si="1"/>
        <v/>
      </c>
      <c r="C2355" s="40">
        <v>3.8</v>
      </c>
      <c r="D2355" s="41" t="s">
        <v>7296</v>
      </c>
      <c r="E2355" s="41" t="s">
        <v>7265</v>
      </c>
      <c r="F2355" s="44"/>
      <c r="G2355" s="43"/>
      <c r="H2355" s="63" t="s">
        <v>7266</v>
      </c>
      <c r="I2355" s="43"/>
      <c r="J2355" s="46" t="s">
        <v>7289</v>
      </c>
      <c r="K2355" s="44"/>
      <c r="L2355" s="45"/>
      <c r="M2355" s="59"/>
      <c r="N2355" s="49"/>
      <c r="O2355" s="61"/>
      <c r="P2355" s="40">
        <v>3.0</v>
      </c>
      <c r="Q2355" s="59"/>
      <c r="R2355" s="59"/>
      <c r="S2355" s="49"/>
      <c r="T2355" s="50" t="str">
        <f>IFERROR(__xludf.DUMMYFUNCTION("if(isblank($A2355),"""",REGEXREPLACE($A2355,   "",?(\d),?"",  ""$1""&amp;""-""&amp;$H2355))"),"")</f>
        <v/>
      </c>
      <c r="U2355" s="51" t="str">
        <f>IFERROR(__xludf.DUMMYFUNCTION("iferror(split(A2355,"","",TRUE,TRUE),"""")"),"")</f>
        <v/>
      </c>
      <c r="V2355" s="51"/>
      <c r="W2355" s="51"/>
      <c r="X2355" s="51"/>
      <c r="Y2355" s="50" t="str">
        <f>IFERROR(__xludf.DUMMYFUNCTION("if(or(U2355="""",U2355=""f""),"""",U2355&amp;"": ""&amp;vlookup(to_text(U2355),'1.Learning-Goals'!$A$3:$B$100,2,FALSE))"),"")</f>
        <v/>
      </c>
      <c r="Z2355" s="50" t="str">
        <f>IFERROR(__xludf.DUMMYFUNCTION("if(or(V2355="""",V2355=""f""),"""",V2355&amp;"": ""&amp;vlookup(to_text(V2355),'1.Learning-Goals'!$A$3:$B$100,2,FALSE))"),"")</f>
        <v/>
      </c>
      <c r="AA2355" s="50" t="str">
        <f>IFERROR(__xludf.DUMMYFUNCTION("if(or(W2355="""",W2355=""f""),"""",W2355&amp;"": ""&amp;vlookup(to_text(W2355),'1.Learning-Goals'!$A$3:$B$100,2,FALSE))"),"")</f>
        <v/>
      </c>
      <c r="AB2355" s="50" t="str">
        <f>IFERROR(__xludf.DUMMYFUNCTION("if(or(X2355="""",X2355=""f""),"""",X2355&amp;"": ""&amp;vlookup(to_text(X2355),'1.Learning-Goals'!$A$3:$B$100,2,FALSE))"),"")</f>
        <v/>
      </c>
      <c r="AC2355" s="52"/>
      <c r="AD2355" s="52"/>
      <c r="AE2355" s="52"/>
      <c r="AF2355" s="52"/>
      <c r="AG2355" s="52"/>
      <c r="AH2355" s="52"/>
      <c r="AI2355" s="52"/>
      <c r="AJ2355" s="52"/>
    </row>
    <row r="2356" ht="15.75" customHeight="1">
      <c r="A2356" s="53"/>
      <c r="B2356" s="39" t="str">
        <f t="shared" si="1"/>
        <v/>
      </c>
      <c r="C2356" s="40">
        <v>3.9</v>
      </c>
      <c r="D2356" s="41" t="s">
        <v>7297</v>
      </c>
      <c r="E2356" s="41" t="s">
        <v>7265</v>
      </c>
      <c r="F2356" s="44"/>
      <c r="G2356" s="43"/>
      <c r="H2356" s="63" t="s">
        <v>7266</v>
      </c>
      <c r="I2356" s="43"/>
      <c r="J2356" s="46" t="s">
        <v>7289</v>
      </c>
      <c r="K2356" s="44"/>
      <c r="L2356" s="45"/>
      <c r="M2356" s="59"/>
      <c r="N2356" s="49"/>
      <c r="O2356" s="61"/>
      <c r="P2356" s="40">
        <v>3.0</v>
      </c>
      <c r="Q2356" s="59"/>
      <c r="R2356" s="59"/>
      <c r="S2356" s="49"/>
      <c r="T2356" s="50" t="str">
        <f>IFERROR(__xludf.DUMMYFUNCTION("if(isblank($A2356),"""",REGEXREPLACE($A2356,   "",?(\d),?"",  ""$1""&amp;""-""&amp;$H2356))"),"")</f>
        <v/>
      </c>
      <c r="U2356" s="51" t="str">
        <f>IFERROR(__xludf.DUMMYFUNCTION("iferror(split(A2356,"","",TRUE,TRUE),"""")"),"")</f>
        <v/>
      </c>
      <c r="V2356" s="51"/>
      <c r="W2356" s="51"/>
      <c r="X2356" s="51"/>
      <c r="Y2356" s="50" t="str">
        <f>IFERROR(__xludf.DUMMYFUNCTION("if(or(U2356="""",U2356=""f""),"""",U2356&amp;"": ""&amp;vlookup(to_text(U2356),'1.Learning-Goals'!$A$3:$B$100,2,FALSE))"),"")</f>
        <v/>
      </c>
      <c r="Z2356" s="50" t="str">
        <f>IFERROR(__xludf.DUMMYFUNCTION("if(or(V2356="""",V2356=""f""),"""",V2356&amp;"": ""&amp;vlookup(to_text(V2356),'1.Learning-Goals'!$A$3:$B$100,2,FALSE))"),"")</f>
        <v/>
      </c>
      <c r="AA2356" s="50" t="str">
        <f>IFERROR(__xludf.DUMMYFUNCTION("if(or(W2356="""",W2356=""f""),"""",W2356&amp;"": ""&amp;vlookup(to_text(W2356),'1.Learning-Goals'!$A$3:$B$100,2,FALSE))"),"")</f>
        <v/>
      </c>
      <c r="AB2356" s="50" t="str">
        <f>IFERROR(__xludf.DUMMYFUNCTION("if(or(X2356="""",X2356=""f""),"""",X2356&amp;"": ""&amp;vlookup(to_text(X2356),'1.Learning-Goals'!$A$3:$B$100,2,FALSE))"),"")</f>
        <v/>
      </c>
      <c r="AC2356" s="52"/>
      <c r="AD2356" s="52"/>
      <c r="AE2356" s="52"/>
      <c r="AF2356" s="52"/>
      <c r="AG2356" s="52"/>
      <c r="AH2356" s="52"/>
      <c r="AI2356" s="52"/>
      <c r="AJ2356" s="52"/>
    </row>
    <row r="2357" ht="15.75" customHeight="1">
      <c r="A2357" s="53"/>
      <c r="B2357" s="39" t="str">
        <f t="shared" si="1"/>
        <v/>
      </c>
      <c r="C2357" s="40" t="s">
        <v>7298</v>
      </c>
      <c r="D2357" s="41" t="s">
        <v>7299</v>
      </c>
      <c r="E2357" s="41" t="s">
        <v>7265</v>
      </c>
      <c r="F2357" s="44"/>
      <c r="G2357" s="43"/>
      <c r="H2357" s="63" t="s">
        <v>7266</v>
      </c>
      <c r="I2357" s="43"/>
      <c r="J2357" s="46" t="s">
        <v>7289</v>
      </c>
      <c r="K2357" s="44"/>
      <c r="L2357" s="45"/>
      <c r="M2357" s="59"/>
      <c r="N2357" s="49"/>
      <c r="O2357" s="61"/>
      <c r="P2357" s="40">
        <v>3.0</v>
      </c>
      <c r="Q2357" s="59"/>
      <c r="R2357" s="59"/>
      <c r="S2357" s="49"/>
      <c r="T2357" s="50" t="str">
        <f>IFERROR(__xludf.DUMMYFUNCTION("if(isblank($A2357),"""",REGEXREPLACE($A2357,   "",?(\d),?"",  ""$1""&amp;""-""&amp;$H2357))"),"")</f>
        <v/>
      </c>
      <c r="U2357" s="51" t="str">
        <f>IFERROR(__xludf.DUMMYFUNCTION("iferror(split(A2357,"","",TRUE,TRUE),"""")"),"")</f>
        <v/>
      </c>
      <c r="V2357" s="51"/>
      <c r="W2357" s="51"/>
      <c r="X2357" s="51"/>
      <c r="Y2357" s="50" t="str">
        <f>IFERROR(__xludf.DUMMYFUNCTION("if(or(U2357="""",U2357=""f""),"""",U2357&amp;"": ""&amp;vlookup(to_text(U2357),'1.Learning-Goals'!$A$3:$B$100,2,FALSE))"),"")</f>
        <v/>
      </c>
      <c r="Z2357" s="50" t="str">
        <f>IFERROR(__xludf.DUMMYFUNCTION("if(or(V2357="""",V2357=""f""),"""",V2357&amp;"": ""&amp;vlookup(to_text(V2357),'1.Learning-Goals'!$A$3:$B$100,2,FALSE))"),"")</f>
        <v/>
      </c>
      <c r="AA2357" s="50" t="str">
        <f>IFERROR(__xludf.DUMMYFUNCTION("if(or(W2357="""",W2357=""f""),"""",W2357&amp;"": ""&amp;vlookup(to_text(W2357),'1.Learning-Goals'!$A$3:$B$100,2,FALSE))"),"")</f>
        <v/>
      </c>
      <c r="AB2357" s="50" t="str">
        <f>IFERROR(__xludf.DUMMYFUNCTION("if(or(X2357="""",X2357=""f""),"""",X2357&amp;"": ""&amp;vlookup(to_text(X2357),'1.Learning-Goals'!$A$3:$B$100,2,FALSE))"),"")</f>
        <v/>
      </c>
      <c r="AC2357" s="52"/>
      <c r="AD2357" s="52"/>
      <c r="AE2357" s="52"/>
      <c r="AF2357" s="52"/>
      <c r="AG2357" s="52"/>
      <c r="AH2357" s="52"/>
      <c r="AI2357" s="52"/>
      <c r="AJ2357" s="52"/>
    </row>
    <row r="2358" ht="15.75" customHeight="1">
      <c r="A2358" s="53"/>
      <c r="B2358" s="39" t="str">
        <f t="shared" si="1"/>
        <v/>
      </c>
      <c r="C2358" s="40" t="s">
        <v>7300</v>
      </c>
      <c r="D2358" s="41" t="s">
        <v>7301</v>
      </c>
      <c r="E2358" s="41" t="s">
        <v>7265</v>
      </c>
      <c r="F2358" s="44"/>
      <c r="G2358" s="43"/>
      <c r="H2358" s="63" t="s">
        <v>7266</v>
      </c>
      <c r="I2358" s="43"/>
      <c r="J2358" s="46" t="s">
        <v>7289</v>
      </c>
      <c r="K2358" s="44"/>
      <c r="L2358" s="45"/>
      <c r="M2358" s="59"/>
      <c r="N2358" s="49"/>
      <c r="O2358" s="61"/>
      <c r="P2358" s="40">
        <v>3.0</v>
      </c>
      <c r="Q2358" s="59"/>
      <c r="R2358" s="59"/>
      <c r="S2358" s="49"/>
      <c r="T2358" s="50" t="str">
        <f>IFERROR(__xludf.DUMMYFUNCTION("if(isblank($A2358),"""",REGEXREPLACE($A2358,   "",?(\d),?"",  ""$1""&amp;""-""&amp;$H2358))"),"")</f>
        <v/>
      </c>
      <c r="U2358" s="51" t="str">
        <f>IFERROR(__xludf.DUMMYFUNCTION("iferror(split(A2358,"","",TRUE,TRUE),"""")"),"")</f>
        <v/>
      </c>
      <c r="V2358" s="51"/>
      <c r="W2358" s="51"/>
      <c r="X2358" s="51"/>
      <c r="Y2358" s="50" t="str">
        <f>IFERROR(__xludf.DUMMYFUNCTION("if(or(U2358="""",U2358=""f""),"""",U2358&amp;"": ""&amp;vlookup(to_text(U2358),'1.Learning-Goals'!$A$3:$B$100,2,FALSE))"),"")</f>
        <v/>
      </c>
      <c r="Z2358" s="50" t="str">
        <f>IFERROR(__xludf.DUMMYFUNCTION("if(or(V2358="""",V2358=""f""),"""",V2358&amp;"": ""&amp;vlookup(to_text(V2358),'1.Learning-Goals'!$A$3:$B$100,2,FALSE))"),"")</f>
        <v/>
      </c>
      <c r="AA2358" s="50" t="str">
        <f>IFERROR(__xludf.DUMMYFUNCTION("if(or(W2358="""",W2358=""f""),"""",W2358&amp;"": ""&amp;vlookup(to_text(W2358),'1.Learning-Goals'!$A$3:$B$100,2,FALSE))"),"")</f>
        <v/>
      </c>
      <c r="AB2358" s="50" t="str">
        <f>IFERROR(__xludf.DUMMYFUNCTION("if(or(X2358="""",X2358=""f""),"""",X2358&amp;"": ""&amp;vlookup(to_text(X2358),'1.Learning-Goals'!$A$3:$B$100,2,FALSE))"),"")</f>
        <v/>
      </c>
      <c r="AC2358" s="52"/>
      <c r="AD2358" s="52"/>
      <c r="AE2358" s="52"/>
      <c r="AF2358" s="52"/>
      <c r="AG2358" s="52"/>
      <c r="AH2358" s="52"/>
      <c r="AI2358" s="52"/>
      <c r="AJ2358" s="52"/>
    </row>
    <row r="2359" ht="15.75" customHeight="1">
      <c r="A2359" s="53"/>
      <c r="B2359" s="39" t="str">
        <f t="shared" si="1"/>
        <v/>
      </c>
      <c r="C2359" s="40" t="s">
        <v>7302</v>
      </c>
      <c r="D2359" s="41" t="s">
        <v>7303</v>
      </c>
      <c r="E2359" s="41" t="s">
        <v>7265</v>
      </c>
      <c r="F2359" s="44"/>
      <c r="G2359" s="43"/>
      <c r="H2359" s="63" t="s">
        <v>7266</v>
      </c>
      <c r="I2359" s="43"/>
      <c r="J2359" s="46" t="s">
        <v>7289</v>
      </c>
      <c r="K2359" s="44"/>
      <c r="L2359" s="45"/>
      <c r="M2359" s="59"/>
      <c r="N2359" s="49"/>
      <c r="O2359" s="61"/>
      <c r="P2359" s="40">
        <v>3.0</v>
      </c>
      <c r="Q2359" s="59"/>
      <c r="R2359" s="59"/>
      <c r="S2359" s="49"/>
      <c r="T2359" s="50" t="str">
        <f>IFERROR(__xludf.DUMMYFUNCTION("if(isblank($A2359),"""",REGEXREPLACE($A2359,   "",?(\d),?"",  ""$1""&amp;""-""&amp;$H2359))"),"")</f>
        <v/>
      </c>
      <c r="U2359" s="51" t="str">
        <f>IFERROR(__xludf.DUMMYFUNCTION("iferror(split(A2359,"","",TRUE,TRUE),"""")"),"")</f>
        <v/>
      </c>
      <c r="V2359" s="51"/>
      <c r="W2359" s="51"/>
      <c r="X2359" s="51"/>
      <c r="Y2359" s="50" t="str">
        <f>IFERROR(__xludf.DUMMYFUNCTION("if(or(U2359="""",U2359=""f""),"""",U2359&amp;"": ""&amp;vlookup(to_text(U2359),'1.Learning-Goals'!$A$3:$B$100,2,FALSE))"),"")</f>
        <v/>
      </c>
      <c r="Z2359" s="50" t="str">
        <f>IFERROR(__xludf.DUMMYFUNCTION("if(or(V2359="""",V2359=""f""),"""",V2359&amp;"": ""&amp;vlookup(to_text(V2359),'1.Learning-Goals'!$A$3:$B$100,2,FALSE))"),"")</f>
        <v/>
      </c>
      <c r="AA2359" s="50" t="str">
        <f>IFERROR(__xludf.DUMMYFUNCTION("if(or(W2359="""",W2359=""f""),"""",W2359&amp;"": ""&amp;vlookup(to_text(W2359),'1.Learning-Goals'!$A$3:$B$100,2,FALSE))"),"")</f>
        <v/>
      </c>
      <c r="AB2359" s="50" t="str">
        <f>IFERROR(__xludf.DUMMYFUNCTION("if(or(X2359="""",X2359=""f""),"""",X2359&amp;"": ""&amp;vlookup(to_text(X2359),'1.Learning-Goals'!$A$3:$B$100,2,FALSE))"),"")</f>
        <v/>
      </c>
      <c r="AC2359" s="52"/>
      <c r="AD2359" s="52"/>
      <c r="AE2359" s="52"/>
      <c r="AF2359" s="52"/>
      <c r="AG2359" s="52"/>
      <c r="AH2359" s="52"/>
      <c r="AI2359" s="52"/>
      <c r="AJ2359" s="52"/>
    </row>
    <row r="2360" ht="15.75" customHeight="1">
      <c r="A2360" s="53"/>
      <c r="B2360" s="39" t="str">
        <f t="shared" si="1"/>
        <v/>
      </c>
      <c r="C2360" s="40" t="s">
        <v>7304</v>
      </c>
      <c r="D2360" s="41" t="s">
        <v>7305</v>
      </c>
      <c r="E2360" s="41" t="s">
        <v>7265</v>
      </c>
      <c r="F2360" s="44"/>
      <c r="G2360" s="43"/>
      <c r="H2360" s="63" t="s">
        <v>7266</v>
      </c>
      <c r="I2360" s="43"/>
      <c r="J2360" s="46" t="s">
        <v>7289</v>
      </c>
      <c r="K2360" s="44"/>
      <c r="L2360" s="45"/>
      <c r="M2360" s="59"/>
      <c r="N2360" s="49"/>
      <c r="O2360" s="61"/>
      <c r="P2360" s="40">
        <v>3.0</v>
      </c>
      <c r="Q2360" s="59"/>
      <c r="R2360" s="59"/>
      <c r="S2360" s="49"/>
      <c r="T2360" s="50" t="str">
        <f>IFERROR(__xludf.DUMMYFUNCTION("if(isblank($A2360),"""",REGEXREPLACE($A2360,   "",?(\d),?"",  ""$1""&amp;""-""&amp;$H2360))"),"")</f>
        <v/>
      </c>
      <c r="U2360" s="51" t="str">
        <f>IFERROR(__xludf.DUMMYFUNCTION("iferror(split(A2360,"","",TRUE,TRUE),"""")"),"")</f>
        <v/>
      </c>
      <c r="V2360" s="51"/>
      <c r="W2360" s="51"/>
      <c r="X2360" s="51"/>
      <c r="Y2360" s="50" t="str">
        <f>IFERROR(__xludf.DUMMYFUNCTION("if(or(U2360="""",U2360=""f""),"""",U2360&amp;"": ""&amp;vlookup(to_text(U2360),'1.Learning-Goals'!$A$3:$B$100,2,FALSE))"),"")</f>
        <v/>
      </c>
      <c r="Z2360" s="50" t="str">
        <f>IFERROR(__xludf.DUMMYFUNCTION("if(or(V2360="""",V2360=""f""),"""",V2360&amp;"": ""&amp;vlookup(to_text(V2360),'1.Learning-Goals'!$A$3:$B$100,2,FALSE))"),"")</f>
        <v/>
      </c>
      <c r="AA2360" s="50" t="str">
        <f>IFERROR(__xludf.DUMMYFUNCTION("if(or(W2360="""",W2360=""f""),"""",W2360&amp;"": ""&amp;vlookup(to_text(W2360),'1.Learning-Goals'!$A$3:$B$100,2,FALSE))"),"")</f>
        <v/>
      </c>
      <c r="AB2360" s="50" t="str">
        <f>IFERROR(__xludf.DUMMYFUNCTION("if(or(X2360="""",X2360=""f""),"""",X2360&amp;"": ""&amp;vlookup(to_text(X2360),'1.Learning-Goals'!$A$3:$B$100,2,FALSE))"),"")</f>
        <v/>
      </c>
      <c r="AC2360" s="52"/>
      <c r="AD2360" s="52"/>
      <c r="AE2360" s="52"/>
      <c r="AF2360" s="52"/>
      <c r="AG2360" s="52"/>
      <c r="AH2360" s="52"/>
      <c r="AI2360" s="52"/>
      <c r="AJ2360" s="52"/>
    </row>
    <row r="2361" ht="15.75" customHeight="1">
      <c r="A2361" s="53"/>
      <c r="B2361" s="39" t="str">
        <f t="shared" si="1"/>
        <v/>
      </c>
      <c r="C2361" s="40">
        <v>4.1</v>
      </c>
      <c r="D2361" s="41" t="s">
        <v>7306</v>
      </c>
      <c r="E2361" s="41" t="s">
        <v>7265</v>
      </c>
      <c r="F2361" s="44"/>
      <c r="G2361" s="43"/>
      <c r="H2361" s="63" t="s">
        <v>7266</v>
      </c>
      <c r="I2361" s="43"/>
      <c r="J2361" s="46" t="s">
        <v>7307</v>
      </c>
      <c r="K2361" s="44"/>
      <c r="L2361" s="45"/>
      <c r="M2361" s="59"/>
      <c r="N2361" s="49"/>
      <c r="O2361" s="61"/>
      <c r="P2361" s="40">
        <v>4.0</v>
      </c>
      <c r="Q2361" s="59"/>
      <c r="R2361" s="59"/>
      <c r="S2361" s="49"/>
      <c r="T2361" s="50" t="str">
        <f>IFERROR(__xludf.DUMMYFUNCTION("if(isblank($A2361),"""",REGEXREPLACE($A2361,   "",?(\d),?"",  ""$1""&amp;""-""&amp;$H2361))"),"")</f>
        <v/>
      </c>
      <c r="U2361" s="51" t="str">
        <f>IFERROR(__xludf.DUMMYFUNCTION("iferror(split(A2361,"","",TRUE,TRUE),"""")"),"")</f>
        <v/>
      </c>
      <c r="V2361" s="51"/>
      <c r="W2361" s="51"/>
      <c r="X2361" s="51"/>
      <c r="Y2361" s="50" t="str">
        <f>IFERROR(__xludf.DUMMYFUNCTION("if(or(U2361="""",U2361=""f""),"""",U2361&amp;"": ""&amp;vlookup(to_text(U2361),'1.Learning-Goals'!$A$3:$B$100,2,FALSE))"),"")</f>
        <v/>
      </c>
      <c r="Z2361" s="50" t="str">
        <f>IFERROR(__xludf.DUMMYFUNCTION("if(or(V2361="""",V2361=""f""),"""",V2361&amp;"": ""&amp;vlookup(to_text(V2361),'1.Learning-Goals'!$A$3:$B$100,2,FALSE))"),"")</f>
        <v/>
      </c>
      <c r="AA2361" s="50" t="str">
        <f>IFERROR(__xludf.DUMMYFUNCTION("if(or(W2361="""",W2361=""f""),"""",W2361&amp;"": ""&amp;vlookup(to_text(W2361),'1.Learning-Goals'!$A$3:$B$100,2,FALSE))"),"")</f>
        <v/>
      </c>
      <c r="AB2361" s="50" t="str">
        <f>IFERROR(__xludf.DUMMYFUNCTION("if(or(X2361="""",X2361=""f""),"""",X2361&amp;"": ""&amp;vlookup(to_text(X2361),'1.Learning-Goals'!$A$3:$B$100,2,FALSE))"),"")</f>
        <v/>
      </c>
      <c r="AC2361" s="52"/>
      <c r="AD2361" s="52"/>
      <c r="AE2361" s="52"/>
      <c r="AF2361" s="52"/>
      <c r="AG2361" s="52"/>
      <c r="AH2361" s="52"/>
      <c r="AI2361" s="52"/>
      <c r="AJ2361" s="52"/>
    </row>
    <row r="2362" ht="15.75" customHeight="1">
      <c r="A2362" s="53"/>
      <c r="B2362" s="39" t="str">
        <f t="shared" si="1"/>
        <v/>
      </c>
      <c r="C2362" s="40">
        <v>4.2</v>
      </c>
      <c r="D2362" s="41" t="s">
        <v>7308</v>
      </c>
      <c r="E2362" s="41" t="s">
        <v>7265</v>
      </c>
      <c r="F2362" s="44"/>
      <c r="G2362" s="43"/>
      <c r="H2362" s="63" t="s">
        <v>7266</v>
      </c>
      <c r="I2362" s="43"/>
      <c r="J2362" s="46" t="s">
        <v>7307</v>
      </c>
      <c r="K2362" s="44"/>
      <c r="L2362" s="45"/>
      <c r="M2362" s="59"/>
      <c r="N2362" s="49"/>
      <c r="O2362" s="61"/>
      <c r="P2362" s="40">
        <v>4.0</v>
      </c>
      <c r="Q2362" s="59"/>
      <c r="R2362" s="59"/>
      <c r="S2362" s="49"/>
      <c r="T2362" s="50" t="str">
        <f>IFERROR(__xludf.DUMMYFUNCTION("if(isblank($A2362),"""",REGEXREPLACE($A2362,   "",?(\d),?"",  ""$1""&amp;""-""&amp;$H2362))"),"")</f>
        <v/>
      </c>
      <c r="U2362" s="51" t="str">
        <f>IFERROR(__xludf.DUMMYFUNCTION("iferror(split(A2362,"","",TRUE,TRUE),"""")"),"")</f>
        <v/>
      </c>
      <c r="V2362" s="51"/>
      <c r="W2362" s="51"/>
      <c r="X2362" s="51"/>
      <c r="Y2362" s="50" t="str">
        <f>IFERROR(__xludf.DUMMYFUNCTION("if(or(U2362="""",U2362=""f""),"""",U2362&amp;"": ""&amp;vlookup(to_text(U2362),'1.Learning-Goals'!$A$3:$B$100,2,FALSE))"),"")</f>
        <v/>
      </c>
      <c r="Z2362" s="50" t="str">
        <f>IFERROR(__xludf.DUMMYFUNCTION("if(or(V2362="""",V2362=""f""),"""",V2362&amp;"": ""&amp;vlookup(to_text(V2362),'1.Learning-Goals'!$A$3:$B$100,2,FALSE))"),"")</f>
        <v/>
      </c>
      <c r="AA2362" s="50" t="str">
        <f>IFERROR(__xludf.DUMMYFUNCTION("if(or(W2362="""",W2362=""f""),"""",W2362&amp;"": ""&amp;vlookup(to_text(W2362),'1.Learning-Goals'!$A$3:$B$100,2,FALSE))"),"")</f>
        <v/>
      </c>
      <c r="AB2362" s="50" t="str">
        <f>IFERROR(__xludf.DUMMYFUNCTION("if(or(X2362="""",X2362=""f""),"""",X2362&amp;"": ""&amp;vlookup(to_text(X2362),'1.Learning-Goals'!$A$3:$B$100,2,FALSE))"),"")</f>
        <v/>
      </c>
      <c r="AC2362" s="52"/>
      <c r="AD2362" s="52"/>
      <c r="AE2362" s="52"/>
      <c r="AF2362" s="52"/>
      <c r="AG2362" s="52"/>
      <c r="AH2362" s="52"/>
      <c r="AI2362" s="52"/>
      <c r="AJ2362" s="52"/>
    </row>
    <row r="2363" ht="15.75" customHeight="1">
      <c r="A2363" s="53"/>
      <c r="B2363" s="39" t="str">
        <f t="shared" si="1"/>
        <v/>
      </c>
      <c r="C2363" s="40">
        <v>4.3</v>
      </c>
      <c r="D2363" s="41" t="s">
        <v>7309</v>
      </c>
      <c r="E2363" s="41" t="s">
        <v>7265</v>
      </c>
      <c r="F2363" s="44"/>
      <c r="G2363" s="43"/>
      <c r="H2363" s="63" t="s">
        <v>7266</v>
      </c>
      <c r="I2363" s="43"/>
      <c r="J2363" s="46" t="s">
        <v>7307</v>
      </c>
      <c r="K2363" s="44"/>
      <c r="L2363" s="45"/>
      <c r="M2363" s="59"/>
      <c r="N2363" s="49"/>
      <c r="O2363" s="61"/>
      <c r="P2363" s="40">
        <v>4.0</v>
      </c>
      <c r="Q2363" s="59"/>
      <c r="R2363" s="59"/>
      <c r="S2363" s="49"/>
      <c r="T2363" s="50" t="str">
        <f>IFERROR(__xludf.DUMMYFUNCTION("if(isblank($A2363),"""",REGEXREPLACE($A2363,   "",?(\d),?"",  ""$1""&amp;""-""&amp;$H2363))"),"")</f>
        <v/>
      </c>
      <c r="U2363" s="51" t="str">
        <f>IFERROR(__xludf.DUMMYFUNCTION("iferror(split(A2363,"","",TRUE,TRUE),"""")"),"")</f>
        <v/>
      </c>
      <c r="V2363" s="51"/>
      <c r="W2363" s="51"/>
      <c r="X2363" s="51"/>
      <c r="Y2363" s="50" t="str">
        <f>IFERROR(__xludf.DUMMYFUNCTION("if(or(U2363="""",U2363=""f""),"""",U2363&amp;"": ""&amp;vlookup(to_text(U2363),'1.Learning-Goals'!$A$3:$B$100,2,FALSE))"),"")</f>
        <v/>
      </c>
      <c r="Z2363" s="50" t="str">
        <f>IFERROR(__xludf.DUMMYFUNCTION("if(or(V2363="""",V2363=""f""),"""",V2363&amp;"": ""&amp;vlookup(to_text(V2363),'1.Learning-Goals'!$A$3:$B$100,2,FALSE))"),"")</f>
        <v/>
      </c>
      <c r="AA2363" s="50" t="str">
        <f>IFERROR(__xludf.DUMMYFUNCTION("if(or(W2363="""",W2363=""f""),"""",W2363&amp;"": ""&amp;vlookup(to_text(W2363),'1.Learning-Goals'!$A$3:$B$100,2,FALSE))"),"")</f>
        <v/>
      </c>
      <c r="AB2363" s="50" t="str">
        <f>IFERROR(__xludf.DUMMYFUNCTION("if(or(X2363="""",X2363=""f""),"""",X2363&amp;"": ""&amp;vlookup(to_text(X2363),'1.Learning-Goals'!$A$3:$B$100,2,FALSE))"),"")</f>
        <v/>
      </c>
      <c r="AC2363" s="52"/>
      <c r="AD2363" s="52"/>
      <c r="AE2363" s="52"/>
      <c r="AF2363" s="52"/>
      <c r="AG2363" s="52"/>
      <c r="AH2363" s="52"/>
      <c r="AI2363" s="52"/>
      <c r="AJ2363" s="52"/>
    </row>
    <row r="2364" ht="15.75" customHeight="1">
      <c r="A2364" s="53"/>
      <c r="B2364" s="39" t="str">
        <f t="shared" si="1"/>
        <v/>
      </c>
      <c r="C2364" s="40">
        <v>4.4</v>
      </c>
      <c r="D2364" s="41" t="s">
        <v>7310</v>
      </c>
      <c r="E2364" s="41" t="s">
        <v>7265</v>
      </c>
      <c r="F2364" s="44"/>
      <c r="G2364" s="43"/>
      <c r="H2364" s="63" t="s">
        <v>7266</v>
      </c>
      <c r="I2364" s="43"/>
      <c r="J2364" s="46" t="s">
        <v>7307</v>
      </c>
      <c r="K2364" s="44"/>
      <c r="L2364" s="45"/>
      <c r="M2364" s="59"/>
      <c r="N2364" s="49"/>
      <c r="O2364" s="61"/>
      <c r="P2364" s="40">
        <v>4.0</v>
      </c>
      <c r="Q2364" s="59"/>
      <c r="R2364" s="59"/>
      <c r="S2364" s="49"/>
      <c r="T2364" s="50" t="str">
        <f>IFERROR(__xludf.DUMMYFUNCTION("if(isblank($A2364),"""",REGEXREPLACE($A2364,   "",?(\d),?"",  ""$1""&amp;""-""&amp;$H2364))"),"")</f>
        <v/>
      </c>
      <c r="U2364" s="51" t="str">
        <f>IFERROR(__xludf.DUMMYFUNCTION("iferror(split(A2364,"","",TRUE,TRUE),"""")"),"")</f>
        <v/>
      </c>
      <c r="V2364" s="51"/>
      <c r="W2364" s="51"/>
      <c r="X2364" s="51"/>
      <c r="Y2364" s="50" t="str">
        <f>IFERROR(__xludf.DUMMYFUNCTION("if(or(U2364="""",U2364=""f""),"""",U2364&amp;"": ""&amp;vlookup(to_text(U2364),'1.Learning-Goals'!$A$3:$B$100,2,FALSE))"),"")</f>
        <v/>
      </c>
      <c r="Z2364" s="50" t="str">
        <f>IFERROR(__xludf.DUMMYFUNCTION("if(or(V2364="""",V2364=""f""),"""",V2364&amp;"": ""&amp;vlookup(to_text(V2364),'1.Learning-Goals'!$A$3:$B$100,2,FALSE))"),"")</f>
        <v/>
      </c>
      <c r="AA2364" s="50" t="str">
        <f>IFERROR(__xludf.DUMMYFUNCTION("if(or(W2364="""",W2364=""f""),"""",W2364&amp;"": ""&amp;vlookup(to_text(W2364),'1.Learning-Goals'!$A$3:$B$100,2,FALSE))"),"")</f>
        <v/>
      </c>
      <c r="AB2364" s="50" t="str">
        <f>IFERROR(__xludf.DUMMYFUNCTION("if(or(X2364="""",X2364=""f""),"""",X2364&amp;"": ""&amp;vlookup(to_text(X2364),'1.Learning-Goals'!$A$3:$B$100,2,FALSE))"),"")</f>
        <v/>
      </c>
      <c r="AC2364" s="52"/>
      <c r="AD2364" s="52"/>
      <c r="AE2364" s="52"/>
      <c r="AF2364" s="52"/>
      <c r="AG2364" s="52"/>
      <c r="AH2364" s="52"/>
      <c r="AI2364" s="52"/>
      <c r="AJ2364" s="52"/>
    </row>
    <row r="2365" ht="15.75" customHeight="1">
      <c r="A2365" s="53"/>
      <c r="B2365" s="39" t="str">
        <f t="shared" si="1"/>
        <v/>
      </c>
      <c r="C2365" s="40">
        <v>4.5</v>
      </c>
      <c r="D2365" s="41" t="s">
        <v>7311</v>
      </c>
      <c r="E2365" s="41" t="s">
        <v>7265</v>
      </c>
      <c r="F2365" s="44"/>
      <c r="G2365" s="43"/>
      <c r="H2365" s="63" t="s">
        <v>7266</v>
      </c>
      <c r="I2365" s="43"/>
      <c r="J2365" s="46" t="s">
        <v>7307</v>
      </c>
      <c r="K2365" s="44"/>
      <c r="L2365" s="45"/>
      <c r="M2365" s="59"/>
      <c r="N2365" s="49"/>
      <c r="O2365" s="61"/>
      <c r="P2365" s="40">
        <v>4.0</v>
      </c>
      <c r="Q2365" s="59"/>
      <c r="R2365" s="59"/>
      <c r="S2365" s="49"/>
      <c r="T2365" s="50" t="str">
        <f>IFERROR(__xludf.DUMMYFUNCTION("if(isblank($A2365),"""",REGEXREPLACE($A2365,   "",?(\d),?"",  ""$1""&amp;""-""&amp;$H2365))"),"")</f>
        <v/>
      </c>
      <c r="U2365" s="51" t="str">
        <f>IFERROR(__xludf.DUMMYFUNCTION("iferror(split(A2365,"","",TRUE,TRUE),"""")"),"")</f>
        <v/>
      </c>
      <c r="V2365" s="51"/>
      <c r="W2365" s="51"/>
      <c r="X2365" s="51"/>
      <c r="Y2365" s="50" t="str">
        <f>IFERROR(__xludf.DUMMYFUNCTION("if(or(U2365="""",U2365=""f""),"""",U2365&amp;"": ""&amp;vlookup(to_text(U2365),'1.Learning-Goals'!$A$3:$B$100,2,FALSE))"),"")</f>
        <v/>
      </c>
      <c r="Z2365" s="50" t="str">
        <f>IFERROR(__xludf.DUMMYFUNCTION("if(or(V2365="""",V2365=""f""),"""",V2365&amp;"": ""&amp;vlookup(to_text(V2365),'1.Learning-Goals'!$A$3:$B$100,2,FALSE))"),"")</f>
        <v/>
      </c>
      <c r="AA2365" s="50" t="str">
        <f>IFERROR(__xludf.DUMMYFUNCTION("if(or(W2365="""",W2365=""f""),"""",W2365&amp;"": ""&amp;vlookup(to_text(W2365),'1.Learning-Goals'!$A$3:$B$100,2,FALSE))"),"")</f>
        <v/>
      </c>
      <c r="AB2365" s="50" t="str">
        <f>IFERROR(__xludf.DUMMYFUNCTION("if(or(X2365="""",X2365=""f""),"""",X2365&amp;"": ""&amp;vlookup(to_text(X2365),'1.Learning-Goals'!$A$3:$B$100,2,FALSE))"),"")</f>
        <v/>
      </c>
      <c r="AC2365" s="52"/>
      <c r="AD2365" s="52"/>
      <c r="AE2365" s="52"/>
      <c r="AF2365" s="52"/>
      <c r="AG2365" s="52"/>
      <c r="AH2365" s="52"/>
      <c r="AI2365" s="52"/>
      <c r="AJ2365" s="52"/>
    </row>
    <row r="2366" ht="15.75" customHeight="1">
      <c r="A2366" s="53"/>
      <c r="B2366" s="39" t="str">
        <f t="shared" si="1"/>
        <v/>
      </c>
      <c r="C2366" s="40">
        <v>4.6</v>
      </c>
      <c r="D2366" s="41" t="s">
        <v>7312</v>
      </c>
      <c r="E2366" s="41" t="s">
        <v>7265</v>
      </c>
      <c r="F2366" s="44"/>
      <c r="G2366" s="43"/>
      <c r="H2366" s="63" t="s">
        <v>7266</v>
      </c>
      <c r="I2366" s="43"/>
      <c r="J2366" s="46" t="s">
        <v>7307</v>
      </c>
      <c r="K2366" s="44"/>
      <c r="L2366" s="45"/>
      <c r="M2366" s="59"/>
      <c r="N2366" s="49"/>
      <c r="O2366" s="61"/>
      <c r="P2366" s="40">
        <v>4.0</v>
      </c>
      <c r="Q2366" s="59"/>
      <c r="R2366" s="59"/>
      <c r="S2366" s="49"/>
      <c r="T2366" s="50" t="str">
        <f>IFERROR(__xludf.DUMMYFUNCTION("if(isblank($A2366),"""",REGEXREPLACE($A2366,   "",?(\d),?"",  ""$1""&amp;""-""&amp;$H2366))"),"")</f>
        <v/>
      </c>
      <c r="U2366" s="51" t="str">
        <f>IFERROR(__xludf.DUMMYFUNCTION("iferror(split(A2366,"","",TRUE,TRUE),"""")"),"")</f>
        <v/>
      </c>
      <c r="V2366" s="51"/>
      <c r="W2366" s="51"/>
      <c r="X2366" s="51"/>
      <c r="Y2366" s="50" t="str">
        <f>IFERROR(__xludf.DUMMYFUNCTION("if(or(U2366="""",U2366=""f""),"""",U2366&amp;"": ""&amp;vlookup(to_text(U2366),'1.Learning-Goals'!$A$3:$B$100,2,FALSE))"),"")</f>
        <v/>
      </c>
      <c r="Z2366" s="50" t="str">
        <f>IFERROR(__xludf.DUMMYFUNCTION("if(or(V2366="""",V2366=""f""),"""",V2366&amp;"": ""&amp;vlookup(to_text(V2366),'1.Learning-Goals'!$A$3:$B$100,2,FALSE))"),"")</f>
        <v/>
      </c>
      <c r="AA2366" s="50" t="str">
        <f>IFERROR(__xludf.DUMMYFUNCTION("if(or(W2366="""",W2366=""f""),"""",W2366&amp;"": ""&amp;vlookup(to_text(W2366),'1.Learning-Goals'!$A$3:$B$100,2,FALSE))"),"")</f>
        <v/>
      </c>
      <c r="AB2366" s="50" t="str">
        <f>IFERROR(__xludf.DUMMYFUNCTION("if(or(X2366="""",X2366=""f""),"""",X2366&amp;"": ""&amp;vlookup(to_text(X2366),'1.Learning-Goals'!$A$3:$B$100,2,FALSE))"),"")</f>
        <v/>
      </c>
      <c r="AC2366" s="52"/>
      <c r="AD2366" s="52"/>
      <c r="AE2366" s="52"/>
      <c r="AF2366" s="52"/>
      <c r="AG2366" s="52"/>
      <c r="AH2366" s="52"/>
      <c r="AI2366" s="52"/>
      <c r="AJ2366" s="52"/>
    </row>
    <row r="2367" ht="15.75" customHeight="1">
      <c r="A2367" s="53"/>
      <c r="B2367" s="39" t="str">
        <f t="shared" si="1"/>
        <v/>
      </c>
      <c r="C2367" s="40">
        <v>4.7</v>
      </c>
      <c r="D2367" s="41" t="s">
        <v>7313</v>
      </c>
      <c r="E2367" s="41" t="s">
        <v>7265</v>
      </c>
      <c r="F2367" s="44"/>
      <c r="G2367" s="43"/>
      <c r="H2367" s="63" t="s">
        <v>7266</v>
      </c>
      <c r="I2367" s="43"/>
      <c r="J2367" s="46" t="s">
        <v>7307</v>
      </c>
      <c r="K2367" s="44"/>
      <c r="L2367" s="45"/>
      <c r="M2367" s="59"/>
      <c r="N2367" s="49"/>
      <c r="O2367" s="61"/>
      <c r="P2367" s="40">
        <v>4.0</v>
      </c>
      <c r="Q2367" s="59"/>
      <c r="R2367" s="59"/>
      <c r="S2367" s="49"/>
      <c r="T2367" s="50" t="str">
        <f>IFERROR(__xludf.DUMMYFUNCTION("if(isblank($A2367),"""",REGEXREPLACE($A2367,   "",?(\d),?"",  ""$1""&amp;""-""&amp;$H2367))"),"")</f>
        <v/>
      </c>
      <c r="U2367" s="51" t="str">
        <f>IFERROR(__xludf.DUMMYFUNCTION("iferror(split(A2367,"","",TRUE,TRUE),"""")"),"")</f>
        <v/>
      </c>
      <c r="V2367" s="51"/>
      <c r="W2367" s="51"/>
      <c r="X2367" s="51"/>
      <c r="Y2367" s="50" t="str">
        <f>IFERROR(__xludf.DUMMYFUNCTION("if(or(U2367="""",U2367=""f""),"""",U2367&amp;"": ""&amp;vlookup(to_text(U2367),'1.Learning-Goals'!$A$3:$B$100,2,FALSE))"),"")</f>
        <v/>
      </c>
      <c r="Z2367" s="50" t="str">
        <f>IFERROR(__xludf.DUMMYFUNCTION("if(or(V2367="""",V2367=""f""),"""",V2367&amp;"": ""&amp;vlookup(to_text(V2367),'1.Learning-Goals'!$A$3:$B$100,2,FALSE))"),"")</f>
        <v/>
      </c>
      <c r="AA2367" s="50" t="str">
        <f>IFERROR(__xludf.DUMMYFUNCTION("if(or(W2367="""",W2367=""f""),"""",W2367&amp;"": ""&amp;vlookup(to_text(W2367),'1.Learning-Goals'!$A$3:$B$100,2,FALSE))"),"")</f>
        <v/>
      </c>
      <c r="AB2367" s="50" t="str">
        <f>IFERROR(__xludf.DUMMYFUNCTION("if(or(X2367="""",X2367=""f""),"""",X2367&amp;"": ""&amp;vlookup(to_text(X2367),'1.Learning-Goals'!$A$3:$B$100,2,FALSE))"),"")</f>
        <v/>
      </c>
      <c r="AC2367" s="52"/>
      <c r="AD2367" s="52"/>
      <c r="AE2367" s="52"/>
      <c r="AF2367" s="52"/>
      <c r="AG2367" s="52"/>
      <c r="AH2367" s="52"/>
      <c r="AI2367" s="52"/>
      <c r="AJ2367" s="52"/>
    </row>
    <row r="2368" ht="15.75" customHeight="1">
      <c r="A2368" s="53"/>
      <c r="B2368" s="39" t="str">
        <f t="shared" si="1"/>
        <v/>
      </c>
      <c r="C2368" s="40" t="s">
        <v>7314</v>
      </c>
      <c r="D2368" s="41" t="s">
        <v>7315</v>
      </c>
      <c r="E2368" s="41" t="s">
        <v>7265</v>
      </c>
      <c r="F2368" s="44"/>
      <c r="G2368" s="43"/>
      <c r="H2368" s="63" t="s">
        <v>7266</v>
      </c>
      <c r="I2368" s="43"/>
      <c r="J2368" s="46" t="s">
        <v>7307</v>
      </c>
      <c r="K2368" s="44"/>
      <c r="L2368" s="45"/>
      <c r="M2368" s="59"/>
      <c r="N2368" s="49"/>
      <c r="O2368" s="61"/>
      <c r="P2368" s="40">
        <v>4.0</v>
      </c>
      <c r="Q2368" s="59"/>
      <c r="R2368" s="59"/>
      <c r="S2368" s="49"/>
      <c r="T2368" s="50" t="str">
        <f>IFERROR(__xludf.DUMMYFUNCTION("if(isblank($A2368),"""",REGEXREPLACE($A2368,   "",?(\d),?"",  ""$1""&amp;""-""&amp;$H2368))"),"")</f>
        <v/>
      </c>
      <c r="U2368" s="51" t="str">
        <f>IFERROR(__xludf.DUMMYFUNCTION("iferror(split(A2368,"","",TRUE,TRUE),"""")"),"")</f>
        <v/>
      </c>
      <c r="V2368" s="51"/>
      <c r="W2368" s="51"/>
      <c r="X2368" s="51"/>
      <c r="Y2368" s="50" t="str">
        <f>IFERROR(__xludf.DUMMYFUNCTION("if(or(U2368="""",U2368=""f""),"""",U2368&amp;"": ""&amp;vlookup(to_text(U2368),'1.Learning-Goals'!$A$3:$B$100,2,FALSE))"),"")</f>
        <v/>
      </c>
      <c r="Z2368" s="50" t="str">
        <f>IFERROR(__xludf.DUMMYFUNCTION("if(or(V2368="""",V2368=""f""),"""",V2368&amp;"": ""&amp;vlookup(to_text(V2368),'1.Learning-Goals'!$A$3:$B$100,2,FALSE))"),"")</f>
        <v/>
      </c>
      <c r="AA2368" s="50" t="str">
        <f>IFERROR(__xludf.DUMMYFUNCTION("if(or(W2368="""",W2368=""f""),"""",W2368&amp;"": ""&amp;vlookup(to_text(W2368),'1.Learning-Goals'!$A$3:$B$100,2,FALSE))"),"")</f>
        <v/>
      </c>
      <c r="AB2368" s="50" t="str">
        <f>IFERROR(__xludf.DUMMYFUNCTION("if(or(X2368="""",X2368=""f""),"""",X2368&amp;"": ""&amp;vlookup(to_text(X2368),'1.Learning-Goals'!$A$3:$B$100,2,FALSE))"),"")</f>
        <v/>
      </c>
      <c r="AC2368" s="52"/>
      <c r="AD2368" s="52"/>
      <c r="AE2368" s="52"/>
      <c r="AF2368" s="52"/>
      <c r="AG2368" s="52"/>
      <c r="AH2368" s="52"/>
      <c r="AI2368" s="52"/>
      <c r="AJ2368" s="52"/>
    </row>
    <row r="2369" ht="15.75" customHeight="1">
      <c r="A2369" s="53"/>
      <c r="B2369" s="39" t="str">
        <f t="shared" si="1"/>
        <v/>
      </c>
      <c r="C2369" s="40" t="s">
        <v>7316</v>
      </c>
      <c r="D2369" s="41" t="s">
        <v>7317</v>
      </c>
      <c r="E2369" s="41" t="s">
        <v>7265</v>
      </c>
      <c r="F2369" s="44"/>
      <c r="G2369" s="43"/>
      <c r="H2369" s="63" t="s">
        <v>7266</v>
      </c>
      <c r="I2369" s="43"/>
      <c r="J2369" s="46" t="s">
        <v>7307</v>
      </c>
      <c r="K2369" s="44"/>
      <c r="L2369" s="45"/>
      <c r="M2369" s="59"/>
      <c r="N2369" s="49"/>
      <c r="O2369" s="61"/>
      <c r="P2369" s="40">
        <v>4.0</v>
      </c>
      <c r="Q2369" s="59"/>
      <c r="R2369" s="59"/>
      <c r="S2369" s="49"/>
      <c r="T2369" s="50" t="str">
        <f>IFERROR(__xludf.DUMMYFUNCTION("if(isblank($A2369),"""",REGEXREPLACE($A2369,   "",?(\d),?"",  ""$1""&amp;""-""&amp;$H2369))"),"")</f>
        <v/>
      </c>
      <c r="U2369" s="51" t="str">
        <f>IFERROR(__xludf.DUMMYFUNCTION("iferror(split(A2369,"","",TRUE,TRUE),"""")"),"")</f>
        <v/>
      </c>
      <c r="V2369" s="51"/>
      <c r="W2369" s="51"/>
      <c r="X2369" s="51"/>
      <c r="Y2369" s="50" t="str">
        <f>IFERROR(__xludf.DUMMYFUNCTION("if(or(U2369="""",U2369=""f""),"""",U2369&amp;"": ""&amp;vlookup(to_text(U2369),'1.Learning-Goals'!$A$3:$B$100,2,FALSE))"),"")</f>
        <v/>
      </c>
      <c r="Z2369" s="50" t="str">
        <f>IFERROR(__xludf.DUMMYFUNCTION("if(or(V2369="""",V2369=""f""),"""",V2369&amp;"": ""&amp;vlookup(to_text(V2369),'1.Learning-Goals'!$A$3:$B$100,2,FALSE))"),"")</f>
        <v/>
      </c>
      <c r="AA2369" s="50" t="str">
        <f>IFERROR(__xludf.DUMMYFUNCTION("if(or(W2369="""",W2369=""f""),"""",W2369&amp;"": ""&amp;vlookup(to_text(W2369),'1.Learning-Goals'!$A$3:$B$100,2,FALSE))"),"")</f>
        <v/>
      </c>
      <c r="AB2369" s="50" t="str">
        <f>IFERROR(__xludf.DUMMYFUNCTION("if(or(X2369="""",X2369=""f""),"""",X2369&amp;"": ""&amp;vlookup(to_text(X2369),'1.Learning-Goals'!$A$3:$B$100,2,FALSE))"),"")</f>
        <v/>
      </c>
      <c r="AC2369" s="52"/>
      <c r="AD2369" s="52"/>
      <c r="AE2369" s="52"/>
      <c r="AF2369" s="52"/>
      <c r="AG2369" s="52"/>
      <c r="AH2369" s="52"/>
      <c r="AI2369" s="52"/>
      <c r="AJ2369" s="52"/>
    </row>
    <row r="2370" ht="15.75" customHeight="1">
      <c r="A2370" s="53"/>
      <c r="B2370" s="39" t="str">
        <f t="shared" si="1"/>
        <v/>
      </c>
      <c r="C2370" s="40" t="s">
        <v>7318</v>
      </c>
      <c r="D2370" s="41" t="s">
        <v>7319</v>
      </c>
      <c r="E2370" s="41" t="s">
        <v>7265</v>
      </c>
      <c r="F2370" s="44"/>
      <c r="G2370" s="43"/>
      <c r="H2370" s="63" t="s">
        <v>7266</v>
      </c>
      <c r="I2370" s="43"/>
      <c r="J2370" s="46" t="s">
        <v>7307</v>
      </c>
      <c r="K2370" s="44"/>
      <c r="L2370" s="45"/>
      <c r="M2370" s="59"/>
      <c r="N2370" s="49"/>
      <c r="O2370" s="61"/>
      <c r="P2370" s="40">
        <v>4.0</v>
      </c>
      <c r="Q2370" s="59"/>
      <c r="R2370" s="59"/>
      <c r="S2370" s="49"/>
      <c r="T2370" s="50" t="str">
        <f>IFERROR(__xludf.DUMMYFUNCTION("if(isblank($A2370),"""",REGEXREPLACE($A2370,   "",?(\d),?"",  ""$1""&amp;""-""&amp;$H2370))"),"")</f>
        <v/>
      </c>
      <c r="U2370" s="51" t="str">
        <f>IFERROR(__xludf.DUMMYFUNCTION("iferror(split(A2370,"","",TRUE,TRUE),"""")"),"")</f>
        <v/>
      </c>
      <c r="V2370" s="51"/>
      <c r="W2370" s="51"/>
      <c r="X2370" s="51"/>
      <c r="Y2370" s="50" t="str">
        <f>IFERROR(__xludf.DUMMYFUNCTION("if(or(U2370="""",U2370=""f""),"""",U2370&amp;"": ""&amp;vlookup(to_text(U2370),'1.Learning-Goals'!$A$3:$B$100,2,FALSE))"),"")</f>
        <v/>
      </c>
      <c r="Z2370" s="50" t="str">
        <f>IFERROR(__xludf.DUMMYFUNCTION("if(or(V2370="""",V2370=""f""),"""",V2370&amp;"": ""&amp;vlookup(to_text(V2370),'1.Learning-Goals'!$A$3:$B$100,2,FALSE))"),"")</f>
        <v/>
      </c>
      <c r="AA2370" s="50" t="str">
        <f>IFERROR(__xludf.DUMMYFUNCTION("if(or(W2370="""",W2370=""f""),"""",W2370&amp;"": ""&amp;vlookup(to_text(W2370),'1.Learning-Goals'!$A$3:$B$100,2,FALSE))"),"")</f>
        <v/>
      </c>
      <c r="AB2370" s="50" t="str">
        <f>IFERROR(__xludf.DUMMYFUNCTION("if(or(X2370="""",X2370=""f""),"""",X2370&amp;"": ""&amp;vlookup(to_text(X2370),'1.Learning-Goals'!$A$3:$B$100,2,FALSE))"),"")</f>
        <v/>
      </c>
      <c r="AC2370" s="52"/>
      <c r="AD2370" s="52"/>
      <c r="AE2370" s="52"/>
      <c r="AF2370" s="52"/>
      <c r="AG2370" s="52"/>
      <c r="AH2370" s="52"/>
      <c r="AI2370" s="52"/>
      <c r="AJ2370" s="52"/>
    </row>
    <row r="2371" ht="15.75" customHeight="1">
      <c r="A2371" s="53"/>
      <c r="B2371" s="39" t="str">
        <f t="shared" si="1"/>
        <v/>
      </c>
      <c r="C2371" s="40">
        <v>5.1</v>
      </c>
      <c r="D2371" s="41" t="s">
        <v>7320</v>
      </c>
      <c r="E2371" s="41" t="s">
        <v>7265</v>
      </c>
      <c r="F2371" s="44"/>
      <c r="G2371" s="43"/>
      <c r="H2371" s="63" t="s">
        <v>7266</v>
      </c>
      <c r="I2371" s="43"/>
      <c r="J2371" s="46" t="s">
        <v>7321</v>
      </c>
      <c r="K2371" s="44"/>
      <c r="L2371" s="45"/>
      <c r="M2371" s="59"/>
      <c r="N2371" s="49"/>
      <c r="O2371" s="61"/>
      <c r="P2371" s="40">
        <v>5.0</v>
      </c>
      <c r="Q2371" s="59"/>
      <c r="R2371" s="59"/>
      <c r="S2371" s="49"/>
      <c r="T2371" s="50" t="str">
        <f>IFERROR(__xludf.DUMMYFUNCTION("if(isblank($A2371),"""",REGEXREPLACE($A2371,   "",?(\d),?"",  ""$1""&amp;""-""&amp;$H2371))"),"")</f>
        <v/>
      </c>
      <c r="U2371" s="51" t="str">
        <f>IFERROR(__xludf.DUMMYFUNCTION("iferror(split(A2371,"","",TRUE,TRUE),"""")"),"")</f>
        <v/>
      </c>
      <c r="V2371" s="51"/>
      <c r="W2371" s="51"/>
      <c r="X2371" s="51"/>
      <c r="Y2371" s="50" t="str">
        <f>IFERROR(__xludf.DUMMYFUNCTION("if(or(U2371="""",U2371=""f""),"""",U2371&amp;"": ""&amp;vlookup(to_text(U2371),'1.Learning-Goals'!$A$3:$B$100,2,FALSE))"),"")</f>
        <v/>
      </c>
      <c r="Z2371" s="50" t="str">
        <f>IFERROR(__xludf.DUMMYFUNCTION("if(or(V2371="""",V2371=""f""),"""",V2371&amp;"": ""&amp;vlookup(to_text(V2371),'1.Learning-Goals'!$A$3:$B$100,2,FALSE))"),"")</f>
        <v/>
      </c>
      <c r="AA2371" s="50" t="str">
        <f>IFERROR(__xludf.DUMMYFUNCTION("if(or(W2371="""",W2371=""f""),"""",W2371&amp;"": ""&amp;vlookup(to_text(W2371),'1.Learning-Goals'!$A$3:$B$100,2,FALSE))"),"")</f>
        <v/>
      </c>
      <c r="AB2371" s="50" t="str">
        <f>IFERROR(__xludf.DUMMYFUNCTION("if(or(X2371="""",X2371=""f""),"""",X2371&amp;"": ""&amp;vlookup(to_text(X2371),'1.Learning-Goals'!$A$3:$B$100,2,FALSE))"),"")</f>
        <v/>
      </c>
      <c r="AC2371" s="52"/>
      <c r="AD2371" s="52"/>
      <c r="AE2371" s="52"/>
      <c r="AF2371" s="52"/>
      <c r="AG2371" s="52"/>
      <c r="AH2371" s="52"/>
      <c r="AI2371" s="52"/>
      <c r="AJ2371" s="52"/>
    </row>
    <row r="2372" ht="15.75" customHeight="1">
      <c r="A2372" s="53"/>
      <c r="B2372" s="39" t="str">
        <f t="shared" si="1"/>
        <v/>
      </c>
      <c r="C2372" s="40">
        <v>5.2</v>
      </c>
      <c r="D2372" s="41" t="s">
        <v>7322</v>
      </c>
      <c r="E2372" s="41" t="s">
        <v>7265</v>
      </c>
      <c r="F2372" s="44"/>
      <c r="G2372" s="43"/>
      <c r="H2372" s="63" t="s">
        <v>7266</v>
      </c>
      <c r="I2372" s="43"/>
      <c r="J2372" s="46" t="s">
        <v>7321</v>
      </c>
      <c r="K2372" s="44"/>
      <c r="L2372" s="45"/>
      <c r="M2372" s="59"/>
      <c r="N2372" s="49"/>
      <c r="O2372" s="61"/>
      <c r="P2372" s="40">
        <v>5.0</v>
      </c>
      <c r="Q2372" s="59"/>
      <c r="R2372" s="59"/>
      <c r="S2372" s="49"/>
      <c r="T2372" s="50" t="str">
        <f>IFERROR(__xludf.DUMMYFUNCTION("if(isblank($A2372),"""",REGEXREPLACE($A2372,   "",?(\d),?"",  ""$1""&amp;""-""&amp;$H2372))"),"")</f>
        <v/>
      </c>
      <c r="U2372" s="51" t="str">
        <f>IFERROR(__xludf.DUMMYFUNCTION("iferror(split(A2372,"","",TRUE,TRUE),"""")"),"")</f>
        <v/>
      </c>
      <c r="V2372" s="51"/>
      <c r="W2372" s="51"/>
      <c r="X2372" s="51"/>
      <c r="Y2372" s="50" t="str">
        <f>IFERROR(__xludf.DUMMYFUNCTION("if(or(U2372="""",U2372=""f""),"""",U2372&amp;"": ""&amp;vlookup(to_text(U2372),'1.Learning-Goals'!$A$3:$B$100,2,FALSE))"),"")</f>
        <v/>
      </c>
      <c r="Z2372" s="50" t="str">
        <f>IFERROR(__xludf.DUMMYFUNCTION("if(or(V2372="""",V2372=""f""),"""",V2372&amp;"": ""&amp;vlookup(to_text(V2372),'1.Learning-Goals'!$A$3:$B$100,2,FALSE))"),"")</f>
        <v/>
      </c>
      <c r="AA2372" s="50" t="str">
        <f>IFERROR(__xludf.DUMMYFUNCTION("if(or(W2372="""",W2372=""f""),"""",W2372&amp;"": ""&amp;vlookup(to_text(W2372),'1.Learning-Goals'!$A$3:$B$100,2,FALSE))"),"")</f>
        <v/>
      </c>
      <c r="AB2372" s="50" t="str">
        <f>IFERROR(__xludf.DUMMYFUNCTION("if(or(X2372="""",X2372=""f""),"""",X2372&amp;"": ""&amp;vlookup(to_text(X2372),'1.Learning-Goals'!$A$3:$B$100,2,FALSE))"),"")</f>
        <v/>
      </c>
      <c r="AC2372" s="52"/>
      <c r="AD2372" s="52"/>
      <c r="AE2372" s="52"/>
      <c r="AF2372" s="52"/>
      <c r="AG2372" s="52"/>
      <c r="AH2372" s="52"/>
      <c r="AI2372" s="52"/>
      <c r="AJ2372" s="52"/>
    </row>
    <row r="2373" ht="15.75" customHeight="1">
      <c r="A2373" s="53"/>
      <c r="B2373" s="39" t="str">
        <f t="shared" si="1"/>
        <v/>
      </c>
      <c r="C2373" s="40">
        <v>5.3</v>
      </c>
      <c r="D2373" s="41" t="s">
        <v>7323</v>
      </c>
      <c r="E2373" s="41" t="s">
        <v>7265</v>
      </c>
      <c r="F2373" s="44"/>
      <c r="G2373" s="43"/>
      <c r="H2373" s="63" t="s">
        <v>7266</v>
      </c>
      <c r="I2373" s="43"/>
      <c r="J2373" s="46" t="s">
        <v>7321</v>
      </c>
      <c r="K2373" s="44"/>
      <c r="L2373" s="45"/>
      <c r="M2373" s="59"/>
      <c r="N2373" s="49"/>
      <c r="O2373" s="61"/>
      <c r="P2373" s="40">
        <v>5.0</v>
      </c>
      <c r="Q2373" s="59"/>
      <c r="R2373" s="59"/>
      <c r="S2373" s="49"/>
      <c r="T2373" s="50" t="str">
        <f>IFERROR(__xludf.DUMMYFUNCTION("if(isblank($A2373),"""",REGEXREPLACE($A2373,   "",?(\d),?"",  ""$1""&amp;""-""&amp;$H2373))"),"")</f>
        <v/>
      </c>
      <c r="U2373" s="51" t="str">
        <f>IFERROR(__xludf.DUMMYFUNCTION("iferror(split(A2373,"","",TRUE,TRUE),"""")"),"")</f>
        <v/>
      </c>
      <c r="V2373" s="51"/>
      <c r="W2373" s="51"/>
      <c r="X2373" s="51"/>
      <c r="Y2373" s="50" t="str">
        <f>IFERROR(__xludf.DUMMYFUNCTION("if(or(U2373="""",U2373=""f""),"""",U2373&amp;"": ""&amp;vlookup(to_text(U2373),'1.Learning-Goals'!$A$3:$B$100,2,FALSE))"),"")</f>
        <v/>
      </c>
      <c r="Z2373" s="50" t="str">
        <f>IFERROR(__xludf.DUMMYFUNCTION("if(or(V2373="""",V2373=""f""),"""",V2373&amp;"": ""&amp;vlookup(to_text(V2373),'1.Learning-Goals'!$A$3:$B$100,2,FALSE))"),"")</f>
        <v/>
      </c>
      <c r="AA2373" s="50" t="str">
        <f>IFERROR(__xludf.DUMMYFUNCTION("if(or(W2373="""",W2373=""f""),"""",W2373&amp;"": ""&amp;vlookup(to_text(W2373),'1.Learning-Goals'!$A$3:$B$100,2,FALSE))"),"")</f>
        <v/>
      </c>
      <c r="AB2373" s="50" t="str">
        <f>IFERROR(__xludf.DUMMYFUNCTION("if(or(X2373="""",X2373=""f""),"""",X2373&amp;"": ""&amp;vlookup(to_text(X2373),'1.Learning-Goals'!$A$3:$B$100,2,FALSE))"),"")</f>
        <v/>
      </c>
      <c r="AC2373" s="52"/>
      <c r="AD2373" s="52"/>
      <c r="AE2373" s="52"/>
      <c r="AF2373" s="52"/>
      <c r="AG2373" s="52"/>
      <c r="AH2373" s="52"/>
      <c r="AI2373" s="52"/>
      <c r="AJ2373" s="52"/>
    </row>
    <row r="2374" ht="15.75" customHeight="1">
      <c r="A2374" s="53"/>
      <c r="B2374" s="39" t="str">
        <f t="shared" si="1"/>
        <v/>
      </c>
      <c r="C2374" s="40">
        <v>5.4</v>
      </c>
      <c r="D2374" s="41" t="s">
        <v>7324</v>
      </c>
      <c r="E2374" s="41" t="s">
        <v>7265</v>
      </c>
      <c r="F2374" s="44"/>
      <c r="G2374" s="43"/>
      <c r="H2374" s="63" t="s">
        <v>7266</v>
      </c>
      <c r="I2374" s="43"/>
      <c r="J2374" s="46" t="s">
        <v>7321</v>
      </c>
      <c r="K2374" s="44"/>
      <c r="L2374" s="45"/>
      <c r="M2374" s="59"/>
      <c r="N2374" s="49"/>
      <c r="O2374" s="61"/>
      <c r="P2374" s="40">
        <v>5.0</v>
      </c>
      <c r="Q2374" s="59"/>
      <c r="R2374" s="59"/>
      <c r="S2374" s="49"/>
      <c r="T2374" s="50" t="str">
        <f>IFERROR(__xludf.DUMMYFUNCTION("if(isblank($A2374),"""",REGEXREPLACE($A2374,   "",?(\d),?"",  ""$1""&amp;""-""&amp;$H2374))"),"")</f>
        <v/>
      </c>
      <c r="U2374" s="51" t="str">
        <f>IFERROR(__xludf.DUMMYFUNCTION("iferror(split(A2374,"","",TRUE,TRUE),"""")"),"")</f>
        <v/>
      </c>
      <c r="V2374" s="51"/>
      <c r="W2374" s="51"/>
      <c r="X2374" s="51"/>
      <c r="Y2374" s="50" t="str">
        <f>IFERROR(__xludf.DUMMYFUNCTION("if(or(U2374="""",U2374=""f""),"""",U2374&amp;"": ""&amp;vlookup(to_text(U2374),'1.Learning-Goals'!$A$3:$B$100,2,FALSE))"),"")</f>
        <v/>
      </c>
      <c r="Z2374" s="50" t="str">
        <f>IFERROR(__xludf.DUMMYFUNCTION("if(or(V2374="""",V2374=""f""),"""",V2374&amp;"": ""&amp;vlookup(to_text(V2374),'1.Learning-Goals'!$A$3:$B$100,2,FALSE))"),"")</f>
        <v/>
      </c>
      <c r="AA2374" s="50" t="str">
        <f>IFERROR(__xludf.DUMMYFUNCTION("if(or(W2374="""",W2374=""f""),"""",W2374&amp;"": ""&amp;vlookup(to_text(W2374),'1.Learning-Goals'!$A$3:$B$100,2,FALSE))"),"")</f>
        <v/>
      </c>
      <c r="AB2374" s="50" t="str">
        <f>IFERROR(__xludf.DUMMYFUNCTION("if(or(X2374="""",X2374=""f""),"""",X2374&amp;"": ""&amp;vlookup(to_text(X2374),'1.Learning-Goals'!$A$3:$B$100,2,FALSE))"),"")</f>
        <v/>
      </c>
      <c r="AC2374" s="52"/>
      <c r="AD2374" s="52"/>
      <c r="AE2374" s="52"/>
      <c r="AF2374" s="52"/>
      <c r="AG2374" s="52"/>
      <c r="AH2374" s="52"/>
      <c r="AI2374" s="52"/>
      <c r="AJ2374" s="52"/>
    </row>
    <row r="2375" ht="15.75" customHeight="1">
      <c r="A2375" s="53"/>
      <c r="B2375" s="39" t="str">
        <f t="shared" si="1"/>
        <v/>
      </c>
      <c r="C2375" s="40">
        <v>5.5</v>
      </c>
      <c r="D2375" s="41" t="s">
        <v>7325</v>
      </c>
      <c r="E2375" s="41" t="s">
        <v>7265</v>
      </c>
      <c r="F2375" s="44"/>
      <c r="G2375" s="43"/>
      <c r="H2375" s="63" t="s">
        <v>7266</v>
      </c>
      <c r="I2375" s="43"/>
      <c r="J2375" s="46" t="s">
        <v>7321</v>
      </c>
      <c r="K2375" s="44"/>
      <c r="L2375" s="45"/>
      <c r="M2375" s="59"/>
      <c r="N2375" s="49"/>
      <c r="O2375" s="61"/>
      <c r="P2375" s="40">
        <v>5.0</v>
      </c>
      <c r="Q2375" s="59"/>
      <c r="R2375" s="59"/>
      <c r="S2375" s="49"/>
      <c r="T2375" s="50" t="str">
        <f>IFERROR(__xludf.DUMMYFUNCTION("if(isblank($A2375),"""",REGEXREPLACE($A2375,   "",?(\d),?"",  ""$1""&amp;""-""&amp;$H2375))"),"")</f>
        <v/>
      </c>
      <c r="U2375" s="51" t="str">
        <f>IFERROR(__xludf.DUMMYFUNCTION("iferror(split(A2375,"","",TRUE,TRUE),"""")"),"")</f>
        <v/>
      </c>
      <c r="V2375" s="51"/>
      <c r="W2375" s="51"/>
      <c r="X2375" s="51"/>
      <c r="Y2375" s="50" t="str">
        <f>IFERROR(__xludf.DUMMYFUNCTION("if(or(U2375="""",U2375=""f""),"""",U2375&amp;"": ""&amp;vlookup(to_text(U2375),'1.Learning-Goals'!$A$3:$B$100,2,FALSE))"),"")</f>
        <v/>
      </c>
      <c r="Z2375" s="50" t="str">
        <f>IFERROR(__xludf.DUMMYFUNCTION("if(or(V2375="""",V2375=""f""),"""",V2375&amp;"": ""&amp;vlookup(to_text(V2375),'1.Learning-Goals'!$A$3:$B$100,2,FALSE))"),"")</f>
        <v/>
      </c>
      <c r="AA2375" s="50" t="str">
        <f>IFERROR(__xludf.DUMMYFUNCTION("if(or(W2375="""",W2375=""f""),"""",W2375&amp;"": ""&amp;vlookup(to_text(W2375),'1.Learning-Goals'!$A$3:$B$100,2,FALSE))"),"")</f>
        <v/>
      </c>
      <c r="AB2375" s="50" t="str">
        <f>IFERROR(__xludf.DUMMYFUNCTION("if(or(X2375="""",X2375=""f""),"""",X2375&amp;"": ""&amp;vlookup(to_text(X2375),'1.Learning-Goals'!$A$3:$B$100,2,FALSE))"),"")</f>
        <v/>
      </c>
      <c r="AC2375" s="52"/>
      <c r="AD2375" s="52"/>
      <c r="AE2375" s="52"/>
      <c r="AF2375" s="52"/>
      <c r="AG2375" s="52"/>
      <c r="AH2375" s="52"/>
      <c r="AI2375" s="52"/>
      <c r="AJ2375" s="52"/>
    </row>
    <row r="2376" ht="15.75" customHeight="1">
      <c r="A2376" s="53"/>
      <c r="B2376" s="39" t="str">
        <f t="shared" si="1"/>
        <v/>
      </c>
      <c r="C2376" s="40">
        <v>5.6</v>
      </c>
      <c r="D2376" s="41" t="s">
        <v>7326</v>
      </c>
      <c r="E2376" s="41" t="s">
        <v>7265</v>
      </c>
      <c r="F2376" s="44"/>
      <c r="G2376" s="43"/>
      <c r="H2376" s="63" t="s">
        <v>7266</v>
      </c>
      <c r="I2376" s="43"/>
      <c r="J2376" s="46" t="s">
        <v>7321</v>
      </c>
      <c r="K2376" s="44"/>
      <c r="L2376" s="45"/>
      <c r="M2376" s="59"/>
      <c r="N2376" s="49"/>
      <c r="O2376" s="61"/>
      <c r="P2376" s="40">
        <v>5.0</v>
      </c>
      <c r="Q2376" s="59"/>
      <c r="R2376" s="59"/>
      <c r="S2376" s="49"/>
      <c r="T2376" s="50" t="str">
        <f>IFERROR(__xludf.DUMMYFUNCTION("if(isblank($A2376),"""",REGEXREPLACE($A2376,   "",?(\d),?"",  ""$1""&amp;""-""&amp;$H2376))"),"")</f>
        <v/>
      </c>
      <c r="U2376" s="51" t="str">
        <f>IFERROR(__xludf.DUMMYFUNCTION("iferror(split(A2376,"","",TRUE,TRUE),"""")"),"")</f>
        <v/>
      </c>
      <c r="V2376" s="51"/>
      <c r="W2376" s="51"/>
      <c r="X2376" s="51"/>
      <c r="Y2376" s="50" t="str">
        <f>IFERROR(__xludf.DUMMYFUNCTION("if(or(U2376="""",U2376=""f""),"""",U2376&amp;"": ""&amp;vlookup(to_text(U2376),'1.Learning-Goals'!$A$3:$B$100,2,FALSE))"),"")</f>
        <v/>
      </c>
      <c r="Z2376" s="50" t="str">
        <f>IFERROR(__xludf.DUMMYFUNCTION("if(or(V2376="""",V2376=""f""),"""",V2376&amp;"": ""&amp;vlookup(to_text(V2376),'1.Learning-Goals'!$A$3:$B$100,2,FALSE))"),"")</f>
        <v/>
      </c>
      <c r="AA2376" s="50" t="str">
        <f>IFERROR(__xludf.DUMMYFUNCTION("if(or(W2376="""",W2376=""f""),"""",W2376&amp;"": ""&amp;vlookup(to_text(W2376),'1.Learning-Goals'!$A$3:$B$100,2,FALSE))"),"")</f>
        <v/>
      </c>
      <c r="AB2376" s="50" t="str">
        <f>IFERROR(__xludf.DUMMYFUNCTION("if(or(X2376="""",X2376=""f""),"""",X2376&amp;"": ""&amp;vlookup(to_text(X2376),'1.Learning-Goals'!$A$3:$B$100,2,FALSE))"),"")</f>
        <v/>
      </c>
      <c r="AC2376" s="52"/>
      <c r="AD2376" s="52"/>
      <c r="AE2376" s="52"/>
      <c r="AF2376" s="52"/>
      <c r="AG2376" s="52"/>
      <c r="AH2376" s="52"/>
      <c r="AI2376" s="52"/>
      <c r="AJ2376" s="52"/>
    </row>
    <row r="2377" ht="15.75" customHeight="1">
      <c r="A2377" s="53"/>
      <c r="B2377" s="39" t="str">
        <f t="shared" si="1"/>
        <v/>
      </c>
      <c r="C2377" s="40" t="s">
        <v>7327</v>
      </c>
      <c r="D2377" s="41" t="s">
        <v>7328</v>
      </c>
      <c r="E2377" s="41" t="s">
        <v>7265</v>
      </c>
      <c r="F2377" s="44"/>
      <c r="G2377" s="43"/>
      <c r="H2377" s="63" t="s">
        <v>7266</v>
      </c>
      <c r="I2377" s="43"/>
      <c r="J2377" s="46" t="s">
        <v>7321</v>
      </c>
      <c r="K2377" s="44"/>
      <c r="L2377" s="45"/>
      <c r="M2377" s="59"/>
      <c r="N2377" s="49"/>
      <c r="O2377" s="61"/>
      <c r="P2377" s="40">
        <v>5.0</v>
      </c>
      <c r="Q2377" s="59"/>
      <c r="R2377" s="59"/>
      <c r="S2377" s="49"/>
      <c r="T2377" s="50" t="str">
        <f>IFERROR(__xludf.DUMMYFUNCTION("if(isblank($A2377),"""",REGEXREPLACE($A2377,   "",?(\d),?"",  ""$1""&amp;""-""&amp;$H2377))"),"")</f>
        <v/>
      </c>
      <c r="U2377" s="51" t="str">
        <f>IFERROR(__xludf.DUMMYFUNCTION("iferror(split(A2377,"","",TRUE,TRUE),"""")"),"")</f>
        <v/>
      </c>
      <c r="V2377" s="51"/>
      <c r="W2377" s="51"/>
      <c r="X2377" s="51"/>
      <c r="Y2377" s="50" t="str">
        <f>IFERROR(__xludf.DUMMYFUNCTION("if(or(U2377="""",U2377=""f""),"""",U2377&amp;"": ""&amp;vlookup(to_text(U2377),'1.Learning-Goals'!$A$3:$B$100,2,FALSE))"),"")</f>
        <v/>
      </c>
      <c r="Z2377" s="50" t="str">
        <f>IFERROR(__xludf.DUMMYFUNCTION("if(or(V2377="""",V2377=""f""),"""",V2377&amp;"": ""&amp;vlookup(to_text(V2377),'1.Learning-Goals'!$A$3:$B$100,2,FALSE))"),"")</f>
        <v/>
      </c>
      <c r="AA2377" s="50" t="str">
        <f>IFERROR(__xludf.DUMMYFUNCTION("if(or(W2377="""",W2377=""f""),"""",W2377&amp;"": ""&amp;vlookup(to_text(W2377),'1.Learning-Goals'!$A$3:$B$100,2,FALSE))"),"")</f>
        <v/>
      </c>
      <c r="AB2377" s="50" t="str">
        <f>IFERROR(__xludf.DUMMYFUNCTION("if(or(X2377="""",X2377=""f""),"""",X2377&amp;"": ""&amp;vlookup(to_text(X2377),'1.Learning-Goals'!$A$3:$B$100,2,FALSE))"),"")</f>
        <v/>
      </c>
      <c r="AC2377" s="52"/>
      <c r="AD2377" s="52"/>
      <c r="AE2377" s="52"/>
      <c r="AF2377" s="52"/>
      <c r="AG2377" s="52"/>
      <c r="AH2377" s="52"/>
      <c r="AI2377" s="52"/>
      <c r="AJ2377" s="52"/>
    </row>
    <row r="2378" ht="15.75" customHeight="1">
      <c r="A2378" s="53"/>
      <c r="B2378" s="39" t="str">
        <f t="shared" si="1"/>
        <v/>
      </c>
      <c r="C2378" s="40" t="s">
        <v>7329</v>
      </c>
      <c r="D2378" s="41" t="s">
        <v>7330</v>
      </c>
      <c r="E2378" s="41" t="s">
        <v>7265</v>
      </c>
      <c r="F2378" s="44"/>
      <c r="G2378" s="43"/>
      <c r="H2378" s="63" t="s">
        <v>7266</v>
      </c>
      <c r="I2378" s="43"/>
      <c r="J2378" s="46" t="s">
        <v>7321</v>
      </c>
      <c r="K2378" s="44"/>
      <c r="L2378" s="45"/>
      <c r="M2378" s="59"/>
      <c r="N2378" s="49"/>
      <c r="O2378" s="61"/>
      <c r="P2378" s="40">
        <v>5.0</v>
      </c>
      <c r="Q2378" s="59"/>
      <c r="R2378" s="59"/>
      <c r="S2378" s="49"/>
      <c r="T2378" s="50" t="str">
        <f>IFERROR(__xludf.DUMMYFUNCTION("if(isblank($A2378),"""",REGEXREPLACE($A2378,   "",?(\d),?"",  ""$1""&amp;""-""&amp;$H2378))"),"")</f>
        <v/>
      </c>
      <c r="U2378" s="51" t="str">
        <f>IFERROR(__xludf.DUMMYFUNCTION("iferror(split(A2378,"","",TRUE,TRUE),"""")"),"")</f>
        <v/>
      </c>
      <c r="V2378" s="51"/>
      <c r="W2378" s="51"/>
      <c r="X2378" s="51"/>
      <c r="Y2378" s="50" t="str">
        <f>IFERROR(__xludf.DUMMYFUNCTION("if(or(U2378="""",U2378=""f""),"""",U2378&amp;"": ""&amp;vlookup(to_text(U2378),'1.Learning-Goals'!$A$3:$B$100,2,FALSE))"),"")</f>
        <v/>
      </c>
      <c r="Z2378" s="50" t="str">
        <f>IFERROR(__xludf.DUMMYFUNCTION("if(or(V2378="""",V2378=""f""),"""",V2378&amp;"": ""&amp;vlookup(to_text(V2378),'1.Learning-Goals'!$A$3:$B$100,2,FALSE))"),"")</f>
        <v/>
      </c>
      <c r="AA2378" s="50" t="str">
        <f>IFERROR(__xludf.DUMMYFUNCTION("if(or(W2378="""",W2378=""f""),"""",W2378&amp;"": ""&amp;vlookup(to_text(W2378),'1.Learning-Goals'!$A$3:$B$100,2,FALSE))"),"")</f>
        <v/>
      </c>
      <c r="AB2378" s="50" t="str">
        <f>IFERROR(__xludf.DUMMYFUNCTION("if(or(X2378="""",X2378=""f""),"""",X2378&amp;"": ""&amp;vlookup(to_text(X2378),'1.Learning-Goals'!$A$3:$B$100,2,FALSE))"),"")</f>
        <v/>
      </c>
      <c r="AC2378" s="52"/>
      <c r="AD2378" s="52"/>
      <c r="AE2378" s="52"/>
      <c r="AF2378" s="52"/>
      <c r="AG2378" s="52"/>
      <c r="AH2378" s="52"/>
      <c r="AI2378" s="52"/>
      <c r="AJ2378" s="52"/>
    </row>
    <row r="2379" ht="15.75" customHeight="1">
      <c r="A2379" s="53"/>
      <c r="B2379" s="39" t="str">
        <f t="shared" si="1"/>
        <v/>
      </c>
      <c r="C2379" s="40" t="s">
        <v>7331</v>
      </c>
      <c r="D2379" s="41" t="s">
        <v>7332</v>
      </c>
      <c r="E2379" s="41" t="s">
        <v>7265</v>
      </c>
      <c r="F2379" s="44"/>
      <c r="G2379" s="43"/>
      <c r="H2379" s="63" t="s">
        <v>7266</v>
      </c>
      <c r="I2379" s="43"/>
      <c r="J2379" s="46" t="s">
        <v>7321</v>
      </c>
      <c r="K2379" s="44"/>
      <c r="L2379" s="45"/>
      <c r="M2379" s="59"/>
      <c r="N2379" s="49"/>
      <c r="O2379" s="61"/>
      <c r="P2379" s="40">
        <v>5.0</v>
      </c>
      <c r="Q2379" s="59"/>
      <c r="R2379" s="59"/>
      <c r="S2379" s="49"/>
      <c r="T2379" s="50" t="str">
        <f>IFERROR(__xludf.DUMMYFUNCTION("if(isblank($A2379),"""",REGEXREPLACE($A2379,   "",?(\d),?"",  ""$1""&amp;""-""&amp;$H2379))"),"")</f>
        <v/>
      </c>
      <c r="U2379" s="51" t="str">
        <f>IFERROR(__xludf.DUMMYFUNCTION("iferror(split(A2379,"","",TRUE,TRUE),"""")"),"")</f>
        <v/>
      </c>
      <c r="V2379" s="51"/>
      <c r="W2379" s="51"/>
      <c r="X2379" s="51"/>
      <c r="Y2379" s="50" t="str">
        <f>IFERROR(__xludf.DUMMYFUNCTION("if(or(U2379="""",U2379=""f""),"""",U2379&amp;"": ""&amp;vlookup(to_text(U2379),'1.Learning-Goals'!$A$3:$B$100,2,FALSE))"),"")</f>
        <v/>
      </c>
      <c r="Z2379" s="50" t="str">
        <f>IFERROR(__xludf.DUMMYFUNCTION("if(or(V2379="""",V2379=""f""),"""",V2379&amp;"": ""&amp;vlookup(to_text(V2379),'1.Learning-Goals'!$A$3:$B$100,2,FALSE))"),"")</f>
        <v/>
      </c>
      <c r="AA2379" s="50" t="str">
        <f>IFERROR(__xludf.DUMMYFUNCTION("if(or(W2379="""",W2379=""f""),"""",W2379&amp;"": ""&amp;vlookup(to_text(W2379),'1.Learning-Goals'!$A$3:$B$100,2,FALSE))"),"")</f>
        <v/>
      </c>
      <c r="AB2379" s="50" t="str">
        <f>IFERROR(__xludf.DUMMYFUNCTION("if(or(X2379="""",X2379=""f""),"""",X2379&amp;"": ""&amp;vlookup(to_text(X2379),'1.Learning-Goals'!$A$3:$B$100,2,FALSE))"),"")</f>
        <v/>
      </c>
      <c r="AC2379" s="52"/>
      <c r="AD2379" s="52"/>
      <c r="AE2379" s="52"/>
      <c r="AF2379" s="52"/>
      <c r="AG2379" s="52"/>
      <c r="AH2379" s="52"/>
      <c r="AI2379" s="52"/>
      <c r="AJ2379" s="52"/>
    </row>
    <row r="2380" ht="15.75" customHeight="1">
      <c r="A2380" s="53"/>
      <c r="B2380" s="39" t="str">
        <f t="shared" si="1"/>
        <v/>
      </c>
      <c r="C2380" s="40">
        <v>6.1</v>
      </c>
      <c r="D2380" s="41" t="s">
        <v>7333</v>
      </c>
      <c r="E2380" s="41" t="s">
        <v>7265</v>
      </c>
      <c r="F2380" s="44"/>
      <c r="G2380" s="43"/>
      <c r="H2380" s="63" t="s">
        <v>7266</v>
      </c>
      <c r="I2380" s="43"/>
      <c r="J2380" s="46" t="s">
        <v>7334</v>
      </c>
      <c r="K2380" s="44"/>
      <c r="L2380" s="45"/>
      <c r="M2380" s="59"/>
      <c r="N2380" s="49"/>
      <c r="O2380" s="61"/>
      <c r="P2380" s="40">
        <v>6.0</v>
      </c>
      <c r="Q2380" s="59"/>
      <c r="R2380" s="59"/>
      <c r="S2380" s="49"/>
      <c r="T2380" s="50" t="str">
        <f>IFERROR(__xludf.DUMMYFUNCTION("if(isblank($A2380),"""",REGEXREPLACE($A2380,   "",?(\d),?"",  ""$1""&amp;""-""&amp;$H2380))"),"")</f>
        <v/>
      </c>
      <c r="U2380" s="51" t="str">
        <f>IFERROR(__xludf.DUMMYFUNCTION("iferror(split(A2380,"","",TRUE,TRUE),"""")"),"")</f>
        <v/>
      </c>
      <c r="V2380" s="51"/>
      <c r="W2380" s="51"/>
      <c r="X2380" s="51"/>
      <c r="Y2380" s="50" t="str">
        <f>IFERROR(__xludf.DUMMYFUNCTION("if(or(U2380="""",U2380=""f""),"""",U2380&amp;"": ""&amp;vlookup(to_text(U2380),'1.Learning-Goals'!$A$3:$B$100,2,FALSE))"),"")</f>
        <v/>
      </c>
      <c r="Z2380" s="50" t="str">
        <f>IFERROR(__xludf.DUMMYFUNCTION("if(or(V2380="""",V2380=""f""),"""",V2380&amp;"": ""&amp;vlookup(to_text(V2380),'1.Learning-Goals'!$A$3:$B$100,2,FALSE))"),"")</f>
        <v/>
      </c>
      <c r="AA2380" s="50" t="str">
        <f>IFERROR(__xludf.DUMMYFUNCTION("if(or(W2380="""",W2380=""f""),"""",W2380&amp;"": ""&amp;vlookup(to_text(W2380),'1.Learning-Goals'!$A$3:$B$100,2,FALSE))"),"")</f>
        <v/>
      </c>
      <c r="AB2380" s="50" t="str">
        <f>IFERROR(__xludf.DUMMYFUNCTION("if(or(X2380="""",X2380=""f""),"""",X2380&amp;"": ""&amp;vlookup(to_text(X2380),'1.Learning-Goals'!$A$3:$B$100,2,FALSE))"),"")</f>
        <v/>
      </c>
      <c r="AC2380" s="52"/>
      <c r="AD2380" s="52"/>
      <c r="AE2380" s="52"/>
      <c r="AF2380" s="52"/>
      <c r="AG2380" s="52"/>
      <c r="AH2380" s="52"/>
      <c r="AI2380" s="52"/>
      <c r="AJ2380" s="52"/>
    </row>
    <row r="2381" ht="15.75" customHeight="1">
      <c r="A2381" s="53"/>
      <c r="B2381" s="39" t="str">
        <f t="shared" si="1"/>
        <v/>
      </c>
      <c r="C2381" s="40">
        <v>6.2</v>
      </c>
      <c r="D2381" s="41" t="s">
        <v>7335</v>
      </c>
      <c r="E2381" s="41" t="s">
        <v>7265</v>
      </c>
      <c r="F2381" s="44"/>
      <c r="G2381" s="43"/>
      <c r="H2381" s="63" t="s">
        <v>7266</v>
      </c>
      <c r="I2381" s="43"/>
      <c r="J2381" s="46" t="s">
        <v>7334</v>
      </c>
      <c r="K2381" s="44"/>
      <c r="L2381" s="45"/>
      <c r="M2381" s="59"/>
      <c r="N2381" s="49"/>
      <c r="O2381" s="61"/>
      <c r="P2381" s="40">
        <v>6.0</v>
      </c>
      <c r="Q2381" s="59"/>
      <c r="R2381" s="59"/>
      <c r="S2381" s="49"/>
      <c r="T2381" s="50" t="str">
        <f>IFERROR(__xludf.DUMMYFUNCTION("if(isblank($A2381),"""",REGEXREPLACE($A2381,   "",?(\d),?"",  ""$1""&amp;""-""&amp;$H2381))"),"")</f>
        <v/>
      </c>
      <c r="U2381" s="51" t="str">
        <f>IFERROR(__xludf.DUMMYFUNCTION("iferror(split(A2381,"","",TRUE,TRUE),"""")"),"")</f>
        <v/>
      </c>
      <c r="V2381" s="51"/>
      <c r="W2381" s="51"/>
      <c r="X2381" s="51"/>
      <c r="Y2381" s="50" t="str">
        <f>IFERROR(__xludf.DUMMYFUNCTION("if(or(U2381="""",U2381=""f""),"""",U2381&amp;"": ""&amp;vlookup(to_text(U2381),'1.Learning-Goals'!$A$3:$B$100,2,FALSE))"),"")</f>
        <v/>
      </c>
      <c r="Z2381" s="50" t="str">
        <f>IFERROR(__xludf.DUMMYFUNCTION("if(or(V2381="""",V2381=""f""),"""",V2381&amp;"": ""&amp;vlookup(to_text(V2381),'1.Learning-Goals'!$A$3:$B$100,2,FALSE))"),"")</f>
        <v/>
      </c>
      <c r="AA2381" s="50" t="str">
        <f>IFERROR(__xludf.DUMMYFUNCTION("if(or(W2381="""",W2381=""f""),"""",W2381&amp;"": ""&amp;vlookup(to_text(W2381),'1.Learning-Goals'!$A$3:$B$100,2,FALSE))"),"")</f>
        <v/>
      </c>
      <c r="AB2381" s="50" t="str">
        <f>IFERROR(__xludf.DUMMYFUNCTION("if(or(X2381="""",X2381=""f""),"""",X2381&amp;"": ""&amp;vlookup(to_text(X2381),'1.Learning-Goals'!$A$3:$B$100,2,FALSE))"),"")</f>
        <v/>
      </c>
      <c r="AC2381" s="52"/>
      <c r="AD2381" s="52"/>
      <c r="AE2381" s="52"/>
      <c r="AF2381" s="52"/>
      <c r="AG2381" s="52"/>
      <c r="AH2381" s="52"/>
      <c r="AI2381" s="52"/>
      <c r="AJ2381" s="52"/>
    </row>
    <row r="2382" ht="15.75" customHeight="1">
      <c r="A2382" s="53"/>
      <c r="B2382" s="39" t="str">
        <f t="shared" si="1"/>
        <v/>
      </c>
      <c r="C2382" s="40">
        <v>6.3</v>
      </c>
      <c r="D2382" s="41" t="s">
        <v>7336</v>
      </c>
      <c r="E2382" s="41" t="s">
        <v>7265</v>
      </c>
      <c r="F2382" s="44"/>
      <c r="G2382" s="43"/>
      <c r="H2382" s="63" t="s">
        <v>7266</v>
      </c>
      <c r="I2382" s="43"/>
      <c r="J2382" s="46" t="s">
        <v>7334</v>
      </c>
      <c r="K2382" s="44"/>
      <c r="L2382" s="45"/>
      <c r="M2382" s="59"/>
      <c r="N2382" s="49"/>
      <c r="O2382" s="61"/>
      <c r="P2382" s="40">
        <v>6.0</v>
      </c>
      <c r="Q2382" s="59"/>
      <c r="R2382" s="59"/>
      <c r="S2382" s="49"/>
      <c r="T2382" s="50" t="str">
        <f>IFERROR(__xludf.DUMMYFUNCTION("if(isblank($A2382),"""",REGEXREPLACE($A2382,   "",?(\d),?"",  ""$1""&amp;""-""&amp;$H2382))"),"")</f>
        <v/>
      </c>
      <c r="U2382" s="51" t="str">
        <f>IFERROR(__xludf.DUMMYFUNCTION("iferror(split(A2382,"","",TRUE,TRUE),"""")"),"")</f>
        <v/>
      </c>
      <c r="V2382" s="51"/>
      <c r="W2382" s="51"/>
      <c r="X2382" s="51"/>
      <c r="Y2382" s="50" t="str">
        <f>IFERROR(__xludf.DUMMYFUNCTION("if(or(U2382="""",U2382=""f""),"""",U2382&amp;"": ""&amp;vlookup(to_text(U2382),'1.Learning-Goals'!$A$3:$B$100,2,FALSE))"),"")</f>
        <v/>
      </c>
      <c r="Z2382" s="50" t="str">
        <f>IFERROR(__xludf.DUMMYFUNCTION("if(or(V2382="""",V2382=""f""),"""",V2382&amp;"": ""&amp;vlookup(to_text(V2382),'1.Learning-Goals'!$A$3:$B$100,2,FALSE))"),"")</f>
        <v/>
      </c>
      <c r="AA2382" s="50" t="str">
        <f>IFERROR(__xludf.DUMMYFUNCTION("if(or(W2382="""",W2382=""f""),"""",W2382&amp;"": ""&amp;vlookup(to_text(W2382),'1.Learning-Goals'!$A$3:$B$100,2,FALSE))"),"")</f>
        <v/>
      </c>
      <c r="AB2382" s="50" t="str">
        <f>IFERROR(__xludf.DUMMYFUNCTION("if(or(X2382="""",X2382=""f""),"""",X2382&amp;"": ""&amp;vlookup(to_text(X2382),'1.Learning-Goals'!$A$3:$B$100,2,FALSE))"),"")</f>
        <v/>
      </c>
      <c r="AC2382" s="52"/>
      <c r="AD2382" s="52"/>
      <c r="AE2382" s="52"/>
      <c r="AF2382" s="52"/>
      <c r="AG2382" s="52"/>
      <c r="AH2382" s="52"/>
      <c r="AI2382" s="52"/>
      <c r="AJ2382" s="52"/>
    </row>
    <row r="2383" ht="15.75" customHeight="1">
      <c r="A2383" s="53"/>
      <c r="B2383" s="39" t="str">
        <f t="shared" si="1"/>
        <v/>
      </c>
      <c r="C2383" s="40">
        <v>6.4</v>
      </c>
      <c r="D2383" s="41" t="s">
        <v>7337</v>
      </c>
      <c r="E2383" s="41" t="s">
        <v>7265</v>
      </c>
      <c r="F2383" s="44"/>
      <c r="G2383" s="43"/>
      <c r="H2383" s="63" t="s">
        <v>7266</v>
      </c>
      <c r="I2383" s="43"/>
      <c r="J2383" s="46" t="s">
        <v>7334</v>
      </c>
      <c r="K2383" s="44"/>
      <c r="L2383" s="45"/>
      <c r="M2383" s="59"/>
      <c r="N2383" s="49"/>
      <c r="O2383" s="61"/>
      <c r="P2383" s="40">
        <v>6.0</v>
      </c>
      <c r="Q2383" s="59"/>
      <c r="R2383" s="59"/>
      <c r="S2383" s="49"/>
      <c r="T2383" s="50" t="str">
        <f>IFERROR(__xludf.DUMMYFUNCTION("if(isblank($A2383),"""",REGEXREPLACE($A2383,   "",?(\d),?"",  ""$1""&amp;""-""&amp;$H2383))"),"")</f>
        <v/>
      </c>
      <c r="U2383" s="51" t="str">
        <f>IFERROR(__xludf.DUMMYFUNCTION("iferror(split(A2383,"","",TRUE,TRUE),"""")"),"")</f>
        <v/>
      </c>
      <c r="V2383" s="51"/>
      <c r="W2383" s="51"/>
      <c r="X2383" s="51"/>
      <c r="Y2383" s="50" t="str">
        <f>IFERROR(__xludf.DUMMYFUNCTION("if(or(U2383="""",U2383=""f""),"""",U2383&amp;"": ""&amp;vlookup(to_text(U2383),'1.Learning-Goals'!$A$3:$B$100,2,FALSE))"),"")</f>
        <v/>
      </c>
      <c r="Z2383" s="50" t="str">
        <f>IFERROR(__xludf.DUMMYFUNCTION("if(or(V2383="""",V2383=""f""),"""",V2383&amp;"": ""&amp;vlookup(to_text(V2383),'1.Learning-Goals'!$A$3:$B$100,2,FALSE))"),"")</f>
        <v/>
      </c>
      <c r="AA2383" s="50" t="str">
        <f>IFERROR(__xludf.DUMMYFUNCTION("if(or(W2383="""",W2383=""f""),"""",W2383&amp;"": ""&amp;vlookup(to_text(W2383),'1.Learning-Goals'!$A$3:$B$100,2,FALSE))"),"")</f>
        <v/>
      </c>
      <c r="AB2383" s="50" t="str">
        <f>IFERROR(__xludf.DUMMYFUNCTION("if(or(X2383="""",X2383=""f""),"""",X2383&amp;"": ""&amp;vlookup(to_text(X2383),'1.Learning-Goals'!$A$3:$B$100,2,FALSE))"),"")</f>
        <v/>
      </c>
      <c r="AC2383" s="52"/>
      <c r="AD2383" s="52"/>
      <c r="AE2383" s="52"/>
      <c r="AF2383" s="52"/>
      <c r="AG2383" s="52"/>
      <c r="AH2383" s="52"/>
      <c r="AI2383" s="52"/>
      <c r="AJ2383" s="52"/>
    </row>
    <row r="2384" ht="15.75" customHeight="1">
      <c r="A2384" s="53"/>
      <c r="B2384" s="39" t="str">
        <f t="shared" si="1"/>
        <v/>
      </c>
      <c r="C2384" s="40">
        <v>6.5</v>
      </c>
      <c r="D2384" s="41" t="s">
        <v>7338</v>
      </c>
      <c r="E2384" s="41" t="s">
        <v>7265</v>
      </c>
      <c r="F2384" s="44"/>
      <c r="G2384" s="43"/>
      <c r="H2384" s="63" t="s">
        <v>7266</v>
      </c>
      <c r="I2384" s="43"/>
      <c r="J2384" s="46" t="s">
        <v>7334</v>
      </c>
      <c r="K2384" s="44"/>
      <c r="L2384" s="45"/>
      <c r="M2384" s="59"/>
      <c r="N2384" s="49"/>
      <c r="O2384" s="61"/>
      <c r="P2384" s="40">
        <v>6.0</v>
      </c>
      <c r="Q2384" s="59"/>
      <c r="R2384" s="59"/>
      <c r="S2384" s="49"/>
      <c r="T2384" s="50" t="str">
        <f>IFERROR(__xludf.DUMMYFUNCTION("if(isblank($A2384),"""",REGEXREPLACE($A2384,   "",?(\d),?"",  ""$1""&amp;""-""&amp;$H2384))"),"")</f>
        <v/>
      </c>
      <c r="U2384" s="51" t="str">
        <f>IFERROR(__xludf.DUMMYFUNCTION("iferror(split(A2384,"","",TRUE,TRUE),"""")"),"")</f>
        <v/>
      </c>
      <c r="V2384" s="51"/>
      <c r="W2384" s="51"/>
      <c r="X2384" s="51"/>
      <c r="Y2384" s="50" t="str">
        <f>IFERROR(__xludf.DUMMYFUNCTION("if(or(U2384="""",U2384=""f""),"""",U2384&amp;"": ""&amp;vlookup(to_text(U2384),'1.Learning-Goals'!$A$3:$B$100,2,FALSE))"),"")</f>
        <v/>
      </c>
      <c r="Z2384" s="50" t="str">
        <f>IFERROR(__xludf.DUMMYFUNCTION("if(or(V2384="""",V2384=""f""),"""",V2384&amp;"": ""&amp;vlookup(to_text(V2384),'1.Learning-Goals'!$A$3:$B$100,2,FALSE))"),"")</f>
        <v/>
      </c>
      <c r="AA2384" s="50" t="str">
        <f>IFERROR(__xludf.DUMMYFUNCTION("if(or(W2384="""",W2384=""f""),"""",W2384&amp;"": ""&amp;vlookup(to_text(W2384),'1.Learning-Goals'!$A$3:$B$100,2,FALSE))"),"")</f>
        <v/>
      </c>
      <c r="AB2384" s="50" t="str">
        <f>IFERROR(__xludf.DUMMYFUNCTION("if(or(X2384="""",X2384=""f""),"""",X2384&amp;"": ""&amp;vlookup(to_text(X2384),'1.Learning-Goals'!$A$3:$B$100,2,FALSE))"),"")</f>
        <v/>
      </c>
      <c r="AC2384" s="52"/>
      <c r="AD2384" s="52"/>
      <c r="AE2384" s="52"/>
      <c r="AF2384" s="52"/>
      <c r="AG2384" s="52"/>
      <c r="AH2384" s="52"/>
      <c r="AI2384" s="52"/>
      <c r="AJ2384" s="52"/>
    </row>
    <row r="2385" ht="15.75" customHeight="1">
      <c r="A2385" s="53"/>
      <c r="B2385" s="39" t="str">
        <f t="shared" si="1"/>
        <v/>
      </c>
      <c r="C2385" s="40">
        <v>6.6</v>
      </c>
      <c r="D2385" s="41" t="s">
        <v>7339</v>
      </c>
      <c r="E2385" s="41" t="s">
        <v>7265</v>
      </c>
      <c r="F2385" s="44"/>
      <c r="G2385" s="43"/>
      <c r="H2385" s="63" t="s">
        <v>7266</v>
      </c>
      <c r="I2385" s="43"/>
      <c r="J2385" s="46" t="s">
        <v>7334</v>
      </c>
      <c r="K2385" s="44"/>
      <c r="L2385" s="45"/>
      <c r="M2385" s="59"/>
      <c r="N2385" s="49"/>
      <c r="O2385" s="61"/>
      <c r="P2385" s="40">
        <v>6.0</v>
      </c>
      <c r="Q2385" s="59"/>
      <c r="R2385" s="59"/>
      <c r="S2385" s="49"/>
      <c r="T2385" s="50" t="str">
        <f>IFERROR(__xludf.DUMMYFUNCTION("if(isblank($A2385),"""",REGEXREPLACE($A2385,   "",?(\d),?"",  ""$1""&amp;""-""&amp;$H2385))"),"")</f>
        <v/>
      </c>
      <c r="U2385" s="51" t="str">
        <f>IFERROR(__xludf.DUMMYFUNCTION("iferror(split(A2385,"","",TRUE,TRUE),"""")"),"")</f>
        <v/>
      </c>
      <c r="V2385" s="51"/>
      <c r="W2385" s="51"/>
      <c r="X2385" s="51"/>
      <c r="Y2385" s="50" t="str">
        <f>IFERROR(__xludf.DUMMYFUNCTION("if(or(U2385="""",U2385=""f""),"""",U2385&amp;"": ""&amp;vlookup(to_text(U2385),'1.Learning-Goals'!$A$3:$B$100,2,FALSE))"),"")</f>
        <v/>
      </c>
      <c r="Z2385" s="50" t="str">
        <f>IFERROR(__xludf.DUMMYFUNCTION("if(or(V2385="""",V2385=""f""),"""",V2385&amp;"": ""&amp;vlookup(to_text(V2385),'1.Learning-Goals'!$A$3:$B$100,2,FALSE))"),"")</f>
        <v/>
      </c>
      <c r="AA2385" s="50" t="str">
        <f>IFERROR(__xludf.DUMMYFUNCTION("if(or(W2385="""",W2385=""f""),"""",W2385&amp;"": ""&amp;vlookup(to_text(W2385),'1.Learning-Goals'!$A$3:$B$100,2,FALSE))"),"")</f>
        <v/>
      </c>
      <c r="AB2385" s="50" t="str">
        <f>IFERROR(__xludf.DUMMYFUNCTION("if(or(X2385="""",X2385=""f""),"""",X2385&amp;"": ""&amp;vlookup(to_text(X2385),'1.Learning-Goals'!$A$3:$B$100,2,FALSE))"),"")</f>
        <v/>
      </c>
      <c r="AC2385" s="52"/>
      <c r="AD2385" s="52"/>
      <c r="AE2385" s="52"/>
      <c r="AF2385" s="52"/>
      <c r="AG2385" s="52"/>
      <c r="AH2385" s="52"/>
      <c r="AI2385" s="52"/>
      <c r="AJ2385" s="52"/>
    </row>
    <row r="2386" ht="15.75" customHeight="1">
      <c r="A2386" s="53"/>
      <c r="B2386" s="39" t="str">
        <f t="shared" si="1"/>
        <v/>
      </c>
      <c r="C2386" s="40" t="s">
        <v>7340</v>
      </c>
      <c r="D2386" s="41" t="s">
        <v>7341</v>
      </c>
      <c r="E2386" s="41" t="s">
        <v>7265</v>
      </c>
      <c r="F2386" s="44"/>
      <c r="G2386" s="43"/>
      <c r="H2386" s="63" t="s">
        <v>7266</v>
      </c>
      <c r="I2386" s="43"/>
      <c r="J2386" s="46" t="s">
        <v>7334</v>
      </c>
      <c r="K2386" s="44"/>
      <c r="L2386" s="45"/>
      <c r="M2386" s="59"/>
      <c r="N2386" s="49"/>
      <c r="O2386" s="61"/>
      <c r="P2386" s="40">
        <v>6.0</v>
      </c>
      <c r="Q2386" s="59"/>
      <c r="R2386" s="59"/>
      <c r="S2386" s="49"/>
      <c r="T2386" s="50" t="str">
        <f>IFERROR(__xludf.DUMMYFUNCTION("if(isblank($A2386),"""",REGEXREPLACE($A2386,   "",?(\d),?"",  ""$1""&amp;""-""&amp;$H2386))"),"")</f>
        <v/>
      </c>
      <c r="U2386" s="51" t="str">
        <f>IFERROR(__xludf.DUMMYFUNCTION("iferror(split(A2386,"","",TRUE,TRUE),"""")"),"")</f>
        <v/>
      </c>
      <c r="V2386" s="51"/>
      <c r="W2386" s="51"/>
      <c r="X2386" s="51"/>
      <c r="Y2386" s="50" t="str">
        <f>IFERROR(__xludf.DUMMYFUNCTION("if(or(U2386="""",U2386=""f""),"""",U2386&amp;"": ""&amp;vlookup(to_text(U2386),'1.Learning-Goals'!$A$3:$B$100,2,FALSE))"),"")</f>
        <v/>
      </c>
      <c r="Z2386" s="50" t="str">
        <f>IFERROR(__xludf.DUMMYFUNCTION("if(or(V2386="""",V2386=""f""),"""",V2386&amp;"": ""&amp;vlookup(to_text(V2386),'1.Learning-Goals'!$A$3:$B$100,2,FALSE))"),"")</f>
        <v/>
      </c>
      <c r="AA2386" s="50" t="str">
        <f>IFERROR(__xludf.DUMMYFUNCTION("if(or(W2386="""",W2386=""f""),"""",W2386&amp;"": ""&amp;vlookup(to_text(W2386),'1.Learning-Goals'!$A$3:$B$100,2,FALSE))"),"")</f>
        <v/>
      </c>
      <c r="AB2386" s="50" t="str">
        <f>IFERROR(__xludf.DUMMYFUNCTION("if(or(X2386="""",X2386=""f""),"""",X2386&amp;"": ""&amp;vlookup(to_text(X2386),'1.Learning-Goals'!$A$3:$B$100,2,FALSE))"),"")</f>
        <v/>
      </c>
      <c r="AC2386" s="52"/>
      <c r="AD2386" s="52"/>
      <c r="AE2386" s="52"/>
      <c r="AF2386" s="52"/>
      <c r="AG2386" s="52"/>
      <c r="AH2386" s="52"/>
      <c r="AI2386" s="52"/>
      <c r="AJ2386" s="52"/>
    </row>
    <row r="2387" ht="15.75" customHeight="1">
      <c r="A2387" s="53"/>
      <c r="B2387" s="39" t="str">
        <f t="shared" si="1"/>
        <v/>
      </c>
      <c r="C2387" s="40" t="s">
        <v>7342</v>
      </c>
      <c r="D2387" s="41" t="s">
        <v>7343</v>
      </c>
      <c r="E2387" s="41" t="s">
        <v>7265</v>
      </c>
      <c r="F2387" s="44"/>
      <c r="G2387" s="43"/>
      <c r="H2387" s="63" t="s">
        <v>7266</v>
      </c>
      <c r="I2387" s="43"/>
      <c r="J2387" s="46" t="s">
        <v>7334</v>
      </c>
      <c r="K2387" s="44"/>
      <c r="L2387" s="45"/>
      <c r="M2387" s="59"/>
      <c r="N2387" s="49"/>
      <c r="O2387" s="61"/>
      <c r="P2387" s="40">
        <v>6.0</v>
      </c>
      <c r="Q2387" s="59"/>
      <c r="R2387" s="59"/>
      <c r="S2387" s="49"/>
      <c r="T2387" s="50" t="str">
        <f>IFERROR(__xludf.DUMMYFUNCTION("if(isblank($A2387),"""",REGEXREPLACE($A2387,   "",?(\d),?"",  ""$1""&amp;""-""&amp;$H2387))"),"")</f>
        <v/>
      </c>
      <c r="U2387" s="51" t="str">
        <f>IFERROR(__xludf.DUMMYFUNCTION("iferror(split(A2387,"","",TRUE,TRUE),"""")"),"")</f>
        <v/>
      </c>
      <c r="V2387" s="51"/>
      <c r="W2387" s="51"/>
      <c r="X2387" s="51"/>
      <c r="Y2387" s="50" t="str">
        <f>IFERROR(__xludf.DUMMYFUNCTION("if(or(U2387="""",U2387=""f""),"""",U2387&amp;"": ""&amp;vlookup(to_text(U2387),'1.Learning-Goals'!$A$3:$B$100,2,FALSE))"),"")</f>
        <v/>
      </c>
      <c r="Z2387" s="50" t="str">
        <f>IFERROR(__xludf.DUMMYFUNCTION("if(or(V2387="""",V2387=""f""),"""",V2387&amp;"": ""&amp;vlookup(to_text(V2387),'1.Learning-Goals'!$A$3:$B$100,2,FALSE))"),"")</f>
        <v/>
      </c>
      <c r="AA2387" s="50" t="str">
        <f>IFERROR(__xludf.DUMMYFUNCTION("if(or(W2387="""",W2387=""f""),"""",W2387&amp;"": ""&amp;vlookup(to_text(W2387),'1.Learning-Goals'!$A$3:$B$100,2,FALSE))"),"")</f>
        <v/>
      </c>
      <c r="AB2387" s="50" t="str">
        <f>IFERROR(__xludf.DUMMYFUNCTION("if(or(X2387="""",X2387=""f""),"""",X2387&amp;"": ""&amp;vlookup(to_text(X2387),'1.Learning-Goals'!$A$3:$B$100,2,FALSE))"),"")</f>
        <v/>
      </c>
      <c r="AC2387" s="52"/>
      <c r="AD2387" s="52"/>
      <c r="AE2387" s="52"/>
      <c r="AF2387" s="52"/>
      <c r="AG2387" s="52"/>
      <c r="AH2387" s="52"/>
      <c r="AI2387" s="52"/>
      <c r="AJ2387" s="52"/>
    </row>
    <row r="2388" ht="15.75" customHeight="1">
      <c r="A2388" s="53"/>
      <c r="B2388" s="39" t="str">
        <f t="shared" si="1"/>
        <v/>
      </c>
      <c r="C2388" s="40">
        <v>7.1</v>
      </c>
      <c r="D2388" s="41" t="s">
        <v>7344</v>
      </c>
      <c r="E2388" s="41" t="s">
        <v>7265</v>
      </c>
      <c r="F2388" s="44"/>
      <c r="G2388" s="43"/>
      <c r="H2388" s="63" t="s">
        <v>7266</v>
      </c>
      <c r="I2388" s="43"/>
      <c r="J2388" s="46" t="s">
        <v>7345</v>
      </c>
      <c r="K2388" s="44"/>
      <c r="L2388" s="45"/>
      <c r="M2388" s="59"/>
      <c r="N2388" s="49"/>
      <c r="O2388" s="61"/>
      <c r="P2388" s="40">
        <v>7.0</v>
      </c>
      <c r="Q2388" s="59"/>
      <c r="R2388" s="59"/>
      <c r="S2388" s="49"/>
      <c r="T2388" s="50" t="str">
        <f>IFERROR(__xludf.DUMMYFUNCTION("if(isblank($A2388),"""",REGEXREPLACE($A2388,   "",?(\d),?"",  ""$1""&amp;""-""&amp;$H2388))"),"")</f>
        <v/>
      </c>
      <c r="U2388" s="51" t="str">
        <f>IFERROR(__xludf.DUMMYFUNCTION("iferror(split(A2388,"","",TRUE,TRUE),"""")"),"")</f>
        <v/>
      </c>
      <c r="V2388" s="51"/>
      <c r="W2388" s="51"/>
      <c r="X2388" s="51"/>
      <c r="Y2388" s="50" t="str">
        <f>IFERROR(__xludf.DUMMYFUNCTION("if(or(U2388="""",U2388=""f""),"""",U2388&amp;"": ""&amp;vlookup(to_text(U2388),'1.Learning-Goals'!$A$3:$B$100,2,FALSE))"),"")</f>
        <v/>
      </c>
      <c r="Z2388" s="50" t="str">
        <f>IFERROR(__xludf.DUMMYFUNCTION("if(or(V2388="""",V2388=""f""),"""",V2388&amp;"": ""&amp;vlookup(to_text(V2388),'1.Learning-Goals'!$A$3:$B$100,2,FALSE))"),"")</f>
        <v/>
      </c>
      <c r="AA2388" s="50" t="str">
        <f>IFERROR(__xludf.DUMMYFUNCTION("if(or(W2388="""",W2388=""f""),"""",W2388&amp;"": ""&amp;vlookup(to_text(W2388),'1.Learning-Goals'!$A$3:$B$100,2,FALSE))"),"")</f>
        <v/>
      </c>
      <c r="AB2388" s="50" t="str">
        <f>IFERROR(__xludf.DUMMYFUNCTION("if(or(X2388="""",X2388=""f""),"""",X2388&amp;"": ""&amp;vlookup(to_text(X2388),'1.Learning-Goals'!$A$3:$B$100,2,FALSE))"),"")</f>
        <v/>
      </c>
      <c r="AC2388" s="52"/>
      <c r="AD2388" s="52"/>
      <c r="AE2388" s="52"/>
      <c r="AF2388" s="52"/>
      <c r="AG2388" s="52"/>
      <c r="AH2388" s="52"/>
      <c r="AI2388" s="52"/>
      <c r="AJ2388" s="52"/>
    </row>
    <row r="2389" ht="15.75" customHeight="1">
      <c r="A2389" s="53"/>
      <c r="B2389" s="39" t="str">
        <f t="shared" si="1"/>
        <v/>
      </c>
      <c r="C2389" s="40">
        <v>7.2</v>
      </c>
      <c r="D2389" s="41" t="s">
        <v>7346</v>
      </c>
      <c r="E2389" s="41" t="s">
        <v>7265</v>
      </c>
      <c r="F2389" s="44"/>
      <c r="G2389" s="43"/>
      <c r="H2389" s="63" t="s">
        <v>7266</v>
      </c>
      <c r="I2389" s="43"/>
      <c r="J2389" s="46" t="s">
        <v>7345</v>
      </c>
      <c r="K2389" s="44"/>
      <c r="L2389" s="45"/>
      <c r="M2389" s="59"/>
      <c r="N2389" s="49"/>
      <c r="O2389" s="61"/>
      <c r="P2389" s="40">
        <v>7.0</v>
      </c>
      <c r="Q2389" s="59"/>
      <c r="R2389" s="59"/>
      <c r="S2389" s="49"/>
      <c r="T2389" s="50" t="str">
        <f>IFERROR(__xludf.DUMMYFUNCTION("if(isblank($A2389),"""",REGEXREPLACE($A2389,   "",?(\d),?"",  ""$1""&amp;""-""&amp;$H2389))"),"")</f>
        <v/>
      </c>
      <c r="U2389" s="51" t="str">
        <f>IFERROR(__xludf.DUMMYFUNCTION("iferror(split(A2389,"","",TRUE,TRUE),"""")"),"")</f>
        <v/>
      </c>
      <c r="V2389" s="51"/>
      <c r="W2389" s="51"/>
      <c r="X2389" s="51"/>
      <c r="Y2389" s="50" t="str">
        <f>IFERROR(__xludf.DUMMYFUNCTION("if(or(U2389="""",U2389=""f""),"""",U2389&amp;"": ""&amp;vlookup(to_text(U2389),'1.Learning-Goals'!$A$3:$B$100,2,FALSE))"),"")</f>
        <v/>
      </c>
      <c r="Z2389" s="50" t="str">
        <f>IFERROR(__xludf.DUMMYFUNCTION("if(or(V2389="""",V2389=""f""),"""",V2389&amp;"": ""&amp;vlookup(to_text(V2389),'1.Learning-Goals'!$A$3:$B$100,2,FALSE))"),"")</f>
        <v/>
      </c>
      <c r="AA2389" s="50" t="str">
        <f>IFERROR(__xludf.DUMMYFUNCTION("if(or(W2389="""",W2389=""f""),"""",W2389&amp;"": ""&amp;vlookup(to_text(W2389),'1.Learning-Goals'!$A$3:$B$100,2,FALSE))"),"")</f>
        <v/>
      </c>
      <c r="AB2389" s="50" t="str">
        <f>IFERROR(__xludf.DUMMYFUNCTION("if(or(X2389="""",X2389=""f""),"""",X2389&amp;"": ""&amp;vlookup(to_text(X2389),'1.Learning-Goals'!$A$3:$B$100,2,FALSE))"),"")</f>
        <v/>
      </c>
      <c r="AC2389" s="52"/>
      <c r="AD2389" s="52"/>
      <c r="AE2389" s="52"/>
      <c r="AF2389" s="52"/>
      <c r="AG2389" s="52"/>
      <c r="AH2389" s="52"/>
      <c r="AI2389" s="52"/>
      <c r="AJ2389" s="52"/>
    </row>
    <row r="2390" ht="15.75" customHeight="1">
      <c r="A2390" s="53"/>
      <c r="B2390" s="39" t="str">
        <f t="shared" si="1"/>
        <v/>
      </c>
      <c r="C2390" s="40">
        <v>7.3</v>
      </c>
      <c r="D2390" s="41" t="s">
        <v>7347</v>
      </c>
      <c r="E2390" s="41" t="s">
        <v>7265</v>
      </c>
      <c r="F2390" s="44"/>
      <c r="G2390" s="43"/>
      <c r="H2390" s="63" t="s">
        <v>7266</v>
      </c>
      <c r="I2390" s="43"/>
      <c r="J2390" s="46" t="s">
        <v>7345</v>
      </c>
      <c r="K2390" s="44"/>
      <c r="L2390" s="45"/>
      <c r="M2390" s="59"/>
      <c r="N2390" s="49"/>
      <c r="O2390" s="61"/>
      <c r="P2390" s="40">
        <v>7.0</v>
      </c>
      <c r="Q2390" s="59"/>
      <c r="R2390" s="59"/>
      <c r="S2390" s="49"/>
      <c r="T2390" s="50" t="str">
        <f>IFERROR(__xludf.DUMMYFUNCTION("if(isblank($A2390),"""",REGEXREPLACE($A2390,   "",?(\d),?"",  ""$1""&amp;""-""&amp;$H2390))"),"")</f>
        <v/>
      </c>
      <c r="U2390" s="51" t="str">
        <f>IFERROR(__xludf.DUMMYFUNCTION("iferror(split(A2390,"","",TRUE,TRUE),"""")"),"")</f>
        <v/>
      </c>
      <c r="V2390" s="51"/>
      <c r="W2390" s="51"/>
      <c r="X2390" s="51"/>
      <c r="Y2390" s="50" t="str">
        <f>IFERROR(__xludf.DUMMYFUNCTION("if(or(U2390="""",U2390=""f""),"""",U2390&amp;"": ""&amp;vlookup(to_text(U2390),'1.Learning-Goals'!$A$3:$B$100,2,FALSE))"),"")</f>
        <v/>
      </c>
      <c r="Z2390" s="50" t="str">
        <f>IFERROR(__xludf.DUMMYFUNCTION("if(or(V2390="""",V2390=""f""),"""",V2390&amp;"": ""&amp;vlookup(to_text(V2390),'1.Learning-Goals'!$A$3:$B$100,2,FALSE))"),"")</f>
        <v/>
      </c>
      <c r="AA2390" s="50" t="str">
        <f>IFERROR(__xludf.DUMMYFUNCTION("if(or(W2390="""",W2390=""f""),"""",W2390&amp;"": ""&amp;vlookup(to_text(W2390),'1.Learning-Goals'!$A$3:$B$100,2,FALSE))"),"")</f>
        <v/>
      </c>
      <c r="AB2390" s="50" t="str">
        <f>IFERROR(__xludf.DUMMYFUNCTION("if(or(X2390="""",X2390=""f""),"""",X2390&amp;"": ""&amp;vlookup(to_text(X2390),'1.Learning-Goals'!$A$3:$B$100,2,FALSE))"),"")</f>
        <v/>
      </c>
      <c r="AC2390" s="52"/>
      <c r="AD2390" s="52"/>
      <c r="AE2390" s="52"/>
      <c r="AF2390" s="52"/>
      <c r="AG2390" s="52"/>
      <c r="AH2390" s="52"/>
      <c r="AI2390" s="52"/>
      <c r="AJ2390" s="52"/>
    </row>
    <row r="2391" ht="15.75" customHeight="1">
      <c r="A2391" s="53"/>
      <c r="B2391" s="39" t="str">
        <f t="shared" si="1"/>
        <v/>
      </c>
      <c r="C2391" s="40" t="s">
        <v>7348</v>
      </c>
      <c r="D2391" s="41" t="s">
        <v>7349</v>
      </c>
      <c r="E2391" s="41" t="s">
        <v>7265</v>
      </c>
      <c r="F2391" s="44"/>
      <c r="G2391" s="43"/>
      <c r="H2391" s="63" t="s">
        <v>7266</v>
      </c>
      <c r="I2391" s="43"/>
      <c r="J2391" s="46" t="s">
        <v>7345</v>
      </c>
      <c r="K2391" s="44"/>
      <c r="L2391" s="45"/>
      <c r="M2391" s="59"/>
      <c r="N2391" s="49"/>
      <c r="O2391" s="61"/>
      <c r="P2391" s="40">
        <v>7.0</v>
      </c>
      <c r="Q2391" s="59"/>
      <c r="R2391" s="59"/>
      <c r="S2391" s="49"/>
      <c r="T2391" s="50" t="str">
        <f>IFERROR(__xludf.DUMMYFUNCTION("if(isblank($A2391),"""",REGEXREPLACE($A2391,   "",?(\d),?"",  ""$1""&amp;""-""&amp;$H2391))"),"")</f>
        <v/>
      </c>
      <c r="U2391" s="51" t="str">
        <f>IFERROR(__xludf.DUMMYFUNCTION("iferror(split(A2391,"","",TRUE,TRUE),"""")"),"")</f>
        <v/>
      </c>
      <c r="V2391" s="51"/>
      <c r="W2391" s="51"/>
      <c r="X2391" s="51"/>
      <c r="Y2391" s="50" t="str">
        <f>IFERROR(__xludf.DUMMYFUNCTION("if(or(U2391="""",U2391=""f""),"""",U2391&amp;"": ""&amp;vlookup(to_text(U2391),'1.Learning-Goals'!$A$3:$B$100,2,FALSE))"),"")</f>
        <v/>
      </c>
      <c r="Z2391" s="50" t="str">
        <f>IFERROR(__xludf.DUMMYFUNCTION("if(or(V2391="""",V2391=""f""),"""",V2391&amp;"": ""&amp;vlookup(to_text(V2391),'1.Learning-Goals'!$A$3:$B$100,2,FALSE))"),"")</f>
        <v/>
      </c>
      <c r="AA2391" s="50" t="str">
        <f>IFERROR(__xludf.DUMMYFUNCTION("if(or(W2391="""",W2391=""f""),"""",W2391&amp;"": ""&amp;vlookup(to_text(W2391),'1.Learning-Goals'!$A$3:$B$100,2,FALSE))"),"")</f>
        <v/>
      </c>
      <c r="AB2391" s="50" t="str">
        <f>IFERROR(__xludf.DUMMYFUNCTION("if(or(X2391="""",X2391=""f""),"""",X2391&amp;"": ""&amp;vlookup(to_text(X2391),'1.Learning-Goals'!$A$3:$B$100,2,FALSE))"),"")</f>
        <v/>
      </c>
      <c r="AC2391" s="52"/>
      <c r="AD2391" s="52"/>
      <c r="AE2391" s="52"/>
      <c r="AF2391" s="52"/>
      <c r="AG2391" s="52"/>
      <c r="AH2391" s="52"/>
      <c r="AI2391" s="52"/>
      <c r="AJ2391" s="52"/>
    </row>
    <row r="2392" ht="15.75" customHeight="1">
      <c r="A2392" s="53"/>
      <c r="B2392" s="39" t="str">
        <f t="shared" si="1"/>
        <v/>
      </c>
      <c r="C2392" s="40" t="s">
        <v>7350</v>
      </c>
      <c r="D2392" s="41" t="s">
        <v>7351</v>
      </c>
      <c r="E2392" s="41" t="s">
        <v>7265</v>
      </c>
      <c r="F2392" s="44"/>
      <c r="G2392" s="43"/>
      <c r="H2392" s="63" t="s">
        <v>7266</v>
      </c>
      <c r="I2392" s="43"/>
      <c r="J2392" s="46" t="s">
        <v>7345</v>
      </c>
      <c r="K2392" s="44"/>
      <c r="L2392" s="45"/>
      <c r="M2392" s="59"/>
      <c r="N2392" s="49"/>
      <c r="O2392" s="61"/>
      <c r="P2392" s="40">
        <v>7.0</v>
      </c>
      <c r="Q2392" s="59"/>
      <c r="R2392" s="59"/>
      <c r="S2392" s="49"/>
      <c r="T2392" s="50" t="str">
        <f>IFERROR(__xludf.DUMMYFUNCTION("if(isblank($A2392),"""",REGEXREPLACE($A2392,   "",?(\d),?"",  ""$1""&amp;""-""&amp;$H2392))"),"")</f>
        <v/>
      </c>
      <c r="U2392" s="51" t="str">
        <f>IFERROR(__xludf.DUMMYFUNCTION("iferror(split(A2392,"","",TRUE,TRUE),"""")"),"")</f>
        <v/>
      </c>
      <c r="V2392" s="51"/>
      <c r="W2392" s="51"/>
      <c r="X2392" s="51"/>
      <c r="Y2392" s="50" t="str">
        <f>IFERROR(__xludf.DUMMYFUNCTION("if(or(U2392="""",U2392=""f""),"""",U2392&amp;"": ""&amp;vlookup(to_text(U2392),'1.Learning-Goals'!$A$3:$B$100,2,FALSE))"),"")</f>
        <v/>
      </c>
      <c r="Z2392" s="50" t="str">
        <f>IFERROR(__xludf.DUMMYFUNCTION("if(or(V2392="""",V2392=""f""),"""",V2392&amp;"": ""&amp;vlookup(to_text(V2392),'1.Learning-Goals'!$A$3:$B$100,2,FALSE))"),"")</f>
        <v/>
      </c>
      <c r="AA2392" s="50" t="str">
        <f>IFERROR(__xludf.DUMMYFUNCTION("if(or(W2392="""",W2392=""f""),"""",W2392&amp;"": ""&amp;vlookup(to_text(W2392),'1.Learning-Goals'!$A$3:$B$100,2,FALSE))"),"")</f>
        <v/>
      </c>
      <c r="AB2392" s="50" t="str">
        <f>IFERROR(__xludf.DUMMYFUNCTION("if(or(X2392="""",X2392=""f""),"""",X2392&amp;"": ""&amp;vlookup(to_text(X2392),'1.Learning-Goals'!$A$3:$B$100,2,FALSE))"),"")</f>
        <v/>
      </c>
      <c r="AC2392" s="52"/>
      <c r="AD2392" s="52"/>
      <c r="AE2392" s="52"/>
      <c r="AF2392" s="52"/>
      <c r="AG2392" s="52"/>
      <c r="AH2392" s="52"/>
      <c r="AI2392" s="52"/>
      <c r="AJ2392" s="52"/>
    </row>
    <row r="2393" ht="15.75" customHeight="1">
      <c r="A2393" s="53"/>
      <c r="B2393" s="39" t="str">
        <f t="shared" si="1"/>
        <v/>
      </c>
      <c r="C2393" s="40">
        <v>8.1</v>
      </c>
      <c r="D2393" s="41" t="s">
        <v>7352</v>
      </c>
      <c r="E2393" s="41" t="s">
        <v>7265</v>
      </c>
      <c r="F2393" s="44"/>
      <c r="G2393" s="43"/>
      <c r="H2393" s="63" t="s">
        <v>7266</v>
      </c>
      <c r="I2393" s="43"/>
      <c r="J2393" s="46" t="s">
        <v>7353</v>
      </c>
      <c r="K2393" s="44"/>
      <c r="L2393" s="45"/>
      <c r="M2393" s="59"/>
      <c r="N2393" s="49"/>
      <c r="O2393" s="61"/>
      <c r="P2393" s="40">
        <v>8.0</v>
      </c>
      <c r="Q2393" s="59"/>
      <c r="R2393" s="59"/>
      <c r="S2393" s="49"/>
      <c r="T2393" s="50" t="str">
        <f>IFERROR(__xludf.DUMMYFUNCTION("if(isblank($A2393),"""",REGEXREPLACE($A2393,   "",?(\d),?"",  ""$1""&amp;""-""&amp;$H2393))"),"")</f>
        <v/>
      </c>
      <c r="U2393" s="51" t="str">
        <f>IFERROR(__xludf.DUMMYFUNCTION("iferror(split(A2393,"","",TRUE,TRUE),"""")"),"")</f>
        <v/>
      </c>
      <c r="V2393" s="51"/>
      <c r="W2393" s="51"/>
      <c r="X2393" s="51"/>
      <c r="Y2393" s="50" t="str">
        <f>IFERROR(__xludf.DUMMYFUNCTION("if(or(U2393="""",U2393=""f""),"""",U2393&amp;"": ""&amp;vlookup(to_text(U2393),'1.Learning-Goals'!$A$3:$B$100,2,FALSE))"),"")</f>
        <v/>
      </c>
      <c r="Z2393" s="50" t="str">
        <f>IFERROR(__xludf.DUMMYFUNCTION("if(or(V2393="""",V2393=""f""),"""",V2393&amp;"": ""&amp;vlookup(to_text(V2393),'1.Learning-Goals'!$A$3:$B$100,2,FALSE))"),"")</f>
        <v/>
      </c>
      <c r="AA2393" s="50" t="str">
        <f>IFERROR(__xludf.DUMMYFUNCTION("if(or(W2393="""",W2393=""f""),"""",W2393&amp;"": ""&amp;vlookup(to_text(W2393),'1.Learning-Goals'!$A$3:$B$100,2,FALSE))"),"")</f>
        <v/>
      </c>
      <c r="AB2393" s="50" t="str">
        <f>IFERROR(__xludf.DUMMYFUNCTION("if(or(X2393="""",X2393=""f""),"""",X2393&amp;"": ""&amp;vlookup(to_text(X2393),'1.Learning-Goals'!$A$3:$B$100,2,FALSE))"),"")</f>
        <v/>
      </c>
      <c r="AC2393" s="52"/>
      <c r="AD2393" s="52"/>
      <c r="AE2393" s="52"/>
      <c r="AF2393" s="52"/>
      <c r="AG2393" s="52"/>
      <c r="AH2393" s="52"/>
      <c r="AI2393" s="52"/>
      <c r="AJ2393" s="52"/>
    </row>
    <row r="2394" ht="15.75" customHeight="1">
      <c r="A2394" s="53"/>
      <c r="B2394" s="39" t="str">
        <f t="shared" si="1"/>
        <v/>
      </c>
      <c r="C2394" s="40">
        <v>8.2</v>
      </c>
      <c r="D2394" s="41" t="s">
        <v>7354</v>
      </c>
      <c r="E2394" s="41" t="s">
        <v>7265</v>
      </c>
      <c r="F2394" s="44"/>
      <c r="G2394" s="43"/>
      <c r="H2394" s="63" t="s">
        <v>7266</v>
      </c>
      <c r="I2394" s="43"/>
      <c r="J2394" s="46" t="s">
        <v>7353</v>
      </c>
      <c r="K2394" s="44"/>
      <c r="L2394" s="45"/>
      <c r="M2394" s="59"/>
      <c r="N2394" s="49"/>
      <c r="O2394" s="61"/>
      <c r="P2394" s="40">
        <v>8.0</v>
      </c>
      <c r="Q2394" s="59"/>
      <c r="R2394" s="59"/>
      <c r="S2394" s="49"/>
      <c r="T2394" s="50" t="str">
        <f>IFERROR(__xludf.DUMMYFUNCTION("if(isblank($A2394),"""",REGEXREPLACE($A2394,   "",?(\d),?"",  ""$1""&amp;""-""&amp;$H2394))"),"")</f>
        <v/>
      </c>
      <c r="U2394" s="51" t="str">
        <f>IFERROR(__xludf.DUMMYFUNCTION("iferror(split(A2394,"","",TRUE,TRUE),"""")"),"")</f>
        <v/>
      </c>
      <c r="V2394" s="51"/>
      <c r="W2394" s="51"/>
      <c r="X2394" s="51"/>
      <c r="Y2394" s="50" t="str">
        <f>IFERROR(__xludf.DUMMYFUNCTION("if(or(U2394="""",U2394=""f""),"""",U2394&amp;"": ""&amp;vlookup(to_text(U2394),'1.Learning-Goals'!$A$3:$B$100,2,FALSE))"),"")</f>
        <v/>
      </c>
      <c r="Z2394" s="50" t="str">
        <f>IFERROR(__xludf.DUMMYFUNCTION("if(or(V2394="""",V2394=""f""),"""",V2394&amp;"": ""&amp;vlookup(to_text(V2394),'1.Learning-Goals'!$A$3:$B$100,2,FALSE))"),"")</f>
        <v/>
      </c>
      <c r="AA2394" s="50" t="str">
        <f>IFERROR(__xludf.DUMMYFUNCTION("if(or(W2394="""",W2394=""f""),"""",W2394&amp;"": ""&amp;vlookup(to_text(W2394),'1.Learning-Goals'!$A$3:$B$100,2,FALSE))"),"")</f>
        <v/>
      </c>
      <c r="AB2394" s="50" t="str">
        <f>IFERROR(__xludf.DUMMYFUNCTION("if(or(X2394="""",X2394=""f""),"""",X2394&amp;"": ""&amp;vlookup(to_text(X2394),'1.Learning-Goals'!$A$3:$B$100,2,FALSE))"),"")</f>
        <v/>
      </c>
      <c r="AC2394" s="52"/>
      <c r="AD2394" s="52"/>
      <c r="AE2394" s="52"/>
      <c r="AF2394" s="52"/>
      <c r="AG2394" s="52"/>
      <c r="AH2394" s="52"/>
      <c r="AI2394" s="52"/>
      <c r="AJ2394" s="52"/>
    </row>
    <row r="2395" ht="15.75" customHeight="1">
      <c r="A2395" s="53"/>
      <c r="B2395" s="39" t="str">
        <f t="shared" si="1"/>
        <v/>
      </c>
      <c r="C2395" s="40">
        <v>8.3</v>
      </c>
      <c r="D2395" s="41" t="s">
        <v>7355</v>
      </c>
      <c r="E2395" s="41" t="s">
        <v>7265</v>
      </c>
      <c r="F2395" s="44"/>
      <c r="G2395" s="43"/>
      <c r="H2395" s="63" t="s">
        <v>7266</v>
      </c>
      <c r="I2395" s="43"/>
      <c r="J2395" s="46" t="s">
        <v>7353</v>
      </c>
      <c r="K2395" s="44"/>
      <c r="L2395" s="45"/>
      <c r="M2395" s="59"/>
      <c r="N2395" s="49"/>
      <c r="O2395" s="61"/>
      <c r="P2395" s="40">
        <v>8.0</v>
      </c>
      <c r="Q2395" s="59"/>
      <c r="R2395" s="59"/>
      <c r="S2395" s="49"/>
      <c r="T2395" s="50" t="str">
        <f>IFERROR(__xludf.DUMMYFUNCTION("if(isblank($A2395),"""",REGEXREPLACE($A2395,   "",?(\d),?"",  ""$1""&amp;""-""&amp;$H2395))"),"")</f>
        <v/>
      </c>
      <c r="U2395" s="51" t="str">
        <f>IFERROR(__xludf.DUMMYFUNCTION("iferror(split(A2395,"","",TRUE,TRUE),"""")"),"")</f>
        <v/>
      </c>
      <c r="V2395" s="51"/>
      <c r="W2395" s="51"/>
      <c r="X2395" s="51"/>
      <c r="Y2395" s="50" t="str">
        <f>IFERROR(__xludf.DUMMYFUNCTION("if(or(U2395="""",U2395=""f""),"""",U2395&amp;"": ""&amp;vlookup(to_text(U2395),'1.Learning-Goals'!$A$3:$B$100,2,FALSE))"),"")</f>
        <v/>
      </c>
      <c r="Z2395" s="50" t="str">
        <f>IFERROR(__xludf.DUMMYFUNCTION("if(or(V2395="""",V2395=""f""),"""",V2395&amp;"": ""&amp;vlookup(to_text(V2395),'1.Learning-Goals'!$A$3:$B$100,2,FALSE))"),"")</f>
        <v/>
      </c>
      <c r="AA2395" s="50" t="str">
        <f>IFERROR(__xludf.DUMMYFUNCTION("if(or(W2395="""",W2395=""f""),"""",W2395&amp;"": ""&amp;vlookup(to_text(W2395),'1.Learning-Goals'!$A$3:$B$100,2,FALSE))"),"")</f>
        <v/>
      </c>
      <c r="AB2395" s="50" t="str">
        <f>IFERROR(__xludf.DUMMYFUNCTION("if(or(X2395="""",X2395=""f""),"""",X2395&amp;"": ""&amp;vlookup(to_text(X2395),'1.Learning-Goals'!$A$3:$B$100,2,FALSE))"),"")</f>
        <v/>
      </c>
      <c r="AC2395" s="52"/>
      <c r="AD2395" s="52"/>
      <c r="AE2395" s="52"/>
      <c r="AF2395" s="52"/>
      <c r="AG2395" s="52"/>
      <c r="AH2395" s="52"/>
      <c r="AI2395" s="52"/>
      <c r="AJ2395" s="52"/>
    </row>
    <row r="2396" ht="15.75" customHeight="1">
      <c r="A2396" s="53"/>
      <c r="B2396" s="39" t="str">
        <f t="shared" si="1"/>
        <v/>
      </c>
      <c r="C2396" s="40">
        <v>8.4</v>
      </c>
      <c r="D2396" s="41" t="s">
        <v>7356</v>
      </c>
      <c r="E2396" s="41" t="s">
        <v>7265</v>
      </c>
      <c r="F2396" s="44"/>
      <c r="G2396" s="43"/>
      <c r="H2396" s="63" t="s">
        <v>7266</v>
      </c>
      <c r="I2396" s="43"/>
      <c r="J2396" s="46" t="s">
        <v>7353</v>
      </c>
      <c r="K2396" s="44"/>
      <c r="L2396" s="45"/>
      <c r="M2396" s="59"/>
      <c r="N2396" s="49"/>
      <c r="O2396" s="61"/>
      <c r="P2396" s="40">
        <v>8.0</v>
      </c>
      <c r="Q2396" s="59"/>
      <c r="R2396" s="59"/>
      <c r="S2396" s="49"/>
      <c r="T2396" s="50" t="str">
        <f>IFERROR(__xludf.DUMMYFUNCTION("if(isblank($A2396),"""",REGEXREPLACE($A2396,   "",?(\d),?"",  ""$1""&amp;""-""&amp;$H2396))"),"")</f>
        <v/>
      </c>
      <c r="U2396" s="51" t="str">
        <f>IFERROR(__xludf.DUMMYFUNCTION("iferror(split(A2396,"","",TRUE,TRUE),"""")"),"")</f>
        <v/>
      </c>
      <c r="V2396" s="51"/>
      <c r="W2396" s="51"/>
      <c r="X2396" s="51"/>
      <c r="Y2396" s="50" t="str">
        <f>IFERROR(__xludf.DUMMYFUNCTION("if(or(U2396="""",U2396=""f""),"""",U2396&amp;"": ""&amp;vlookup(to_text(U2396),'1.Learning-Goals'!$A$3:$B$100,2,FALSE))"),"")</f>
        <v/>
      </c>
      <c r="Z2396" s="50" t="str">
        <f>IFERROR(__xludf.DUMMYFUNCTION("if(or(V2396="""",V2396=""f""),"""",V2396&amp;"": ""&amp;vlookup(to_text(V2396),'1.Learning-Goals'!$A$3:$B$100,2,FALSE))"),"")</f>
        <v/>
      </c>
      <c r="AA2396" s="50" t="str">
        <f>IFERROR(__xludf.DUMMYFUNCTION("if(or(W2396="""",W2396=""f""),"""",W2396&amp;"": ""&amp;vlookup(to_text(W2396),'1.Learning-Goals'!$A$3:$B$100,2,FALSE))"),"")</f>
        <v/>
      </c>
      <c r="AB2396" s="50" t="str">
        <f>IFERROR(__xludf.DUMMYFUNCTION("if(or(X2396="""",X2396=""f""),"""",X2396&amp;"": ""&amp;vlookup(to_text(X2396),'1.Learning-Goals'!$A$3:$B$100,2,FALSE))"),"")</f>
        <v/>
      </c>
      <c r="AC2396" s="52"/>
      <c r="AD2396" s="52"/>
      <c r="AE2396" s="52"/>
      <c r="AF2396" s="52"/>
      <c r="AG2396" s="52"/>
      <c r="AH2396" s="52"/>
      <c r="AI2396" s="52"/>
      <c r="AJ2396" s="52"/>
    </row>
    <row r="2397" ht="15.75" customHeight="1">
      <c r="A2397" s="53"/>
      <c r="B2397" s="39" t="str">
        <f t="shared" si="1"/>
        <v/>
      </c>
      <c r="C2397" s="40">
        <v>8.5</v>
      </c>
      <c r="D2397" s="41" t="s">
        <v>7357</v>
      </c>
      <c r="E2397" s="41" t="s">
        <v>7265</v>
      </c>
      <c r="F2397" s="44"/>
      <c r="G2397" s="43"/>
      <c r="H2397" s="63" t="s">
        <v>7266</v>
      </c>
      <c r="I2397" s="43"/>
      <c r="J2397" s="46" t="s">
        <v>7353</v>
      </c>
      <c r="K2397" s="44"/>
      <c r="L2397" s="45"/>
      <c r="M2397" s="59"/>
      <c r="N2397" s="49"/>
      <c r="O2397" s="61"/>
      <c r="P2397" s="40">
        <v>8.0</v>
      </c>
      <c r="Q2397" s="59"/>
      <c r="R2397" s="59"/>
      <c r="S2397" s="49"/>
      <c r="T2397" s="50" t="str">
        <f>IFERROR(__xludf.DUMMYFUNCTION("if(isblank($A2397),"""",REGEXREPLACE($A2397,   "",?(\d),?"",  ""$1""&amp;""-""&amp;$H2397))"),"")</f>
        <v/>
      </c>
      <c r="U2397" s="51" t="str">
        <f>IFERROR(__xludf.DUMMYFUNCTION("iferror(split(A2397,"","",TRUE,TRUE),"""")"),"")</f>
        <v/>
      </c>
      <c r="V2397" s="51"/>
      <c r="W2397" s="51"/>
      <c r="X2397" s="51"/>
      <c r="Y2397" s="50" t="str">
        <f>IFERROR(__xludf.DUMMYFUNCTION("if(or(U2397="""",U2397=""f""),"""",U2397&amp;"": ""&amp;vlookup(to_text(U2397),'1.Learning-Goals'!$A$3:$B$100,2,FALSE))"),"")</f>
        <v/>
      </c>
      <c r="Z2397" s="50" t="str">
        <f>IFERROR(__xludf.DUMMYFUNCTION("if(or(V2397="""",V2397=""f""),"""",V2397&amp;"": ""&amp;vlookup(to_text(V2397),'1.Learning-Goals'!$A$3:$B$100,2,FALSE))"),"")</f>
        <v/>
      </c>
      <c r="AA2397" s="50" t="str">
        <f>IFERROR(__xludf.DUMMYFUNCTION("if(or(W2397="""",W2397=""f""),"""",W2397&amp;"": ""&amp;vlookup(to_text(W2397),'1.Learning-Goals'!$A$3:$B$100,2,FALSE))"),"")</f>
        <v/>
      </c>
      <c r="AB2397" s="50" t="str">
        <f>IFERROR(__xludf.DUMMYFUNCTION("if(or(X2397="""",X2397=""f""),"""",X2397&amp;"": ""&amp;vlookup(to_text(X2397),'1.Learning-Goals'!$A$3:$B$100,2,FALSE))"),"")</f>
        <v/>
      </c>
      <c r="AC2397" s="52"/>
      <c r="AD2397" s="52"/>
      <c r="AE2397" s="52"/>
      <c r="AF2397" s="52"/>
      <c r="AG2397" s="52"/>
      <c r="AH2397" s="52"/>
      <c r="AI2397" s="52"/>
      <c r="AJ2397" s="52"/>
    </row>
    <row r="2398" ht="15.75" customHeight="1">
      <c r="A2398" s="53"/>
      <c r="B2398" s="39" t="str">
        <f t="shared" si="1"/>
        <v/>
      </c>
      <c r="C2398" s="40">
        <v>8.6</v>
      </c>
      <c r="D2398" s="41" t="s">
        <v>7358</v>
      </c>
      <c r="E2398" s="41" t="s">
        <v>7265</v>
      </c>
      <c r="F2398" s="44"/>
      <c r="G2398" s="43"/>
      <c r="H2398" s="63" t="s">
        <v>7266</v>
      </c>
      <c r="I2398" s="43"/>
      <c r="J2398" s="46" t="s">
        <v>7353</v>
      </c>
      <c r="K2398" s="44"/>
      <c r="L2398" s="45"/>
      <c r="M2398" s="59"/>
      <c r="N2398" s="49"/>
      <c r="O2398" s="61"/>
      <c r="P2398" s="40">
        <v>8.0</v>
      </c>
      <c r="Q2398" s="59"/>
      <c r="R2398" s="59"/>
      <c r="S2398" s="49"/>
      <c r="T2398" s="50" t="str">
        <f>IFERROR(__xludf.DUMMYFUNCTION("if(isblank($A2398),"""",REGEXREPLACE($A2398,   "",?(\d),?"",  ""$1""&amp;""-""&amp;$H2398))"),"")</f>
        <v/>
      </c>
      <c r="U2398" s="51" t="str">
        <f>IFERROR(__xludf.DUMMYFUNCTION("iferror(split(A2398,"","",TRUE,TRUE),"""")"),"")</f>
        <v/>
      </c>
      <c r="V2398" s="51"/>
      <c r="W2398" s="51"/>
      <c r="X2398" s="51"/>
      <c r="Y2398" s="50" t="str">
        <f>IFERROR(__xludf.DUMMYFUNCTION("if(or(U2398="""",U2398=""f""),"""",U2398&amp;"": ""&amp;vlookup(to_text(U2398),'1.Learning-Goals'!$A$3:$B$100,2,FALSE))"),"")</f>
        <v/>
      </c>
      <c r="Z2398" s="50" t="str">
        <f>IFERROR(__xludf.DUMMYFUNCTION("if(or(V2398="""",V2398=""f""),"""",V2398&amp;"": ""&amp;vlookup(to_text(V2398),'1.Learning-Goals'!$A$3:$B$100,2,FALSE))"),"")</f>
        <v/>
      </c>
      <c r="AA2398" s="50" t="str">
        <f>IFERROR(__xludf.DUMMYFUNCTION("if(or(W2398="""",W2398=""f""),"""",W2398&amp;"": ""&amp;vlookup(to_text(W2398),'1.Learning-Goals'!$A$3:$B$100,2,FALSE))"),"")</f>
        <v/>
      </c>
      <c r="AB2398" s="50" t="str">
        <f>IFERROR(__xludf.DUMMYFUNCTION("if(or(X2398="""",X2398=""f""),"""",X2398&amp;"": ""&amp;vlookup(to_text(X2398),'1.Learning-Goals'!$A$3:$B$100,2,FALSE))"),"")</f>
        <v/>
      </c>
      <c r="AC2398" s="52"/>
      <c r="AD2398" s="52"/>
      <c r="AE2398" s="52"/>
      <c r="AF2398" s="52"/>
      <c r="AG2398" s="52"/>
      <c r="AH2398" s="52"/>
      <c r="AI2398" s="52"/>
      <c r="AJ2398" s="52"/>
    </row>
    <row r="2399" ht="15.75" customHeight="1">
      <c r="A2399" s="53"/>
      <c r="B2399" s="39" t="str">
        <f t="shared" si="1"/>
        <v/>
      </c>
      <c r="C2399" s="40">
        <v>8.7</v>
      </c>
      <c r="D2399" s="41" t="s">
        <v>7359</v>
      </c>
      <c r="E2399" s="41" t="s">
        <v>7265</v>
      </c>
      <c r="F2399" s="44"/>
      <c r="G2399" s="43"/>
      <c r="H2399" s="63" t="s">
        <v>7266</v>
      </c>
      <c r="I2399" s="43"/>
      <c r="J2399" s="46" t="s">
        <v>7353</v>
      </c>
      <c r="K2399" s="44"/>
      <c r="L2399" s="45"/>
      <c r="M2399" s="59"/>
      <c r="N2399" s="49"/>
      <c r="O2399" s="61"/>
      <c r="P2399" s="40">
        <v>8.0</v>
      </c>
      <c r="Q2399" s="59"/>
      <c r="R2399" s="59"/>
      <c r="S2399" s="49"/>
      <c r="T2399" s="50" t="str">
        <f>IFERROR(__xludf.DUMMYFUNCTION("if(isblank($A2399),"""",REGEXREPLACE($A2399,   "",?(\d),?"",  ""$1""&amp;""-""&amp;$H2399))"),"")</f>
        <v/>
      </c>
      <c r="U2399" s="51" t="str">
        <f>IFERROR(__xludf.DUMMYFUNCTION("iferror(split(A2399,"","",TRUE,TRUE),"""")"),"")</f>
        <v/>
      </c>
      <c r="V2399" s="51"/>
      <c r="W2399" s="51"/>
      <c r="X2399" s="51"/>
      <c r="Y2399" s="50" t="str">
        <f>IFERROR(__xludf.DUMMYFUNCTION("if(or(U2399="""",U2399=""f""),"""",U2399&amp;"": ""&amp;vlookup(to_text(U2399),'1.Learning-Goals'!$A$3:$B$100,2,FALSE))"),"")</f>
        <v/>
      </c>
      <c r="Z2399" s="50" t="str">
        <f>IFERROR(__xludf.DUMMYFUNCTION("if(or(V2399="""",V2399=""f""),"""",V2399&amp;"": ""&amp;vlookup(to_text(V2399),'1.Learning-Goals'!$A$3:$B$100,2,FALSE))"),"")</f>
        <v/>
      </c>
      <c r="AA2399" s="50" t="str">
        <f>IFERROR(__xludf.DUMMYFUNCTION("if(or(W2399="""",W2399=""f""),"""",W2399&amp;"": ""&amp;vlookup(to_text(W2399),'1.Learning-Goals'!$A$3:$B$100,2,FALSE))"),"")</f>
        <v/>
      </c>
      <c r="AB2399" s="50" t="str">
        <f>IFERROR(__xludf.DUMMYFUNCTION("if(or(X2399="""",X2399=""f""),"""",X2399&amp;"": ""&amp;vlookup(to_text(X2399),'1.Learning-Goals'!$A$3:$B$100,2,FALSE))"),"")</f>
        <v/>
      </c>
      <c r="AC2399" s="52"/>
      <c r="AD2399" s="52"/>
      <c r="AE2399" s="52"/>
      <c r="AF2399" s="52"/>
      <c r="AG2399" s="52"/>
      <c r="AH2399" s="52"/>
      <c r="AI2399" s="52"/>
      <c r="AJ2399" s="52"/>
    </row>
    <row r="2400" ht="15.75" customHeight="1">
      <c r="A2400" s="53"/>
      <c r="B2400" s="39" t="str">
        <f t="shared" si="1"/>
        <v/>
      </c>
      <c r="C2400" s="40">
        <v>8.8</v>
      </c>
      <c r="D2400" s="41" t="s">
        <v>7360</v>
      </c>
      <c r="E2400" s="41" t="s">
        <v>7265</v>
      </c>
      <c r="F2400" s="44"/>
      <c r="G2400" s="43"/>
      <c r="H2400" s="63" t="s">
        <v>7266</v>
      </c>
      <c r="I2400" s="43"/>
      <c r="J2400" s="46" t="s">
        <v>7353</v>
      </c>
      <c r="K2400" s="44"/>
      <c r="L2400" s="45"/>
      <c r="M2400" s="59"/>
      <c r="N2400" s="49"/>
      <c r="O2400" s="61"/>
      <c r="P2400" s="40">
        <v>8.0</v>
      </c>
      <c r="Q2400" s="59"/>
      <c r="R2400" s="59"/>
      <c r="S2400" s="49"/>
      <c r="T2400" s="50" t="str">
        <f>IFERROR(__xludf.DUMMYFUNCTION("if(isblank($A2400),"""",REGEXREPLACE($A2400,   "",?(\d),?"",  ""$1""&amp;""-""&amp;$H2400))"),"")</f>
        <v/>
      </c>
      <c r="U2400" s="51" t="str">
        <f>IFERROR(__xludf.DUMMYFUNCTION("iferror(split(A2400,"","",TRUE,TRUE),"""")"),"")</f>
        <v/>
      </c>
      <c r="V2400" s="51"/>
      <c r="W2400" s="51"/>
      <c r="X2400" s="51"/>
      <c r="Y2400" s="50" t="str">
        <f>IFERROR(__xludf.DUMMYFUNCTION("if(or(U2400="""",U2400=""f""),"""",U2400&amp;"": ""&amp;vlookup(to_text(U2400),'1.Learning-Goals'!$A$3:$B$100,2,FALSE))"),"")</f>
        <v/>
      </c>
      <c r="Z2400" s="50" t="str">
        <f>IFERROR(__xludf.DUMMYFUNCTION("if(or(V2400="""",V2400=""f""),"""",V2400&amp;"": ""&amp;vlookup(to_text(V2400),'1.Learning-Goals'!$A$3:$B$100,2,FALSE))"),"")</f>
        <v/>
      </c>
      <c r="AA2400" s="50" t="str">
        <f>IFERROR(__xludf.DUMMYFUNCTION("if(or(W2400="""",W2400=""f""),"""",W2400&amp;"": ""&amp;vlookup(to_text(W2400),'1.Learning-Goals'!$A$3:$B$100,2,FALSE))"),"")</f>
        <v/>
      </c>
      <c r="AB2400" s="50" t="str">
        <f>IFERROR(__xludf.DUMMYFUNCTION("if(or(X2400="""",X2400=""f""),"""",X2400&amp;"": ""&amp;vlookup(to_text(X2400),'1.Learning-Goals'!$A$3:$B$100,2,FALSE))"),"")</f>
        <v/>
      </c>
      <c r="AC2400" s="52"/>
      <c r="AD2400" s="52"/>
      <c r="AE2400" s="52"/>
      <c r="AF2400" s="52"/>
      <c r="AG2400" s="52"/>
      <c r="AH2400" s="52"/>
      <c r="AI2400" s="52"/>
      <c r="AJ2400" s="52"/>
    </row>
    <row r="2401" ht="15.75" customHeight="1">
      <c r="A2401" s="53"/>
      <c r="B2401" s="39" t="str">
        <f t="shared" si="1"/>
        <v/>
      </c>
      <c r="C2401" s="40">
        <v>8.9</v>
      </c>
      <c r="D2401" s="41" t="s">
        <v>7361</v>
      </c>
      <c r="E2401" s="41" t="s">
        <v>7265</v>
      </c>
      <c r="F2401" s="44"/>
      <c r="G2401" s="43"/>
      <c r="H2401" s="63" t="s">
        <v>7266</v>
      </c>
      <c r="I2401" s="43"/>
      <c r="J2401" s="46" t="s">
        <v>7353</v>
      </c>
      <c r="K2401" s="44"/>
      <c r="L2401" s="45"/>
      <c r="M2401" s="59"/>
      <c r="N2401" s="49"/>
      <c r="O2401" s="61"/>
      <c r="P2401" s="40">
        <v>8.0</v>
      </c>
      <c r="Q2401" s="59"/>
      <c r="R2401" s="59"/>
      <c r="S2401" s="49"/>
      <c r="T2401" s="50" t="str">
        <f>IFERROR(__xludf.DUMMYFUNCTION("if(isblank($A2401),"""",REGEXREPLACE($A2401,   "",?(\d),?"",  ""$1""&amp;""-""&amp;$H2401))"),"")</f>
        <v/>
      </c>
      <c r="U2401" s="51" t="str">
        <f>IFERROR(__xludf.DUMMYFUNCTION("iferror(split(A2401,"","",TRUE,TRUE),"""")"),"")</f>
        <v/>
      </c>
      <c r="V2401" s="51"/>
      <c r="W2401" s="51"/>
      <c r="X2401" s="51"/>
      <c r="Y2401" s="50" t="str">
        <f>IFERROR(__xludf.DUMMYFUNCTION("if(or(U2401="""",U2401=""f""),"""",U2401&amp;"": ""&amp;vlookup(to_text(U2401),'1.Learning-Goals'!$A$3:$B$100,2,FALSE))"),"")</f>
        <v/>
      </c>
      <c r="Z2401" s="50" t="str">
        <f>IFERROR(__xludf.DUMMYFUNCTION("if(or(V2401="""",V2401=""f""),"""",V2401&amp;"": ""&amp;vlookup(to_text(V2401),'1.Learning-Goals'!$A$3:$B$100,2,FALSE))"),"")</f>
        <v/>
      </c>
      <c r="AA2401" s="50" t="str">
        <f>IFERROR(__xludf.DUMMYFUNCTION("if(or(W2401="""",W2401=""f""),"""",W2401&amp;"": ""&amp;vlookup(to_text(W2401),'1.Learning-Goals'!$A$3:$B$100,2,FALSE))"),"")</f>
        <v/>
      </c>
      <c r="AB2401" s="50" t="str">
        <f>IFERROR(__xludf.DUMMYFUNCTION("if(or(X2401="""",X2401=""f""),"""",X2401&amp;"": ""&amp;vlookup(to_text(X2401),'1.Learning-Goals'!$A$3:$B$100,2,FALSE))"),"")</f>
        <v/>
      </c>
      <c r="AC2401" s="52"/>
      <c r="AD2401" s="52"/>
      <c r="AE2401" s="52"/>
      <c r="AF2401" s="52"/>
      <c r="AG2401" s="52"/>
      <c r="AH2401" s="52"/>
      <c r="AI2401" s="52"/>
      <c r="AJ2401" s="52"/>
    </row>
    <row r="2402" ht="15.75" customHeight="1">
      <c r="A2402" s="53"/>
      <c r="B2402" s="39" t="str">
        <f t="shared" si="1"/>
        <v/>
      </c>
      <c r="C2402" s="40">
        <v>8.1</v>
      </c>
      <c r="D2402" s="41" t="s">
        <v>7362</v>
      </c>
      <c r="E2402" s="41" t="s">
        <v>7265</v>
      </c>
      <c r="F2402" s="44"/>
      <c r="G2402" s="43"/>
      <c r="H2402" s="63" t="s">
        <v>7266</v>
      </c>
      <c r="I2402" s="43"/>
      <c r="J2402" s="46" t="s">
        <v>7353</v>
      </c>
      <c r="K2402" s="44"/>
      <c r="L2402" s="45"/>
      <c r="M2402" s="59"/>
      <c r="N2402" s="49"/>
      <c r="O2402" s="61"/>
      <c r="P2402" s="40">
        <v>8.0</v>
      </c>
      <c r="Q2402" s="59"/>
      <c r="R2402" s="59"/>
      <c r="S2402" s="49"/>
      <c r="T2402" s="50" t="str">
        <f>IFERROR(__xludf.DUMMYFUNCTION("if(isblank($A2402),"""",REGEXREPLACE($A2402,   "",?(\d),?"",  ""$1""&amp;""-""&amp;$H2402))"),"")</f>
        <v/>
      </c>
      <c r="U2402" s="51" t="str">
        <f>IFERROR(__xludf.DUMMYFUNCTION("iferror(split(A2402,"","",TRUE,TRUE),"""")"),"")</f>
        <v/>
      </c>
      <c r="V2402" s="51"/>
      <c r="W2402" s="51"/>
      <c r="X2402" s="51"/>
      <c r="Y2402" s="50" t="str">
        <f>IFERROR(__xludf.DUMMYFUNCTION("if(or(U2402="""",U2402=""f""),"""",U2402&amp;"": ""&amp;vlookup(to_text(U2402),'1.Learning-Goals'!$A$3:$B$100,2,FALSE))"),"")</f>
        <v/>
      </c>
      <c r="Z2402" s="50" t="str">
        <f>IFERROR(__xludf.DUMMYFUNCTION("if(or(V2402="""",V2402=""f""),"""",V2402&amp;"": ""&amp;vlookup(to_text(V2402),'1.Learning-Goals'!$A$3:$B$100,2,FALSE))"),"")</f>
        <v/>
      </c>
      <c r="AA2402" s="50" t="str">
        <f>IFERROR(__xludf.DUMMYFUNCTION("if(or(W2402="""",W2402=""f""),"""",W2402&amp;"": ""&amp;vlookup(to_text(W2402),'1.Learning-Goals'!$A$3:$B$100,2,FALSE))"),"")</f>
        <v/>
      </c>
      <c r="AB2402" s="50" t="str">
        <f>IFERROR(__xludf.DUMMYFUNCTION("if(or(X2402="""",X2402=""f""),"""",X2402&amp;"": ""&amp;vlookup(to_text(X2402),'1.Learning-Goals'!$A$3:$B$100,2,FALSE))"),"")</f>
        <v/>
      </c>
      <c r="AC2402" s="52"/>
      <c r="AD2402" s="52"/>
      <c r="AE2402" s="52"/>
      <c r="AF2402" s="52"/>
      <c r="AG2402" s="52"/>
      <c r="AH2402" s="52"/>
      <c r="AI2402" s="52"/>
      <c r="AJ2402" s="52"/>
    </row>
    <row r="2403" ht="15.75" customHeight="1">
      <c r="A2403" s="53"/>
      <c r="B2403" s="39" t="str">
        <f t="shared" si="1"/>
        <v/>
      </c>
      <c r="C2403" s="40" t="s">
        <v>7363</v>
      </c>
      <c r="D2403" s="41" t="s">
        <v>7364</v>
      </c>
      <c r="E2403" s="41" t="s">
        <v>7265</v>
      </c>
      <c r="F2403" s="44"/>
      <c r="G2403" s="43"/>
      <c r="H2403" s="63" t="s">
        <v>7266</v>
      </c>
      <c r="I2403" s="43"/>
      <c r="J2403" s="46" t="s">
        <v>7353</v>
      </c>
      <c r="K2403" s="44"/>
      <c r="L2403" s="45"/>
      <c r="M2403" s="59"/>
      <c r="N2403" s="49"/>
      <c r="O2403" s="61"/>
      <c r="P2403" s="40">
        <v>8.0</v>
      </c>
      <c r="Q2403" s="59"/>
      <c r="R2403" s="59"/>
      <c r="S2403" s="49"/>
      <c r="T2403" s="50" t="str">
        <f>IFERROR(__xludf.DUMMYFUNCTION("if(isblank($A2403),"""",REGEXREPLACE($A2403,   "",?(\d),?"",  ""$1""&amp;""-""&amp;$H2403))"),"")</f>
        <v/>
      </c>
      <c r="U2403" s="51" t="str">
        <f>IFERROR(__xludf.DUMMYFUNCTION("iferror(split(A2403,"","",TRUE,TRUE),"""")"),"")</f>
        <v/>
      </c>
      <c r="V2403" s="51"/>
      <c r="W2403" s="51"/>
      <c r="X2403" s="51"/>
      <c r="Y2403" s="50" t="str">
        <f>IFERROR(__xludf.DUMMYFUNCTION("if(or(U2403="""",U2403=""f""),"""",U2403&amp;"": ""&amp;vlookup(to_text(U2403),'1.Learning-Goals'!$A$3:$B$100,2,FALSE))"),"")</f>
        <v/>
      </c>
      <c r="Z2403" s="50" t="str">
        <f>IFERROR(__xludf.DUMMYFUNCTION("if(or(V2403="""",V2403=""f""),"""",V2403&amp;"": ""&amp;vlookup(to_text(V2403),'1.Learning-Goals'!$A$3:$B$100,2,FALSE))"),"")</f>
        <v/>
      </c>
      <c r="AA2403" s="50" t="str">
        <f>IFERROR(__xludf.DUMMYFUNCTION("if(or(W2403="""",W2403=""f""),"""",W2403&amp;"": ""&amp;vlookup(to_text(W2403),'1.Learning-Goals'!$A$3:$B$100,2,FALSE))"),"")</f>
        <v/>
      </c>
      <c r="AB2403" s="50" t="str">
        <f>IFERROR(__xludf.DUMMYFUNCTION("if(or(X2403="""",X2403=""f""),"""",X2403&amp;"": ""&amp;vlookup(to_text(X2403),'1.Learning-Goals'!$A$3:$B$100,2,FALSE))"),"")</f>
        <v/>
      </c>
      <c r="AC2403" s="52"/>
      <c r="AD2403" s="52"/>
      <c r="AE2403" s="52"/>
      <c r="AF2403" s="52"/>
      <c r="AG2403" s="52"/>
      <c r="AH2403" s="52"/>
      <c r="AI2403" s="52"/>
      <c r="AJ2403" s="52"/>
    </row>
    <row r="2404" ht="15.75" customHeight="1">
      <c r="A2404" s="53"/>
      <c r="B2404" s="39" t="str">
        <f t="shared" si="1"/>
        <v/>
      </c>
      <c r="C2404" s="40" t="s">
        <v>7365</v>
      </c>
      <c r="D2404" s="41" t="s">
        <v>7366</v>
      </c>
      <c r="E2404" s="41" t="s">
        <v>7265</v>
      </c>
      <c r="F2404" s="44"/>
      <c r="G2404" s="43"/>
      <c r="H2404" s="63" t="s">
        <v>7266</v>
      </c>
      <c r="I2404" s="43"/>
      <c r="J2404" s="46" t="s">
        <v>7353</v>
      </c>
      <c r="K2404" s="44"/>
      <c r="L2404" s="45"/>
      <c r="M2404" s="59"/>
      <c r="N2404" s="49"/>
      <c r="O2404" s="61"/>
      <c r="P2404" s="40">
        <v>8.0</v>
      </c>
      <c r="Q2404" s="59"/>
      <c r="R2404" s="59"/>
      <c r="S2404" s="49"/>
      <c r="T2404" s="50" t="str">
        <f>IFERROR(__xludf.DUMMYFUNCTION("if(isblank($A2404),"""",REGEXREPLACE($A2404,   "",?(\d),?"",  ""$1""&amp;""-""&amp;$H2404))"),"")</f>
        <v/>
      </c>
      <c r="U2404" s="51" t="str">
        <f>IFERROR(__xludf.DUMMYFUNCTION("iferror(split(A2404,"","",TRUE,TRUE),"""")"),"")</f>
        <v/>
      </c>
      <c r="V2404" s="51"/>
      <c r="W2404" s="51"/>
      <c r="X2404" s="51"/>
      <c r="Y2404" s="50" t="str">
        <f>IFERROR(__xludf.DUMMYFUNCTION("if(or(U2404="""",U2404=""f""),"""",U2404&amp;"": ""&amp;vlookup(to_text(U2404),'1.Learning-Goals'!$A$3:$B$100,2,FALSE))"),"")</f>
        <v/>
      </c>
      <c r="Z2404" s="50" t="str">
        <f>IFERROR(__xludf.DUMMYFUNCTION("if(or(V2404="""",V2404=""f""),"""",V2404&amp;"": ""&amp;vlookup(to_text(V2404),'1.Learning-Goals'!$A$3:$B$100,2,FALSE))"),"")</f>
        <v/>
      </c>
      <c r="AA2404" s="50" t="str">
        <f>IFERROR(__xludf.DUMMYFUNCTION("if(or(W2404="""",W2404=""f""),"""",W2404&amp;"": ""&amp;vlookup(to_text(W2404),'1.Learning-Goals'!$A$3:$B$100,2,FALSE))"),"")</f>
        <v/>
      </c>
      <c r="AB2404" s="50" t="str">
        <f>IFERROR(__xludf.DUMMYFUNCTION("if(or(X2404="""",X2404=""f""),"""",X2404&amp;"": ""&amp;vlookup(to_text(X2404),'1.Learning-Goals'!$A$3:$B$100,2,FALSE))"),"")</f>
        <v/>
      </c>
      <c r="AC2404" s="52"/>
      <c r="AD2404" s="52"/>
      <c r="AE2404" s="52"/>
      <c r="AF2404" s="52"/>
      <c r="AG2404" s="52"/>
      <c r="AH2404" s="52"/>
      <c r="AI2404" s="52"/>
      <c r="AJ2404" s="52"/>
    </row>
    <row r="2405" ht="15.75" customHeight="1">
      <c r="A2405" s="53"/>
      <c r="B2405" s="39" t="str">
        <f t="shared" si="1"/>
        <v/>
      </c>
      <c r="C2405" s="40">
        <v>9.1</v>
      </c>
      <c r="D2405" s="41" t="s">
        <v>7367</v>
      </c>
      <c r="E2405" s="41" t="s">
        <v>7265</v>
      </c>
      <c r="F2405" s="44"/>
      <c r="G2405" s="43"/>
      <c r="H2405" s="63" t="s">
        <v>7266</v>
      </c>
      <c r="I2405" s="43"/>
      <c r="J2405" s="46" t="s">
        <v>7368</v>
      </c>
      <c r="K2405" s="44"/>
      <c r="L2405" s="45"/>
      <c r="M2405" s="59"/>
      <c r="N2405" s="49"/>
      <c r="O2405" s="61"/>
      <c r="P2405" s="40">
        <v>9.0</v>
      </c>
      <c r="Q2405" s="59"/>
      <c r="R2405" s="59"/>
      <c r="S2405" s="49"/>
      <c r="T2405" s="50" t="str">
        <f>IFERROR(__xludf.DUMMYFUNCTION("if(isblank($A2405),"""",REGEXREPLACE($A2405,   "",?(\d),?"",  ""$1""&amp;""-""&amp;$H2405))"),"")</f>
        <v/>
      </c>
      <c r="U2405" s="51" t="str">
        <f>IFERROR(__xludf.DUMMYFUNCTION("iferror(split(A2405,"","",TRUE,TRUE),"""")"),"")</f>
        <v/>
      </c>
      <c r="V2405" s="51"/>
      <c r="W2405" s="51"/>
      <c r="X2405" s="51"/>
      <c r="Y2405" s="50" t="str">
        <f>IFERROR(__xludf.DUMMYFUNCTION("if(or(U2405="""",U2405=""f""),"""",U2405&amp;"": ""&amp;vlookup(to_text(U2405),'1.Learning-Goals'!$A$3:$B$100,2,FALSE))"),"")</f>
        <v/>
      </c>
      <c r="Z2405" s="50" t="str">
        <f>IFERROR(__xludf.DUMMYFUNCTION("if(or(V2405="""",V2405=""f""),"""",V2405&amp;"": ""&amp;vlookup(to_text(V2405),'1.Learning-Goals'!$A$3:$B$100,2,FALSE))"),"")</f>
        <v/>
      </c>
      <c r="AA2405" s="50" t="str">
        <f>IFERROR(__xludf.DUMMYFUNCTION("if(or(W2405="""",W2405=""f""),"""",W2405&amp;"": ""&amp;vlookup(to_text(W2405),'1.Learning-Goals'!$A$3:$B$100,2,FALSE))"),"")</f>
        <v/>
      </c>
      <c r="AB2405" s="50" t="str">
        <f>IFERROR(__xludf.DUMMYFUNCTION("if(or(X2405="""",X2405=""f""),"""",X2405&amp;"": ""&amp;vlookup(to_text(X2405),'1.Learning-Goals'!$A$3:$B$100,2,FALSE))"),"")</f>
        <v/>
      </c>
      <c r="AC2405" s="52"/>
      <c r="AD2405" s="52"/>
      <c r="AE2405" s="52"/>
      <c r="AF2405" s="52"/>
      <c r="AG2405" s="52"/>
      <c r="AH2405" s="52"/>
      <c r="AI2405" s="52"/>
      <c r="AJ2405" s="52"/>
    </row>
    <row r="2406" ht="15.75" customHeight="1">
      <c r="A2406" s="53"/>
      <c r="B2406" s="39" t="str">
        <f t="shared" si="1"/>
        <v/>
      </c>
      <c r="C2406" s="40">
        <v>9.2</v>
      </c>
      <c r="D2406" s="41" t="s">
        <v>7369</v>
      </c>
      <c r="E2406" s="41" t="s">
        <v>7265</v>
      </c>
      <c r="F2406" s="44"/>
      <c r="G2406" s="43"/>
      <c r="H2406" s="63" t="s">
        <v>7266</v>
      </c>
      <c r="I2406" s="43"/>
      <c r="J2406" s="46" t="s">
        <v>7368</v>
      </c>
      <c r="K2406" s="44"/>
      <c r="L2406" s="45"/>
      <c r="M2406" s="59"/>
      <c r="N2406" s="49"/>
      <c r="O2406" s="61"/>
      <c r="P2406" s="40">
        <v>9.0</v>
      </c>
      <c r="Q2406" s="59"/>
      <c r="R2406" s="59"/>
      <c r="S2406" s="49"/>
      <c r="T2406" s="50" t="str">
        <f>IFERROR(__xludf.DUMMYFUNCTION("if(isblank($A2406),"""",REGEXREPLACE($A2406,   "",?(\d),?"",  ""$1""&amp;""-""&amp;$H2406))"),"")</f>
        <v/>
      </c>
      <c r="U2406" s="51" t="str">
        <f>IFERROR(__xludf.DUMMYFUNCTION("iferror(split(A2406,"","",TRUE,TRUE),"""")"),"")</f>
        <v/>
      </c>
      <c r="V2406" s="51"/>
      <c r="W2406" s="51"/>
      <c r="X2406" s="51"/>
      <c r="Y2406" s="50" t="str">
        <f>IFERROR(__xludf.DUMMYFUNCTION("if(or(U2406="""",U2406=""f""),"""",U2406&amp;"": ""&amp;vlookup(to_text(U2406),'1.Learning-Goals'!$A$3:$B$100,2,FALSE))"),"")</f>
        <v/>
      </c>
      <c r="Z2406" s="50" t="str">
        <f>IFERROR(__xludf.DUMMYFUNCTION("if(or(V2406="""",V2406=""f""),"""",V2406&amp;"": ""&amp;vlookup(to_text(V2406),'1.Learning-Goals'!$A$3:$B$100,2,FALSE))"),"")</f>
        <v/>
      </c>
      <c r="AA2406" s="50" t="str">
        <f>IFERROR(__xludf.DUMMYFUNCTION("if(or(W2406="""",W2406=""f""),"""",W2406&amp;"": ""&amp;vlookup(to_text(W2406),'1.Learning-Goals'!$A$3:$B$100,2,FALSE))"),"")</f>
        <v/>
      </c>
      <c r="AB2406" s="50" t="str">
        <f>IFERROR(__xludf.DUMMYFUNCTION("if(or(X2406="""",X2406=""f""),"""",X2406&amp;"": ""&amp;vlookup(to_text(X2406),'1.Learning-Goals'!$A$3:$B$100,2,FALSE))"),"")</f>
        <v/>
      </c>
      <c r="AC2406" s="52"/>
      <c r="AD2406" s="52"/>
      <c r="AE2406" s="52"/>
      <c r="AF2406" s="52"/>
      <c r="AG2406" s="52"/>
      <c r="AH2406" s="52"/>
      <c r="AI2406" s="52"/>
      <c r="AJ2406" s="52"/>
    </row>
    <row r="2407" ht="15.75" customHeight="1">
      <c r="A2407" s="53"/>
      <c r="B2407" s="39" t="str">
        <f t="shared" si="1"/>
        <v/>
      </c>
      <c r="C2407" s="40">
        <v>9.3</v>
      </c>
      <c r="D2407" s="41" t="s">
        <v>7370</v>
      </c>
      <c r="E2407" s="41" t="s">
        <v>7265</v>
      </c>
      <c r="F2407" s="44"/>
      <c r="G2407" s="43"/>
      <c r="H2407" s="63" t="s">
        <v>7266</v>
      </c>
      <c r="I2407" s="43"/>
      <c r="J2407" s="46" t="s">
        <v>7368</v>
      </c>
      <c r="K2407" s="44"/>
      <c r="L2407" s="45"/>
      <c r="M2407" s="59"/>
      <c r="N2407" s="49"/>
      <c r="O2407" s="61"/>
      <c r="P2407" s="40">
        <v>9.0</v>
      </c>
      <c r="Q2407" s="59"/>
      <c r="R2407" s="59"/>
      <c r="S2407" s="49"/>
      <c r="T2407" s="50" t="str">
        <f>IFERROR(__xludf.DUMMYFUNCTION("if(isblank($A2407),"""",REGEXREPLACE($A2407,   "",?(\d),?"",  ""$1""&amp;""-""&amp;$H2407))"),"")</f>
        <v/>
      </c>
      <c r="U2407" s="51" t="str">
        <f>IFERROR(__xludf.DUMMYFUNCTION("iferror(split(A2407,"","",TRUE,TRUE),"""")"),"")</f>
        <v/>
      </c>
      <c r="V2407" s="51"/>
      <c r="W2407" s="51"/>
      <c r="X2407" s="51"/>
      <c r="Y2407" s="50" t="str">
        <f>IFERROR(__xludf.DUMMYFUNCTION("if(or(U2407="""",U2407=""f""),"""",U2407&amp;"": ""&amp;vlookup(to_text(U2407),'1.Learning-Goals'!$A$3:$B$100,2,FALSE))"),"")</f>
        <v/>
      </c>
      <c r="Z2407" s="50" t="str">
        <f>IFERROR(__xludf.DUMMYFUNCTION("if(or(V2407="""",V2407=""f""),"""",V2407&amp;"": ""&amp;vlookup(to_text(V2407),'1.Learning-Goals'!$A$3:$B$100,2,FALSE))"),"")</f>
        <v/>
      </c>
      <c r="AA2407" s="50" t="str">
        <f>IFERROR(__xludf.DUMMYFUNCTION("if(or(W2407="""",W2407=""f""),"""",W2407&amp;"": ""&amp;vlookup(to_text(W2407),'1.Learning-Goals'!$A$3:$B$100,2,FALSE))"),"")</f>
        <v/>
      </c>
      <c r="AB2407" s="50" t="str">
        <f>IFERROR(__xludf.DUMMYFUNCTION("if(or(X2407="""",X2407=""f""),"""",X2407&amp;"": ""&amp;vlookup(to_text(X2407),'1.Learning-Goals'!$A$3:$B$100,2,FALSE))"),"")</f>
        <v/>
      </c>
      <c r="AC2407" s="52"/>
      <c r="AD2407" s="52"/>
      <c r="AE2407" s="52"/>
      <c r="AF2407" s="52"/>
      <c r="AG2407" s="52"/>
      <c r="AH2407" s="52"/>
      <c r="AI2407" s="52"/>
      <c r="AJ2407" s="52"/>
    </row>
    <row r="2408" ht="15.75" customHeight="1">
      <c r="A2408" s="53"/>
      <c r="B2408" s="39" t="str">
        <f t="shared" si="1"/>
        <v/>
      </c>
      <c r="C2408" s="40">
        <v>9.4</v>
      </c>
      <c r="D2408" s="41" t="s">
        <v>7371</v>
      </c>
      <c r="E2408" s="41" t="s">
        <v>7265</v>
      </c>
      <c r="F2408" s="44"/>
      <c r="G2408" s="43"/>
      <c r="H2408" s="63" t="s">
        <v>7266</v>
      </c>
      <c r="I2408" s="43"/>
      <c r="J2408" s="46" t="s">
        <v>7368</v>
      </c>
      <c r="K2408" s="44"/>
      <c r="L2408" s="45"/>
      <c r="M2408" s="59"/>
      <c r="N2408" s="49"/>
      <c r="O2408" s="61"/>
      <c r="P2408" s="40">
        <v>9.0</v>
      </c>
      <c r="Q2408" s="59"/>
      <c r="R2408" s="59"/>
      <c r="S2408" s="49"/>
      <c r="T2408" s="50" t="str">
        <f>IFERROR(__xludf.DUMMYFUNCTION("if(isblank($A2408),"""",REGEXREPLACE($A2408,   "",?(\d),?"",  ""$1""&amp;""-""&amp;$H2408))"),"")</f>
        <v/>
      </c>
      <c r="U2408" s="51" t="str">
        <f>IFERROR(__xludf.DUMMYFUNCTION("iferror(split(A2408,"","",TRUE,TRUE),"""")"),"")</f>
        <v/>
      </c>
      <c r="V2408" s="51"/>
      <c r="W2408" s="51"/>
      <c r="X2408" s="51"/>
      <c r="Y2408" s="50" t="str">
        <f>IFERROR(__xludf.DUMMYFUNCTION("if(or(U2408="""",U2408=""f""),"""",U2408&amp;"": ""&amp;vlookup(to_text(U2408),'1.Learning-Goals'!$A$3:$B$100,2,FALSE))"),"")</f>
        <v/>
      </c>
      <c r="Z2408" s="50" t="str">
        <f>IFERROR(__xludf.DUMMYFUNCTION("if(or(V2408="""",V2408=""f""),"""",V2408&amp;"": ""&amp;vlookup(to_text(V2408),'1.Learning-Goals'!$A$3:$B$100,2,FALSE))"),"")</f>
        <v/>
      </c>
      <c r="AA2408" s="50" t="str">
        <f>IFERROR(__xludf.DUMMYFUNCTION("if(or(W2408="""",W2408=""f""),"""",W2408&amp;"": ""&amp;vlookup(to_text(W2408),'1.Learning-Goals'!$A$3:$B$100,2,FALSE))"),"")</f>
        <v/>
      </c>
      <c r="AB2408" s="50" t="str">
        <f>IFERROR(__xludf.DUMMYFUNCTION("if(or(X2408="""",X2408=""f""),"""",X2408&amp;"": ""&amp;vlookup(to_text(X2408),'1.Learning-Goals'!$A$3:$B$100,2,FALSE))"),"")</f>
        <v/>
      </c>
      <c r="AC2408" s="52"/>
      <c r="AD2408" s="52"/>
      <c r="AE2408" s="52"/>
      <c r="AF2408" s="52"/>
      <c r="AG2408" s="52"/>
      <c r="AH2408" s="52"/>
      <c r="AI2408" s="52"/>
      <c r="AJ2408" s="52"/>
    </row>
    <row r="2409" ht="15.75" customHeight="1">
      <c r="A2409" s="53"/>
      <c r="B2409" s="39" t="str">
        <f t="shared" si="1"/>
        <v/>
      </c>
      <c r="C2409" s="40">
        <v>9.5</v>
      </c>
      <c r="D2409" s="41" t="s">
        <v>7372</v>
      </c>
      <c r="E2409" s="41" t="s">
        <v>7265</v>
      </c>
      <c r="F2409" s="44"/>
      <c r="G2409" s="43"/>
      <c r="H2409" s="63" t="s">
        <v>7266</v>
      </c>
      <c r="I2409" s="43"/>
      <c r="J2409" s="46" t="s">
        <v>7368</v>
      </c>
      <c r="K2409" s="44"/>
      <c r="L2409" s="45"/>
      <c r="M2409" s="59"/>
      <c r="N2409" s="49"/>
      <c r="O2409" s="61"/>
      <c r="P2409" s="40">
        <v>9.0</v>
      </c>
      <c r="Q2409" s="59"/>
      <c r="R2409" s="59"/>
      <c r="S2409" s="49"/>
      <c r="T2409" s="50" t="str">
        <f>IFERROR(__xludf.DUMMYFUNCTION("if(isblank($A2409),"""",REGEXREPLACE($A2409,   "",?(\d),?"",  ""$1""&amp;""-""&amp;$H2409))"),"")</f>
        <v/>
      </c>
      <c r="U2409" s="51" t="str">
        <f>IFERROR(__xludf.DUMMYFUNCTION("iferror(split(A2409,"","",TRUE,TRUE),"""")"),"")</f>
        <v/>
      </c>
      <c r="V2409" s="51"/>
      <c r="W2409" s="51"/>
      <c r="X2409" s="51"/>
      <c r="Y2409" s="50" t="str">
        <f>IFERROR(__xludf.DUMMYFUNCTION("if(or(U2409="""",U2409=""f""),"""",U2409&amp;"": ""&amp;vlookup(to_text(U2409),'1.Learning-Goals'!$A$3:$B$100,2,FALSE))"),"")</f>
        <v/>
      </c>
      <c r="Z2409" s="50" t="str">
        <f>IFERROR(__xludf.DUMMYFUNCTION("if(or(V2409="""",V2409=""f""),"""",V2409&amp;"": ""&amp;vlookup(to_text(V2409),'1.Learning-Goals'!$A$3:$B$100,2,FALSE))"),"")</f>
        <v/>
      </c>
      <c r="AA2409" s="50" t="str">
        <f>IFERROR(__xludf.DUMMYFUNCTION("if(or(W2409="""",W2409=""f""),"""",W2409&amp;"": ""&amp;vlookup(to_text(W2409),'1.Learning-Goals'!$A$3:$B$100,2,FALSE))"),"")</f>
        <v/>
      </c>
      <c r="AB2409" s="50" t="str">
        <f>IFERROR(__xludf.DUMMYFUNCTION("if(or(X2409="""",X2409=""f""),"""",X2409&amp;"": ""&amp;vlookup(to_text(X2409),'1.Learning-Goals'!$A$3:$B$100,2,FALSE))"),"")</f>
        <v/>
      </c>
      <c r="AC2409" s="52"/>
      <c r="AD2409" s="52"/>
      <c r="AE2409" s="52"/>
      <c r="AF2409" s="52"/>
      <c r="AG2409" s="52"/>
      <c r="AH2409" s="52"/>
      <c r="AI2409" s="52"/>
      <c r="AJ2409" s="52"/>
    </row>
    <row r="2410" ht="15.75" customHeight="1">
      <c r="A2410" s="53"/>
      <c r="B2410" s="39" t="str">
        <f t="shared" si="1"/>
        <v/>
      </c>
      <c r="C2410" s="40" t="s">
        <v>7373</v>
      </c>
      <c r="D2410" s="41" t="s">
        <v>7374</v>
      </c>
      <c r="E2410" s="41" t="s">
        <v>7265</v>
      </c>
      <c r="F2410" s="44"/>
      <c r="G2410" s="43"/>
      <c r="H2410" s="63" t="s">
        <v>7266</v>
      </c>
      <c r="I2410" s="43"/>
      <c r="J2410" s="46" t="s">
        <v>7368</v>
      </c>
      <c r="K2410" s="44"/>
      <c r="L2410" s="45"/>
      <c r="M2410" s="59"/>
      <c r="N2410" s="49"/>
      <c r="O2410" s="61"/>
      <c r="P2410" s="40">
        <v>9.0</v>
      </c>
      <c r="Q2410" s="59"/>
      <c r="R2410" s="59"/>
      <c r="S2410" s="49"/>
      <c r="T2410" s="50" t="str">
        <f>IFERROR(__xludf.DUMMYFUNCTION("if(isblank($A2410),"""",REGEXREPLACE($A2410,   "",?(\d),?"",  ""$1""&amp;""-""&amp;$H2410))"),"")</f>
        <v/>
      </c>
      <c r="U2410" s="51" t="str">
        <f>IFERROR(__xludf.DUMMYFUNCTION("iferror(split(A2410,"","",TRUE,TRUE),"""")"),"")</f>
        <v/>
      </c>
      <c r="V2410" s="51"/>
      <c r="W2410" s="51"/>
      <c r="X2410" s="51"/>
      <c r="Y2410" s="50" t="str">
        <f>IFERROR(__xludf.DUMMYFUNCTION("if(or(U2410="""",U2410=""f""),"""",U2410&amp;"": ""&amp;vlookup(to_text(U2410),'1.Learning-Goals'!$A$3:$B$100,2,FALSE))"),"")</f>
        <v/>
      </c>
      <c r="Z2410" s="50" t="str">
        <f>IFERROR(__xludf.DUMMYFUNCTION("if(or(V2410="""",V2410=""f""),"""",V2410&amp;"": ""&amp;vlookup(to_text(V2410),'1.Learning-Goals'!$A$3:$B$100,2,FALSE))"),"")</f>
        <v/>
      </c>
      <c r="AA2410" s="50" t="str">
        <f>IFERROR(__xludf.DUMMYFUNCTION("if(or(W2410="""",W2410=""f""),"""",W2410&amp;"": ""&amp;vlookup(to_text(W2410),'1.Learning-Goals'!$A$3:$B$100,2,FALSE))"),"")</f>
        <v/>
      </c>
      <c r="AB2410" s="50" t="str">
        <f>IFERROR(__xludf.DUMMYFUNCTION("if(or(X2410="""",X2410=""f""),"""",X2410&amp;"": ""&amp;vlookup(to_text(X2410),'1.Learning-Goals'!$A$3:$B$100,2,FALSE))"),"")</f>
        <v/>
      </c>
      <c r="AC2410" s="52"/>
      <c r="AD2410" s="52"/>
      <c r="AE2410" s="52"/>
      <c r="AF2410" s="52"/>
      <c r="AG2410" s="52"/>
      <c r="AH2410" s="52"/>
      <c r="AI2410" s="52"/>
      <c r="AJ2410" s="52"/>
    </row>
    <row r="2411" ht="15.75" customHeight="1">
      <c r="A2411" s="53"/>
      <c r="B2411" s="39" t="str">
        <f t="shared" si="1"/>
        <v/>
      </c>
      <c r="C2411" s="40" t="s">
        <v>7375</v>
      </c>
      <c r="D2411" s="41" t="s">
        <v>7376</v>
      </c>
      <c r="E2411" s="41" t="s">
        <v>7265</v>
      </c>
      <c r="F2411" s="44"/>
      <c r="G2411" s="43"/>
      <c r="H2411" s="63" t="s">
        <v>7266</v>
      </c>
      <c r="I2411" s="43"/>
      <c r="J2411" s="46" t="s">
        <v>7368</v>
      </c>
      <c r="K2411" s="44"/>
      <c r="L2411" s="45"/>
      <c r="M2411" s="59"/>
      <c r="N2411" s="49"/>
      <c r="O2411" s="61"/>
      <c r="P2411" s="40">
        <v>9.0</v>
      </c>
      <c r="Q2411" s="59"/>
      <c r="R2411" s="59"/>
      <c r="S2411" s="49"/>
      <c r="T2411" s="50" t="str">
        <f>IFERROR(__xludf.DUMMYFUNCTION("if(isblank($A2411),"""",REGEXREPLACE($A2411,   "",?(\d),?"",  ""$1""&amp;""-""&amp;$H2411))"),"")</f>
        <v/>
      </c>
      <c r="U2411" s="51" t="str">
        <f>IFERROR(__xludf.DUMMYFUNCTION("iferror(split(A2411,"","",TRUE,TRUE),"""")"),"")</f>
        <v/>
      </c>
      <c r="V2411" s="51"/>
      <c r="W2411" s="51"/>
      <c r="X2411" s="51"/>
      <c r="Y2411" s="50" t="str">
        <f>IFERROR(__xludf.DUMMYFUNCTION("if(or(U2411="""",U2411=""f""),"""",U2411&amp;"": ""&amp;vlookup(to_text(U2411),'1.Learning-Goals'!$A$3:$B$100,2,FALSE))"),"")</f>
        <v/>
      </c>
      <c r="Z2411" s="50" t="str">
        <f>IFERROR(__xludf.DUMMYFUNCTION("if(or(V2411="""",V2411=""f""),"""",V2411&amp;"": ""&amp;vlookup(to_text(V2411),'1.Learning-Goals'!$A$3:$B$100,2,FALSE))"),"")</f>
        <v/>
      </c>
      <c r="AA2411" s="50" t="str">
        <f>IFERROR(__xludf.DUMMYFUNCTION("if(or(W2411="""",W2411=""f""),"""",W2411&amp;"": ""&amp;vlookup(to_text(W2411),'1.Learning-Goals'!$A$3:$B$100,2,FALSE))"),"")</f>
        <v/>
      </c>
      <c r="AB2411" s="50" t="str">
        <f>IFERROR(__xludf.DUMMYFUNCTION("if(or(X2411="""",X2411=""f""),"""",X2411&amp;"": ""&amp;vlookup(to_text(X2411),'1.Learning-Goals'!$A$3:$B$100,2,FALSE))"),"")</f>
        <v/>
      </c>
      <c r="AC2411" s="52"/>
      <c r="AD2411" s="52"/>
      <c r="AE2411" s="52"/>
      <c r="AF2411" s="52"/>
      <c r="AG2411" s="52"/>
      <c r="AH2411" s="52"/>
      <c r="AI2411" s="52"/>
      <c r="AJ2411" s="52"/>
    </row>
    <row r="2412" ht="15.75" customHeight="1">
      <c r="A2412" s="53"/>
      <c r="B2412" s="39" t="str">
        <f t="shared" si="1"/>
        <v/>
      </c>
      <c r="C2412" s="40" t="s">
        <v>7377</v>
      </c>
      <c r="D2412" s="41" t="s">
        <v>7378</v>
      </c>
      <c r="E2412" s="41" t="s">
        <v>7265</v>
      </c>
      <c r="F2412" s="44"/>
      <c r="G2412" s="43"/>
      <c r="H2412" s="63" t="s">
        <v>7266</v>
      </c>
      <c r="I2412" s="43"/>
      <c r="J2412" s="46" t="s">
        <v>7368</v>
      </c>
      <c r="K2412" s="44"/>
      <c r="L2412" s="45"/>
      <c r="M2412" s="59"/>
      <c r="N2412" s="49"/>
      <c r="O2412" s="61"/>
      <c r="P2412" s="40">
        <v>9.0</v>
      </c>
      <c r="Q2412" s="59"/>
      <c r="R2412" s="59"/>
      <c r="S2412" s="49"/>
      <c r="T2412" s="50" t="str">
        <f>IFERROR(__xludf.DUMMYFUNCTION("if(isblank($A2412),"""",REGEXREPLACE($A2412,   "",?(\d),?"",  ""$1""&amp;""-""&amp;$H2412))"),"")</f>
        <v/>
      </c>
      <c r="U2412" s="51" t="str">
        <f>IFERROR(__xludf.DUMMYFUNCTION("iferror(split(A2412,"","",TRUE,TRUE),"""")"),"")</f>
        <v/>
      </c>
      <c r="V2412" s="51"/>
      <c r="W2412" s="51"/>
      <c r="X2412" s="51"/>
      <c r="Y2412" s="50" t="str">
        <f>IFERROR(__xludf.DUMMYFUNCTION("if(or(U2412="""",U2412=""f""),"""",U2412&amp;"": ""&amp;vlookup(to_text(U2412),'1.Learning-Goals'!$A$3:$B$100,2,FALSE))"),"")</f>
        <v/>
      </c>
      <c r="Z2412" s="50" t="str">
        <f>IFERROR(__xludf.DUMMYFUNCTION("if(or(V2412="""",V2412=""f""),"""",V2412&amp;"": ""&amp;vlookup(to_text(V2412),'1.Learning-Goals'!$A$3:$B$100,2,FALSE))"),"")</f>
        <v/>
      </c>
      <c r="AA2412" s="50" t="str">
        <f>IFERROR(__xludf.DUMMYFUNCTION("if(or(W2412="""",W2412=""f""),"""",W2412&amp;"": ""&amp;vlookup(to_text(W2412),'1.Learning-Goals'!$A$3:$B$100,2,FALSE))"),"")</f>
        <v/>
      </c>
      <c r="AB2412" s="50" t="str">
        <f>IFERROR(__xludf.DUMMYFUNCTION("if(or(X2412="""",X2412=""f""),"""",X2412&amp;"": ""&amp;vlookup(to_text(X2412),'1.Learning-Goals'!$A$3:$B$100,2,FALSE))"),"")</f>
        <v/>
      </c>
      <c r="AC2412" s="52"/>
      <c r="AD2412" s="52"/>
      <c r="AE2412" s="52"/>
      <c r="AF2412" s="52"/>
      <c r="AG2412" s="52"/>
      <c r="AH2412" s="52"/>
      <c r="AI2412" s="52"/>
      <c r="AJ2412" s="52"/>
    </row>
    <row r="2413" ht="15.75" customHeight="1">
      <c r="A2413" s="53"/>
      <c r="B2413" s="39" t="str">
        <f t="shared" si="1"/>
        <v/>
      </c>
      <c r="C2413" s="40">
        <v>10.1</v>
      </c>
      <c r="D2413" s="41" t="s">
        <v>7379</v>
      </c>
      <c r="E2413" s="41" t="s">
        <v>7265</v>
      </c>
      <c r="F2413" s="44"/>
      <c r="G2413" s="43"/>
      <c r="H2413" s="63" t="s">
        <v>7266</v>
      </c>
      <c r="I2413" s="43"/>
      <c r="J2413" s="46" t="s">
        <v>7380</v>
      </c>
      <c r="K2413" s="44"/>
      <c r="L2413" s="45"/>
      <c r="M2413" s="59"/>
      <c r="N2413" s="49"/>
      <c r="O2413" s="61"/>
      <c r="P2413" s="40">
        <v>10.0</v>
      </c>
      <c r="Q2413" s="59"/>
      <c r="R2413" s="59"/>
      <c r="S2413" s="49"/>
      <c r="T2413" s="50" t="str">
        <f>IFERROR(__xludf.DUMMYFUNCTION("if(isblank($A2413),"""",REGEXREPLACE($A2413,   "",?(\d),?"",  ""$1""&amp;""-""&amp;$H2413))"),"")</f>
        <v/>
      </c>
      <c r="U2413" s="51" t="str">
        <f>IFERROR(__xludf.DUMMYFUNCTION("iferror(split(A2413,"","",TRUE,TRUE),"""")"),"")</f>
        <v/>
      </c>
      <c r="V2413" s="51"/>
      <c r="W2413" s="51"/>
      <c r="X2413" s="51"/>
      <c r="Y2413" s="50" t="str">
        <f>IFERROR(__xludf.DUMMYFUNCTION("if(or(U2413="""",U2413=""f""),"""",U2413&amp;"": ""&amp;vlookup(to_text(U2413),'1.Learning-Goals'!$A$3:$B$100,2,FALSE))"),"")</f>
        <v/>
      </c>
      <c r="Z2413" s="50" t="str">
        <f>IFERROR(__xludf.DUMMYFUNCTION("if(or(V2413="""",V2413=""f""),"""",V2413&amp;"": ""&amp;vlookup(to_text(V2413),'1.Learning-Goals'!$A$3:$B$100,2,FALSE))"),"")</f>
        <v/>
      </c>
      <c r="AA2413" s="50" t="str">
        <f>IFERROR(__xludf.DUMMYFUNCTION("if(or(W2413="""",W2413=""f""),"""",W2413&amp;"": ""&amp;vlookup(to_text(W2413),'1.Learning-Goals'!$A$3:$B$100,2,FALSE))"),"")</f>
        <v/>
      </c>
      <c r="AB2413" s="50" t="str">
        <f>IFERROR(__xludf.DUMMYFUNCTION("if(or(X2413="""",X2413=""f""),"""",X2413&amp;"": ""&amp;vlookup(to_text(X2413),'1.Learning-Goals'!$A$3:$B$100,2,FALSE))"),"")</f>
        <v/>
      </c>
      <c r="AC2413" s="52"/>
      <c r="AD2413" s="52"/>
      <c r="AE2413" s="52"/>
      <c r="AF2413" s="52"/>
      <c r="AG2413" s="52"/>
      <c r="AH2413" s="52"/>
      <c r="AI2413" s="52"/>
      <c r="AJ2413" s="52"/>
    </row>
    <row r="2414" ht="15.75" customHeight="1">
      <c r="A2414" s="53"/>
      <c r="B2414" s="39" t="str">
        <f t="shared" si="1"/>
        <v/>
      </c>
      <c r="C2414" s="40">
        <v>10.2</v>
      </c>
      <c r="D2414" s="41" t="s">
        <v>7381</v>
      </c>
      <c r="E2414" s="41" t="s">
        <v>7265</v>
      </c>
      <c r="F2414" s="44"/>
      <c r="G2414" s="43"/>
      <c r="H2414" s="63" t="s">
        <v>7266</v>
      </c>
      <c r="I2414" s="43"/>
      <c r="J2414" s="46" t="s">
        <v>7380</v>
      </c>
      <c r="K2414" s="44"/>
      <c r="L2414" s="45"/>
      <c r="M2414" s="59"/>
      <c r="N2414" s="49"/>
      <c r="O2414" s="61"/>
      <c r="P2414" s="40">
        <v>10.0</v>
      </c>
      <c r="Q2414" s="59"/>
      <c r="R2414" s="59"/>
      <c r="S2414" s="49"/>
      <c r="T2414" s="50" t="str">
        <f>IFERROR(__xludf.DUMMYFUNCTION("if(isblank($A2414),"""",REGEXREPLACE($A2414,   "",?(\d),?"",  ""$1""&amp;""-""&amp;$H2414))"),"")</f>
        <v/>
      </c>
      <c r="U2414" s="51" t="str">
        <f>IFERROR(__xludf.DUMMYFUNCTION("iferror(split(A2414,"","",TRUE,TRUE),"""")"),"")</f>
        <v/>
      </c>
      <c r="V2414" s="51"/>
      <c r="W2414" s="51"/>
      <c r="X2414" s="51"/>
      <c r="Y2414" s="50" t="str">
        <f>IFERROR(__xludf.DUMMYFUNCTION("if(or(U2414="""",U2414=""f""),"""",U2414&amp;"": ""&amp;vlookup(to_text(U2414),'1.Learning-Goals'!$A$3:$B$100,2,FALSE))"),"")</f>
        <v/>
      </c>
      <c r="Z2414" s="50" t="str">
        <f>IFERROR(__xludf.DUMMYFUNCTION("if(or(V2414="""",V2414=""f""),"""",V2414&amp;"": ""&amp;vlookup(to_text(V2414),'1.Learning-Goals'!$A$3:$B$100,2,FALSE))"),"")</f>
        <v/>
      </c>
      <c r="AA2414" s="50" t="str">
        <f>IFERROR(__xludf.DUMMYFUNCTION("if(or(W2414="""",W2414=""f""),"""",W2414&amp;"": ""&amp;vlookup(to_text(W2414),'1.Learning-Goals'!$A$3:$B$100,2,FALSE))"),"")</f>
        <v/>
      </c>
      <c r="AB2414" s="50" t="str">
        <f>IFERROR(__xludf.DUMMYFUNCTION("if(or(X2414="""",X2414=""f""),"""",X2414&amp;"": ""&amp;vlookup(to_text(X2414),'1.Learning-Goals'!$A$3:$B$100,2,FALSE))"),"")</f>
        <v/>
      </c>
      <c r="AC2414" s="52"/>
      <c r="AD2414" s="52"/>
      <c r="AE2414" s="52"/>
      <c r="AF2414" s="52"/>
      <c r="AG2414" s="52"/>
      <c r="AH2414" s="52"/>
      <c r="AI2414" s="52"/>
      <c r="AJ2414" s="52"/>
    </row>
    <row r="2415" ht="15.75" customHeight="1">
      <c r="A2415" s="53"/>
      <c r="B2415" s="39" t="str">
        <f t="shared" si="1"/>
        <v/>
      </c>
      <c r="C2415" s="40">
        <v>10.3</v>
      </c>
      <c r="D2415" s="41" t="s">
        <v>7382</v>
      </c>
      <c r="E2415" s="41" t="s">
        <v>7265</v>
      </c>
      <c r="F2415" s="44"/>
      <c r="G2415" s="43"/>
      <c r="H2415" s="63" t="s">
        <v>7266</v>
      </c>
      <c r="I2415" s="43"/>
      <c r="J2415" s="46" t="s">
        <v>7380</v>
      </c>
      <c r="K2415" s="44"/>
      <c r="L2415" s="45"/>
      <c r="M2415" s="59"/>
      <c r="N2415" s="49"/>
      <c r="O2415" s="61"/>
      <c r="P2415" s="40">
        <v>10.0</v>
      </c>
      <c r="Q2415" s="59"/>
      <c r="R2415" s="59"/>
      <c r="S2415" s="49"/>
      <c r="T2415" s="50" t="str">
        <f>IFERROR(__xludf.DUMMYFUNCTION("if(isblank($A2415),"""",REGEXREPLACE($A2415,   "",?(\d),?"",  ""$1""&amp;""-""&amp;$H2415))"),"")</f>
        <v/>
      </c>
      <c r="U2415" s="51" t="str">
        <f>IFERROR(__xludf.DUMMYFUNCTION("iferror(split(A2415,"","",TRUE,TRUE),"""")"),"")</f>
        <v/>
      </c>
      <c r="V2415" s="51"/>
      <c r="W2415" s="51"/>
      <c r="X2415" s="51"/>
      <c r="Y2415" s="50" t="str">
        <f>IFERROR(__xludf.DUMMYFUNCTION("if(or(U2415="""",U2415=""f""),"""",U2415&amp;"": ""&amp;vlookup(to_text(U2415),'1.Learning-Goals'!$A$3:$B$100,2,FALSE))"),"")</f>
        <v/>
      </c>
      <c r="Z2415" s="50" t="str">
        <f>IFERROR(__xludf.DUMMYFUNCTION("if(or(V2415="""",V2415=""f""),"""",V2415&amp;"": ""&amp;vlookup(to_text(V2415),'1.Learning-Goals'!$A$3:$B$100,2,FALSE))"),"")</f>
        <v/>
      </c>
      <c r="AA2415" s="50" t="str">
        <f>IFERROR(__xludf.DUMMYFUNCTION("if(or(W2415="""",W2415=""f""),"""",W2415&amp;"": ""&amp;vlookup(to_text(W2415),'1.Learning-Goals'!$A$3:$B$100,2,FALSE))"),"")</f>
        <v/>
      </c>
      <c r="AB2415" s="50" t="str">
        <f>IFERROR(__xludf.DUMMYFUNCTION("if(or(X2415="""",X2415=""f""),"""",X2415&amp;"": ""&amp;vlookup(to_text(X2415),'1.Learning-Goals'!$A$3:$B$100,2,FALSE))"),"")</f>
        <v/>
      </c>
      <c r="AC2415" s="52"/>
      <c r="AD2415" s="52"/>
      <c r="AE2415" s="52"/>
      <c r="AF2415" s="52"/>
      <c r="AG2415" s="52"/>
      <c r="AH2415" s="52"/>
      <c r="AI2415" s="52"/>
      <c r="AJ2415" s="52"/>
    </row>
    <row r="2416" ht="15.75" customHeight="1">
      <c r="A2416" s="53"/>
      <c r="B2416" s="39" t="str">
        <f t="shared" si="1"/>
        <v/>
      </c>
      <c r="C2416" s="40">
        <v>10.4</v>
      </c>
      <c r="D2416" s="41" t="s">
        <v>7383</v>
      </c>
      <c r="E2416" s="41" t="s">
        <v>7265</v>
      </c>
      <c r="F2416" s="44"/>
      <c r="G2416" s="43"/>
      <c r="H2416" s="63" t="s">
        <v>7266</v>
      </c>
      <c r="I2416" s="43"/>
      <c r="J2416" s="46" t="s">
        <v>7380</v>
      </c>
      <c r="K2416" s="44"/>
      <c r="L2416" s="45"/>
      <c r="M2416" s="59"/>
      <c r="N2416" s="49"/>
      <c r="O2416" s="61"/>
      <c r="P2416" s="40">
        <v>10.0</v>
      </c>
      <c r="Q2416" s="59"/>
      <c r="R2416" s="59"/>
      <c r="S2416" s="49"/>
      <c r="T2416" s="50" t="str">
        <f>IFERROR(__xludf.DUMMYFUNCTION("if(isblank($A2416),"""",REGEXREPLACE($A2416,   "",?(\d),?"",  ""$1""&amp;""-""&amp;$H2416))"),"")</f>
        <v/>
      </c>
      <c r="U2416" s="51" t="str">
        <f>IFERROR(__xludf.DUMMYFUNCTION("iferror(split(A2416,"","",TRUE,TRUE),"""")"),"")</f>
        <v/>
      </c>
      <c r="V2416" s="51"/>
      <c r="W2416" s="51"/>
      <c r="X2416" s="51"/>
      <c r="Y2416" s="50" t="str">
        <f>IFERROR(__xludf.DUMMYFUNCTION("if(or(U2416="""",U2416=""f""),"""",U2416&amp;"": ""&amp;vlookup(to_text(U2416),'1.Learning-Goals'!$A$3:$B$100,2,FALSE))"),"")</f>
        <v/>
      </c>
      <c r="Z2416" s="50" t="str">
        <f>IFERROR(__xludf.DUMMYFUNCTION("if(or(V2416="""",V2416=""f""),"""",V2416&amp;"": ""&amp;vlookup(to_text(V2416),'1.Learning-Goals'!$A$3:$B$100,2,FALSE))"),"")</f>
        <v/>
      </c>
      <c r="AA2416" s="50" t="str">
        <f>IFERROR(__xludf.DUMMYFUNCTION("if(or(W2416="""",W2416=""f""),"""",W2416&amp;"": ""&amp;vlookup(to_text(W2416),'1.Learning-Goals'!$A$3:$B$100,2,FALSE))"),"")</f>
        <v/>
      </c>
      <c r="AB2416" s="50" t="str">
        <f>IFERROR(__xludf.DUMMYFUNCTION("if(or(X2416="""",X2416=""f""),"""",X2416&amp;"": ""&amp;vlookup(to_text(X2416),'1.Learning-Goals'!$A$3:$B$100,2,FALSE))"),"")</f>
        <v/>
      </c>
      <c r="AC2416" s="52"/>
      <c r="AD2416" s="52"/>
      <c r="AE2416" s="52"/>
      <c r="AF2416" s="52"/>
      <c r="AG2416" s="52"/>
      <c r="AH2416" s="52"/>
      <c r="AI2416" s="52"/>
      <c r="AJ2416" s="52"/>
    </row>
    <row r="2417" ht="15.75" customHeight="1">
      <c r="A2417" s="53"/>
      <c r="B2417" s="39" t="str">
        <f t="shared" si="1"/>
        <v/>
      </c>
      <c r="C2417" s="40">
        <v>10.5</v>
      </c>
      <c r="D2417" s="41" t="s">
        <v>7384</v>
      </c>
      <c r="E2417" s="41" t="s">
        <v>7265</v>
      </c>
      <c r="F2417" s="44"/>
      <c r="G2417" s="43"/>
      <c r="H2417" s="63" t="s">
        <v>7266</v>
      </c>
      <c r="I2417" s="43"/>
      <c r="J2417" s="46" t="s">
        <v>7380</v>
      </c>
      <c r="K2417" s="44"/>
      <c r="L2417" s="45"/>
      <c r="M2417" s="59"/>
      <c r="N2417" s="49"/>
      <c r="O2417" s="61"/>
      <c r="P2417" s="40">
        <v>10.0</v>
      </c>
      <c r="Q2417" s="59"/>
      <c r="R2417" s="59"/>
      <c r="S2417" s="49"/>
      <c r="T2417" s="50" t="str">
        <f>IFERROR(__xludf.DUMMYFUNCTION("if(isblank($A2417),"""",REGEXREPLACE($A2417,   "",?(\d),?"",  ""$1""&amp;""-""&amp;$H2417))"),"")</f>
        <v/>
      </c>
      <c r="U2417" s="51" t="str">
        <f>IFERROR(__xludf.DUMMYFUNCTION("iferror(split(A2417,"","",TRUE,TRUE),"""")"),"")</f>
        <v/>
      </c>
      <c r="V2417" s="51"/>
      <c r="W2417" s="51"/>
      <c r="X2417" s="51"/>
      <c r="Y2417" s="50" t="str">
        <f>IFERROR(__xludf.DUMMYFUNCTION("if(or(U2417="""",U2417=""f""),"""",U2417&amp;"": ""&amp;vlookup(to_text(U2417),'1.Learning-Goals'!$A$3:$B$100,2,FALSE))"),"")</f>
        <v/>
      </c>
      <c r="Z2417" s="50" t="str">
        <f>IFERROR(__xludf.DUMMYFUNCTION("if(or(V2417="""",V2417=""f""),"""",V2417&amp;"": ""&amp;vlookup(to_text(V2417),'1.Learning-Goals'!$A$3:$B$100,2,FALSE))"),"")</f>
        <v/>
      </c>
      <c r="AA2417" s="50" t="str">
        <f>IFERROR(__xludf.DUMMYFUNCTION("if(or(W2417="""",W2417=""f""),"""",W2417&amp;"": ""&amp;vlookup(to_text(W2417),'1.Learning-Goals'!$A$3:$B$100,2,FALSE))"),"")</f>
        <v/>
      </c>
      <c r="AB2417" s="50" t="str">
        <f>IFERROR(__xludf.DUMMYFUNCTION("if(or(X2417="""",X2417=""f""),"""",X2417&amp;"": ""&amp;vlookup(to_text(X2417),'1.Learning-Goals'!$A$3:$B$100,2,FALSE))"),"")</f>
        <v/>
      </c>
      <c r="AC2417" s="52"/>
      <c r="AD2417" s="52"/>
      <c r="AE2417" s="52"/>
      <c r="AF2417" s="52"/>
      <c r="AG2417" s="52"/>
      <c r="AH2417" s="52"/>
      <c r="AI2417" s="52"/>
      <c r="AJ2417" s="52"/>
    </row>
    <row r="2418" ht="15.75" customHeight="1">
      <c r="A2418" s="53"/>
      <c r="B2418" s="39" t="str">
        <f t="shared" si="1"/>
        <v/>
      </c>
      <c r="C2418" s="40">
        <v>10.6</v>
      </c>
      <c r="D2418" s="41" t="s">
        <v>7385</v>
      </c>
      <c r="E2418" s="41" t="s">
        <v>7265</v>
      </c>
      <c r="F2418" s="44"/>
      <c r="G2418" s="43"/>
      <c r="H2418" s="63" t="s">
        <v>7266</v>
      </c>
      <c r="I2418" s="43"/>
      <c r="J2418" s="46" t="s">
        <v>7380</v>
      </c>
      <c r="K2418" s="44"/>
      <c r="L2418" s="45"/>
      <c r="M2418" s="59"/>
      <c r="N2418" s="49"/>
      <c r="O2418" s="61"/>
      <c r="P2418" s="40">
        <v>10.0</v>
      </c>
      <c r="Q2418" s="59"/>
      <c r="R2418" s="59"/>
      <c r="S2418" s="49"/>
      <c r="T2418" s="50" t="str">
        <f>IFERROR(__xludf.DUMMYFUNCTION("if(isblank($A2418),"""",REGEXREPLACE($A2418,   "",?(\d),?"",  ""$1""&amp;""-""&amp;$H2418))"),"")</f>
        <v/>
      </c>
      <c r="U2418" s="51" t="str">
        <f>IFERROR(__xludf.DUMMYFUNCTION("iferror(split(A2418,"","",TRUE,TRUE),"""")"),"")</f>
        <v/>
      </c>
      <c r="V2418" s="51"/>
      <c r="W2418" s="51"/>
      <c r="X2418" s="51"/>
      <c r="Y2418" s="50" t="str">
        <f>IFERROR(__xludf.DUMMYFUNCTION("if(or(U2418="""",U2418=""f""),"""",U2418&amp;"": ""&amp;vlookup(to_text(U2418),'1.Learning-Goals'!$A$3:$B$100,2,FALSE))"),"")</f>
        <v/>
      </c>
      <c r="Z2418" s="50" t="str">
        <f>IFERROR(__xludf.DUMMYFUNCTION("if(or(V2418="""",V2418=""f""),"""",V2418&amp;"": ""&amp;vlookup(to_text(V2418),'1.Learning-Goals'!$A$3:$B$100,2,FALSE))"),"")</f>
        <v/>
      </c>
      <c r="AA2418" s="50" t="str">
        <f>IFERROR(__xludf.DUMMYFUNCTION("if(or(W2418="""",W2418=""f""),"""",W2418&amp;"": ""&amp;vlookup(to_text(W2418),'1.Learning-Goals'!$A$3:$B$100,2,FALSE))"),"")</f>
        <v/>
      </c>
      <c r="AB2418" s="50" t="str">
        <f>IFERROR(__xludf.DUMMYFUNCTION("if(or(X2418="""",X2418=""f""),"""",X2418&amp;"": ""&amp;vlookup(to_text(X2418),'1.Learning-Goals'!$A$3:$B$100,2,FALSE))"),"")</f>
        <v/>
      </c>
      <c r="AC2418" s="52"/>
      <c r="AD2418" s="52"/>
      <c r="AE2418" s="52"/>
      <c r="AF2418" s="52"/>
      <c r="AG2418" s="52"/>
      <c r="AH2418" s="52"/>
      <c r="AI2418" s="52"/>
      <c r="AJ2418" s="52"/>
    </row>
    <row r="2419" ht="15.75" customHeight="1">
      <c r="A2419" s="53"/>
      <c r="B2419" s="39" t="str">
        <f t="shared" si="1"/>
        <v/>
      </c>
      <c r="C2419" s="40">
        <v>10.7</v>
      </c>
      <c r="D2419" s="41" t="s">
        <v>7386</v>
      </c>
      <c r="E2419" s="41" t="s">
        <v>7265</v>
      </c>
      <c r="F2419" s="44"/>
      <c r="G2419" s="43"/>
      <c r="H2419" s="63" t="s">
        <v>7266</v>
      </c>
      <c r="I2419" s="43"/>
      <c r="J2419" s="46" t="s">
        <v>7380</v>
      </c>
      <c r="K2419" s="44"/>
      <c r="L2419" s="45"/>
      <c r="M2419" s="59"/>
      <c r="N2419" s="49"/>
      <c r="O2419" s="61"/>
      <c r="P2419" s="40">
        <v>10.0</v>
      </c>
      <c r="Q2419" s="59"/>
      <c r="R2419" s="59"/>
      <c r="S2419" s="49"/>
      <c r="T2419" s="50" t="str">
        <f>IFERROR(__xludf.DUMMYFUNCTION("if(isblank($A2419),"""",REGEXREPLACE($A2419,   "",?(\d),?"",  ""$1""&amp;""-""&amp;$H2419))"),"")</f>
        <v/>
      </c>
      <c r="U2419" s="51" t="str">
        <f>IFERROR(__xludf.DUMMYFUNCTION("iferror(split(A2419,"","",TRUE,TRUE),"""")"),"")</f>
        <v/>
      </c>
      <c r="V2419" s="51"/>
      <c r="W2419" s="51"/>
      <c r="X2419" s="51"/>
      <c r="Y2419" s="50" t="str">
        <f>IFERROR(__xludf.DUMMYFUNCTION("if(or(U2419="""",U2419=""f""),"""",U2419&amp;"": ""&amp;vlookup(to_text(U2419),'1.Learning-Goals'!$A$3:$B$100,2,FALSE))"),"")</f>
        <v/>
      </c>
      <c r="Z2419" s="50" t="str">
        <f>IFERROR(__xludf.DUMMYFUNCTION("if(or(V2419="""",V2419=""f""),"""",V2419&amp;"": ""&amp;vlookup(to_text(V2419),'1.Learning-Goals'!$A$3:$B$100,2,FALSE))"),"")</f>
        <v/>
      </c>
      <c r="AA2419" s="50" t="str">
        <f>IFERROR(__xludf.DUMMYFUNCTION("if(or(W2419="""",W2419=""f""),"""",W2419&amp;"": ""&amp;vlookup(to_text(W2419),'1.Learning-Goals'!$A$3:$B$100,2,FALSE))"),"")</f>
        <v/>
      </c>
      <c r="AB2419" s="50" t="str">
        <f>IFERROR(__xludf.DUMMYFUNCTION("if(or(X2419="""",X2419=""f""),"""",X2419&amp;"": ""&amp;vlookup(to_text(X2419),'1.Learning-Goals'!$A$3:$B$100,2,FALSE))"),"")</f>
        <v/>
      </c>
      <c r="AC2419" s="52"/>
      <c r="AD2419" s="52"/>
      <c r="AE2419" s="52"/>
      <c r="AF2419" s="52"/>
      <c r="AG2419" s="52"/>
      <c r="AH2419" s="52"/>
      <c r="AI2419" s="52"/>
      <c r="AJ2419" s="52"/>
    </row>
    <row r="2420" ht="15.75" customHeight="1">
      <c r="A2420" s="53"/>
      <c r="B2420" s="39" t="str">
        <f t="shared" si="1"/>
        <v/>
      </c>
      <c r="C2420" s="40" t="s">
        <v>7387</v>
      </c>
      <c r="D2420" s="41" t="s">
        <v>7388</v>
      </c>
      <c r="E2420" s="41" t="s">
        <v>7265</v>
      </c>
      <c r="F2420" s="44"/>
      <c r="G2420" s="43"/>
      <c r="H2420" s="63" t="s">
        <v>7266</v>
      </c>
      <c r="I2420" s="43"/>
      <c r="J2420" s="46" t="s">
        <v>7380</v>
      </c>
      <c r="K2420" s="44"/>
      <c r="L2420" s="45"/>
      <c r="M2420" s="59"/>
      <c r="N2420" s="49"/>
      <c r="O2420" s="61"/>
      <c r="P2420" s="40">
        <v>10.0</v>
      </c>
      <c r="Q2420" s="59"/>
      <c r="R2420" s="59"/>
      <c r="S2420" s="49"/>
      <c r="T2420" s="50" t="str">
        <f>IFERROR(__xludf.DUMMYFUNCTION("if(isblank($A2420),"""",REGEXREPLACE($A2420,   "",?(\d),?"",  ""$1""&amp;""-""&amp;$H2420))"),"")</f>
        <v/>
      </c>
      <c r="U2420" s="51" t="str">
        <f>IFERROR(__xludf.DUMMYFUNCTION("iferror(split(A2420,"","",TRUE,TRUE),"""")"),"")</f>
        <v/>
      </c>
      <c r="V2420" s="51"/>
      <c r="W2420" s="51"/>
      <c r="X2420" s="51"/>
      <c r="Y2420" s="50" t="str">
        <f>IFERROR(__xludf.DUMMYFUNCTION("if(or(U2420="""",U2420=""f""),"""",U2420&amp;"": ""&amp;vlookup(to_text(U2420),'1.Learning-Goals'!$A$3:$B$100,2,FALSE))"),"")</f>
        <v/>
      </c>
      <c r="Z2420" s="50" t="str">
        <f>IFERROR(__xludf.DUMMYFUNCTION("if(or(V2420="""",V2420=""f""),"""",V2420&amp;"": ""&amp;vlookup(to_text(V2420),'1.Learning-Goals'!$A$3:$B$100,2,FALSE))"),"")</f>
        <v/>
      </c>
      <c r="AA2420" s="50" t="str">
        <f>IFERROR(__xludf.DUMMYFUNCTION("if(or(W2420="""",W2420=""f""),"""",W2420&amp;"": ""&amp;vlookup(to_text(W2420),'1.Learning-Goals'!$A$3:$B$100,2,FALSE))"),"")</f>
        <v/>
      </c>
      <c r="AB2420" s="50" t="str">
        <f>IFERROR(__xludf.DUMMYFUNCTION("if(or(X2420="""",X2420=""f""),"""",X2420&amp;"": ""&amp;vlookup(to_text(X2420),'1.Learning-Goals'!$A$3:$B$100,2,FALSE))"),"")</f>
        <v/>
      </c>
      <c r="AC2420" s="52"/>
      <c r="AD2420" s="52"/>
      <c r="AE2420" s="52"/>
      <c r="AF2420" s="52"/>
      <c r="AG2420" s="52"/>
      <c r="AH2420" s="52"/>
      <c r="AI2420" s="52"/>
      <c r="AJ2420" s="52"/>
    </row>
    <row r="2421" ht="15.75" customHeight="1">
      <c r="A2421" s="53"/>
      <c r="B2421" s="39" t="str">
        <f t="shared" si="1"/>
        <v/>
      </c>
      <c r="C2421" s="40" t="s">
        <v>7389</v>
      </c>
      <c r="D2421" s="41" t="s">
        <v>7390</v>
      </c>
      <c r="E2421" s="41" t="s">
        <v>7265</v>
      </c>
      <c r="F2421" s="44"/>
      <c r="G2421" s="43"/>
      <c r="H2421" s="63" t="s">
        <v>7266</v>
      </c>
      <c r="I2421" s="43"/>
      <c r="J2421" s="46" t="s">
        <v>7380</v>
      </c>
      <c r="K2421" s="44"/>
      <c r="L2421" s="45"/>
      <c r="M2421" s="59"/>
      <c r="N2421" s="49"/>
      <c r="O2421" s="61"/>
      <c r="P2421" s="40">
        <v>10.0</v>
      </c>
      <c r="Q2421" s="59"/>
      <c r="R2421" s="59"/>
      <c r="S2421" s="49"/>
      <c r="T2421" s="50" t="str">
        <f>IFERROR(__xludf.DUMMYFUNCTION("if(isblank($A2421),"""",REGEXREPLACE($A2421,   "",?(\d),?"",  ""$1""&amp;""-""&amp;$H2421))"),"")</f>
        <v/>
      </c>
      <c r="U2421" s="51" t="str">
        <f>IFERROR(__xludf.DUMMYFUNCTION("iferror(split(A2421,"","",TRUE,TRUE),"""")"),"")</f>
        <v/>
      </c>
      <c r="V2421" s="51"/>
      <c r="W2421" s="51"/>
      <c r="X2421" s="51"/>
      <c r="Y2421" s="50" t="str">
        <f>IFERROR(__xludf.DUMMYFUNCTION("if(or(U2421="""",U2421=""f""),"""",U2421&amp;"": ""&amp;vlookup(to_text(U2421),'1.Learning-Goals'!$A$3:$B$100,2,FALSE))"),"")</f>
        <v/>
      </c>
      <c r="Z2421" s="50" t="str">
        <f>IFERROR(__xludf.DUMMYFUNCTION("if(or(V2421="""",V2421=""f""),"""",V2421&amp;"": ""&amp;vlookup(to_text(V2421),'1.Learning-Goals'!$A$3:$B$100,2,FALSE))"),"")</f>
        <v/>
      </c>
      <c r="AA2421" s="50" t="str">
        <f>IFERROR(__xludf.DUMMYFUNCTION("if(or(W2421="""",W2421=""f""),"""",W2421&amp;"": ""&amp;vlookup(to_text(W2421),'1.Learning-Goals'!$A$3:$B$100,2,FALSE))"),"")</f>
        <v/>
      </c>
      <c r="AB2421" s="50" t="str">
        <f>IFERROR(__xludf.DUMMYFUNCTION("if(or(X2421="""",X2421=""f""),"""",X2421&amp;"": ""&amp;vlookup(to_text(X2421),'1.Learning-Goals'!$A$3:$B$100,2,FALSE))"),"")</f>
        <v/>
      </c>
      <c r="AC2421" s="52"/>
      <c r="AD2421" s="52"/>
      <c r="AE2421" s="52"/>
      <c r="AF2421" s="52"/>
      <c r="AG2421" s="52"/>
      <c r="AH2421" s="52"/>
      <c r="AI2421" s="52"/>
      <c r="AJ2421" s="52"/>
    </row>
    <row r="2422" ht="15.75" customHeight="1">
      <c r="A2422" s="53"/>
      <c r="B2422" s="39" t="str">
        <f t="shared" si="1"/>
        <v/>
      </c>
      <c r="C2422" s="40" t="s">
        <v>7391</v>
      </c>
      <c r="D2422" s="41" t="s">
        <v>7392</v>
      </c>
      <c r="E2422" s="41" t="s">
        <v>7265</v>
      </c>
      <c r="F2422" s="44"/>
      <c r="G2422" s="43"/>
      <c r="H2422" s="63" t="s">
        <v>7266</v>
      </c>
      <c r="I2422" s="43"/>
      <c r="J2422" s="46" t="s">
        <v>7380</v>
      </c>
      <c r="K2422" s="44"/>
      <c r="L2422" s="45"/>
      <c r="M2422" s="59"/>
      <c r="N2422" s="49"/>
      <c r="O2422" s="61"/>
      <c r="P2422" s="40">
        <v>10.0</v>
      </c>
      <c r="Q2422" s="59"/>
      <c r="R2422" s="59"/>
      <c r="S2422" s="49"/>
      <c r="T2422" s="50" t="str">
        <f>IFERROR(__xludf.DUMMYFUNCTION("if(isblank($A2422),"""",REGEXREPLACE($A2422,   "",?(\d),?"",  ""$1""&amp;""-""&amp;$H2422))"),"")</f>
        <v/>
      </c>
      <c r="U2422" s="51" t="str">
        <f>IFERROR(__xludf.DUMMYFUNCTION("iferror(split(A2422,"","",TRUE,TRUE),"""")"),"")</f>
        <v/>
      </c>
      <c r="V2422" s="51"/>
      <c r="W2422" s="51"/>
      <c r="X2422" s="51"/>
      <c r="Y2422" s="50" t="str">
        <f>IFERROR(__xludf.DUMMYFUNCTION("if(or(U2422="""",U2422=""f""),"""",U2422&amp;"": ""&amp;vlookup(to_text(U2422),'1.Learning-Goals'!$A$3:$B$100,2,FALSE))"),"")</f>
        <v/>
      </c>
      <c r="Z2422" s="50" t="str">
        <f>IFERROR(__xludf.DUMMYFUNCTION("if(or(V2422="""",V2422=""f""),"""",V2422&amp;"": ""&amp;vlookup(to_text(V2422),'1.Learning-Goals'!$A$3:$B$100,2,FALSE))"),"")</f>
        <v/>
      </c>
      <c r="AA2422" s="50" t="str">
        <f>IFERROR(__xludf.DUMMYFUNCTION("if(or(W2422="""",W2422=""f""),"""",W2422&amp;"": ""&amp;vlookup(to_text(W2422),'1.Learning-Goals'!$A$3:$B$100,2,FALSE))"),"")</f>
        <v/>
      </c>
      <c r="AB2422" s="50" t="str">
        <f>IFERROR(__xludf.DUMMYFUNCTION("if(or(X2422="""",X2422=""f""),"""",X2422&amp;"": ""&amp;vlookup(to_text(X2422),'1.Learning-Goals'!$A$3:$B$100,2,FALSE))"),"")</f>
        <v/>
      </c>
      <c r="AC2422" s="52"/>
      <c r="AD2422" s="52"/>
      <c r="AE2422" s="52"/>
      <c r="AF2422" s="52"/>
      <c r="AG2422" s="52"/>
      <c r="AH2422" s="52"/>
      <c r="AI2422" s="52"/>
      <c r="AJ2422" s="52"/>
    </row>
    <row r="2423" ht="15.75" customHeight="1">
      <c r="A2423" s="53"/>
      <c r="B2423" s="39" t="str">
        <f t="shared" si="1"/>
        <v/>
      </c>
      <c r="C2423" s="40">
        <v>11.1</v>
      </c>
      <c r="D2423" s="41" t="s">
        <v>7393</v>
      </c>
      <c r="E2423" s="41" t="s">
        <v>7265</v>
      </c>
      <c r="F2423" s="44"/>
      <c r="G2423" s="43"/>
      <c r="H2423" s="63" t="s">
        <v>7266</v>
      </c>
      <c r="I2423" s="43"/>
      <c r="J2423" s="46" t="s">
        <v>7394</v>
      </c>
      <c r="K2423" s="44"/>
      <c r="L2423" s="45"/>
      <c r="M2423" s="59"/>
      <c r="N2423" s="49"/>
      <c r="O2423" s="61"/>
      <c r="P2423" s="40">
        <v>11.0</v>
      </c>
      <c r="Q2423" s="59"/>
      <c r="R2423" s="59"/>
      <c r="S2423" s="49"/>
      <c r="T2423" s="50" t="str">
        <f>IFERROR(__xludf.DUMMYFUNCTION("if(isblank($A2423),"""",REGEXREPLACE($A2423,   "",?(\d),?"",  ""$1""&amp;""-""&amp;$H2423))"),"")</f>
        <v/>
      </c>
      <c r="U2423" s="51" t="str">
        <f>IFERROR(__xludf.DUMMYFUNCTION("iferror(split(A2423,"","",TRUE,TRUE),"""")"),"")</f>
        <v/>
      </c>
      <c r="V2423" s="51"/>
      <c r="W2423" s="51"/>
      <c r="X2423" s="51"/>
      <c r="Y2423" s="50" t="str">
        <f>IFERROR(__xludf.DUMMYFUNCTION("if(or(U2423="""",U2423=""f""),"""",U2423&amp;"": ""&amp;vlookup(to_text(U2423),'1.Learning-Goals'!$A$3:$B$100,2,FALSE))"),"")</f>
        <v/>
      </c>
      <c r="Z2423" s="50" t="str">
        <f>IFERROR(__xludf.DUMMYFUNCTION("if(or(V2423="""",V2423=""f""),"""",V2423&amp;"": ""&amp;vlookup(to_text(V2423),'1.Learning-Goals'!$A$3:$B$100,2,FALSE))"),"")</f>
        <v/>
      </c>
      <c r="AA2423" s="50" t="str">
        <f>IFERROR(__xludf.DUMMYFUNCTION("if(or(W2423="""",W2423=""f""),"""",W2423&amp;"": ""&amp;vlookup(to_text(W2423),'1.Learning-Goals'!$A$3:$B$100,2,FALSE))"),"")</f>
        <v/>
      </c>
      <c r="AB2423" s="50" t="str">
        <f>IFERROR(__xludf.DUMMYFUNCTION("if(or(X2423="""",X2423=""f""),"""",X2423&amp;"": ""&amp;vlookup(to_text(X2423),'1.Learning-Goals'!$A$3:$B$100,2,FALSE))"),"")</f>
        <v/>
      </c>
      <c r="AC2423" s="52"/>
      <c r="AD2423" s="52"/>
      <c r="AE2423" s="52"/>
      <c r="AF2423" s="52"/>
      <c r="AG2423" s="52"/>
      <c r="AH2423" s="52"/>
      <c r="AI2423" s="52"/>
      <c r="AJ2423" s="52"/>
    </row>
    <row r="2424" ht="15.75" customHeight="1">
      <c r="A2424" s="53"/>
      <c r="B2424" s="39" t="str">
        <f t="shared" si="1"/>
        <v/>
      </c>
      <c r="C2424" s="40">
        <v>11.2</v>
      </c>
      <c r="D2424" s="41" t="s">
        <v>7395</v>
      </c>
      <c r="E2424" s="41" t="s">
        <v>7265</v>
      </c>
      <c r="F2424" s="44"/>
      <c r="G2424" s="43"/>
      <c r="H2424" s="63" t="s">
        <v>7266</v>
      </c>
      <c r="I2424" s="43"/>
      <c r="J2424" s="46" t="s">
        <v>7394</v>
      </c>
      <c r="K2424" s="44"/>
      <c r="L2424" s="45"/>
      <c r="M2424" s="59"/>
      <c r="N2424" s="49"/>
      <c r="O2424" s="61"/>
      <c r="P2424" s="40">
        <v>11.0</v>
      </c>
      <c r="Q2424" s="59"/>
      <c r="R2424" s="59"/>
      <c r="S2424" s="49"/>
      <c r="T2424" s="50" t="str">
        <f>IFERROR(__xludf.DUMMYFUNCTION("if(isblank($A2424),"""",REGEXREPLACE($A2424,   "",?(\d),?"",  ""$1""&amp;""-""&amp;$H2424))"),"")</f>
        <v/>
      </c>
      <c r="U2424" s="51" t="str">
        <f>IFERROR(__xludf.DUMMYFUNCTION("iferror(split(A2424,"","",TRUE,TRUE),"""")"),"")</f>
        <v/>
      </c>
      <c r="V2424" s="51"/>
      <c r="W2424" s="51"/>
      <c r="X2424" s="51"/>
      <c r="Y2424" s="50" t="str">
        <f>IFERROR(__xludf.DUMMYFUNCTION("if(or(U2424="""",U2424=""f""),"""",U2424&amp;"": ""&amp;vlookup(to_text(U2424),'1.Learning-Goals'!$A$3:$B$100,2,FALSE))"),"")</f>
        <v/>
      </c>
      <c r="Z2424" s="50" t="str">
        <f>IFERROR(__xludf.DUMMYFUNCTION("if(or(V2424="""",V2424=""f""),"""",V2424&amp;"": ""&amp;vlookup(to_text(V2424),'1.Learning-Goals'!$A$3:$B$100,2,FALSE))"),"")</f>
        <v/>
      </c>
      <c r="AA2424" s="50" t="str">
        <f>IFERROR(__xludf.DUMMYFUNCTION("if(or(W2424="""",W2424=""f""),"""",W2424&amp;"": ""&amp;vlookup(to_text(W2424),'1.Learning-Goals'!$A$3:$B$100,2,FALSE))"),"")</f>
        <v/>
      </c>
      <c r="AB2424" s="50" t="str">
        <f>IFERROR(__xludf.DUMMYFUNCTION("if(or(X2424="""",X2424=""f""),"""",X2424&amp;"": ""&amp;vlookup(to_text(X2424),'1.Learning-Goals'!$A$3:$B$100,2,FALSE))"),"")</f>
        <v/>
      </c>
      <c r="AC2424" s="52"/>
      <c r="AD2424" s="52"/>
      <c r="AE2424" s="52"/>
      <c r="AF2424" s="52"/>
      <c r="AG2424" s="52"/>
      <c r="AH2424" s="52"/>
      <c r="AI2424" s="52"/>
      <c r="AJ2424" s="52"/>
    </row>
    <row r="2425" ht="15.75" customHeight="1">
      <c r="A2425" s="53"/>
      <c r="B2425" s="39" t="str">
        <f t="shared" si="1"/>
        <v/>
      </c>
      <c r="C2425" s="40">
        <v>11.3</v>
      </c>
      <c r="D2425" s="41" t="s">
        <v>7396</v>
      </c>
      <c r="E2425" s="41" t="s">
        <v>7265</v>
      </c>
      <c r="F2425" s="44"/>
      <c r="G2425" s="43"/>
      <c r="H2425" s="63" t="s">
        <v>7266</v>
      </c>
      <c r="I2425" s="43"/>
      <c r="J2425" s="46" t="s">
        <v>7394</v>
      </c>
      <c r="K2425" s="44"/>
      <c r="L2425" s="45"/>
      <c r="M2425" s="59"/>
      <c r="N2425" s="49"/>
      <c r="O2425" s="61"/>
      <c r="P2425" s="40">
        <v>11.0</v>
      </c>
      <c r="Q2425" s="59"/>
      <c r="R2425" s="59"/>
      <c r="S2425" s="49"/>
      <c r="T2425" s="50" t="str">
        <f>IFERROR(__xludf.DUMMYFUNCTION("if(isblank($A2425),"""",REGEXREPLACE($A2425,   "",?(\d),?"",  ""$1""&amp;""-""&amp;$H2425))"),"")</f>
        <v/>
      </c>
      <c r="U2425" s="51" t="str">
        <f>IFERROR(__xludf.DUMMYFUNCTION("iferror(split(A2425,"","",TRUE,TRUE),"""")"),"")</f>
        <v/>
      </c>
      <c r="V2425" s="51"/>
      <c r="W2425" s="51"/>
      <c r="X2425" s="51"/>
      <c r="Y2425" s="50" t="str">
        <f>IFERROR(__xludf.DUMMYFUNCTION("if(or(U2425="""",U2425=""f""),"""",U2425&amp;"": ""&amp;vlookup(to_text(U2425),'1.Learning-Goals'!$A$3:$B$100,2,FALSE))"),"")</f>
        <v/>
      </c>
      <c r="Z2425" s="50" t="str">
        <f>IFERROR(__xludf.DUMMYFUNCTION("if(or(V2425="""",V2425=""f""),"""",V2425&amp;"": ""&amp;vlookup(to_text(V2425),'1.Learning-Goals'!$A$3:$B$100,2,FALSE))"),"")</f>
        <v/>
      </c>
      <c r="AA2425" s="50" t="str">
        <f>IFERROR(__xludf.DUMMYFUNCTION("if(or(W2425="""",W2425=""f""),"""",W2425&amp;"": ""&amp;vlookup(to_text(W2425),'1.Learning-Goals'!$A$3:$B$100,2,FALSE))"),"")</f>
        <v/>
      </c>
      <c r="AB2425" s="50" t="str">
        <f>IFERROR(__xludf.DUMMYFUNCTION("if(or(X2425="""",X2425=""f""),"""",X2425&amp;"": ""&amp;vlookup(to_text(X2425),'1.Learning-Goals'!$A$3:$B$100,2,FALSE))"),"")</f>
        <v/>
      </c>
      <c r="AC2425" s="52"/>
      <c r="AD2425" s="52"/>
      <c r="AE2425" s="52"/>
      <c r="AF2425" s="52"/>
      <c r="AG2425" s="52"/>
      <c r="AH2425" s="52"/>
      <c r="AI2425" s="52"/>
      <c r="AJ2425" s="52"/>
    </row>
    <row r="2426" ht="15.75" customHeight="1">
      <c r="A2426" s="53"/>
      <c r="B2426" s="39" t="str">
        <f t="shared" si="1"/>
        <v/>
      </c>
      <c r="C2426" s="40">
        <v>11.4</v>
      </c>
      <c r="D2426" s="41" t="s">
        <v>7397</v>
      </c>
      <c r="E2426" s="41" t="s">
        <v>7265</v>
      </c>
      <c r="F2426" s="44"/>
      <c r="G2426" s="43"/>
      <c r="H2426" s="63" t="s">
        <v>7266</v>
      </c>
      <c r="I2426" s="43"/>
      <c r="J2426" s="46" t="s">
        <v>7394</v>
      </c>
      <c r="K2426" s="44"/>
      <c r="L2426" s="45"/>
      <c r="M2426" s="59"/>
      <c r="N2426" s="49"/>
      <c r="O2426" s="61"/>
      <c r="P2426" s="40">
        <v>11.0</v>
      </c>
      <c r="Q2426" s="59"/>
      <c r="R2426" s="59"/>
      <c r="S2426" s="49"/>
      <c r="T2426" s="50" t="str">
        <f>IFERROR(__xludf.DUMMYFUNCTION("if(isblank($A2426),"""",REGEXREPLACE($A2426,   "",?(\d),?"",  ""$1""&amp;""-""&amp;$H2426))"),"")</f>
        <v/>
      </c>
      <c r="U2426" s="51" t="str">
        <f>IFERROR(__xludf.DUMMYFUNCTION("iferror(split(A2426,"","",TRUE,TRUE),"""")"),"")</f>
        <v/>
      </c>
      <c r="V2426" s="51"/>
      <c r="W2426" s="51"/>
      <c r="X2426" s="51"/>
      <c r="Y2426" s="50" t="str">
        <f>IFERROR(__xludf.DUMMYFUNCTION("if(or(U2426="""",U2426=""f""),"""",U2426&amp;"": ""&amp;vlookup(to_text(U2426),'1.Learning-Goals'!$A$3:$B$100,2,FALSE))"),"")</f>
        <v/>
      </c>
      <c r="Z2426" s="50" t="str">
        <f>IFERROR(__xludf.DUMMYFUNCTION("if(or(V2426="""",V2426=""f""),"""",V2426&amp;"": ""&amp;vlookup(to_text(V2426),'1.Learning-Goals'!$A$3:$B$100,2,FALSE))"),"")</f>
        <v/>
      </c>
      <c r="AA2426" s="50" t="str">
        <f>IFERROR(__xludf.DUMMYFUNCTION("if(or(W2426="""",W2426=""f""),"""",W2426&amp;"": ""&amp;vlookup(to_text(W2426),'1.Learning-Goals'!$A$3:$B$100,2,FALSE))"),"")</f>
        <v/>
      </c>
      <c r="AB2426" s="50" t="str">
        <f>IFERROR(__xludf.DUMMYFUNCTION("if(or(X2426="""",X2426=""f""),"""",X2426&amp;"": ""&amp;vlookup(to_text(X2426),'1.Learning-Goals'!$A$3:$B$100,2,FALSE))"),"")</f>
        <v/>
      </c>
      <c r="AC2426" s="52"/>
      <c r="AD2426" s="52"/>
      <c r="AE2426" s="52"/>
      <c r="AF2426" s="52"/>
      <c r="AG2426" s="52"/>
      <c r="AH2426" s="52"/>
      <c r="AI2426" s="52"/>
      <c r="AJ2426" s="52"/>
    </row>
    <row r="2427" ht="15.75" customHeight="1">
      <c r="A2427" s="53"/>
      <c r="B2427" s="39" t="str">
        <f t="shared" si="1"/>
        <v/>
      </c>
      <c r="C2427" s="40">
        <v>11.5</v>
      </c>
      <c r="D2427" s="41" t="s">
        <v>7398</v>
      </c>
      <c r="E2427" s="41" t="s">
        <v>7265</v>
      </c>
      <c r="F2427" s="44"/>
      <c r="G2427" s="43"/>
      <c r="H2427" s="63" t="s">
        <v>7266</v>
      </c>
      <c r="I2427" s="43"/>
      <c r="J2427" s="46" t="s">
        <v>7394</v>
      </c>
      <c r="K2427" s="44"/>
      <c r="L2427" s="45"/>
      <c r="M2427" s="59"/>
      <c r="N2427" s="49"/>
      <c r="O2427" s="61"/>
      <c r="P2427" s="40">
        <v>11.0</v>
      </c>
      <c r="Q2427" s="59"/>
      <c r="R2427" s="59"/>
      <c r="S2427" s="49"/>
      <c r="T2427" s="50" t="str">
        <f>IFERROR(__xludf.DUMMYFUNCTION("if(isblank($A2427),"""",REGEXREPLACE($A2427,   "",?(\d),?"",  ""$1""&amp;""-""&amp;$H2427))"),"")</f>
        <v/>
      </c>
      <c r="U2427" s="51" t="str">
        <f>IFERROR(__xludf.DUMMYFUNCTION("iferror(split(A2427,"","",TRUE,TRUE),"""")"),"")</f>
        <v/>
      </c>
      <c r="V2427" s="51"/>
      <c r="W2427" s="51"/>
      <c r="X2427" s="51"/>
      <c r="Y2427" s="50" t="str">
        <f>IFERROR(__xludf.DUMMYFUNCTION("if(or(U2427="""",U2427=""f""),"""",U2427&amp;"": ""&amp;vlookup(to_text(U2427),'1.Learning-Goals'!$A$3:$B$100,2,FALSE))"),"")</f>
        <v/>
      </c>
      <c r="Z2427" s="50" t="str">
        <f>IFERROR(__xludf.DUMMYFUNCTION("if(or(V2427="""",V2427=""f""),"""",V2427&amp;"": ""&amp;vlookup(to_text(V2427),'1.Learning-Goals'!$A$3:$B$100,2,FALSE))"),"")</f>
        <v/>
      </c>
      <c r="AA2427" s="50" t="str">
        <f>IFERROR(__xludf.DUMMYFUNCTION("if(or(W2427="""",W2427=""f""),"""",W2427&amp;"": ""&amp;vlookup(to_text(W2427),'1.Learning-Goals'!$A$3:$B$100,2,FALSE))"),"")</f>
        <v/>
      </c>
      <c r="AB2427" s="50" t="str">
        <f>IFERROR(__xludf.DUMMYFUNCTION("if(or(X2427="""",X2427=""f""),"""",X2427&amp;"": ""&amp;vlookup(to_text(X2427),'1.Learning-Goals'!$A$3:$B$100,2,FALSE))"),"")</f>
        <v/>
      </c>
      <c r="AC2427" s="52"/>
      <c r="AD2427" s="52"/>
      <c r="AE2427" s="52"/>
      <c r="AF2427" s="52"/>
      <c r="AG2427" s="52"/>
      <c r="AH2427" s="52"/>
      <c r="AI2427" s="52"/>
      <c r="AJ2427" s="52"/>
    </row>
    <row r="2428" ht="15.75" customHeight="1">
      <c r="A2428" s="53"/>
      <c r="B2428" s="39" t="str">
        <f t="shared" si="1"/>
        <v/>
      </c>
      <c r="C2428" s="40">
        <v>11.6</v>
      </c>
      <c r="D2428" s="41" t="s">
        <v>7399</v>
      </c>
      <c r="E2428" s="41" t="s">
        <v>7265</v>
      </c>
      <c r="F2428" s="44"/>
      <c r="G2428" s="43"/>
      <c r="H2428" s="63" t="s">
        <v>7266</v>
      </c>
      <c r="I2428" s="43"/>
      <c r="J2428" s="46" t="s">
        <v>7394</v>
      </c>
      <c r="K2428" s="44"/>
      <c r="L2428" s="45"/>
      <c r="M2428" s="59"/>
      <c r="N2428" s="49"/>
      <c r="O2428" s="61"/>
      <c r="P2428" s="40">
        <v>11.0</v>
      </c>
      <c r="Q2428" s="59"/>
      <c r="R2428" s="59"/>
      <c r="S2428" s="49"/>
      <c r="T2428" s="50" t="str">
        <f>IFERROR(__xludf.DUMMYFUNCTION("if(isblank($A2428),"""",REGEXREPLACE($A2428,   "",?(\d),?"",  ""$1""&amp;""-""&amp;$H2428))"),"")</f>
        <v/>
      </c>
      <c r="U2428" s="51" t="str">
        <f>IFERROR(__xludf.DUMMYFUNCTION("iferror(split(A2428,"","",TRUE,TRUE),"""")"),"")</f>
        <v/>
      </c>
      <c r="V2428" s="51"/>
      <c r="W2428" s="51"/>
      <c r="X2428" s="51"/>
      <c r="Y2428" s="50" t="str">
        <f>IFERROR(__xludf.DUMMYFUNCTION("if(or(U2428="""",U2428=""f""),"""",U2428&amp;"": ""&amp;vlookup(to_text(U2428),'1.Learning-Goals'!$A$3:$B$100,2,FALSE))"),"")</f>
        <v/>
      </c>
      <c r="Z2428" s="50" t="str">
        <f>IFERROR(__xludf.DUMMYFUNCTION("if(or(V2428="""",V2428=""f""),"""",V2428&amp;"": ""&amp;vlookup(to_text(V2428),'1.Learning-Goals'!$A$3:$B$100,2,FALSE))"),"")</f>
        <v/>
      </c>
      <c r="AA2428" s="50" t="str">
        <f>IFERROR(__xludf.DUMMYFUNCTION("if(or(W2428="""",W2428=""f""),"""",W2428&amp;"": ""&amp;vlookup(to_text(W2428),'1.Learning-Goals'!$A$3:$B$100,2,FALSE))"),"")</f>
        <v/>
      </c>
      <c r="AB2428" s="50" t="str">
        <f>IFERROR(__xludf.DUMMYFUNCTION("if(or(X2428="""",X2428=""f""),"""",X2428&amp;"": ""&amp;vlookup(to_text(X2428),'1.Learning-Goals'!$A$3:$B$100,2,FALSE))"),"")</f>
        <v/>
      </c>
      <c r="AC2428" s="52"/>
      <c r="AD2428" s="52"/>
      <c r="AE2428" s="52"/>
      <c r="AF2428" s="52"/>
      <c r="AG2428" s="52"/>
      <c r="AH2428" s="52"/>
      <c r="AI2428" s="52"/>
      <c r="AJ2428" s="52"/>
    </row>
    <row r="2429" ht="15.75" customHeight="1">
      <c r="A2429" s="53"/>
      <c r="B2429" s="39" t="str">
        <f t="shared" si="1"/>
        <v/>
      </c>
      <c r="C2429" s="40">
        <v>11.7</v>
      </c>
      <c r="D2429" s="41" t="s">
        <v>7400</v>
      </c>
      <c r="E2429" s="41" t="s">
        <v>7265</v>
      </c>
      <c r="F2429" s="44"/>
      <c r="G2429" s="43"/>
      <c r="H2429" s="63" t="s">
        <v>7266</v>
      </c>
      <c r="I2429" s="43"/>
      <c r="J2429" s="46" t="s">
        <v>7394</v>
      </c>
      <c r="K2429" s="44"/>
      <c r="L2429" s="45"/>
      <c r="M2429" s="59"/>
      <c r="N2429" s="49"/>
      <c r="O2429" s="61"/>
      <c r="P2429" s="40">
        <v>11.0</v>
      </c>
      <c r="Q2429" s="59"/>
      <c r="R2429" s="59"/>
      <c r="S2429" s="49"/>
      <c r="T2429" s="50" t="str">
        <f>IFERROR(__xludf.DUMMYFUNCTION("if(isblank($A2429),"""",REGEXREPLACE($A2429,   "",?(\d),?"",  ""$1""&amp;""-""&amp;$H2429))"),"")</f>
        <v/>
      </c>
      <c r="U2429" s="51" t="str">
        <f>IFERROR(__xludf.DUMMYFUNCTION("iferror(split(A2429,"","",TRUE,TRUE),"""")"),"")</f>
        <v/>
      </c>
      <c r="V2429" s="51"/>
      <c r="W2429" s="51"/>
      <c r="X2429" s="51"/>
      <c r="Y2429" s="50" t="str">
        <f>IFERROR(__xludf.DUMMYFUNCTION("if(or(U2429="""",U2429=""f""),"""",U2429&amp;"": ""&amp;vlookup(to_text(U2429),'1.Learning-Goals'!$A$3:$B$100,2,FALSE))"),"")</f>
        <v/>
      </c>
      <c r="Z2429" s="50" t="str">
        <f>IFERROR(__xludf.DUMMYFUNCTION("if(or(V2429="""",V2429=""f""),"""",V2429&amp;"": ""&amp;vlookup(to_text(V2429),'1.Learning-Goals'!$A$3:$B$100,2,FALSE))"),"")</f>
        <v/>
      </c>
      <c r="AA2429" s="50" t="str">
        <f>IFERROR(__xludf.DUMMYFUNCTION("if(or(W2429="""",W2429=""f""),"""",W2429&amp;"": ""&amp;vlookup(to_text(W2429),'1.Learning-Goals'!$A$3:$B$100,2,FALSE))"),"")</f>
        <v/>
      </c>
      <c r="AB2429" s="50" t="str">
        <f>IFERROR(__xludf.DUMMYFUNCTION("if(or(X2429="""",X2429=""f""),"""",X2429&amp;"": ""&amp;vlookup(to_text(X2429),'1.Learning-Goals'!$A$3:$B$100,2,FALSE))"),"")</f>
        <v/>
      </c>
      <c r="AC2429" s="52"/>
      <c r="AD2429" s="52"/>
      <c r="AE2429" s="52"/>
      <c r="AF2429" s="52"/>
      <c r="AG2429" s="52"/>
      <c r="AH2429" s="52"/>
      <c r="AI2429" s="52"/>
      <c r="AJ2429" s="52"/>
    </row>
    <row r="2430" ht="15.75" customHeight="1">
      <c r="A2430" s="53"/>
      <c r="B2430" s="39" t="str">
        <f t="shared" si="1"/>
        <v/>
      </c>
      <c r="C2430" s="40" t="s">
        <v>7401</v>
      </c>
      <c r="D2430" s="41" t="s">
        <v>7402</v>
      </c>
      <c r="E2430" s="41" t="s">
        <v>7265</v>
      </c>
      <c r="F2430" s="44"/>
      <c r="G2430" s="43"/>
      <c r="H2430" s="63" t="s">
        <v>7266</v>
      </c>
      <c r="I2430" s="43"/>
      <c r="J2430" s="46" t="s">
        <v>7394</v>
      </c>
      <c r="K2430" s="44"/>
      <c r="L2430" s="45"/>
      <c r="M2430" s="59"/>
      <c r="N2430" s="49"/>
      <c r="O2430" s="61"/>
      <c r="P2430" s="40">
        <v>11.0</v>
      </c>
      <c r="Q2430" s="59"/>
      <c r="R2430" s="59"/>
      <c r="S2430" s="49"/>
      <c r="T2430" s="50" t="str">
        <f>IFERROR(__xludf.DUMMYFUNCTION("if(isblank($A2430),"""",REGEXREPLACE($A2430,   "",?(\d),?"",  ""$1""&amp;""-""&amp;$H2430))"),"")</f>
        <v/>
      </c>
      <c r="U2430" s="51" t="str">
        <f>IFERROR(__xludf.DUMMYFUNCTION("iferror(split(A2430,"","",TRUE,TRUE),"""")"),"")</f>
        <v/>
      </c>
      <c r="V2430" s="51"/>
      <c r="W2430" s="51"/>
      <c r="X2430" s="51"/>
      <c r="Y2430" s="50" t="str">
        <f>IFERROR(__xludf.DUMMYFUNCTION("if(or(U2430="""",U2430=""f""),"""",U2430&amp;"": ""&amp;vlookup(to_text(U2430),'1.Learning-Goals'!$A$3:$B$100,2,FALSE))"),"")</f>
        <v/>
      </c>
      <c r="Z2430" s="50" t="str">
        <f>IFERROR(__xludf.DUMMYFUNCTION("if(or(V2430="""",V2430=""f""),"""",V2430&amp;"": ""&amp;vlookup(to_text(V2430),'1.Learning-Goals'!$A$3:$B$100,2,FALSE))"),"")</f>
        <v/>
      </c>
      <c r="AA2430" s="50" t="str">
        <f>IFERROR(__xludf.DUMMYFUNCTION("if(or(W2430="""",W2430=""f""),"""",W2430&amp;"": ""&amp;vlookup(to_text(W2430),'1.Learning-Goals'!$A$3:$B$100,2,FALSE))"),"")</f>
        <v/>
      </c>
      <c r="AB2430" s="50" t="str">
        <f>IFERROR(__xludf.DUMMYFUNCTION("if(or(X2430="""",X2430=""f""),"""",X2430&amp;"": ""&amp;vlookup(to_text(X2430),'1.Learning-Goals'!$A$3:$B$100,2,FALSE))"),"")</f>
        <v/>
      </c>
      <c r="AC2430" s="52"/>
      <c r="AD2430" s="52"/>
      <c r="AE2430" s="52"/>
      <c r="AF2430" s="52"/>
      <c r="AG2430" s="52"/>
      <c r="AH2430" s="52"/>
      <c r="AI2430" s="52"/>
      <c r="AJ2430" s="52"/>
    </row>
    <row r="2431" ht="15.75" customHeight="1">
      <c r="A2431" s="53"/>
      <c r="B2431" s="39" t="str">
        <f t="shared" si="1"/>
        <v/>
      </c>
      <c r="C2431" s="40" t="s">
        <v>7403</v>
      </c>
      <c r="D2431" s="41" t="s">
        <v>7404</v>
      </c>
      <c r="E2431" s="41" t="s">
        <v>7265</v>
      </c>
      <c r="F2431" s="44"/>
      <c r="G2431" s="43"/>
      <c r="H2431" s="63" t="s">
        <v>7266</v>
      </c>
      <c r="I2431" s="43"/>
      <c r="J2431" s="46" t="s">
        <v>7394</v>
      </c>
      <c r="K2431" s="44"/>
      <c r="L2431" s="45"/>
      <c r="M2431" s="59"/>
      <c r="N2431" s="49"/>
      <c r="O2431" s="61"/>
      <c r="P2431" s="40">
        <v>11.0</v>
      </c>
      <c r="Q2431" s="59"/>
      <c r="R2431" s="59"/>
      <c r="S2431" s="49"/>
      <c r="T2431" s="50" t="str">
        <f>IFERROR(__xludf.DUMMYFUNCTION("if(isblank($A2431),"""",REGEXREPLACE($A2431,   "",?(\d),?"",  ""$1""&amp;""-""&amp;$H2431))"),"")</f>
        <v/>
      </c>
      <c r="U2431" s="51" t="str">
        <f>IFERROR(__xludf.DUMMYFUNCTION("iferror(split(A2431,"","",TRUE,TRUE),"""")"),"")</f>
        <v/>
      </c>
      <c r="V2431" s="51"/>
      <c r="W2431" s="51"/>
      <c r="X2431" s="51"/>
      <c r="Y2431" s="50" t="str">
        <f>IFERROR(__xludf.DUMMYFUNCTION("if(or(U2431="""",U2431=""f""),"""",U2431&amp;"": ""&amp;vlookup(to_text(U2431),'1.Learning-Goals'!$A$3:$B$100,2,FALSE))"),"")</f>
        <v/>
      </c>
      <c r="Z2431" s="50" t="str">
        <f>IFERROR(__xludf.DUMMYFUNCTION("if(or(V2431="""",V2431=""f""),"""",V2431&amp;"": ""&amp;vlookup(to_text(V2431),'1.Learning-Goals'!$A$3:$B$100,2,FALSE))"),"")</f>
        <v/>
      </c>
      <c r="AA2431" s="50" t="str">
        <f>IFERROR(__xludf.DUMMYFUNCTION("if(or(W2431="""",W2431=""f""),"""",W2431&amp;"": ""&amp;vlookup(to_text(W2431),'1.Learning-Goals'!$A$3:$B$100,2,FALSE))"),"")</f>
        <v/>
      </c>
      <c r="AB2431" s="50" t="str">
        <f>IFERROR(__xludf.DUMMYFUNCTION("if(or(X2431="""",X2431=""f""),"""",X2431&amp;"": ""&amp;vlookup(to_text(X2431),'1.Learning-Goals'!$A$3:$B$100,2,FALSE))"),"")</f>
        <v/>
      </c>
      <c r="AC2431" s="52"/>
      <c r="AD2431" s="52"/>
      <c r="AE2431" s="52"/>
      <c r="AF2431" s="52"/>
      <c r="AG2431" s="52"/>
      <c r="AH2431" s="52"/>
      <c r="AI2431" s="52"/>
      <c r="AJ2431" s="52"/>
    </row>
    <row r="2432" ht="15.75" customHeight="1">
      <c r="A2432" s="53"/>
      <c r="B2432" s="39" t="str">
        <f t="shared" si="1"/>
        <v/>
      </c>
      <c r="C2432" s="40" t="s">
        <v>7405</v>
      </c>
      <c r="D2432" s="41" t="s">
        <v>7406</v>
      </c>
      <c r="E2432" s="41" t="s">
        <v>7265</v>
      </c>
      <c r="F2432" s="44"/>
      <c r="G2432" s="43"/>
      <c r="H2432" s="63" t="s">
        <v>7266</v>
      </c>
      <c r="I2432" s="43"/>
      <c r="J2432" s="46" t="s">
        <v>7394</v>
      </c>
      <c r="K2432" s="44"/>
      <c r="L2432" s="45"/>
      <c r="M2432" s="59"/>
      <c r="N2432" s="49"/>
      <c r="O2432" s="61"/>
      <c r="P2432" s="40">
        <v>11.0</v>
      </c>
      <c r="Q2432" s="59"/>
      <c r="R2432" s="59"/>
      <c r="S2432" s="49"/>
      <c r="T2432" s="50" t="str">
        <f>IFERROR(__xludf.DUMMYFUNCTION("if(isblank($A2432),"""",REGEXREPLACE($A2432,   "",?(\d),?"",  ""$1""&amp;""-""&amp;$H2432))"),"")</f>
        <v/>
      </c>
      <c r="U2432" s="51" t="str">
        <f>IFERROR(__xludf.DUMMYFUNCTION("iferror(split(A2432,"","",TRUE,TRUE),"""")"),"")</f>
        <v/>
      </c>
      <c r="V2432" s="51"/>
      <c r="W2432" s="51"/>
      <c r="X2432" s="51"/>
      <c r="Y2432" s="50" t="str">
        <f>IFERROR(__xludf.DUMMYFUNCTION("if(or(U2432="""",U2432=""f""),"""",U2432&amp;"": ""&amp;vlookup(to_text(U2432),'1.Learning-Goals'!$A$3:$B$100,2,FALSE))"),"")</f>
        <v/>
      </c>
      <c r="Z2432" s="50" t="str">
        <f>IFERROR(__xludf.DUMMYFUNCTION("if(or(V2432="""",V2432=""f""),"""",V2432&amp;"": ""&amp;vlookup(to_text(V2432),'1.Learning-Goals'!$A$3:$B$100,2,FALSE))"),"")</f>
        <v/>
      </c>
      <c r="AA2432" s="50" t="str">
        <f>IFERROR(__xludf.DUMMYFUNCTION("if(or(W2432="""",W2432=""f""),"""",W2432&amp;"": ""&amp;vlookup(to_text(W2432),'1.Learning-Goals'!$A$3:$B$100,2,FALSE))"),"")</f>
        <v/>
      </c>
      <c r="AB2432" s="50" t="str">
        <f>IFERROR(__xludf.DUMMYFUNCTION("if(or(X2432="""",X2432=""f""),"""",X2432&amp;"": ""&amp;vlookup(to_text(X2432),'1.Learning-Goals'!$A$3:$B$100,2,FALSE))"),"")</f>
        <v/>
      </c>
      <c r="AC2432" s="52"/>
      <c r="AD2432" s="52"/>
      <c r="AE2432" s="52"/>
      <c r="AF2432" s="52"/>
      <c r="AG2432" s="52"/>
      <c r="AH2432" s="52"/>
      <c r="AI2432" s="52"/>
      <c r="AJ2432" s="52"/>
    </row>
    <row r="2433" ht="15.75" customHeight="1">
      <c r="A2433" s="53"/>
      <c r="B2433" s="39" t="str">
        <f t="shared" si="1"/>
        <v/>
      </c>
      <c r="C2433" s="40">
        <v>12.1</v>
      </c>
      <c r="D2433" s="41" t="s">
        <v>7407</v>
      </c>
      <c r="E2433" s="41" t="s">
        <v>7265</v>
      </c>
      <c r="F2433" s="44"/>
      <c r="G2433" s="43"/>
      <c r="H2433" s="63" t="s">
        <v>7266</v>
      </c>
      <c r="I2433" s="43"/>
      <c r="J2433" s="46" t="s">
        <v>7408</v>
      </c>
      <c r="K2433" s="44"/>
      <c r="L2433" s="45"/>
      <c r="M2433" s="59"/>
      <c r="N2433" s="49"/>
      <c r="O2433" s="61"/>
      <c r="P2433" s="40">
        <v>12.0</v>
      </c>
      <c r="Q2433" s="59"/>
      <c r="R2433" s="59"/>
      <c r="S2433" s="49"/>
      <c r="T2433" s="50" t="str">
        <f>IFERROR(__xludf.DUMMYFUNCTION("if(isblank($A2433),"""",REGEXREPLACE($A2433,   "",?(\d),?"",  ""$1""&amp;""-""&amp;$H2433))"),"")</f>
        <v/>
      </c>
      <c r="U2433" s="51" t="str">
        <f>IFERROR(__xludf.DUMMYFUNCTION("iferror(split(A2433,"","",TRUE,TRUE),"""")"),"")</f>
        <v/>
      </c>
      <c r="V2433" s="51"/>
      <c r="W2433" s="51"/>
      <c r="X2433" s="51"/>
      <c r="Y2433" s="50" t="str">
        <f>IFERROR(__xludf.DUMMYFUNCTION("if(or(U2433="""",U2433=""f""),"""",U2433&amp;"": ""&amp;vlookup(to_text(U2433),'1.Learning-Goals'!$A$3:$B$100,2,FALSE))"),"")</f>
        <v/>
      </c>
      <c r="Z2433" s="50" t="str">
        <f>IFERROR(__xludf.DUMMYFUNCTION("if(or(V2433="""",V2433=""f""),"""",V2433&amp;"": ""&amp;vlookup(to_text(V2433),'1.Learning-Goals'!$A$3:$B$100,2,FALSE))"),"")</f>
        <v/>
      </c>
      <c r="AA2433" s="50" t="str">
        <f>IFERROR(__xludf.DUMMYFUNCTION("if(or(W2433="""",W2433=""f""),"""",W2433&amp;"": ""&amp;vlookup(to_text(W2433),'1.Learning-Goals'!$A$3:$B$100,2,FALSE))"),"")</f>
        <v/>
      </c>
      <c r="AB2433" s="50" t="str">
        <f>IFERROR(__xludf.DUMMYFUNCTION("if(or(X2433="""",X2433=""f""),"""",X2433&amp;"": ""&amp;vlookup(to_text(X2433),'1.Learning-Goals'!$A$3:$B$100,2,FALSE))"),"")</f>
        <v/>
      </c>
      <c r="AC2433" s="52"/>
      <c r="AD2433" s="52"/>
      <c r="AE2433" s="52"/>
      <c r="AF2433" s="52"/>
      <c r="AG2433" s="52"/>
      <c r="AH2433" s="52"/>
      <c r="AI2433" s="52"/>
      <c r="AJ2433" s="52"/>
    </row>
    <row r="2434" ht="15.75" customHeight="1">
      <c r="A2434" s="53"/>
      <c r="B2434" s="39" t="str">
        <f t="shared" si="1"/>
        <v/>
      </c>
      <c r="C2434" s="40">
        <v>12.2</v>
      </c>
      <c r="D2434" s="41" t="s">
        <v>7409</v>
      </c>
      <c r="E2434" s="41" t="s">
        <v>7265</v>
      </c>
      <c r="F2434" s="44"/>
      <c r="G2434" s="43"/>
      <c r="H2434" s="63" t="s">
        <v>7266</v>
      </c>
      <c r="I2434" s="43"/>
      <c r="J2434" s="46" t="s">
        <v>7408</v>
      </c>
      <c r="K2434" s="44"/>
      <c r="L2434" s="45"/>
      <c r="M2434" s="59"/>
      <c r="N2434" s="49"/>
      <c r="O2434" s="61"/>
      <c r="P2434" s="40">
        <v>12.0</v>
      </c>
      <c r="Q2434" s="59"/>
      <c r="R2434" s="59"/>
      <c r="S2434" s="49"/>
      <c r="T2434" s="50" t="str">
        <f>IFERROR(__xludf.DUMMYFUNCTION("if(isblank($A2434),"""",REGEXREPLACE($A2434,   "",?(\d),?"",  ""$1""&amp;""-""&amp;$H2434))"),"")</f>
        <v/>
      </c>
      <c r="U2434" s="51" t="str">
        <f>IFERROR(__xludf.DUMMYFUNCTION("iferror(split(A2434,"","",TRUE,TRUE),"""")"),"")</f>
        <v/>
      </c>
      <c r="V2434" s="51"/>
      <c r="W2434" s="51"/>
      <c r="X2434" s="51"/>
      <c r="Y2434" s="50" t="str">
        <f>IFERROR(__xludf.DUMMYFUNCTION("if(or(U2434="""",U2434=""f""),"""",U2434&amp;"": ""&amp;vlookup(to_text(U2434),'1.Learning-Goals'!$A$3:$B$100,2,FALSE))"),"")</f>
        <v/>
      </c>
      <c r="Z2434" s="50" t="str">
        <f>IFERROR(__xludf.DUMMYFUNCTION("if(or(V2434="""",V2434=""f""),"""",V2434&amp;"": ""&amp;vlookup(to_text(V2434),'1.Learning-Goals'!$A$3:$B$100,2,FALSE))"),"")</f>
        <v/>
      </c>
      <c r="AA2434" s="50" t="str">
        <f>IFERROR(__xludf.DUMMYFUNCTION("if(or(W2434="""",W2434=""f""),"""",W2434&amp;"": ""&amp;vlookup(to_text(W2434),'1.Learning-Goals'!$A$3:$B$100,2,FALSE))"),"")</f>
        <v/>
      </c>
      <c r="AB2434" s="50" t="str">
        <f>IFERROR(__xludf.DUMMYFUNCTION("if(or(X2434="""",X2434=""f""),"""",X2434&amp;"": ""&amp;vlookup(to_text(X2434),'1.Learning-Goals'!$A$3:$B$100,2,FALSE))"),"")</f>
        <v/>
      </c>
      <c r="AC2434" s="52"/>
      <c r="AD2434" s="52"/>
      <c r="AE2434" s="52"/>
      <c r="AF2434" s="52"/>
      <c r="AG2434" s="52"/>
      <c r="AH2434" s="52"/>
      <c r="AI2434" s="52"/>
      <c r="AJ2434" s="52"/>
    </row>
    <row r="2435" ht="15.75" customHeight="1">
      <c r="A2435" s="53"/>
      <c r="B2435" s="39" t="str">
        <f t="shared" si="1"/>
        <v/>
      </c>
      <c r="C2435" s="40">
        <v>12.3</v>
      </c>
      <c r="D2435" s="41" t="s">
        <v>7410</v>
      </c>
      <c r="E2435" s="41" t="s">
        <v>7265</v>
      </c>
      <c r="F2435" s="44"/>
      <c r="G2435" s="43"/>
      <c r="H2435" s="63" t="s">
        <v>7266</v>
      </c>
      <c r="I2435" s="43"/>
      <c r="J2435" s="46" t="s">
        <v>7408</v>
      </c>
      <c r="K2435" s="44"/>
      <c r="L2435" s="45"/>
      <c r="M2435" s="59"/>
      <c r="N2435" s="49"/>
      <c r="O2435" s="61"/>
      <c r="P2435" s="40">
        <v>12.0</v>
      </c>
      <c r="Q2435" s="59"/>
      <c r="R2435" s="59"/>
      <c r="S2435" s="49"/>
      <c r="T2435" s="50" t="str">
        <f>IFERROR(__xludf.DUMMYFUNCTION("if(isblank($A2435),"""",REGEXREPLACE($A2435,   "",?(\d),?"",  ""$1""&amp;""-""&amp;$H2435))"),"")</f>
        <v/>
      </c>
      <c r="U2435" s="51" t="str">
        <f>IFERROR(__xludf.DUMMYFUNCTION("iferror(split(A2435,"","",TRUE,TRUE),"""")"),"")</f>
        <v/>
      </c>
      <c r="V2435" s="51"/>
      <c r="W2435" s="51"/>
      <c r="X2435" s="51"/>
      <c r="Y2435" s="50" t="str">
        <f>IFERROR(__xludf.DUMMYFUNCTION("if(or(U2435="""",U2435=""f""),"""",U2435&amp;"": ""&amp;vlookup(to_text(U2435),'1.Learning-Goals'!$A$3:$B$100,2,FALSE))"),"")</f>
        <v/>
      </c>
      <c r="Z2435" s="50" t="str">
        <f>IFERROR(__xludf.DUMMYFUNCTION("if(or(V2435="""",V2435=""f""),"""",V2435&amp;"": ""&amp;vlookup(to_text(V2435),'1.Learning-Goals'!$A$3:$B$100,2,FALSE))"),"")</f>
        <v/>
      </c>
      <c r="AA2435" s="50" t="str">
        <f>IFERROR(__xludf.DUMMYFUNCTION("if(or(W2435="""",W2435=""f""),"""",W2435&amp;"": ""&amp;vlookup(to_text(W2435),'1.Learning-Goals'!$A$3:$B$100,2,FALSE))"),"")</f>
        <v/>
      </c>
      <c r="AB2435" s="50" t="str">
        <f>IFERROR(__xludf.DUMMYFUNCTION("if(or(X2435="""",X2435=""f""),"""",X2435&amp;"": ""&amp;vlookup(to_text(X2435),'1.Learning-Goals'!$A$3:$B$100,2,FALSE))"),"")</f>
        <v/>
      </c>
      <c r="AC2435" s="52"/>
      <c r="AD2435" s="52"/>
      <c r="AE2435" s="52"/>
      <c r="AF2435" s="52"/>
      <c r="AG2435" s="52"/>
      <c r="AH2435" s="52"/>
      <c r="AI2435" s="52"/>
      <c r="AJ2435" s="52"/>
    </row>
    <row r="2436" ht="15.75" customHeight="1">
      <c r="A2436" s="53"/>
      <c r="B2436" s="39" t="str">
        <f t="shared" si="1"/>
        <v/>
      </c>
      <c r="C2436" s="40">
        <v>12.4</v>
      </c>
      <c r="D2436" s="41" t="s">
        <v>7411</v>
      </c>
      <c r="E2436" s="41" t="s">
        <v>7265</v>
      </c>
      <c r="F2436" s="44"/>
      <c r="G2436" s="43"/>
      <c r="H2436" s="63" t="s">
        <v>7266</v>
      </c>
      <c r="I2436" s="43"/>
      <c r="J2436" s="46" t="s">
        <v>7408</v>
      </c>
      <c r="K2436" s="44"/>
      <c r="L2436" s="45"/>
      <c r="M2436" s="59"/>
      <c r="N2436" s="49"/>
      <c r="O2436" s="61"/>
      <c r="P2436" s="40">
        <v>12.0</v>
      </c>
      <c r="Q2436" s="59"/>
      <c r="R2436" s="59"/>
      <c r="S2436" s="49"/>
      <c r="T2436" s="50" t="str">
        <f>IFERROR(__xludf.DUMMYFUNCTION("if(isblank($A2436),"""",REGEXREPLACE($A2436,   "",?(\d),?"",  ""$1""&amp;""-""&amp;$H2436))"),"")</f>
        <v/>
      </c>
      <c r="U2436" s="51" t="str">
        <f>IFERROR(__xludf.DUMMYFUNCTION("iferror(split(A2436,"","",TRUE,TRUE),"""")"),"")</f>
        <v/>
      </c>
      <c r="V2436" s="51"/>
      <c r="W2436" s="51"/>
      <c r="X2436" s="51"/>
      <c r="Y2436" s="50" t="str">
        <f>IFERROR(__xludf.DUMMYFUNCTION("if(or(U2436="""",U2436=""f""),"""",U2436&amp;"": ""&amp;vlookup(to_text(U2436),'1.Learning-Goals'!$A$3:$B$100,2,FALSE))"),"")</f>
        <v/>
      </c>
      <c r="Z2436" s="50" t="str">
        <f>IFERROR(__xludf.DUMMYFUNCTION("if(or(V2436="""",V2436=""f""),"""",V2436&amp;"": ""&amp;vlookup(to_text(V2436),'1.Learning-Goals'!$A$3:$B$100,2,FALSE))"),"")</f>
        <v/>
      </c>
      <c r="AA2436" s="50" t="str">
        <f>IFERROR(__xludf.DUMMYFUNCTION("if(or(W2436="""",W2436=""f""),"""",W2436&amp;"": ""&amp;vlookup(to_text(W2436),'1.Learning-Goals'!$A$3:$B$100,2,FALSE))"),"")</f>
        <v/>
      </c>
      <c r="AB2436" s="50" t="str">
        <f>IFERROR(__xludf.DUMMYFUNCTION("if(or(X2436="""",X2436=""f""),"""",X2436&amp;"": ""&amp;vlookup(to_text(X2436),'1.Learning-Goals'!$A$3:$B$100,2,FALSE))"),"")</f>
        <v/>
      </c>
      <c r="AC2436" s="52"/>
      <c r="AD2436" s="52"/>
      <c r="AE2436" s="52"/>
      <c r="AF2436" s="52"/>
      <c r="AG2436" s="52"/>
      <c r="AH2436" s="52"/>
      <c r="AI2436" s="52"/>
      <c r="AJ2436" s="52"/>
    </row>
    <row r="2437" ht="15.75" customHeight="1">
      <c r="A2437" s="53"/>
      <c r="B2437" s="39" t="str">
        <f t="shared" si="1"/>
        <v/>
      </c>
      <c r="C2437" s="40">
        <v>12.5</v>
      </c>
      <c r="D2437" s="41" t="s">
        <v>7412</v>
      </c>
      <c r="E2437" s="41" t="s">
        <v>7265</v>
      </c>
      <c r="F2437" s="44"/>
      <c r="G2437" s="43"/>
      <c r="H2437" s="63" t="s">
        <v>7266</v>
      </c>
      <c r="I2437" s="43"/>
      <c r="J2437" s="46" t="s">
        <v>7408</v>
      </c>
      <c r="K2437" s="44"/>
      <c r="L2437" s="45"/>
      <c r="M2437" s="59"/>
      <c r="N2437" s="49"/>
      <c r="O2437" s="61"/>
      <c r="P2437" s="40">
        <v>12.0</v>
      </c>
      <c r="Q2437" s="59"/>
      <c r="R2437" s="59"/>
      <c r="S2437" s="49"/>
      <c r="T2437" s="50" t="str">
        <f>IFERROR(__xludf.DUMMYFUNCTION("if(isblank($A2437),"""",REGEXREPLACE($A2437,   "",?(\d),?"",  ""$1""&amp;""-""&amp;$H2437))"),"")</f>
        <v/>
      </c>
      <c r="U2437" s="51" t="str">
        <f>IFERROR(__xludf.DUMMYFUNCTION("iferror(split(A2437,"","",TRUE,TRUE),"""")"),"")</f>
        <v/>
      </c>
      <c r="V2437" s="51"/>
      <c r="W2437" s="51"/>
      <c r="X2437" s="51"/>
      <c r="Y2437" s="50" t="str">
        <f>IFERROR(__xludf.DUMMYFUNCTION("if(or(U2437="""",U2437=""f""),"""",U2437&amp;"": ""&amp;vlookup(to_text(U2437),'1.Learning-Goals'!$A$3:$B$100,2,FALSE))"),"")</f>
        <v/>
      </c>
      <c r="Z2437" s="50" t="str">
        <f>IFERROR(__xludf.DUMMYFUNCTION("if(or(V2437="""",V2437=""f""),"""",V2437&amp;"": ""&amp;vlookup(to_text(V2437),'1.Learning-Goals'!$A$3:$B$100,2,FALSE))"),"")</f>
        <v/>
      </c>
      <c r="AA2437" s="50" t="str">
        <f>IFERROR(__xludf.DUMMYFUNCTION("if(or(W2437="""",W2437=""f""),"""",W2437&amp;"": ""&amp;vlookup(to_text(W2437),'1.Learning-Goals'!$A$3:$B$100,2,FALSE))"),"")</f>
        <v/>
      </c>
      <c r="AB2437" s="50" t="str">
        <f>IFERROR(__xludf.DUMMYFUNCTION("if(or(X2437="""",X2437=""f""),"""",X2437&amp;"": ""&amp;vlookup(to_text(X2437),'1.Learning-Goals'!$A$3:$B$100,2,FALSE))"),"")</f>
        <v/>
      </c>
      <c r="AC2437" s="52"/>
      <c r="AD2437" s="52"/>
      <c r="AE2437" s="52"/>
      <c r="AF2437" s="52"/>
      <c r="AG2437" s="52"/>
      <c r="AH2437" s="52"/>
      <c r="AI2437" s="52"/>
      <c r="AJ2437" s="52"/>
    </row>
    <row r="2438" ht="15.75" customHeight="1">
      <c r="A2438" s="53"/>
      <c r="B2438" s="39" t="str">
        <f t="shared" si="1"/>
        <v/>
      </c>
      <c r="C2438" s="40">
        <v>12.6</v>
      </c>
      <c r="D2438" s="41" t="s">
        <v>7413</v>
      </c>
      <c r="E2438" s="41" t="s">
        <v>7265</v>
      </c>
      <c r="F2438" s="44"/>
      <c r="G2438" s="43"/>
      <c r="H2438" s="63" t="s">
        <v>7266</v>
      </c>
      <c r="I2438" s="43"/>
      <c r="J2438" s="46" t="s">
        <v>7408</v>
      </c>
      <c r="K2438" s="44"/>
      <c r="L2438" s="45"/>
      <c r="M2438" s="59"/>
      <c r="N2438" s="49"/>
      <c r="O2438" s="61"/>
      <c r="P2438" s="40">
        <v>12.0</v>
      </c>
      <c r="Q2438" s="59"/>
      <c r="R2438" s="59"/>
      <c r="S2438" s="49"/>
      <c r="T2438" s="50" t="str">
        <f>IFERROR(__xludf.DUMMYFUNCTION("if(isblank($A2438),"""",REGEXREPLACE($A2438,   "",?(\d),?"",  ""$1""&amp;""-""&amp;$H2438))"),"")</f>
        <v/>
      </c>
      <c r="U2438" s="51" t="str">
        <f>IFERROR(__xludf.DUMMYFUNCTION("iferror(split(A2438,"","",TRUE,TRUE),"""")"),"")</f>
        <v/>
      </c>
      <c r="V2438" s="51"/>
      <c r="W2438" s="51"/>
      <c r="X2438" s="51"/>
      <c r="Y2438" s="50" t="str">
        <f>IFERROR(__xludf.DUMMYFUNCTION("if(or(U2438="""",U2438=""f""),"""",U2438&amp;"": ""&amp;vlookup(to_text(U2438),'1.Learning-Goals'!$A$3:$B$100,2,FALSE))"),"")</f>
        <v/>
      </c>
      <c r="Z2438" s="50" t="str">
        <f>IFERROR(__xludf.DUMMYFUNCTION("if(or(V2438="""",V2438=""f""),"""",V2438&amp;"": ""&amp;vlookup(to_text(V2438),'1.Learning-Goals'!$A$3:$B$100,2,FALSE))"),"")</f>
        <v/>
      </c>
      <c r="AA2438" s="50" t="str">
        <f>IFERROR(__xludf.DUMMYFUNCTION("if(or(W2438="""",W2438=""f""),"""",W2438&amp;"": ""&amp;vlookup(to_text(W2438),'1.Learning-Goals'!$A$3:$B$100,2,FALSE))"),"")</f>
        <v/>
      </c>
      <c r="AB2438" s="50" t="str">
        <f>IFERROR(__xludf.DUMMYFUNCTION("if(or(X2438="""",X2438=""f""),"""",X2438&amp;"": ""&amp;vlookup(to_text(X2438),'1.Learning-Goals'!$A$3:$B$100,2,FALSE))"),"")</f>
        <v/>
      </c>
      <c r="AC2438" s="52"/>
      <c r="AD2438" s="52"/>
      <c r="AE2438" s="52"/>
      <c r="AF2438" s="52"/>
      <c r="AG2438" s="52"/>
      <c r="AH2438" s="52"/>
      <c r="AI2438" s="52"/>
      <c r="AJ2438" s="52"/>
    </row>
    <row r="2439" ht="15.75" customHeight="1">
      <c r="A2439" s="53"/>
      <c r="B2439" s="39" t="str">
        <f t="shared" si="1"/>
        <v/>
      </c>
      <c r="C2439" s="40">
        <v>12.7</v>
      </c>
      <c r="D2439" s="41" t="s">
        <v>7414</v>
      </c>
      <c r="E2439" s="41" t="s">
        <v>7265</v>
      </c>
      <c r="F2439" s="44"/>
      <c r="G2439" s="43"/>
      <c r="H2439" s="63" t="s">
        <v>7266</v>
      </c>
      <c r="I2439" s="43"/>
      <c r="J2439" s="46" t="s">
        <v>7408</v>
      </c>
      <c r="K2439" s="44"/>
      <c r="L2439" s="45"/>
      <c r="M2439" s="59"/>
      <c r="N2439" s="49"/>
      <c r="O2439" s="61"/>
      <c r="P2439" s="40">
        <v>12.0</v>
      </c>
      <c r="Q2439" s="59"/>
      <c r="R2439" s="59"/>
      <c r="S2439" s="49"/>
      <c r="T2439" s="50" t="str">
        <f>IFERROR(__xludf.DUMMYFUNCTION("if(isblank($A2439),"""",REGEXREPLACE($A2439,   "",?(\d),?"",  ""$1""&amp;""-""&amp;$H2439))"),"")</f>
        <v/>
      </c>
      <c r="U2439" s="51" t="str">
        <f>IFERROR(__xludf.DUMMYFUNCTION("iferror(split(A2439,"","",TRUE,TRUE),"""")"),"")</f>
        <v/>
      </c>
      <c r="V2439" s="51"/>
      <c r="W2439" s="51"/>
      <c r="X2439" s="51"/>
      <c r="Y2439" s="50" t="str">
        <f>IFERROR(__xludf.DUMMYFUNCTION("if(or(U2439="""",U2439=""f""),"""",U2439&amp;"": ""&amp;vlookup(to_text(U2439),'1.Learning-Goals'!$A$3:$B$100,2,FALSE))"),"")</f>
        <v/>
      </c>
      <c r="Z2439" s="50" t="str">
        <f>IFERROR(__xludf.DUMMYFUNCTION("if(or(V2439="""",V2439=""f""),"""",V2439&amp;"": ""&amp;vlookup(to_text(V2439),'1.Learning-Goals'!$A$3:$B$100,2,FALSE))"),"")</f>
        <v/>
      </c>
      <c r="AA2439" s="50" t="str">
        <f>IFERROR(__xludf.DUMMYFUNCTION("if(or(W2439="""",W2439=""f""),"""",W2439&amp;"": ""&amp;vlookup(to_text(W2439),'1.Learning-Goals'!$A$3:$B$100,2,FALSE))"),"")</f>
        <v/>
      </c>
      <c r="AB2439" s="50" t="str">
        <f>IFERROR(__xludf.DUMMYFUNCTION("if(or(X2439="""",X2439=""f""),"""",X2439&amp;"": ""&amp;vlookup(to_text(X2439),'1.Learning-Goals'!$A$3:$B$100,2,FALSE))"),"")</f>
        <v/>
      </c>
      <c r="AC2439" s="52"/>
      <c r="AD2439" s="52"/>
      <c r="AE2439" s="52"/>
      <c r="AF2439" s="52"/>
      <c r="AG2439" s="52"/>
      <c r="AH2439" s="52"/>
      <c r="AI2439" s="52"/>
      <c r="AJ2439" s="52"/>
    </row>
    <row r="2440" ht="15.75" customHeight="1">
      <c r="A2440" s="53"/>
      <c r="B2440" s="39" t="str">
        <f t="shared" si="1"/>
        <v/>
      </c>
      <c r="C2440" s="40">
        <v>12.8</v>
      </c>
      <c r="D2440" s="41" t="s">
        <v>7415</v>
      </c>
      <c r="E2440" s="41" t="s">
        <v>7265</v>
      </c>
      <c r="F2440" s="44"/>
      <c r="G2440" s="43"/>
      <c r="H2440" s="63" t="s">
        <v>7266</v>
      </c>
      <c r="I2440" s="43"/>
      <c r="J2440" s="46" t="s">
        <v>7408</v>
      </c>
      <c r="K2440" s="44"/>
      <c r="L2440" s="45"/>
      <c r="M2440" s="59"/>
      <c r="N2440" s="49"/>
      <c r="O2440" s="61"/>
      <c r="P2440" s="40">
        <v>12.0</v>
      </c>
      <c r="Q2440" s="59"/>
      <c r="R2440" s="59"/>
      <c r="S2440" s="49"/>
      <c r="T2440" s="50" t="str">
        <f>IFERROR(__xludf.DUMMYFUNCTION("if(isblank($A2440),"""",REGEXREPLACE($A2440,   "",?(\d),?"",  ""$1""&amp;""-""&amp;$H2440))"),"")</f>
        <v/>
      </c>
      <c r="U2440" s="51" t="str">
        <f>IFERROR(__xludf.DUMMYFUNCTION("iferror(split(A2440,"","",TRUE,TRUE),"""")"),"")</f>
        <v/>
      </c>
      <c r="V2440" s="51"/>
      <c r="W2440" s="51"/>
      <c r="X2440" s="51"/>
      <c r="Y2440" s="50" t="str">
        <f>IFERROR(__xludf.DUMMYFUNCTION("if(or(U2440="""",U2440=""f""),"""",U2440&amp;"": ""&amp;vlookup(to_text(U2440),'1.Learning-Goals'!$A$3:$B$100,2,FALSE))"),"")</f>
        <v/>
      </c>
      <c r="Z2440" s="50" t="str">
        <f>IFERROR(__xludf.DUMMYFUNCTION("if(or(V2440="""",V2440=""f""),"""",V2440&amp;"": ""&amp;vlookup(to_text(V2440),'1.Learning-Goals'!$A$3:$B$100,2,FALSE))"),"")</f>
        <v/>
      </c>
      <c r="AA2440" s="50" t="str">
        <f>IFERROR(__xludf.DUMMYFUNCTION("if(or(W2440="""",W2440=""f""),"""",W2440&amp;"": ""&amp;vlookup(to_text(W2440),'1.Learning-Goals'!$A$3:$B$100,2,FALSE))"),"")</f>
        <v/>
      </c>
      <c r="AB2440" s="50" t="str">
        <f>IFERROR(__xludf.DUMMYFUNCTION("if(or(X2440="""",X2440=""f""),"""",X2440&amp;"": ""&amp;vlookup(to_text(X2440),'1.Learning-Goals'!$A$3:$B$100,2,FALSE))"),"")</f>
        <v/>
      </c>
      <c r="AC2440" s="52"/>
      <c r="AD2440" s="52"/>
      <c r="AE2440" s="52"/>
      <c r="AF2440" s="52"/>
      <c r="AG2440" s="52"/>
      <c r="AH2440" s="52"/>
      <c r="AI2440" s="52"/>
      <c r="AJ2440" s="52"/>
    </row>
    <row r="2441" ht="15.75" customHeight="1">
      <c r="A2441" s="53"/>
      <c r="B2441" s="39" t="str">
        <f t="shared" si="1"/>
        <v/>
      </c>
      <c r="C2441" s="40" t="s">
        <v>7416</v>
      </c>
      <c r="D2441" s="41" t="s">
        <v>7417</v>
      </c>
      <c r="E2441" s="41" t="s">
        <v>7265</v>
      </c>
      <c r="F2441" s="44"/>
      <c r="G2441" s="43"/>
      <c r="H2441" s="63" t="s">
        <v>7266</v>
      </c>
      <c r="I2441" s="43"/>
      <c r="J2441" s="46" t="s">
        <v>7408</v>
      </c>
      <c r="K2441" s="44"/>
      <c r="L2441" s="45"/>
      <c r="M2441" s="59"/>
      <c r="N2441" s="49"/>
      <c r="O2441" s="61"/>
      <c r="P2441" s="40">
        <v>12.0</v>
      </c>
      <c r="Q2441" s="59"/>
      <c r="R2441" s="59"/>
      <c r="S2441" s="49"/>
      <c r="T2441" s="50" t="str">
        <f>IFERROR(__xludf.DUMMYFUNCTION("if(isblank($A2441),"""",REGEXREPLACE($A2441,   "",?(\d),?"",  ""$1""&amp;""-""&amp;$H2441))"),"")</f>
        <v/>
      </c>
      <c r="U2441" s="51" t="str">
        <f>IFERROR(__xludf.DUMMYFUNCTION("iferror(split(A2441,"","",TRUE,TRUE),"""")"),"")</f>
        <v/>
      </c>
      <c r="V2441" s="51"/>
      <c r="W2441" s="51"/>
      <c r="X2441" s="51"/>
      <c r="Y2441" s="50" t="str">
        <f>IFERROR(__xludf.DUMMYFUNCTION("if(or(U2441="""",U2441=""f""),"""",U2441&amp;"": ""&amp;vlookup(to_text(U2441),'1.Learning-Goals'!$A$3:$B$100,2,FALSE))"),"")</f>
        <v/>
      </c>
      <c r="Z2441" s="50" t="str">
        <f>IFERROR(__xludf.DUMMYFUNCTION("if(or(V2441="""",V2441=""f""),"""",V2441&amp;"": ""&amp;vlookup(to_text(V2441),'1.Learning-Goals'!$A$3:$B$100,2,FALSE))"),"")</f>
        <v/>
      </c>
      <c r="AA2441" s="50" t="str">
        <f>IFERROR(__xludf.DUMMYFUNCTION("if(or(W2441="""",W2441=""f""),"""",W2441&amp;"": ""&amp;vlookup(to_text(W2441),'1.Learning-Goals'!$A$3:$B$100,2,FALSE))"),"")</f>
        <v/>
      </c>
      <c r="AB2441" s="50" t="str">
        <f>IFERROR(__xludf.DUMMYFUNCTION("if(or(X2441="""",X2441=""f""),"""",X2441&amp;"": ""&amp;vlookup(to_text(X2441),'1.Learning-Goals'!$A$3:$B$100,2,FALSE))"),"")</f>
        <v/>
      </c>
      <c r="AC2441" s="52"/>
      <c r="AD2441" s="52"/>
      <c r="AE2441" s="52"/>
      <c r="AF2441" s="52"/>
      <c r="AG2441" s="52"/>
      <c r="AH2441" s="52"/>
      <c r="AI2441" s="52"/>
      <c r="AJ2441" s="52"/>
    </row>
    <row r="2442" ht="15.75" customHeight="1">
      <c r="A2442" s="53"/>
      <c r="B2442" s="39" t="str">
        <f t="shared" si="1"/>
        <v/>
      </c>
      <c r="C2442" s="40" t="s">
        <v>7418</v>
      </c>
      <c r="D2442" s="41" t="s">
        <v>7419</v>
      </c>
      <c r="E2442" s="41" t="s">
        <v>7265</v>
      </c>
      <c r="F2442" s="44"/>
      <c r="G2442" s="43"/>
      <c r="H2442" s="63" t="s">
        <v>7266</v>
      </c>
      <c r="I2442" s="43"/>
      <c r="J2442" s="46" t="s">
        <v>7408</v>
      </c>
      <c r="K2442" s="44"/>
      <c r="L2442" s="45"/>
      <c r="M2442" s="59"/>
      <c r="N2442" s="49"/>
      <c r="O2442" s="61"/>
      <c r="P2442" s="40">
        <v>12.0</v>
      </c>
      <c r="Q2442" s="59"/>
      <c r="R2442" s="59"/>
      <c r="S2442" s="49"/>
      <c r="T2442" s="50" t="str">
        <f>IFERROR(__xludf.DUMMYFUNCTION("if(isblank($A2442),"""",REGEXREPLACE($A2442,   "",?(\d),?"",  ""$1""&amp;""-""&amp;$H2442))"),"")</f>
        <v/>
      </c>
      <c r="U2442" s="51" t="str">
        <f>IFERROR(__xludf.DUMMYFUNCTION("iferror(split(A2442,"","",TRUE,TRUE),"""")"),"")</f>
        <v/>
      </c>
      <c r="V2442" s="51"/>
      <c r="W2442" s="51"/>
      <c r="X2442" s="51"/>
      <c r="Y2442" s="50" t="str">
        <f>IFERROR(__xludf.DUMMYFUNCTION("if(or(U2442="""",U2442=""f""),"""",U2442&amp;"": ""&amp;vlookup(to_text(U2442),'1.Learning-Goals'!$A$3:$B$100,2,FALSE))"),"")</f>
        <v/>
      </c>
      <c r="Z2442" s="50" t="str">
        <f>IFERROR(__xludf.DUMMYFUNCTION("if(or(V2442="""",V2442=""f""),"""",V2442&amp;"": ""&amp;vlookup(to_text(V2442),'1.Learning-Goals'!$A$3:$B$100,2,FALSE))"),"")</f>
        <v/>
      </c>
      <c r="AA2442" s="50" t="str">
        <f>IFERROR(__xludf.DUMMYFUNCTION("if(or(W2442="""",W2442=""f""),"""",W2442&amp;"": ""&amp;vlookup(to_text(W2442),'1.Learning-Goals'!$A$3:$B$100,2,FALSE))"),"")</f>
        <v/>
      </c>
      <c r="AB2442" s="50" t="str">
        <f>IFERROR(__xludf.DUMMYFUNCTION("if(or(X2442="""",X2442=""f""),"""",X2442&amp;"": ""&amp;vlookup(to_text(X2442),'1.Learning-Goals'!$A$3:$B$100,2,FALSE))"),"")</f>
        <v/>
      </c>
      <c r="AC2442" s="52"/>
      <c r="AD2442" s="52"/>
      <c r="AE2442" s="52"/>
      <c r="AF2442" s="52"/>
      <c r="AG2442" s="52"/>
      <c r="AH2442" s="52"/>
      <c r="AI2442" s="52"/>
      <c r="AJ2442" s="52"/>
    </row>
    <row r="2443" ht="15.75" customHeight="1">
      <c r="A2443" s="53"/>
      <c r="B2443" s="39" t="str">
        <f t="shared" si="1"/>
        <v/>
      </c>
      <c r="C2443" s="40" t="s">
        <v>7420</v>
      </c>
      <c r="D2443" s="41" t="s">
        <v>7421</v>
      </c>
      <c r="E2443" s="41" t="s">
        <v>7265</v>
      </c>
      <c r="F2443" s="44"/>
      <c r="G2443" s="43"/>
      <c r="H2443" s="63" t="s">
        <v>7266</v>
      </c>
      <c r="I2443" s="43"/>
      <c r="J2443" s="46" t="s">
        <v>7408</v>
      </c>
      <c r="K2443" s="44"/>
      <c r="L2443" s="45"/>
      <c r="M2443" s="59"/>
      <c r="N2443" s="49"/>
      <c r="O2443" s="61"/>
      <c r="P2443" s="40">
        <v>12.0</v>
      </c>
      <c r="Q2443" s="59"/>
      <c r="R2443" s="59"/>
      <c r="S2443" s="49"/>
      <c r="T2443" s="50" t="str">
        <f>IFERROR(__xludf.DUMMYFUNCTION("if(isblank($A2443),"""",REGEXREPLACE($A2443,   "",?(\d),?"",  ""$1""&amp;""-""&amp;$H2443))"),"")</f>
        <v/>
      </c>
      <c r="U2443" s="51" t="str">
        <f>IFERROR(__xludf.DUMMYFUNCTION("iferror(split(A2443,"","",TRUE,TRUE),"""")"),"")</f>
        <v/>
      </c>
      <c r="V2443" s="51"/>
      <c r="W2443" s="51"/>
      <c r="X2443" s="51"/>
      <c r="Y2443" s="50" t="str">
        <f>IFERROR(__xludf.DUMMYFUNCTION("if(or(U2443="""",U2443=""f""),"""",U2443&amp;"": ""&amp;vlookup(to_text(U2443),'1.Learning-Goals'!$A$3:$B$100,2,FALSE))"),"")</f>
        <v/>
      </c>
      <c r="Z2443" s="50" t="str">
        <f>IFERROR(__xludf.DUMMYFUNCTION("if(or(V2443="""",V2443=""f""),"""",V2443&amp;"": ""&amp;vlookup(to_text(V2443),'1.Learning-Goals'!$A$3:$B$100,2,FALSE))"),"")</f>
        <v/>
      </c>
      <c r="AA2443" s="50" t="str">
        <f>IFERROR(__xludf.DUMMYFUNCTION("if(or(W2443="""",W2443=""f""),"""",W2443&amp;"": ""&amp;vlookup(to_text(W2443),'1.Learning-Goals'!$A$3:$B$100,2,FALSE))"),"")</f>
        <v/>
      </c>
      <c r="AB2443" s="50" t="str">
        <f>IFERROR(__xludf.DUMMYFUNCTION("if(or(X2443="""",X2443=""f""),"""",X2443&amp;"": ""&amp;vlookup(to_text(X2443),'1.Learning-Goals'!$A$3:$B$100,2,FALSE))"),"")</f>
        <v/>
      </c>
      <c r="AC2443" s="52"/>
      <c r="AD2443" s="52"/>
      <c r="AE2443" s="52"/>
      <c r="AF2443" s="52"/>
      <c r="AG2443" s="52"/>
      <c r="AH2443" s="52"/>
      <c r="AI2443" s="52"/>
      <c r="AJ2443" s="52"/>
    </row>
    <row r="2444" ht="15.75" customHeight="1">
      <c r="A2444" s="53"/>
      <c r="B2444" s="39" t="str">
        <f t="shared" si="1"/>
        <v/>
      </c>
      <c r="C2444" s="40">
        <v>13.1</v>
      </c>
      <c r="D2444" s="41" t="s">
        <v>7422</v>
      </c>
      <c r="E2444" s="41" t="s">
        <v>7265</v>
      </c>
      <c r="F2444" s="44"/>
      <c r="G2444" s="43"/>
      <c r="H2444" s="63" t="s">
        <v>7266</v>
      </c>
      <c r="I2444" s="43"/>
      <c r="J2444" s="46" t="s">
        <v>7423</v>
      </c>
      <c r="K2444" s="44"/>
      <c r="L2444" s="45"/>
      <c r="M2444" s="59"/>
      <c r="N2444" s="49"/>
      <c r="O2444" s="61"/>
      <c r="P2444" s="40">
        <v>13.0</v>
      </c>
      <c r="Q2444" s="59"/>
      <c r="R2444" s="59"/>
      <c r="S2444" s="49"/>
      <c r="T2444" s="50" t="str">
        <f>IFERROR(__xludf.DUMMYFUNCTION("if(isblank($A2444),"""",REGEXREPLACE($A2444,   "",?(\d),?"",  ""$1""&amp;""-""&amp;$H2444))"),"")</f>
        <v/>
      </c>
      <c r="U2444" s="51" t="str">
        <f>IFERROR(__xludf.DUMMYFUNCTION("iferror(split(A2444,"","",TRUE,TRUE),"""")"),"")</f>
        <v/>
      </c>
      <c r="V2444" s="51"/>
      <c r="W2444" s="51"/>
      <c r="X2444" s="51"/>
      <c r="Y2444" s="50" t="str">
        <f>IFERROR(__xludf.DUMMYFUNCTION("if(or(U2444="""",U2444=""f""),"""",U2444&amp;"": ""&amp;vlookup(to_text(U2444),'1.Learning-Goals'!$A$3:$B$100,2,FALSE))"),"")</f>
        <v/>
      </c>
      <c r="Z2444" s="50" t="str">
        <f>IFERROR(__xludf.DUMMYFUNCTION("if(or(V2444="""",V2444=""f""),"""",V2444&amp;"": ""&amp;vlookup(to_text(V2444),'1.Learning-Goals'!$A$3:$B$100,2,FALSE))"),"")</f>
        <v/>
      </c>
      <c r="AA2444" s="50" t="str">
        <f>IFERROR(__xludf.DUMMYFUNCTION("if(or(W2444="""",W2444=""f""),"""",W2444&amp;"": ""&amp;vlookup(to_text(W2444),'1.Learning-Goals'!$A$3:$B$100,2,FALSE))"),"")</f>
        <v/>
      </c>
      <c r="AB2444" s="50" t="str">
        <f>IFERROR(__xludf.DUMMYFUNCTION("if(or(X2444="""",X2444=""f""),"""",X2444&amp;"": ""&amp;vlookup(to_text(X2444),'1.Learning-Goals'!$A$3:$B$100,2,FALSE))"),"")</f>
        <v/>
      </c>
      <c r="AC2444" s="52"/>
      <c r="AD2444" s="52"/>
      <c r="AE2444" s="52"/>
      <c r="AF2444" s="52"/>
      <c r="AG2444" s="52"/>
      <c r="AH2444" s="52"/>
      <c r="AI2444" s="52"/>
      <c r="AJ2444" s="52"/>
    </row>
    <row r="2445" ht="15.75" customHeight="1">
      <c r="A2445" s="53"/>
      <c r="B2445" s="39" t="str">
        <f t="shared" si="1"/>
        <v/>
      </c>
      <c r="C2445" s="40">
        <v>13.2</v>
      </c>
      <c r="D2445" s="41" t="s">
        <v>7424</v>
      </c>
      <c r="E2445" s="41" t="s">
        <v>7265</v>
      </c>
      <c r="F2445" s="44"/>
      <c r="G2445" s="43"/>
      <c r="H2445" s="63" t="s">
        <v>7266</v>
      </c>
      <c r="I2445" s="43"/>
      <c r="J2445" s="46" t="s">
        <v>7423</v>
      </c>
      <c r="K2445" s="44"/>
      <c r="L2445" s="45"/>
      <c r="M2445" s="59"/>
      <c r="N2445" s="49"/>
      <c r="O2445" s="61"/>
      <c r="P2445" s="40">
        <v>13.0</v>
      </c>
      <c r="Q2445" s="59"/>
      <c r="R2445" s="59"/>
      <c r="S2445" s="49"/>
      <c r="T2445" s="50" t="str">
        <f>IFERROR(__xludf.DUMMYFUNCTION("if(isblank($A2445),"""",REGEXREPLACE($A2445,   "",?(\d),?"",  ""$1""&amp;""-""&amp;$H2445))"),"")</f>
        <v/>
      </c>
      <c r="U2445" s="51" t="str">
        <f>IFERROR(__xludf.DUMMYFUNCTION("iferror(split(A2445,"","",TRUE,TRUE),"""")"),"")</f>
        <v/>
      </c>
      <c r="V2445" s="51"/>
      <c r="W2445" s="51"/>
      <c r="X2445" s="51"/>
      <c r="Y2445" s="50" t="str">
        <f>IFERROR(__xludf.DUMMYFUNCTION("if(or(U2445="""",U2445=""f""),"""",U2445&amp;"": ""&amp;vlookup(to_text(U2445),'1.Learning-Goals'!$A$3:$B$100,2,FALSE))"),"")</f>
        <v/>
      </c>
      <c r="Z2445" s="50" t="str">
        <f>IFERROR(__xludf.DUMMYFUNCTION("if(or(V2445="""",V2445=""f""),"""",V2445&amp;"": ""&amp;vlookup(to_text(V2445),'1.Learning-Goals'!$A$3:$B$100,2,FALSE))"),"")</f>
        <v/>
      </c>
      <c r="AA2445" s="50" t="str">
        <f>IFERROR(__xludf.DUMMYFUNCTION("if(or(W2445="""",W2445=""f""),"""",W2445&amp;"": ""&amp;vlookup(to_text(W2445),'1.Learning-Goals'!$A$3:$B$100,2,FALSE))"),"")</f>
        <v/>
      </c>
      <c r="AB2445" s="50" t="str">
        <f>IFERROR(__xludf.DUMMYFUNCTION("if(or(X2445="""",X2445=""f""),"""",X2445&amp;"": ""&amp;vlookup(to_text(X2445),'1.Learning-Goals'!$A$3:$B$100,2,FALSE))"),"")</f>
        <v/>
      </c>
      <c r="AC2445" s="52"/>
      <c r="AD2445" s="52"/>
      <c r="AE2445" s="52"/>
      <c r="AF2445" s="52"/>
      <c r="AG2445" s="52"/>
      <c r="AH2445" s="52"/>
      <c r="AI2445" s="52"/>
      <c r="AJ2445" s="52"/>
    </row>
    <row r="2446" ht="15.75" customHeight="1">
      <c r="A2446" s="53"/>
      <c r="B2446" s="39" t="str">
        <f t="shared" si="1"/>
        <v/>
      </c>
      <c r="C2446" s="40">
        <v>13.3</v>
      </c>
      <c r="D2446" s="41" t="s">
        <v>7425</v>
      </c>
      <c r="E2446" s="41" t="s">
        <v>7265</v>
      </c>
      <c r="F2446" s="44"/>
      <c r="G2446" s="43"/>
      <c r="H2446" s="63" t="s">
        <v>7266</v>
      </c>
      <c r="I2446" s="43"/>
      <c r="J2446" s="46" t="s">
        <v>7423</v>
      </c>
      <c r="K2446" s="44"/>
      <c r="L2446" s="45"/>
      <c r="M2446" s="59"/>
      <c r="N2446" s="49"/>
      <c r="O2446" s="61"/>
      <c r="P2446" s="40">
        <v>13.0</v>
      </c>
      <c r="Q2446" s="59"/>
      <c r="R2446" s="59"/>
      <c r="S2446" s="49"/>
      <c r="T2446" s="50" t="str">
        <f>IFERROR(__xludf.DUMMYFUNCTION("if(isblank($A2446),"""",REGEXREPLACE($A2446,   "",?(\d),?"",  ""$1""&amp;""-""&amp;$H2446))"),"")</f>
        <v/>
      </c>
      <c r="U2446" s="51" t="str">
        <f>IFERROR(__xludf.DUMMYFUNCTION("iferror(split(A2446,"","",TRUE,TRUE),"""")"),"")</f>
        <v/>
      </c>
      <c r="V2446" s="51"/>
      <c r="W2446" s="51"/>
      <c r="X2446" s="51"/>
      <c r="Y2446" s="50" t="str">
        <f>IFERROR(__xludf.DUMMYFUNCTION("if(or(U2446="""",U2446=""f""),"""",U2446&amp;"": ""&amp;vlookup(to_text(U2446),'1.Learning-Goals'!$A$3:$B$100,2,FALSE))"),"")</f>
        <v/>
      </c>
      <c r="Z2446" s="50" t="str">
        <f>IFERROR(__xludf.DUMMYFUNCTION("if(or(V2446="""",V2446=""f""),"""",V2446&amp;"": ""&amp;vlookup(to_text(V2446),'1.Learning-Goals'!$A$3:$B$100,2,FALSE))"),"")</f>
        <v/>
      </c>
      <c r="AA2446" s="50" t="str">
        <f>IFERROR(__xludf.DUMMYFUNCTION("if(or(W2446="""",W2446=""f""),"""",W2446&amp;"": ""&amp;vlookup(to_text(W2446),'1.Learning-Goals'!$A$3:$B$100,2,FALSE))"),"")</f>
        <v/>
      </c>
      <c r="AB2446" s="50" t="str">
        <f>IFERROR(__xludf.DUMMYFUNCTION("if(or(X2446="""",X2446=""f""),"""",X2446&amp;"": ""&amp;vlookup(to_text(X2446),'1.Learning-Goals'!$A$3:$B$100,2,FALSE))"),"")</f>
        <v/>
      </c>
      <c r="AC2446" s="52"/>
      <c r="AD2446" s="52"/>
      <c r="AE2446" s="52"/>
      <c r="AF2446" s="52"/>
      <c r="AG2446" s="52"/>
      <c r="AH2446" s="52"/>
      <c r="AI2446" s="52"/>
      <c r="AJ2446" s="52"/>
    </row>
    <row r="2447" ht="15.75" customHeight="1">
      <c r="A2447" s="53"/>
      <c r="B2447" s="39" t="str">
        <f t="shared" si="1"/>
        <v/>
      </c>
      <c r="C2447" s="40" t="s">
        <v>7426</v>
      </c>
      <c r="D2447" s="41" t="s">
        <v>7427</v>
      </c>
      <c r="E2447" s="41" t="s">
        <v>7265</v>
      </c>
      <c r="F2447" s="44"/>
      <c r="G2447" s="43"/>
      <c r="H2447" s="63" t="s">
        <v>7266</v>
      </c>
      <c r="I2447" s="43"/>
      <c r="J2447" s="46" t="s">
        <v>7423</v>
      </c>
      <c r="K2447" s="44"/>
      <c r="L2447" s="45"/>
      <c r="M2447" s="59"/>
      <c r="N2447" s="49"/>
      <c r="O2447" s="61"/>
      <c r="P2447" s="40">
        <v>13.0</v>
      </c>
      <c r="Q2447" s="59"/>
      <c r="R2447" s="59"/>
      <c r="S2447" s="49"/>
      <c r="T2447" s="50" t="str">
        <f>IFERROR(__xludf.DUMMYFUNCTION("if(isblank($A2447),"""",REGEXREPLACE($A2447,   "",?(\d),?"",  ""$1""&amp;""-""&amp;$H2447))"),"")</f>
        <v/>
      </c>
      <c r="U2447" s="51" t="str">
        <f>IFERROR(__xludf.DUMMYFUNCTION("iferror(split(A2447,"","",TRUE,TRUE),"""")"),"")</f>
        <v/>
      </c>
      <c r="V2447" s="51"/>
      <c r="W2447" s="51"/>
      <c r="X2447" s="51"/>
      <c r="Y2447" s="50" t="str">
        <f>IFERROR(__xludf.DUMMYFUNCTION("if(or(U2447="""",U2447=""f""),"""",U2447&amp;"": ""&amp;vlookup(to_text(U2447),'1.Learning-Goals'!$A$3:$B$100,2,FALSE))"),"")</f>
        <v/>
      </c>
      <c r="Z2447" s="50" t="str">
        <f>IFERROR(__xludf.DUMMYFUNCTION("if(or(V2447="""",V2447=""f""),"""",V2447&amp;"": ""&amp;vlookup(to_text(V2447),'1.Learning-Goals'!$A$3:$B$100,2,FALSE))"),"")</f>
        <v/>
      </c>
      <c r="AA2447" s="50" t="str">
        <f>IFERROR(__xludf.DUMMYFUNCTION("if(or(W2447="""",W2447=""f""),"""",W2447&amp;"": ""&amp;vlookup(to_text(W2447),'1.Learning-Goals'!$A$3:$B$100,2,FALSE))"),"")</f>
        <v/>
      </c>
      <c r="AB2447" s="50" t="str">
        <f>IFERROR(__xludf.DUMMYFUNCTION("if(or(X2447="""",X2447=""f""),"""",X2447&amp;"": ""&amp;vlookup(to_text(X2447),'1.Learning-Goals'!$A$3:$B$100,2,FALSE))"),"")</f>
        <v/>
      </c>
      <c r="AC2447" s="52"/>
      <c r="AD2447" s="52"/>
      <c r="AE2447" s="52"/>
      <c r="AF2447" s="52"/>
      <c r="AG2447" s="52"/>
      <c r="AH2447" s="52"/>
      <c r="AI2447" s="52"/>
      <c r="AJ2447" s="52"/>
    </row>
    <row r="2448" ht="15.75" customHeight="1">
      <c r="A2448" s="53"/>
      <c r="B2448" s="39" t="str">
        <f t="shared" si="1"/>
        <v/>
      </c>
      <c r="C2448" s="40" t="s">
        <v>7428</v>
      </c>
      <c r="D2448" s="41" t="s">
        <v>7429</v>
      </c>
      <c r="E2448" s="41" t="s">
        <v>7265</v>
      </c>
      <c r="F2448" s="44"/>
      <c r="G2448" s="43"/>
      <c r="H2448" s="63" t="s">
        <v>7266</v>
      </c>
      <c r="I2448" s="43"/>
      <c r="J2448" s="46" t="s">
        <v>7423</v>
      </c>
      <c r="K2448" s="44"/>
      <c r="L2448" s="45"/>
      <c r="M2448" s="59"/>
      <c r="N2448" s="49"/>
      <c r="O2448" s="61"/>
      <c r="P2448" s="40">
        <v>13.0</v>
      </c>
      <c r="Q2448" s="59"/>
      <c r="R2448" s="59"/>
      <c r="S2448" s="49"/>
      <c r="T2448" s="50" t="str">
        <f>IFERROR(__xludf.DUMMYFUNCTION("if(isblank($A2448),"""",REGEXREPLACE($A2448,   "",?(\d),?"",  ""$1""&amp;""-""&amp;$H2448))"),"")</f>
        <v/>
      </c>
      <c r="U2448" s="51" t="str">
        <f>IFERROR(__xludf.DUMMYFUNCTION("iferror(split(A2448,"","",TRUE,TRUE),"""")"),"")</f>
        <v/>
      </c>
      <c r="V2448" s="51"/>
      <c r="W2448" s="51"/>
      <c r="X2448" s="51"/>
      <c r="Y2448" s="50" t="str">
        <f>IFERROR(__xludf.DUMMYFUNCTION("if(or(U2448="""",U2448=""f""),"""",U2448&amp;"": ""&amp;vlookup(to_text(U2448),'1.Learning-Goals'!$A$3:$B$100,2,FALSE))"),"")</f>
        <v/>
      </c>
      <c r="Z2448" s="50" t="str">
        <f>IFERROR(__xludf.DUMMYFUNCTION("if(or(V2448="""",V2448=""f""),"""",V2448&amp;"": ""&amp;vlookup(to_text(V2448),'1.Learning-Goals'!$A$3:$B$100,2,FALSE))"),"")</f>
        <v/>
      </c>
      <c r="AA2448" s="50" t="str">
        <f>IFERROR(__xludf.DUMMYFUNCTION("if(or(W2448="""",W2448=""f""),"""",W2448&amp;"": ""&amp;vlookup(to_text(W2448),'1.Learning-Goals'!$A$3:$B$100,2,FALSE))"),"")</f>
        <v/>
      </c>
      <c r="AB2448" s="50" t="str">
        <f>IFERROR(__xludf.DUMMYFUNCTION("if(or(X2448="""",X2448=""f""),"""",X2448&amp;"": ""&amp;vlookup(to_text(X2448),'1.Learning-Goals'!$A$3:$B$100,2,FALSE))"),"")</f>
        <v/>
      </c>
      <c r="AC2448" s="52"/>
      <c r="AD2448" s="52"/>
      <c r="AE2448" s="52"/>
      <c r="AF2448" s="52"/>
      <c r="AG2448" s="52"/>
      <c r="AH2448" s="52"/>
      <c r="AI2448" s="52"/>
      <c r="AJ2448" s="52"/>
    </row>
    <row r="2449" ht="15.75" customHeight="1">
      <c r="A2449" s="53"/>
      <c r="B2449" s="39" t="str">
        <f t="shared" si="1"/>
        <v/>
      </c>
      <c r="C2449" s="40">
        <v>14.1</v>
      </c>
      <c r="D2449" s="41" t="s">
        <v>7430</v>
      </c>
      <c r="E2449" s="41" t="s">
        <v>7265</v>
      </c>
      <c r="F2449" s="44"/>
      <c r="G2449" s="43"/>
      <c r="H2449" s="63" t="s">
        <v>7266</v>
      </c>
      <c r="I2449" s="43"/>
      <c r="J2449" s="46" t="s">
        <v>7431</v>
      </c>
      <c r="K2449" s="44"/>
      <c r="L2449" s="45"/>
      <c r="M2449" s="59"/>
      <c r="N2449" s="49"/>
      <c r="O2449" s="61"/>
      <c r="P2449" s="40">
        <v>14.0</v>
      </c>
      <c r="Q2449" s="59"/>
      <c r="R2449" s="59"/>
      <c r="S2449" s="49"/>
      <c r="T2449" s="50" t="str">
        <f>IFERROR(__xludf.DUMMYFUNCTION("if(isblank($A2449),"""",REGEXREPLACE($A2449,   "",?(\d),?"",  ""$1""&amp;""-""&amp;$H2449))"),"")</f>
        <v/>
      </c>
      <c r="U2449" s="51" t="str">
        <f>IFERROR(__xludf.DUMMYFUNCTION("iferror(split(A2449,"","",TRUE,TRUE),"""")"),"")</f>
        <v/>
      </c>
      <c r="V2449" s="51"/>
      <c r="W2449" s="51"/>
      <c r="X2449" s="51"/>
      <c r="Y2449" s="50" t="str">
        <f>IFERROR(__xludf.DUMMYFUNCTION("if(or(U2449="""",U2449=""f""),"""",U2449&amp;"": ""&amp;vlookup(to_text(U2449),'1.Learning-Goals'!$A$3:$B$100,2,FALSE))"),"")</f>
        <v/>
      </c>
      <c r="Z2449" s="50" t="str">
        <f>IFERROR(__xludf.DUMMYFUNCTION("if(or(V2449="""",V2449=""f""),"""",V2449&amp;"": ""&amp;vlookup(to_text(V2449),'1.Learning-Goals'!$A$3:$B$100,2,FALSE))"),"")</f>
        <v/>
      </c>
      <c r="AA2449" s="50" t="str">
        <f>IFERROR(__xludf.DUMMYFUNCTION("if(or(W2449="""",W2449=""f""),"""",W2449&amp;"": ""&amp;vlookup(to_text(W2449),'1.Learning-Goals'!$A$3:$B$100,2,FALSE))"),"")</f>
        <v/>
      </c>
      <c r="AB2449" s="50" t="str">
        <f>IFERROR(__xludf.DUMMYFUNCTION("if(or(X2449="""",X2449=""f""),"""",X2449&amp;"": ""&amp;vlookup(to_text(X2449),'1.Learning-Goals'!$A$3:$B$100,2,FALSE))"),"")</f>
        <v/>
      </c>
      <c r="AC2449" s="52"/>
      <c r="AD2449" s="52"/>
      <c r="AE2449" s="52"/>
      <c r="AF2449" s="52"/>
      <c r="AG2449" s="52"/>
      <c r="AH2449" s="52"/>
      <c r="AI2449" s="52"/>
      <c r="AJ2449" s="52"/>
    </row>
    <row r="2450" ht="15.75" customHeight="1">
      <c r="A2450" s="53"/>
      <c r="B2450" s="39" t="str">
        <f t="shared" si="1"/>
        <v/>
      </c>
      <c r="C2450" s="40">
        <v>14.2</v>
      </c>
      <c r="D2450" s="41" t="s">
        <v>7432</v>
      </c>
      <c r="E2450" s="41" t="s">
        <v>7265</v>
      </c>
      <c r="F2450" s="44"/>
      <c r="G2450" s="43"/>
      <c r="H2450" s="63" t="s">
        <v>7266</v>
      </c>
      <c r="I2450" s="43"/>
      <c r="J2450" s="46" t="s">
        <v>7431</v>
      </c>
      <c r="K2450" s="44"/>
      <c r="L2450" s="45"/>
      <c r="M2450" s="59"/>
      <c r="N2450" s="49"/>
      <c r="O2450" s="61"/>
      <c r="P2450" s="40">
        <v>14.0</v>
      </c>
      <c r="Q2450" s="59"/>
      <c r="R2450" s="59"/>
      <c r="S2450" s="49"/>
      <c r="T2450" s="50" t="str">
        <f>IFERROR(__xludf.DUMMYFUNCTION("if(isblank($A2450),"""",REGEXREPLACE($A2450,   "",?(\d),?"",  ""$1""&amp;""-""&amp;$H2450))"),"")</f>
        <v/>
      </c>
      <c r="U2450" s="51" t="str">
        <f>IFERROR(__xludf.DUMMYFUNCTION("iferror(split(A2450,"","",TRUE,TRUE),"""")"),"")</f>
        <v/>
      </c>
      <c r="V2450" s="51"/>
      <c r="W2450" s="51"/>
      <c r="X2450" s="51"/>
      <c r="Y2450" s="50" t="str">
        <f>IFERROR(__xludf.DUMMYFUNCTION("if(or(U2450="""",U2450=""f""),"""",U2450&amp;"": ""&amp;vlookup(to_text(U2450),'1.Learning-Goals'!$A$3:$B$100,2,FALSE))"),"")</f>
        <v/>
      </c>
      <c r="Z2450" s="50" t="str">
        <f>IFERROR(__xludf.DUMMYFUNCTION("if(or(V2450="""",V2450=""f""),"""",V2450&amp;"": ""&amp;vlookup(to_text(V2450),'1.Learning-Goals'!$A$3:$B$100,2,FALSE))"),"")</f>
        <v/>
      </c>
      <c r="AA2450" s="50" t="str">
        <f>IFERROR(__xludf.DUMMYFUNCTION("if(or(W2450="""",W2450=""f""),"""",W2450&amp;"": ""&amp;vlookup(to_text(W2450),'1.Learning-Goals'!$A$3:$B$100,2,FALSE))"),"")</f>
        <v/>
      </c>
      <c r="AB2450" s="50" t="str">
        <f>IFERROR(__xludf.DUMMYFUNCTION("if(or(X2450="""",X2450=""f""),"""",X2450&amp;"": ""&amp;vlookup(to_text(X2450),'1.Learning-Goals'!$A$3:$B$100,2,FALSE))"),"")</f>
        <v/>
      </c>
      <c r="AC2450" s="52"/>
      <c r="AD2450" s="52"/>
      <c r="AE2450" s="52"/>
      <c r="AF2450" s="52"/>
      <c r="AG2450" s="52"/>
      <c r="AH2450" s="52"/>
      <c r="AI2450" s="52"/>
      <c r="AJ2450" s="52"/>
    </row>
    <row r="2451" ht="15.75" customHeight="1">
      <c r="A2451" s="53"/>
      <c r="B2451" s="39" t="str">
        <f t="shared" si="1"/>
        <v/>
      </c>
      <c r="C2451" s="40">
        <v>14.3</v>
      </c>
      <c r="D2451" s="41" t="s">
        <v>7433</v>
      </c>
      <c r="E2451" s="41" t="s">
        <v>7265</v>
      </c>
      <c r="F2451" s="44"/>
      <c r="G2451" s="43"/>
      <c r="H2451" s="63" t="s">
        <v>7266</v>
      </c>
      <c r="I2451" s="43"/>
      <c r="J2451" s="46" t="s">
        <v>7431</v>
      </c>
      <c r="K2451" s="44"/>
      <c r="L2451" s="45"/>
      <c r="M2451" s="59"/>
      <c r="N2451" s="49"/>
      <c r="O2451" s="61"/>
      <c r="P2451" s="40">
        <v>14.0</v>
      </c>
      <c r="Q2451" s="59"/>
      <c r="R2451" s="59"/>
      <c r="S2451" s="49"/>
      <c r="T2451" s="50" t="str">
        <f>IFERROR(__xludf.DUMMYFUNCTION("if(isblank($A2451),"""",REGEXREPLACE($A2451,   "",?(\d),?"",  ""$1""&amp;""-""&amp;$H2451))"),"")</f>
        <v/>
      </c>
      <c r="U2451" s="51" t="str">
        <f>IFERROR(__xludf.DUMMYFUNCTION("iferror(split(A2451,"","",TRUE,TRUE),"""")"),"")</f>
        <v/>
      </c>
      <c r="V2451" s="51"/>
      <c r="W2451" s="51"/>
      <c r="X2451" s="51"/>
      <c r="Y2451" s="50" t="str">
        <f>IFERROR(__xludf.DUMMYFUNCTION("if(or(U2451="""",U2451=""f""),"""",U2451&amp;"": ""&amp;vlookup(to_text(U2451),'1.Learning-Goals'!$A$3:$B$100,2,FALSE))"),"")</f>
        <v/>
      </c>
      <c r="Z2451" s="50" t="str">
        <f>IFERROR(__xludf.DUMMYFUNCTION("if(or(V2451="""",V2451=""f""),"""",V2451&amp;"": ""&amp;vlookup(to_text(V2451),'1.Learning-Goals'!$A$3:$B$100,2,FALSE))"),"")</f>
        <v/>
      </c>
      <c r="AA2451" s="50" t="str">
        <f>IFERROR(__xludf.DUMMYFUNCTION("if(or(W2451="""",W2451=""f""),"""",W2451&amp;"": ""&amp;vlookup(to_text(W2451),'1.Learning-Goals'!$A$3:$B$100,2,FALSE))"),"")</f>
        <v/>
      </c>
      <c r="AB2451" s="50" t="str">
        <f>IFERROR(__xludf.DUMMYFUNCTION("if(or(X2451="""",X2451=""f""),"""",X2451&amp;"": ""&amp;vlookup(to_text(X2451),'1.Learning-Goals'!$A$3:$B$100,2,FALSE))"),"")</f>
        <v/>
      </c>
      <c r="AC2451" s="52"/>
      <c r="AD2451" s="52"/>
      <c r="AE2451" s="52"/>
      <c r="AF2451" s="52"/>
      <c r="AG2451" s="52"/>
      <c r="AH2451" s="52"/>
      <c r="AI2451" s="52"/>
      <c r="AJ2451" s="52"/>
    </row>
    <row r="2452" ht="15.75" customHeight="1">
      <c r="A2452" s="53"/>
      <c r="B2452" s="39" t="str">
        <f t="shared" si="1"/>
        <v/>
      </c>
      <c r="C2452" s="40">
        <v>14.4</v>
      </c>
      <c r="D2452" s="41" t="s">
        <v>7434</v>
      </c>
      <c r="E2452" s="41" t="s">
        <v>7265</v>
      </c>
      <c r="F2452" s="44"/>
      <c r="G2452" s="43"/>
      <c r="H2452" s="63" t="s">
        <v>7266</v>
      </c>
      <c r="I2452" s="43"/>
      <c r="J2452" s="46" t="s">
        <v>7431</v>
      </c>
      <c r="K2452" s="44"/>
      <c r="L2452" s="45"/>
      <c r="M2452" s="59"/>
      <c r="N2452" s="49"/>
      <c r="O2452" s="61"/>
      <c r="P2452" s="40">
        <v>14.0</v>
      </c>
      <c r="Q2452" s="59"/>
      <c r="R2452" s="59"/>
      <c r="S2452" s="49"/>
      <c r="T2452" s="50" t="str">
        <f>IFERROR(__xludf.DUMMYFUNCTION("if(isblank($A2452),"""",REGEXREPLACE($A2452,   "",?(\d),?"",  ""$1""&amp;""-""&amp;$H2452))"),"")</f>
        <v/>
      </c>
      <c r="U2452" s="51" t="str">
        <f>IFERROR(__xludf.DUMMYFUNCTION("iferror(split(A2452,"","",TRUE,TRUE),"""")"),"")</f>
        <v/>
      </c>
      <c r="V2452" s="51"/>
      <c r="W2452" s="51"/>
      <c r="X2452" s="51"/>
      <c r="Y2452" s="50" t="str">
        <f>IFERROR(__xludf.DUMMYFUNCTION("if(or(U2452="""",U2452=""f""),"""",U2452&amp;"": ""&amp;vlookup(to_text(U2452),'1.Learning-Goals'!$A$3:$B$100,2,FALSE))"),"")</f>
        <v/>
      </c>
      <c r="Z2452" s="50" t="str">
        <f>IFERROR(__xludf.DUMMYFUNCTION("if(or(V2452="""",V2452=""f""),"""",V2452&amp;"": ""&amp;vlookup(to_text(V2452),'1.Learning-Goals'!$A$3:$B$100,2,FALSE))"),"")</f>
        <v/>
      </c>
      <c r="AA2452" s="50" t="str">
        <f>IFERROR(__xludf.DUMMYFUNCTION("if(or(W2452="""",W2452=""f""),"""",W2452&amp;"": ""&amp;vlookup(to_text(W2452),'1.Learning-Goals'!$A$3:$B$100,2,FALSE))"),"")</f>
        <v/>
      </c>
      <c r="AB2452" s="50" t="str">
        <f>IFERROR(__xludf.DUMMYFUNCTION("if(or(X2452="""",X2452=""f""),"""",X2452&amp;"": ""&amp;vlookup(to_text(X2452),'1.Learning-Goals'!$A$3:$B$100,2,FALSE))"),"")</f>
        <v/>
      </c>
      <c r="AC2452" s="52"/>
      <c r="AD2452" s="52"/>
      <c r="AE2452" s="52"/>
      <c r="AF2452" s="52"/>
      <c r="AG2452" s="52"/>
      <c r="AH2452" s="52"/>
      <c r="AI2452" s="52"/>
      <c r="AJ2452" s="52"/>
    </row>
    <row r="2453" ht="15.75" customHeight="1">
      <c r="A2453" s="53"/>
      <c r="B2453" s="39" t="str">
        <f t="shared" si="1"/>
        <v/>
      </c>
      <c r="C2453" s="40">
        <v>14.5</v>
      </c>
      <c r="D2453" s="41" t="s">
        <v>7435</v>
      </c>
      <c r="E2453" s="41" t="s">
        <v>7265</v>
      </c>
      <c r="F2453" s="44"/>
      <c r="G2453" s="43"/>
      <c r="H2453" s="63" t="s">
        <v>7266</v>
      </c>
      <c r="I2453" s="43"/>
      <c r="J2453" s="46" t="s">
        <v>7431</v>
      </c>
      <c r="K2453" s="44"/>
      <c r="L2453" s="45"/>
      <c r="M2453" s="59"/>
      <c r="N2453" s="49"/>
      <c r="O2453" s="61"/>
      <c r="P2453" s="40">
        <v>14.0</v>
      </c>
      <c r="Q2453" s="59"/>
      <c r="R2453" s="59"/>
      <c r="S2453" s="49"/>
      <c r="T2453" s="50" t="str">
        <f>IFERROR(__xludf.DUMMYFUNCTION("if(isblank($A2453),"""",REGEXREPLACE($A2453,   "",?(\d),?"",  ""$1""&amp;""-""&amp;$H2453))"),"")</f>
        <v/>
      </c>
      <c r="U2453" s="51" t="str">
        <f>IFERROR(__xludf.DUMMYFUNCTION("iferror(split(A2453,"","",TRUE,TRUE),"""")"),"")</f>
        <v/>
      </c>
      <c r="V2453" s="51"/>
      <c r="W2453" s="51"/>
      <c r="X2453" s="51"/>
      <c r="Y2453" s="50" t="str">
        <f>IFERROR(__xludf.DUMMYFUNCTION("if(or(U2453="""",U2453=""f""),"""",U2453&amp;"": ""&amp;vlookup(to_text(U2453),'1.Learning-Goals'!$A$3:$B$100,2,FALSE))"),"")</f>
        <v/>
      </c>
      <c r="Z2453" s="50" t="str">
        <f>IFERROR(__xludf.DUMMYFUNCTION("if(or(V2453="""",V2453=""f""),"""",V2453&amp;"": ""&amp;vlookup(to_text(V2453),'1.Learning-Goals'!$A$3:$B$100,2,FALSE))"),"")</f>
        <v/>
      </c>
      <c r="AA2453" s="50" t="str">
        <f>IFERROR(__xludf.DUMMYFUNCTION("if(or(W2453="""",W2453=""f""),"""",W2453&amp;"": ""&amp;vlookup(to_text(W2453),'1.Learning-Goals'!$A$3:$B$100,2,FALSE))"),"")</f>
        <v/>
      </c>
      <c r="AB2453" s="50" t="str">
        <f>IFERROR(__xludf.DUMMYFUNCTION("if(or(X2453="""",X2453=""f""),"""",X2453&amp;"": ""&amp;vlookup(to_text(X2453),'1.Learning-Goals'!$A$3:$B$100,2,FALSE))"),"")</f>
        <v/>
      </c>
      <c r="AC2453" s="52"/>
      <c r="AD2453" s="52"/>
      <c r="AE2453" s="52"/>
      <c r="AF2453" s="52"/>
      <c r="AG2453" s="52"/>
      <c r="AH2453" s="52"/>
      <c r="AI2453" s="52"/>
      <c r="AJ2453" s="52"/>
    </row>
    <row r="2454" ht="15.75" customHeight="1">
      <c r="A2454" s="53"/>
      <c r="B2454" s="39" t="str">
        <f t="shared" si="1"/>
        <v/>
      </c>
      <c r="C2454" s="40">
        <v>14.6</v>
      </c>
      <c r="D2454" s="41" t="s">
        <v>7436</v>
      </c>
      <c r="E2454" s="41" t="s">
        <v>7265</v>
      </c>
      <c r="F2454" s="44"/>
      <c r="G2454" s="43"/>
      <c r="H2454" s="63" t="s">
        <v>7266</v>
      </c>
      <c r="I2454" s="43"/>
      <c r="J2454" s="46" t="s">
        <v>7431</v>
      </c>
      <c r="K2454" s="44"/>
      <c r="L2454" s="45"/>
      <c r="M2454" s="59"/>
      <c r="N2454" s="49"/>
      <c r="O2454" s="61"/>
      <c r="P2454" s="40">
        <v>14.0</v>
      </c>
      <c r="Q2454" s="59"/>
      <c r="R2454" s="59"/>
      <c r="S2454" s="49"/>
      <c r="T2454" s="50" t="str">
        <f>IFERROR(__xludf.DUMMYFUNCTION("if(isblank($A2454),"""",REGEXREPLACE($A2454,   "",?(\d),?"",  ""$1""&amp;""-""&amp;$H2454))"),"")</f>
        <v/>
      </c>
      <c r="U2454" s="51" t="str">
        <f>IFERROR(__xludf.DUMMYFUNCTION("iferror(split(A2454,"","",TRUE,TRUE),"""")"),"")</f>
        <v/>
      </c>
      <c r="V2454" s="51"/>
      <c r="W2454" s="51"/>
      <c r="X2454" s="51"/>
      <c r="Y2454" s="50" t="str">
        <f>IFERROR(__xludf.DUMMYFUNCTION("if(or(U2454="""",U2454=""f""),"""",U2454&amp;"": ""&amp;vlookup(to_text(U2454),'1.Learning-Goals'!$A$3:$B$100,2,FALSE))"),"")</f>
        <v/>
      </c>
      <c r="Z2454" s="50" t="str">
        <f>IFERROR(__xludf.DUMMYFUNCTION("if(or(V2454="""",V2454=""f""),"""",V2454&amp;"": ""&amp;vlookup(to_text(V2454),'1.Learning-Goals'!$A$3:$B$100,2,FALSE))"),"")</f>
        <v/>
      </c>
      <c r="AA2454" s="50" t="str">
        <f>IFERROR(__xludf.DUMMYFUNCTION("if(or(W2454="""",W2454=""f""),"""",W2454&amp;"": ""&amp;vlookup(to_text(W2454),'1.Learning-Goals'!$A$3:$B$100,2,FALSE))"),"")</f>
        <v/>
      </c>
      <c r="AB2454" s="50" t="str">
        <f>IFERROR(__xludf.DUMMYFUNCTION("if(or(X2454="""",X2454=""f""),"""",X2454&amp;"": ""&amp;vlookup(to_text(X2454),'1.Learning-Goals'!$A$3:$B$100,2,FALSE))"),"")</f>
        <v/>
      </c>
      <c r="AC2454" s="52"/>
      <c r="AD2454" s="52"/>
      <c r="AE2454" s="52"/>
      <c r="AF2454" s="52"/>
      <c r="AG2454" s="52"/>
      <c r="AH2454" s="52"/>
      <c r="AI2454" s="52"/>
      <c r="AJ2454" s="52"/>
    </row>
    <row r="2455" ht="15.75" customHeight="1">
      <c r="A2455" s="53"/>
      <c r="B2455" s="39" t="str">
        <f t="shared" si="1"/>
        <v/>
      </c>
      <c r="C2455" s="40">
        <v>14.7</v>
      </c>
      <c r="D2455" s="41" t="s">
        <v>7437</v>
      </c>
      <c r="E2455" s="41" t="s">
        <v>7265</v>
      </c>
      <c r="F2455" s="44"/>
      <c r="G2455" s="43"/>
      <c r="H2455" s="63" t="s">
        <v>7266</v>
      </c>
      <c r="I2455" s="43"/>
      <c r="J2455" s="46" t="s">
        <v>7431</v>
      </c>
      <c r="K2455" s="44"/>
      <c r="L2455" s="45"/>
      <c r="M2455" s="59"/>
      <c r="N2455" s="49"/>
      <c r="O2455" s="61"/>
      <c r="P2455" s="40">
        <v>14.0</v>
      </c>
      <c r="Q2455" s="59"/>
      <c r="R2455" s="59"/>
      <c r="S2455" s="49"/>
      <c r="T2455" s="50" t="str">
        <f>IFERROR(__xludf.DUMMYFUNCTION("if(isblank($A2455),"""",REGEXREPLACE($A2455,   "",?(\d),?"",  ""$1""&amp;""-""&amp;$H2455))"),"")</f>
        <v/>
      </c>
      <c r="U2455" s="51" t="str">
        <f>IFERROR(__xludf.DUMMYFUNCTION("iferror(split(A2455,"","",TRUE,TRUE),"""")"),"")</f>
        <v/>
      </c>
      <c r="V2455" s="51"/>
      <c r="W2455" s="51"/>
      <c r="X2455" s="51"/>
      <c r="Y2455" s="50" t="str">
        <f>IFERROR(__xludf.DUMMYFUNCTION("if(or(U2455="""",U2455=""f""),"""",U2455&amp;"": ""&amp;vlookup(to_text(U2455),'1.Learning-Goals'!$A$3:$B$100,2,FALSE))"),"")</f>
        <v/>
      </c>
      <c r="Z2455" s="50" t="str">
        <f>IFERROR(__xludf.DUMMYFUNCTION("if(or(V2455="""",V2455=""f""),"""",V2455&amp;"": ""&amp;vlookup(to_text(V2455),'1.Learning-Goals'!$A$3:$B$100,2,FALSE))"),"")</f>
        <v/>
      </c>
      <c r="AA2455" s="50" t="str">
        <f>IFERROR(__xludf.DUMMYFUNCTION("if(or(W2455="""",W2455=""f""),"""",W2455&amp;"": ""&amp;vlookup(to_text(W2455),'1.Learning-Goals'!$A$3:$B$100,2,FALSE))"),"")</f>
        <v/>
      </c>
      <c r="AB2455" s="50" t="str">
        <f>IFERROR(__xludf.DUMMYFUNCTION("if(or(X2455="""",X2455=""f""),"""",X2455&amp;"": ""&amp;vlookup(to_text(X2455),'1.Learning-Goals'!$A$3:$B$100,2,FALSE))"),"")</f>
        <v/>
      </c>
      <c r="AC2455" s="52"/>
      <c r="AD2455" s="52"/>
      <c r="AE2455" s="52"/>
      <c r="AF2455" s="52"/>
      <c r="AG2455" s="52"/>
      <c r="AH2455" s="52"/>
      <c r="AI2455" s="52"/>
      <c r="AJ2455" s="52"/>
    </row>
    <row r="2456" ht="15.75" customHeight="1">
      <c r="A2456" s="53"/>
      <c r="B2456" s="39" t="str">
        <f t="shared" si="1"/>
        <v/>
      </c>
      <c r="C2456" s="40" t="s">
        <v>7438</v>
      </c>
      <c r="D2456" s="41" t="s">
        <v>7439</v>
      </c>
      <c r="E2456" s="41" t="s">
        <v>7265</v>
      </c>
      <c r="F2456" s="44"/>
      <c r="G2456" s="43"/>
      <c r="H2456" s="63" t="s">
        <v>7266</v>
      </c>
      <c r="I2456" s="43"/>
      <c r="J2456" s="46" t="s">
        <v>7431</v>
      </c>
      <c r="K2456" s="44"/>
      <c r="L2456" s="45"/>
      <c r="M2456" s="59"/>
      <c r="N2456" s="49"/>
      <c r="O2456" s="61"/>
      <c r="P2456" s="40">
        <v>14.0</v>
      </c>
      <c r="Q2456" s="59"/>
      <c r="R2456" s="59"/>
      <c r="S2456" s="49"/>
      <c r="T2456" s="50" t="str">
        <f>IFERROR(__xludf.DUMMYFUNCTION("if(isblank($A2456),"""",REGEXREPLACE($A2456,   "",?(\d),?"",  ""$1""&amp;""-""&amp;$H2456))"),"")</f>
        <v/>
      </c>
      <c r="U2456" s="51" t="str">
        <f>IFERROR(__xludf.DUMMYFUNCTION("iferror(split(A2456,"","",TRUE,TRUE),"""")"),"")</f>
        <v/>
      </c>
      <c r="V2456" s="51"/>
      <c r="W2456" s="51"/>
      <c r="X2456" s="51"/>
      <c r="Y2456" s="50" t="str">
        <f>IFERROR(__xludf.DUMMYFUNCTION("if(or(U2456="""",U2456=""f""),"""",U2456&amp;"": ""&amp;vlookup(to_text(U2456),'1.Learning-Goals'!$A$3:$B$100,2,FALSE))"),"")</f>
        <v/>
      </c>
      <c r="Z2456" s="50" t="str">
        <f>IFERROR(__xludf.DUMMYFUNCTION("if(or(V2456="""",V2456=""f""),"""",V2456&amp;"": ""&amp;vlookup(to_text(V2456),'1.Learning-Goals'!$A$3:$B$100,2,FALSE))"),"")</f>
        <v/>
      </c>
      <c r="AA2456" s="50" t="str">
        <f>IFERROR(__xludf.DUMMYFUNCTION("if(or(W2456="""",W2456=""f""),"""",W2456&amp;"": ""&amp;vlookup(to_text(W2456),'1.Learning-Goals'!$A$3:$B$100,2,FALSE))"),"")</f>
        <v/>
      </c>
      <c r="AB2456" s="50" t="str">
        <f>IFERROR(__xludf.DUMMYFUNCTION("if(or(X2456="""",X2456=""f""),"""",X2456&amp;"": ""&amp;vlookup(to_text(X2456),'1.Learning-Goals'!$A$3:$B$100,2,FALSE))"),"")</f>
        <v/>
      </c>
      <c r="AC2456" s="52"/>
      <c r="AD2456" s="52"/>
      <c r="AE2456" s="52"/>
      <c r="AF2456" s="52"/>
      <c r="AG2456" s="52"/>
      <c r="AH2456" s="52"/>
      <c r="AI2456" s="52"/>
      <c r="AJ2456" s="52"/>
    </row>
    <row r="2457" ht="15.75" customHeight="1">
      <c r="A2457" s="53"/>
      <c r="B2457" s="39" t="str">
        <f t="shared" si="1"/>
        <v/>
      </c>
      <c r="C2457" s="40" t="s">
        <v>7440</v>
      </c>
      <c r="D2457" s="41" t="s">
        <v>7441</v>
      </c>
      <c r="E2457" s="41" t="s">
        <v>7265</v>
      </c>
      <c r="F2457" s="44"/>
      <c r="G2457" s="43"/>
      <c r="H2457" s="63" t="s">
        <v>7266</v>
      </c>
      <c r="I2457" s="43"/>
      <c r="J2457" s="46" t="s">
        <v>7431</v>
      </c>
      <c r="K2457" s="44"/>
      <c r="L2457" s="45"/>
      <c r="M2457" s="59"/>
      <c r="N2457" s="49"/>
      <c r="O2457" s="61"/>
      <c r="P2457" s="40">
        <v>14.0</v>
      </c>
      <c r="Q2457" s="59"/>
      <c r="R2457" s="59"/>
      <c r="S2457" s="49"/>
      <c r="T2457" s="50" t="str">
        <f>IFERROR(__xludf.DUMMYFUNCTION("if(isblank($A2457),"""",REGEXREPLACE($A2457,   "",?(\d),?"",  ""$1""&amp;""-""&amp;$H2457))"),"")</f>
        <v/>
      </c>
      <c r="U2457" s="51" t="str">
        <f>IFERROR(__xludf.DUMMYFUNCTION("iferror(split(A2457,"","",TRUE,TRUE),"""")"),"")</f>
        <v/>
      </c>
      <c r="V2457" s="51"/>
      <c r="W2457" s="51"/>
      <c r="X2457" s="51"/>
      <c r="Y2457" s="50" t="str">
        <f>IFERROR(__xludf.DUMMYFUNCTION("if(or(U2457="""",U2457=""f""),"""",U2457&amp;"": ""&amp;vlookup(to_text(U2457),'1.Learning-Goals'!$A$3:$B$100,2,FALSE))"),"")</f>
        <v/>
      </c>
      <c r="Z2457" s="50" t="str">
        <f>IFERROR(__xludf.DUMMYFUNCTION("if(or(V2457="""",V2457=""f""),"""",V2457&amp;"": ""&amp;vlookup(to_text(V2457),'1.Learning-Goals'!$A$3:$B$100,2,FALSE))"),"")</f>
        <v/>
      </c>
      <c r="AA2457" s="50" t="str">
        <f>IFERROR(__xludf.DUMMYFUNCTION("if(or(W2457="""",W2457=""f""),"""",W2457&amp;"": ""&amp;vlookup(to_text(W2457),'1.Learning-Goals'!$A$3:$B$100,2,FALSE))"),"")</f>
        <v/>
      </c>
      <c r="AB2457" s="50" t="str">
        <f>IFERROR(__xludf.DUMMYFUNCTION("if(or(X2457="""",X2457=""f""),"""",X2457&amp;"": ""&amp;vlookup(to_text(X2457),'1.Learning-Goals'!$A$3:$B$100,2,FALSE))"),"")</f>
        <v/>
      </c>
      <c r="AC2457" s="52"/>
      <c r="AD2457" s="52"/>
      <c r="AE2457" s="52"/>
      <c r="AF2457" s="52"/>
      <c r="AG2457" s="52"/>
      <c r="AH2457" s="52"/>
      <c r="AI2457" s="52"/>
      <c r="AJ2457" s="52"/>
    </row>
    <row r="2458" ht="15.75" customHeight="1">
      <c r="A2458" s="53"/>
      <c r="B2458" s="39" t="str">
        <f t="shared" si="1"/>
        <v/>
      </c>
      <c r="C2458" s="40" t="s">
        <v>7442</v>
      </c>
      <c r="D2458" s="41" t="s">
        <v>7443</v>
      </c>
      <c r="E2458" s="41" t="s">
        <v>7265</v>
      </c>
      <c r="F2458" s="44"/>
      <c r="G2458" s="43"/>
      <c r="H2458" s="63" t="s">
        <v>7266</v>
      </c>
      <c r="I2458" s="43"/>
      <c r="J2458" s="46" t="s">
        <v>7431</v>
      </c>
      <c r="K2458" s="44"/>
      <c r="L2458" s="45"/>
      <c r="M2458" s="59"/>
      <c r="N2458" s="49"/>
      <c r="O2458" s="61"/>
      <c r="P2458" s="40">
        <v>14.0</v>
      </c>
      <c r="Q2458" s="59"/>
      <c r="R2458" s="59"/>
      <c r="S2458" s="49"/>
      <c r="T2458" s="50" t="str">
        <f>IFERROR(__xludf.DUMMYFUNCTION("if(isblank($A2458),"""",REGEXREPLACE($A2458,   "",?(\d),?"",  ""$1""&amp;""-""&amp;$H2458))"),"")</f>
        <v/>
      </c>
      <c r="U2458" s="51" t="str">
        <f>IFERROR(__xludf.DUMMYFUNCTION("iferror(split(A2458,"","",TRUE,TRUE),"""")"),"")</f>
        <v/>
      </c>
      <c r="V2458" s="51"/>
      <c r="W2458" s="51"/>
      <c r="X2458" s="51"/>
      <c r="Y2458" s="50" t="str">
        <f>IFERROR(__xludf.DUMMYFUNCTION("if(or(U2458="""",U2458=""f""),"""",U2458&amp;"": ""&amp;vlookup(to_text(U2458),'1.Learning-Goals'!$A$3:$B$100,2,FALSE))"),"")</f>
        <v/>
      </c>
      <c r="Z2458" s="50" t="str">
        <f>IFERROR(__xludf.DUMMYFUNCTION("if(or(V2458="""",V2458=""f""),"""",V2458&amp;"": ""&amp;vlookup(to_text(V2458),'1.Learning-Goals'!$A$3:$B$100,2,FALSE))"),"")</f>
        <v/>
      </c>
      <c r="AA2458" s="50" t="str">
        <f>IFERROR(__xludf.DUMMYFUNCTION("if(or(W2458="""",W2458=""f""),"""",W2458&amp;"": ""&amp;vlookup(to_text(W2458),'1.Learning-Goals'!$A$3:$B$100,2,FALSE))"),"")</f>
        <v/>
      </c>
      <c r="AB2458" s="50" t="str">
        <f>IFERROR(__xludf.DUMMYFUNCTION("if(or(X2458="""",X2458=""f""),"""",X2458&amp;"": ""&amp;vlookup(to_text(X2458),'1.Learning-Goals'!$A$3:$B$100,2,FALSE))"),"")</f>
        <v/>
      </c>
      <c r="AC2458" s="52"/>
      <c r="AD2458" s="52"/>
      <c r="AE2458" s="52"/>
      <c r="AF2458" s="52"/>
      <c r="AG2458" s="52"/>
      <c r="AH2458" s="52"/>
      <c r="AI2458" s="52"/>
      <c r="AJ2458" s="52"/>
    </row>
    <row r="2459" ht="15.75" customHeight="1">
      <c r="A2459" s="53"/>
      <c r="B2459" s="39" t="str">
        <f t="shared" si="1"/>
        <v/>
      </c>
      <c r="C2459" s="40">
        <v>15.1</v>
      </c>
      <c r="D2459" s="41" t="s">
        <v>7444</v>
      </c>
      <c r="E2459" s="41" t="s">
        <v>7265</v>
      </c>
      <c r="F2459" s="44"/>
      <c r="G2459" s="43"/>
      <c r="H2459" s="63" t="s">
        <v>7266</v>
      </c>
      <c r="I2459" s="43"/>
      <c r="J2459" s="46" t="s">
        <v>7445</v>
      </c>
      <c r="K2459" s="44"/>
      <c r="L2459" s="45"/>
      <c r="M2459" s="59"/>
      <c r="N2459" s="49"/>
      <c r="O2459" s="61"/>
      <c r="P2459" s="40">
        <v>15.0</v>
      </c>
      <c r="Q2459" s="59"/>
      <c r="R2459" s="59"/>
      <c r="S2459" s="49"/>
      <c r="T2459" s="50" t="str">
        <f>IFERROR(__xludf.DUMMYFUNCTION("if(isblank($A2459),"""",REGEXREPLACE($A2459,   "",?(\d),?"",  ""$1""&amp;""-""&amp;$H2459))"),"")</f>
        <v/>
      </c>
      <c r="U2459" s="51" t="str">
        <f>IFERROR(__xludf.DUMMYFUNCTION("iferror(split(A2459,"","",TRUE,TRUE),"""")"),"")</f>
        <v/>
      </c>
      <c r="V2459" s="51"/>
      <c r="W2459" s="51"/>
      <c r="X2459" s="51"/>
      <c r="Y2459" s="50" t="str">
        <f>IFERROR(__xludf.DUMMYFUNCTION("if(or(U2459="""",U2459=""f""),"""",U2459&amp;"": ""&amp;vlookup(to_text(U2459),'1.Learning-Goals'!$A$3:$B$100,2,FALSE))"),"")</f>
        <v/>
      </c>
      <c r="Z2459" s="50" t="str">
        <f>IFERROR(__xludf.DUMMYFUNCTION("if(or(V2459="""",V2459=""f""),"""",V2459&amp;"": ""&amp;vlookup(to_text(V2459),'1.Learning-Goals'!$A$3:$B$100,2,FALSE))"),"")</f>
        <v/>
      </c>
      <c r="AA2459" s="50" t="str">
        <f>IFERROR(__xludf.DUMMYFUNCTION("if(or(W2459="""",W2459=""f""),"""",W2459&amp;"": ""&amp;vlookup(to_text(W2459),'1.Learning-Goals'!$A$3:$B$100,2,FALSE))"),"")</f>
        <v/>
      </c>
      <c r="AB2459" s="50" t="str">
        <f>IFERROR(__xludf.DUMMYFUNCTION("if(or(X2459="""",X2459=""f""),"""",X2459&amp;"": ""&amp;vlookup(to_text(X2459),'1.Learning-Goals'!$A$3:$B$100,2,FALSE))"),"")</f>
        <v/>
      </c>
      <c r="AC2459" s="52"/>
      <c r="AD2459" s="52"/>
      <c r="AE2459" s="52"/>
      <c r="AF2459" s="52"/>
      <c r="AG2459" s="52"/>
      <c r="AH2459" s="52"/>
      <c r="AI2459" s="52"/>
      <c r="AJ2459" s="52"/>
    </row>
    <row r="2460" ht="15.75" customHeight="1">
      <c r="A2460" s="53"/>
      <c r="B2460" s="39" t="str">
        <f t="shared" si="1"/>
        <v/>
      </c>
      <c r="C2460" s="40">
        <v>15.2</v>
      </c>
      <c r="D2460" s="41" t="s">
        <v>7446</v>
      </c>
      <c r="E2460" s="41" t="s">
        <v>7265</v>
      </c>
      <c r="F2460" s="44"/>
      <c r="G2460" s="43"/>
      <c r="H2460" s="63" t="s">
        <v>7266</v>
      </c>
      <c r="I2460" s="43"/>
      <c r="J2460" s="46" t="s">
        <v>7445</v>
      </c>
      <c r="K2460" s="44"/>
      <c r="L2460" s="45"/>
      <c r="M2460" s="59"/>
      <c r="N2460" s="49"/>
      <c r="O2460" s="61"/>
      <c r="P2460" s="40">
        <v>15.0</v>
      </c>
      <c r="Q2460" s="59"/>
      <c r="R2460" s="59"/>
      <c r="S2460" s="49"/>
      <c r="T2460" s="50" t="str">
        <f>IFERROR(__xludf.DUMMYFUNCTION("if(isblank($A2460),"""",REGEXREPLACE($A2460,   "",?(\d),?"",  ""$1""&amp;""-""&amp;$H2460))"),"")</f>
        <v/>
      </c>
      <c r="U2460" s="51" t="str">
        <f>IFERROR(__xludf.DUMMYFUNCTION("iferror(split(A2460,"","",TRUE,TRUE),"""")"),"")</f>
        <v/>
      </c>
      <c r="V2460" s="51"/>
      <c r="W2460" s="51"/>
      <c r="X2460" s="51"/>
      <c r="Y2460" s="50" t="str">
        <f>IFERROR(__xludf.DUMMYFUNCTION("if(or(U2460="""",U2460=""f""),"""",U2460&amp;"": ""&amp;vlookup(to_text(U2460),'1.Learning-Goals'!$A$3:$B$100,2,FALSE))"),"")</f>
        <v/>
      </c>
      <c r="Z2460" s="50" t="str">
        <f>IFERROR(__xludf.DUMMYFUNCTION("if(or(V2460="""",V2460=""f""),"""",V2460&amp;"": ""&amp;vlookup(to_text(V2460),'1.Learning-Goals'!$A$3:$B$100,2,FALSE))"),"")</f>
        <v/>
      </c>
      <c r="AA2460" s="50" t="str">
        <f>IFERROR(__xludf.DUMMYFUNCTION("if(or(W2460="""",W2460=""f""),"""",W2460&amp;"": ""&amp;vlookup(to_text(W2460),'1.Learning-Goals'!$A$3:$B$100,2,FALSE))"),"")</f>
        <v/>
      </c>
      <c r="AB2460" s="50" t="str">
        <f>IFERROR(__xludf.DUMMYFUNCTION("if(or(X2460="""",X2460=""f""),"""",X2460&amp;"": ""&amp;vlookup(to_text(X2460),'1.Learning-Goals'!$A$3:$B$100,2,FALSE))"),"")</f>
        <v/>
      </c>
      <c r="AC2460" s="52"/>
      <c r="AD2460" s="52"/>
      <c r="AE2460" s="52"/>
      <c r="AF2460" s="52"/>
      <c r="AG2460" s="52"/>
      <c r="AH2460" s="52"/>
      <c r="AI2460" s="52"/>
      <c r="AJ2460" s="52"/>
    </row>
    <row r="2461" ht="15.75" customHeight="1">
      <c r="A2461" s="53"/>
      <c r="B2461" s="39" t="str">
        <f t="shared" si="1"/>
        <v/>
      </c>
      <c r="C2461" s="40">
        <v>15.3</v>
      </c>
      <c r="D2461" s="41" t="s">
        <v>7447</v>
      </c>
      <c r="E2461" s="41" t="s">
        <v>7265</v>
      </c>
      <c r="F2461" s="44"/>
      <c r="G2461" s="43"/>
      <c r="H2461" s="63" t="s">
        <v>7266</v>
      </c>
      <c r="I2461" s="43"/>
      <c r="J2461" s="46" t="s">
        <v>7445</v>
      </c>
      <c r="K2461" s="44"/>
      <c r="L2461" s="45"/>
      <c r="M2461" s="59"/>
      <c r="N2461" s="49"/>
      <c r="O2461" s="61"/>
      <c r="P2461" s="40">
        <v>15.0</v>
      </c>
      <c r="Q2461" s="59"/>
      <c r="R2461" s="59"/>
      <c r="S2461" s="49"/>
      <c r="T2461" s="50" t="str">
        <f>IFERROR(__xludf.DUMMYFUNCTION("if(isblank($A2461),"""",REGEXREPLACE($A2461,   "",?(\d),?"",  ""$1""&amp;""-""&amp;$H2461))"),"")</f>
        <v/>
      </c>
      <c r="U2461" s="51" t="str">
        <f>IFERROR(__xludf.DUMMYFUNCTION("iferror(split(A2461,"","",TRUE,TRUE),"""")"),"")</f>
        <v/>
      </c>
      <c r="V2461" s="51"/>
      <c r="W2461" s="51"/>
      <c r="X2461" s="51"/>
      <c r="Y2461" s="50" t="str">
        <f>IFERROR(__xludf.DUMMYFUNCTION("if(or(U2461="""",U2461=""f""),"""",U2461&amp;"": ""&amp;vlookup(to_text(U2461),'1.Learning-Goals'!$A$3:$B$100,2,FALSE))"),"")</f>
        <v/>
      </c>
      <c r="Z2461" s="50" t="str">
        <f>IFERROR(__xludf.DUMMYFUNCTION("if(or(V2461="""",V2461=""f""),"""",V2461&amp;"": ""&amp;vlookup(to_text(V2461),'1.Learning-Goals'!$A$3:$B$100,2,FALSE))"),"")</f>
        <v/>
      </c>
      <c r="AA2461" s="50" t="str">
        <f>IFERROR(__xludf.DUMMYFUNCTION("if(or(W2461="""",W2461=""f""),"""",W2461&amp;"": ""&amp;vlookup(to_text(W2461),'1.Learning-Goals'!$A$3:$B$100,2,FALSE))"),"")</f>
        <v/>
      </c>
      <c r="AB2461" s="50" t="str">
        <f>IFERROR(__xludf.DUMMYFUNCTION("if(or(X2461="""",X2461=""f""),"""",X2461&amp;"": ""&amp;vlookup(to_text(X2461),'1.Learning-Goals'!$A$3:$B$100,2,FALSE))"),"")</f>
        <v/>
      </c>
      <c r="AC2461" s="52"/>
      <c r="AD2461" s="52"/>
      <c r="AE2461" s="52"/>
      <c r="AF2461" s="52"/>
      <c r="AG2461" s="52"/>
      <c r="AH2461" s="52"/>
      <c r="AI2461" s="52"/>
      <c r="AJ2461" s="52"/>
    </row>
    <row r="2462" ht="15.75" customHeight="1">
      <c r="A2462" s="53"/>
      <c r="B2462" s="39" t="str">
        <f t="shared" si="1"/>
        <v/>
      </c>
      <c r="C2462" s="40">
        <v>15.4</v>
      </c>
      <c r="D2462" s="41" t="s">
        <v>7448</v>
      </c>
      <c r="E2462" s="41" t="s">
        <v>7265</v>
      </c>
      <c r="F2462" s="44"/>
      <c r="G2462" s="43"/>
      <c r="H2462" s="63" t="s">
        <v>7266</v>
      </c>
      <c r="I2462" s="43"/>
      <c r="J2462" s="46" t="s">
        <v>7445</v>
      </c>
      <c r="K2462" s="44"/>
      <c r="L2462" s="45"/>
      <c r="M2462" s="59"/>
      <c r="N2462" s="49"/>
      <c r="O2462" s="61"/>
      <c r="P2462" s="40">
        <v>15.0</v>
      </c>
      <c r="Q2462" s="59"/>
      <c r="R2462" s="59"/>
      <c r="S2462" s="49"/>
      <c r="T2462" s="50" t="str">
        <f>IFERROR(__xludf.DUMMYFUNCTION("if(isblank($A2462),"""",REGEXREPLACE($A2462,   "",?(\d),?"",  ""$1""&amp;""-""&amp;$H2462))"),"")</f>
        <v/>
      </c>
      <c r="U2462" s="51" t="str">
        <f>IFERROR(__xludf.DUMMYFUNCTION("iferror(split(A2462,"","",TRUE,TRUE),"""")"),"")</f>
        <v/>
      </c>
      <c r="V2462" s="51"/>
      <c r="W2462" s="51"/>
      <c r="X2462" s="51"/>
      <c r="Y2462" s="50" t="str">
        <f>IFERROR(__xludf.DUMMYFUNCTION("if(or(U2462="""",U2462=""f""),"""",U2462&amp;"": ""&amp;vlookup(to_text(U2462),'1.Learning-Goals'!$A$3:$B$100,2,FALSE))"),"")</f>
        <v/>
      </c>
      <c r="Z2462" s="50" t="str">
        <f>IFERROR(__xludf.DUMMYFUNCTION("if(or(V2462="""",V2462=""f""),"""",V2462&amp;"": ""&amp;vlookup(to_text(V2462),'1.Learning-Goals'!$A$3:$B$100,2,FALSE))"),"")</f>
        <v/>
      </c>
      <c r="AA2462" s="50" t="str">
        <f>IFERROR(__xludf.DUMMYFUNCTION("if(or(W2462="""",W2462=""f""),"""",W2462&amp;"": ""&amp;vlookup(to_text(W2462),'1.Learning-Goals'!$A$3:$B$100,2,FALSE))"),"")</f>
        <v/>
      </c>
      <c r="AB2462" s="50" t="str">
        <f>IFERROR(__xludf.DUMMYFUNCTION("if(or(X2462="""",X2462=""f""),"""",X2462&amp;"": ""&amp;vlookup(to_text(X2462),'1.Learning-Goals'!$A$3:$B$100,2,FALSE))"),"")</f>
        <v/>
      </c>
      <c r="AC2462" s="52"/>
      <c r="AD2462" s="52"/>
      <c r="AE2462" s="52"/>
      <c r="AF2462" s="52"/>
      <c r="AG2462" s="52"/>
      <c r="AH2462" s="52"/>
      <c r="AI2462" s="52"/>
      <c r="AJ2462" s="52"/>
    </row>
    <row r="2463" ht="15.75" customHeight="1">
      <c r="A2463" s="53"/>
      <c r="B2463" s="39" t="str">
        <f t="shared" si="1"/>
        <v/>
      </c>
      <c r="C2463" s="40">
        <v>15.5</v>
      </c>
      <c r="D2463" s="41" t="s">
        <v>7449</v>
      </c>
      <c r="E2463" s="41" t="s">
        <v>7265</v>
      </c>
      <c r="F2463" s="44"/>
      <c r="G2463" s="43"/>
      <c r="H2463" s="63" t="s">
        <v>7266</v>
      </c>
      <c r="I2463" s="43"/>
      <c r="J2463" s="46" t="s">
        <v>7445</v>
      </c>
      <c r="K2463" s="44"/>
      <c r="L2463" s="45"/>
      <c r="M2463" s="59"/>
      <c r="N2463" s="49"/>
      <c r="O2463" s="61"/>
      <c r="P2463" s="40">
        <v>15.0</v>
      </c>
      <c r="Q2463" s="59"/>
      <c r="R2463" s="59"/>
      <c r="S2463" s="49"/>
      <c r="T2463" s="50" t="str">
        <f>IFERROR(__xludf.DUMMYFUNCTION("if(isblank($A2463),"""",REGEXREPLACE($A2463,   "",?(\d),?"",  ""$1""&amp;""-""&amp;$H2463))"),"")</f>
        <v/>
      </c>
      <c r="U2463" s="51" t="str">
        <f>IFERROR(__xludf.DUMMYFUNCTION("iferror(split(A2463,"","",TRUE,TRUE),"""")"),"")</f>
        <v/>
      </c>
      <c r="V2463" s="51"/>
      <c r="W2463" s="51"/>
      <c r="X2463" s="51"/>
      <c r="Y2463" s="50" t="str">
        <f>IFERROR(__xludf.DUMMYFUNCTION("if(or(U2463="""",U2463=""f""),"""",U2463&amp;"": ""&amp;vlookup(to_text(U2463),'1.Learning-Goals'!$A$3:$B$100,2,FALSE))"),"")</f>
        <v/>
      </c>
      <c r="Z2463" s="50" t="str">
        <f>IFERROR(__xludf.DUMMYFUNCTION("if(or(V2463="""",V2463=""f""),"""",V2463&amp;"": ""&amp;vlookup(to_text(V2463),'1.Learning-Goals'!$A$3:$B$100,2,FALSE))"),"")</f>
        <v/>
      </c>
      <c r="AA2463" s="50" t="str">
        <f>IFERROR(__xludf.DUMMYFUNCTION("if(or(W2463="""",W2463=""f""),"""",W2463&amp;"": ""&amp;vlookup(to_text(W2463),'1.Learning-Goals'!$A$3:$B$100,2,FALSE))"),"")</f>
        <v/>
      </c>
      <c r="AB2463" s="50" t="str">
        <f>IFERROR(__xludf.DUMMYFUNCTION("if(or(X2463="""",X2463=""f""),"""",X2463&amp;"": ""&amp;vlookup(to_text(X2463),'1.Learning-Goals'!$A$3:$B$100,2,FALSE))"),"")</f>
        <v/>
      </c>
      <c r="AC2463" s="52"/>
      <c r="AD2463" s="52"/>
      <c r="AE2463" s="52"/>
      <c r="AF2463" s="52"/>
      <c r="AG2463" s="52"/>
      <c r="AH2463" s="52"/>
      <c r="AI2463" s="52"/>
      <c r="AJ2463" s="52"/>
    </row>
    <row r="2464" ht="15.75" customHeight="1">
      <c r="A2464" s="53"/>
      <c r="B2464" s="39" t="str">
        <f t="shared" si="1"/>
        <v/>
      </c>
      <c r="C2464" s="40">
        <v>15.6</v>
      </c>
      <c r="D2464" s="41" t="s">
        <v>7450</v>
      </c>
      <c r="E2464" s="41" t="s">
        <v>7265</v>
      </c>
      <c r="F2464" s="44"/>
      <c r="G2464" s="43"/>
      <c r="H2464" s="63" t="s">
        <v>7266</v>
      </c>
      <c r="I2464" s="43"/>
      <c r="J2464" s="46" t="s">
        <v>7445</v>
      </c>
      <c r="K2464" s="44"/>
      <c r="L2464" s="45"/>
      <c r="M2464" s="59"/>
      <c r="N2464" s="49"/>
      <c r="O2464" s="61"/>
      <c r="P2464" s="40">
        <v>15.0</v>
      </c>
      <c r="Q2464" s="59"/>
      <c r="R2464" s="59"/>
      <c r="S2464" s="49"/>
      <c r="T2464" s="50" t="str">
        <f>IFERROR(__xludf.DUMMYFUNCTION("if(isblank($A2464),"""",REGEXREPLACE($A2464,   "",?(\d),?"",  ""$1""&amp;""-""&amp;$H2464))"),"")</f>
        <v/>
      </c>
      <c r="U2464" s="51" t="str">
        <f>IFERROR(__xludf.DUMMYFUNCTION("iferror(split(A2464,"","",TRUE,TRUE),"""")"),"")</f>
        <v/>
      </c>
      <c r="V2464" s="51"/>
      <c r="W2464" s="51"/>
      <c r="X2464" s="51"/>
      <c r="Y2464" s="50" t="str">
        <f>IFERROR(__xludf.DUMMYFUNCTION("if(or(U2464="""",U2464=""f""),"""",U2464&amp;"": ""&amp;vlookup(to_text(U2464),'1.Learning-Goals'!$A$3:$B$100,2,FALSE))"),"")</f>
        <v/>
      </c>
      <c r="Z2464" s="50" t="str">
        <f>IFERROR(__xludf.DUMMYFUNCTION("if(or(V2464="""",V2464=""f""),"""",V2464&amp;"": ""&amp;vlookup(to_text(V2464),'1.Learning-Goals'!$A$3:$B$100,2,FALSE))"),"")</f>
        <v/>
      </c>
      <c r="AA2464" s="50" t="str">
        <f>IFERROR(__xludf.DUMMYFUNCTION("if(or(W2464="""",W2464=""f""),"""",W2464&amp;"": ""&amp;vlookup(to_text(W2464),'1.Learning-Goals'!$A$3:$B$100,2,FALSE))"),"")</f>
        <v/>
      </c>
      <c r="AB2464" s="50" t="str">
        <f>IFERROR(__xludf.DUMMYFUNCTION("if(or(X2464="""",X2464=""f""),"""",X2464&amp;"": ""&amp;vlookup(to_text(X2464),'1.Learning-Goals'!$A$3:$B$100,2,FALSE))"),"")</f>
        <v/>
      </c>
      <c r="AC2464" s="52"/>
      <c r="AD2464" s="52"/>
      <c r="AE2464" s="52"/>
      <c r="AF2464" s="52"/>
      <c r="AG2464" s="52"/>
      <c r="AH2464" s="52"/>
      <c r="AI2464" s="52"/>
      <c r="AJ2464" s="52"/>
    </row>
    <row r="2465" ht="15.75" customHeight="1">
      <c r="A2465" s="53"/>
      <c r="B2465" s="39" t="str">
        <f t="shared" si="1"/>
        <v/>
      </c>
      <c r="C2465" s="40">
        <v>15.7</v>
      </c>
      <c r="D2465" s="41" t="s">
        <v>7451</v>
      </c>
      <c r="E2465" s="41" t="s">
        <v>7265</v>
      </c>
      <c r="F2465" s="44"/>
      <c r="G2465" s="43"/>
      <c r="H2465" s="63" t="s">
        <v>7266</v>
      </c>
      <c r="I2465" s="43"/>
      <c r="J2465" s="46" t="s">
        <v>7445</v>
      </c>
      <c r="K2465" s="44"/>
      <c r="L2465" s="45"/>
      <c r="M2465" s="59"/>
      <c r="N2465" s="49"/>
      <c r="O2465" s="61"/>
      <c r="P2465" s="40">
        <v>15.0</v>
      </c>
      <c r="Q2465" s="59"/>
      <c r="R2465" s="59"/>
      <c r="S2465" s="49"/>
      <c r="T2465" s="50" t="str">
        <f>IFERROR(__xludf.DUMMYFUNCTION("if(isblank($A2465),"""",REGEXREPLACE($A2465,   "",?(\d),?"",  ""$1""&amp;""-""&amp;$H2465))"),"")</f>
        <v/>
      </c>
      <c r="U2465" s="51" t="str">
        <f>IFERROR(__xludf.DUMMYFUNCTION("iferror(split(A2465,"","",TRUE,TRUE),"""")"),"")</f>
        <v/>
      </c>
      <c r="V2465" s="51"/>
      <c r="W2465" s="51"/>
      <c r="X2465" s="51"/>
      <c r="Y2465" s="50" t="str">
        <f>IFERROR(__xludf.DUMMYFUNCTION("if(or(U2465="""",U2465=""f""),"""",U2465&amp;"": ""&amp;vlookup(to_text(U2465),'1.Learning-Goals'!$A$3:$B$100,2,FALSE))"),"")</f>
        <v/>
      </c>
      <c r="Z2465" s="50" t="str">
        <f>IFERROR(__xludf.DUMMYFUNCTION("if(or(V2465="""",V2465=""f""),"""",V2465&amp;"": ""&amp;vlookup(to_text(V2465),'1.Learning-Goals'!$A$3:$B$100,2,FALSE))"),"")</f>
        <v/>
      </c>
      <c r="AA2465" s="50" t="str">
        <f>IFERROR(__xludf.DUMMYFUNCTION("if(or(W2465="""",W2465=""f""),"""",W2465&amp;"": ""&amp;vlookup(to_text(W2465),'1.Learning-Goals'!$A$3:$B$100,2,FALSE))"),"")</f>
        <v/>
      </c>
      <c r="AB2465" s="50" t="str">
        <f>IFERROR(__xludf.DUMMYFUNCTION("if(or(X2465="""",X2465=""f""),"""",X2465&amp;"": ""&amp;vlookup(to_text(X2465),'1.Learning-Goals'!$A$3:$B$100,2,FALSE))"),"")</f>
        <v/>
      </c>
      <c r="AC2465" s="52"/>
      <c r="AD2465" s="52"/>
      <c r="AE2465" s="52"/>
      <c r="AF2465" s="52"/>
      <c r="AG2465" s="52"/>
      <c r="AH2465" s="52"/>
      <c r="AI2465" s="52"/>
      <c r="AJ2465" s="52"/>
    </row>
    <row r="2466" ht="15.75" customHeight="1">
      <c r="A2466" s="53"/>
      <c r="B2466" s="39" t="str">
        <f t="shared" si="1"/>
        <v/>
      </c>
      <c r="C2466" s="40">
        <v>15.8</v>
      </c>
      <c r="D2466" s="41" t="s">
        <v>7452</v>
      </c>
      <c r="E2466" s="41" t="s">
        <v>7265</v>
      </c>
      <c r="F2466" s="44"/>
      <c r="G2466" s="43"/>
      <c r="H2466" s="63" t="s">
        <v>7266</v>
      </c>
      <c r="I2466" s="43"/>
      <c r="J2466" s="46" t="s">
        <v>7445</v>
      </c>
      <c r="K2466" s="44"/>
      <c r="L2466" s="45"/>
      <c r="M2466" s="59"/>
      <c r="N2466" s="49"/>
      <c r="O2466" s="61"/>
      <c r="P2466" s="40">
        <v>15.0</v>
      </c>
      <c r="Q2466" s="59"/>
      <c r="R2466" s="59"/>
      <c r="S2466" s="49"/>
      <c r="T2466" s="50" t="str">
        <f>IFERROR(__xludf.DUMMYFUNCTION("if(isblank($A2466),"""",REGEXREPLACE($A2466,   "",?(\d),?"",  ""$1""&amp;""-""&amp;$H2466))"),"")</f>
        <v/>
      </c>
      <c r="U2466" s="51" t="str">
        <f>IFERROR(__xludf.DUMMYFUNCTION("iferror(split(A2466,"","",TRUE,TRUE),"""")"),"")</f>
        <v/>
      </c>
      <c r="V2466" s="51"/>
      <c r="W2466" s="51"/>
      <c r="X2466" s="51"/>
      <c r="Y2466" s="50" t="str">
        <f>IFERROR(__xludf.DUMMYFUNCTION("if(or(U2466="""",U2466=""f""),"""",U2466&amp;"": ""&amp;vlookup(to_text(U2466),'1.Learning-Goals'!$A$3:$B$100,2,FALSE))"),"")</f>
        <v/>
      </c>
      <c r="Z2466" s="50" t="str">
        <f>IFERROR(__xludf.DUMMYFUNCTION("if(or(V2466="""",V2466=""f""),"""",V2466&amp;"": ""&amp;vlookup(to_text(V2466),'1.Learning-Goals'!$A$3:$B$100,2,FALSE))"),"")</f>
        <v/>
      </c>
      <c r="AA2466" s="50" t="str">
        <f>IFERROR(__xludf.DUMMYFUNCTION("if(or(W2466="""",W2466=""f""),"""",W2466&amp;"": ""&amp;vlookup(to_text(W2466),'1.Learning-Goals'!$A$3:$B$100,2,FALSE))"),"")</f>
        <v/>
      </c>
      <c r="AB2466" s="50" t="str">
        <f>IFERROR(__xludf.DUMMYFUNCTION("if(or(X2466="""",X2466=""f""),"""",X2466&amp;"": ""&amp;vlookup(to_text(X2466),'1.Learning-Goals'!$A$3:$B$100,2,FALSE))"),"")</f>
        <v/>
      </c>
      <c r="AC2466" s="52"/>
      <c r="AD2466" s="52"/>
      <c r="AE2466" s="52"/>
      <c r="AF2466" s="52"/>
      <c r="AG2466" s="52"/>
      <c r="AH2466" s="52"/>
      <c r="AI2466" s="52"/>
      <c r="AJ2466" s="52"/>
    </row>
    <row r="2467" ht="15.75" customHeight="1">
      <c r="A2467" s="53"/>
      <c r="B2467" s="39" t="str">
        <f t="shared" si="1"/>
        <v/>
      </c>
      <c r="C2467" s="40">
        <v>15.9</v>
      </c>
      <c r="D2467" s="41" t="s">
        <v>7453</v>
      </c>
      <c r="E2467" s="41" t="s">
        <v>7265</v>
      </c>
      <c r="F2467" s="44"/>
      <c r="G2467" s="43"/>
      <c r="H2467" s="63" t="s">
        <v>7266</v>
      </c>
      <c r="I2467" s="43"/>
      <c r="J2467" s="46" t="s">
        <v>7445</v>
      </c>
      <c r="K2467" s="44"/>
      <c r="L2467" s="45"/>
      <c r="M2467" s="59"/>
      <c r="N2467" s="49"/>
      <c r="O2467" s="61"/>
      <c r="P2467" s="40">
        <v>15.0</v>
      </c>
      <c r="Q2467" s="59"/>
      <c r="R2467" s="59"/>
      <c r="S2467" s="49"/>
      <c r="T2467" s="50" t="str">
        <f>IFERROR(__xludf.DUMMYFUNCTION("if(isblank($A2467),"""",REGEXREPLACE($A2467,   "",?(\d),?"",  ""$1""&amp;""-""&amp;$H2467))"),"")</f>
        <v/>
      </c>
      <c r="U2467" s="51" t="str">
        <f>IFERROR(__xludf.DUMMYFUNCTION("iferror(split(A2467,"","",TRUE,TRUE),"""")"),"")</f>
        <v/>
      </c>
      <c r="V2467" s="51"/>
      <c r="W2467" s="51"/>
      <c r="X2467" s="51"/>
      <c r="Y2467" s="50" t="str">
        <f>IFERROR(__xludf.DUMMYFUNCTION("if(or(U2467="""",U2467=""f""),"""",U2467&amp;"": ""&amp;vlookup(to_text(U2467),'1.Learning-Goals'!$A$3:$B$100,2,FALSE))"),"")</f>
        <v/>
      </c>
      <c r="Z2467" s="50" t="str">
        <f>IFERROR(__xludf.DUMMYFUNCTION("if(or(V2467="""",V2467=""f""),"""",V2467&amp;"": ""&amp;vlookup(to_text(V2467),'1.Learning-Goals'!$A$3:$B$100,2,FALSE))"),"")</f>
        <v/>
      </c>
      <c r="AA2467" s="50" t="str">
        <f>IFERROR(__xludf.DUMMYFUNCTION("if(or(W2467="""",W2467=""f""),"""",W2467&amp;"": ""&amp;vlookup(to_text(W2467),'1.Learning-Goals'!$A$3:$B$100,2,FALSE))"),"")</f>
        <v/>
      </c>
      <c r="AB2467" s="50" t="str">
        <f>IFERROR(__xludf.DUMMYFUNCTION("if(or(X2467="""",X2467=""f""),"""",X2467&amp;"": ""&amp;vlookup(to_text(X2467),'1.Learning-Goals'!$A$3:$B$100,2,FALSE))"),"")</f>
        <v/>
      </c>
      <c r="AC2467" s="52"/>
      <c r="AD2467" s="52"/>
      <c r="AE2467" s="52"/>
      <c r="AF2467" s="52"/>
      <c r="AG2467" s="52"/>
      <c r="AH2467" s="52"/>
      <c r="AI2467" s="52"/>
      <c r="AJ2467" s="52"/>
    </row>
    <row r="2468" ht="15.75" customHeight="1">
      <c r="A2468" s="53"/>
      <c r="B2468" s="39" t="str">
        <f t="shared" si="1"/>
        <v/>
      </c>
      <c r="C2468" s="40" t="s">
        <v>7454</v>
      </c>
      <c r="D2468" s="41" t="s">
        <v>7455</v>
      </c>
      <c r="E2468" s="41" t="s">
        <v>7265</v>
      </c>
      <c r="F2468" s="44"/>
      <c r="G2468" s="43"/>
      <c r="H2468" s="63" t="s">
        <v>7266</v>
      </c>
      <c r="I2468" s="43"/>
      <c r="J2468" s="46" t="s">
        <v>7445</v>
      </c>
      <c r="K2468" s="44"/>
      <c r="L2468" s="45"/>
      <c r="M2468" s="59"/>
      <c r="N2468" s="49"/>
      <c r="O2468" s="61"/>
      <c r="P2468" s="40">
        <v>15.0</v>
      </c>
      <c r="Q2468" s="59"/>
      <c r="R2468" s="59"/>
      <c r="S2468" s="49"/>
      <c r="T2468" s="50" t="str">
        <f>IFERROR(__xludf.DUMMYFUNCTION("if(isblank($A2468),"""",REGEXREPLACE($A2468,   "",?(\d),?"",  ""$1""&amp;""-""&amp;$H2468))"),"")</f>
        <v/>
      </c>
      <c r="U2468" s="51" t="str">
        <f>IFERROR(__xludf.DUMMYFUNCTION("iferror(split(A2468,"","",TRUE,TRUE),"""")"),"")</f>
        <v/>
      </c>
      <c r="V2468" s="51"/>
      <c r="W2468" s="51"/>
      <c r="X2468" s="51"/>
      <c r="Y2468" s="50" t="str">
        <f>IFERROR(__xludf.DUMMYFUNCTION("if(or(U2468="""",U2468=""f""),"""",U2468&amp;"": ""&amp;vlookup(to_text(U2468),'1.Learning-Goals'!$A$3:$B$100,2,FALSE))"),"")</f>
        <v/>
      </c>
      <c r="Z2468" s="50" t="str">
        <f>IFERROR(__xludf.DUMMYFUNCTION("if(or(V2468="""",V2468=""f""),"""",V2468&amp;"": ""&amp;vlookup(to_text(V2468),'1.Learning-Goals'!$A$3:$B$100,2,FALSE))"),"")</f>
        <v/>
      </c>
      <c r="AA2468" s="50" t="str">
        <f>IFERROR(__xludf.DUMMYFUNCTION("if(or(W2468="""",W2468=""f""),"""",W2468&amp;"": ""&amp;vlookup(to_text(W2468),'1.Learning-Goals'!$A$3:$B$100,2,FALSE))"),"")</f>
        <v/>
      </c>
      <c r="AB2468" s="50" t="str">
        <f>IFERROR(__xludf.DUMMYFUNCTION("if(or(X2468="""",X2468=""f""),"""",X2468&amp;"": ""&amp;vlookup(to_text(X2468),'1.Learning-Goals'!$A$3:$B$100,2,FALSE))"),"")</f>
        <v/>
      </c>
      <c r="AC2468" s="52"/>
      <c r="AD2468" s="52"/>
      <c r="AE2468" s="52"/>
      <c r="AF2468" s="52"/>
      <c r="AG2468" s="52"/>
      <c r="AH2468" s="52"/>
      <c r="AI2468" s="52"/>
      <c r="AJ2468" s="52"/>
    </row>
    <row r="2469" ht="15.75" customHeight="1">
      <c r="A2469" s="53"/>
      <c r="B2469" s="39" t="str">
        <f t="shared" si="1"/>
        <v/>
      </c>
      <c r="C2469" s="40" t="s">
        <v>7456</v>
      </c>
      <c r="D2469" s="41" t="s">
        <v>7457</v>
      </c>
      <c r="E2469" s="41" t="s">
        <v>7265</v>
      </c>
      <c r="F2469" s="44"/>
      <c r="G2469" s="43"/>
      <c r="H2469" s="63" t="s">
        <v>7266</v>
      </c>
      <c r="I2469" s="43"/>
      <c r="J2469" s="46" t="s">
        <v>7445</v>
      </c>
      <c r="K2469" s="44"/>
      <c r="L2469" s="45"/>
      <c r="M2469" s="59"/>
      <c r="N2469" s="49"/>
      <c r="O2469" s="61"/>
      <c r="P2469" s="40">
        <v>15.0</v>
      </c>
      <c r="Q2469" s="59"/>
      <c r="R2469" s="59"/>
      <c r="S2469" s="49"/>
      <c r="T2469" s="50" t="str">
        <f>IFERROR(__xludf.DUMMYFUNCTION("if(isblank($A2469),"""",REGEXREPLACE($A2469,   "",?(\d),?"",  ""$1""&amp;""-""&amp;$H2469))"),"")</f>
        <v/>
      </c>
      <c r="U2469" s="51" t="str">
        <f>IFERROR(__xludf.DUMMYFUNCTION("iferror(split(A2469,"","",TRUE,TRUE),"""")"),"")</f>
        <v/>
      </c>
      <c r="V2469" s="51"/>
      <c r="W2469" s="51"/>
      <c r="X2469" s="51"/>
      <c r="Y2469" s="50" t="str">
        <f>IFERROR(__xludf.DUMMYFUNCTION("if(or(U2469="""",U2469=""f""),"""",U2469&amp;"": ""&amp;vlookup(to_text(U2469),'1.Learning-Goals'!$A$3:$B$100,2,FALSE))"),"")</f>
        <v/>
      </c>
      <c r="Z2469" s="50" t="str">
        <f>IFERROR(__xludf.DUMMYFUNCTION("if(or(V2469="""",V2469=""f""),"""",V2469&amp;"": ""&amp;vlookup(to_text(V2469),'1.Learning-Goals'!$A$3:$B$100,2,FALSE))"),"")</f>
        <v/>
      </c>
      <c r="AA2469" s="50" t="str">
        <f>IFERROR(__xludf.DUMMYFUNCTION("if(or(W2469="""",W2469=""f""),"""",W2469&amp;"": ""&amp;vlookup(to_text(W2469),'1.Learning-Goals'!$A$3:$B$100,2,FALSE))"),"")</f>
        <v/>
      </c>
      <c r="AB2469" s="50" t="str">
        <f>IFERROR(__xludf.DUMMYFUNCTION("if(or(X2469="""",X2469=""f""),"""",X2469&amp;"": ""&amp;vlookup(to_text(X2469),'1.Learning-Goals'!$A$3:$B$100,2,FALSE))"),"")</f>
        <v/>
      </c>
      <c r="AC2469" s="52"/>
      <c r="AD2469" s="52"/>
      <c r="AE2469" s="52"/>
      <c r="AF2469" s="52"/>
      <c r="AG2469" s="52"/>
      <c r="AH2469" s="52"/>
      <c r="AI2469" s="52"/>
      <c r="AJ2469" s="52"/>
    </row>
    <row r="2470" ht="15.75" customHeight="1">
      <c r="A2470" s="53"/>
      <c r="B2470" s="39" t="str">
        <f t="shared" si="1"/>
        <v/>
      </c>
      <c r="C2470" s="40" t="s">
        <v>7458</v>
      </c>
      <c r="D2470" s="41" t="s">
        <v>7459</v>
      </c>
      <c r="E2470" s="41" t="s">
        <v>7265</v>
      </c>
      <c r="F2470" s="44"/>
      <c r="G2470" s="43"/>
      <c r="H2470" s="63" t="s">
        <v>7266</v>
      </c>
      <c r="I2470" s="43"/>
      <c r="J2470" s="46" t="s">
        <v>7445</v>
      </c>
      <c r="K2470" s="44"/>
      <c r="L2470" s="45"/>
      <c r="M2470" s="59"/>
      <c r="N2470" s="49"/>
      <c r="O2470" s="61"/>
      <c r="P2470" s="40">
        <v>15.0</v>
      </c>
      <c r="Q2470" s="59"/>
      <c r="R2470" s="59"/>
      <c r="S2470" s="49"/>
      <c r="T2470" s="50" t="str">
        <f>IFERROR(__xludf.DUMMYFUNCTION("if(isblank($A2470),"""",REGEXREPLACE($A2470,   "",?(\d),?"",  ""$1""&amp;""-""&amp;$H2470))"),"")</f>
        <v/>
      </c>
      <c r="U2470" s="51" t="str">
        <f>IFERROR(__xludf.DUMMYFUNCTION("iferror(split(A2470,"","",TRUE,TRUE),"""")"),"")</f>
        <v/>
      </c>
      <c r="V2470" s="51"/>
      <c r="W2470" s="51"/>
      <c r="X2470" s="51"/>
      <c r="Y2470" s="50" t="str">
        <f>IFERROR(__xludf.DUMMYFUNCTION("if(or(U2470="""",U2470=""f""),"""",U2470&amp;"": ""&amp;vlookup(to_text(U2470),'1.Learning-Goals'!$A$3:$B$100,2,FALSE))"),"")</f>
        <v/>
      </c>
      <c r="Z2470" s="50" t="str">
        <f>IFERROR(__xludf.DUMMYFUNCTION("if(or(V2470="""",V2470=""f""),"""",V2470&amp;"": ""&amp;vlookup(to_text(V2470),'1.Learning-Goals'!$A$3:$B$100,2,FALSE))"),"")</f>
        <v/>
      </c>
      <c r="AA2470" s="50" t="str">
        <f>IFERROR(__xludf.DUMMYFUNCTION("if(or(W2470="""",W2470=""f""),"""",W2470&amp;"": ""&amp;vlookup(to_text(W2470),'1.Learning-Goals'!$A$3:$B$100,2,FALSE))"),"")</f>
        <v/>
      </c>
      <c r="AB2470" s="50" t="str">
        <f>IFERROR(__xludf.DUMMYFUNCTION("if(or(X2470="""",X2470=""f""),"""",X2470&amp;"": ""&amp;vlookup(to_text(X2470),'1.Learning-Goals'!$A$3:$B$100,2,FALSE))"),"")</f>
        <v/>
      </c>
      <c r="AC2470" s="52"/>
      <c r="AD2470" s="52"/>
      <c r="AE2470" s="52"/>
      <c r="AF2470" s="52"/>
      <c r="AG2470" s="52"/>
      <c r="AH2470" s="52"/>
      <c r="AI2470" s="52"/>
      <c r="AJ2470" s="52"/>
    </row>
    <row r="2471" ht="15.75" customHeight="1">
      <c r="A2471" s="53"/>
      <c r="B2471" s="39" t="str">
        <f t="shared" si="1"/>
        <v/>
      </c>
      <c r="C2471" s="40">
        <v>16.1</v>
      </c>
      <c r="D2471" s="41" t="s">
        <v>7460</v>
      </c>
      <c r="E2471" s="41" t="s">
        <v>7265</v>
      </c>
      <c r="F2471" s="44"/>
      <c r="G2471" s="43"/>
      <c r="H2471" s="63" t="s">
        <v>7266</v>
      </c>
      <c r="I2471" s="43"/>
      <c r="J2471" s="46" t="s">
        <v>7461</v>
      </c>
      <c r="K2471" s="44"/>
      <c r="L2471" s="45"/>
      <c r="M2471" s="59"/>
      <c r="N2471" s="49"/>
      <c r="O2471" s="61"/>
      <c r="P2471" s="40">
        <v>16.0</v>
      </c>
      <c r="Q2471" s="59"/>
      <c r="R2471" s="59"/>
      <c r="S2471" s="49"/>
      <c r="T2471" s="50" t="str">
        <f>IFERROR(__xludf.DUMMYFUNCTION("if(isblank($A2471),"""",REGEXREPLACE($A2471,   "",?(\d),?"",  ""$1""&amp;""-""&amp;$H2471))"),"")</f>
        <v/>
      </c>
      <c r="U2471" s="51" t="str">
        <f>IFERROR(__xludf.DUMMYFUNCTION("iferror(split(A2471,"","",TRUE,TRUE),"""")"),"")</f>
        <v/>
      </c>
      <c r="V2471" s="51"/>
      <c r="W2471" s="51"/>
      <c r="X2471" s="51"/>
      <c r="Y2471" s="50" t="str">
        <f>IFERROR(__xludf.DUMMYFUNCTION("if(or(U2471="""",U2471=""f""),"""",U2471&amp;"": ""&amp;vlookup(to_text(U2471),'1.Learning-Goals'!$A$3:$B$100,2,FALSE))"),"")</f>
        <v/>
      </c>
      <c r="Z2471" s="50" t="str">
        <f>IFERROR(__xludf.DUMMYFUNCTION("if(or(V2471="""",V2471=""f""),"""",V2471&amp;"": ""&amp;vlookup(to_text(V2471),'1.Learning-Goals'!$A$3:$B$100,2,FALSE))"),"")</f>
        <v/>
      </c>
      <c r="AA2471" s="50" t="str">
        <f>IFERROR(__xludf.DUMMYFUNCTION("if(or(W2471="""",W2471=""f""),"""",W2471&amp;"": ""&amp;vlookup(to_text(W2471),'1.Learning-Goals'!$A$3:$B$100,2,FALSE))"),"")</f>
        <v/>
      </c>
      <c r="AB2471" s="50" t="str">
        <f>IFERROR(__xludf.DUMMYFUNCTION("if(or(X2471="""",X2471=""f""),"""",X2471&amp;"": ""&amp;vlookup(to_text(X2471),'1.Learning-Goals'!$A$3:$B$100,2,FALSE))"),"")</f>
        <v/>
      </c>
      <c r="AC2471" s="52"/>
      <c r="AD2471" s="52"/>
      <c r="AE2471" s="52"/>
      <c r="AF2471" s="52"/>
      <c r="AG2471" s="52"/>
      <c r="AH2471" s="52"/>
      <c r="AI2471" s="52"/>
      <c r="AJ2471" s="52"/>
    </row>
    <row r="2472" ht="15.75" customHeight="1">
      <c r="A2472" s="53"/>
      <c r="B2472" s="39" t="str">
        <f t="shared" si="1"/>
        <v/>
      </c>
      <c r="C2472" s="40">
        <v>16.2</v>
      </c>
      <c r="D2472" s="41" t="s">
        <v>7462</v>
      </c>
      <c r="E2472" s="41" t="s">
        <v>7265</v>
      </c>
      <c r="F2472" s="44"/>
      <c r="G2472" s="43"/>
      <c r="H2472" s="63" t="s">
        <v>7266</v>
      </c>
      <c r="I2472" s="43"/>
      <c r="J2472" s="46" t="s">
        <v>7461</v>
      </c>
      <c r="K2472" s="44"/>
      <c r="L2472" s="45"/>
      <c r="M2472" s="59"/>
      <c r="N2472" s="49"/>
      <c r="O2472" s="61"/>
      <c r="P2472" s="40">
        <v>16.0</v>
      </c>
      <c r="Q2472" s="59"/>
      <c r="R2472" s="59"/>
      <c r="S2472" s="49"/>
      <c r="T2472" s="50" t="str">
        <f>IFERROR(__xludf.DUMMYFUNCTION("if(isblank($A2472),"""",REGEXREPLACE($A2472,   "",?(\d),?"",  ""$1""&amp;""-""&amp;$H2472))"),"")</f>
        <v/>
      </c>
      <c r="U2472" s="51" t="str">
        <f>IFERROR(__xludf.DUMMYFUNCTION("iferror(split(A2472,"","",TRUE,TRUE),"""")"),"")</f>
        <v/>
      </c>
      <c r="V2472" s="51"/>
      <c r="W2472" s="51"/>
      <c r="X2472" s="51"/>
      <c r="Y2472" s="50" t="str">
        <f>IFERROR(__xludf.DUMMYFUNCTION("if(or(U2472="""",U2472=""f""),"""",U2472&amp;"": ""&amp;vlookup(to_text(U2472),'1.Learning-Goals'!$A$3:$B$100,2,FALSE))"),"")</f>
        <v/>
      </c>
      <c r="Z2472" s="50" t="str">
        <f>IFERROR(__xludf.DUMMYFUNCTION("if(or(V2472="""",V2472=""f""),"""",V2472&amp;"": ""&amp;vlookup(to_text(V2472),'1.Learning-Goals'!$A$3:$B$100,2,FALSE))"),"")</f>
        <v/>
      </c>
      <c r="AA2472" s="50" t="str">
        <f>IFERROR(__xludf.DUMMYFUNCTION("if(or(W2472="""",W2472=""f""),"""",W2472&amp;"": ""&amp;vlookup(to_text(W2472),'1.Learning-Goals'!$A$3:$B$100,2,FALSE))"),"")</f>
        <v/>
      </c>
      <c r="AB2472" s="50" t="str">
        <f>IFERROR(__xludf.DUMMYFUNCTION("if(or(X2472="""",X2472=""f""),"""",X2472&amp;"": ""&amp;vlookup(to_text(X2472),'1.Learning-Goals'!$A$3:$B$100,2,FALSE))"),"")</f>
        <v/>
      </c>
      <c r="AC2472" s="52"/>
      <c r="AD2472" s="52"/>
      <c r="AE2472" s="52"/>
      <c r="AF2472" s="52"/>
      <c r="AG2472" s="52"/>
      <c r="AH2472" s="52"/>
      <c r="AI2472" s="52"/>
      <c r="AJ2472" s="52"/>
    </row>
    <row r="2473" ht="15.75" customHeight="1">
      <c r="A2473" s="53"/>
      <c r="B2473" s="39" t="str">
        <f t="shared" si="1"/>
        <v/>
      </c>
      <c r="C2473" s="40">
        <v>16.3</v>
      </c>
      <c r="D2473" s="41" t="s">
        <v>7463</v>
      </c>
      <c r="E2473" s="41" t="s">
        <v>7265</v>
      </c>
      <c r="F2473" s="44"/>
      <c r="G2473" s="43"/>
      <c r="H2473" s="63" t="s">
        <v>7266</v>
      </c>
      <c r="I2473" s="43"/>
      <c r="J2473" s="46" t="s">
        <v>7461</v>
      </c>
      <c r="K2473" s="44"/>
      <c r="L2473" s="45"/>
      <c r="M2473" s="59"/>
      <c r="N2473" s="49"/>
      <c r="O2473" s="61"/>
      <c r="P2473" s="40">
        <v>16.0</v>
      </c>
      <c r="Q2473" s="59"/>
      <c r="R2473" s="59"/>
      <c r="S2473" s="49"/>
      <c r="T2473" s="50" t="str">
        <f>IFERROR(__xludf.DUMMYFUNCTION("if(isblank($A2473),"""",REGEXREPLACE($A2473,   "",?(\d),?"",  ""$1""&amp;""-""&amp;$H2473))"),"")</f>
        <v/>
      </c>
      <c r="U2473" s="51" t="str">
        <f>IFERROR(__xludf.DUMMYFUNCTION("iferror(split(A2473,"","",TRUE,TRUE),"""")"),"")</f>
        <v/>
      </c>
      <c r="V2473" s="51"/>
      <c r="W2473" s="51"/>
      <c r="X2473" s="51"/>
      <c r="Y2473" s="50" t="str">
        <f>IFERROR(__xludf.DUMMYFUNCTION("if(or(U2473="""",U2473=""f""),"""",U2473&amp;"": ""&amp;vlookup(to_text(U2473),'1.Learning-Goals'!$A$3:$B$100,2,FALSE))"),"")</f>
        <v/>
      </c>
      <c r="Z2473" s="50" t="str">
        <f>IFERROR(__xludf.DUMMYFUNCTION("if(or(V2473="""",V2473=""f""),"""",V2473&amp;"": ""&amp;vlookup(to_text(V2473),'1.Learning-Goals'!$A$3:$B$100,2,FALSE))"),"")</f>
        <v/>
      </c>
      <c r="AA2473" s="50" t="str">
        <f>IFERROR(__xludf.DUMMYFUNCTION("if(or(W2473="""",W2473=""f""),"""",W2473&amp;"": ""&amp;vlookup(to_text(W2473),'1.Learning-Goals'!$A$3:$B$100,2,FALSE))"),"")</f>
        <v/>
      </c>
      <c r="AB2473" s="50" t="str">
        <f>IFERROR(__xludf.DUMMYFUNCTION("if(or(X2473="""",X2473=""f""),"""",X2473&amp;"": ""&amp;vlookup(to_text(X2473),'1.Learning-Goals'!$A$3:$B$100,2,FALSE))"),"")</f>
        <v/>
      </c>
      <c r="AC2473" s="52"/>
      <c r="AD2473" s="52"/>
      <c r="AE2473" s="52"/>
      <c r="AF2473" s="52"/>
      <c r="AG2473" s="52"/>
      <c r="AH2473" s="52"/>
      <c r="AI2473" s="52"/>
      <c r="AJ2473" s="52"/>
    </row>
    <row r="2474" ht="15.75" customHeight="1">
      <c r="A2474" s="53"/>
      <c r="B2474" s="39" t="str">
        <f t="shared" si="1"/>
        <v/>
      </c>
      <c r="C2474" s="40">
        <v>16.4</v>
      </c>
      <c r="D2474" s="41" t="s">
        <v>7464</v>
      </c>
      <c r="E2474" s="41" t="s">
        <v>7265</v>
      </c>
      <c r="F2474" s="44"/>
      <c r="G2474" s="43"/>
      <c r="H2474" s="63" t="s">
        <v>7266</v>
      </c>
      <c r="I2474" s="43"/>
      <c r="J2474" s="46" t="s">
        <v>7461</v>
      </c>
      <c r="K2474" s="44"/>
      <c r="L2474" s="45"/>
      <c r="M2474" s="59"/>
      <c r="N2474" s="49"/>
      <c r="O2474" s="61"/>
      <c r="P2474" s="40">
        <v>16.0</v>
      </c>
      <c r="Q2474" s="59"/>
      <c r="R2474" s="59"/>
      <c r="S2474" s="49"/>
      <c r="T2474" s="50" t="str">
        <f>IFERROR(__xludf.DUMMYFUNCTION("if(isblank($A2474),"""",REGEXREPLACE($A2474,   "",?(\d),?"",  ""$1""&amp;""-""&amp;$H2474))"),"")</f>
        <v/>
      </c>
      <c r="U2474" s="51" t="str">
        <f>IFERROR(__xludf.DUMMYFUNCTION("iferror(split(A2474,"","",TRUE,TRUE),"""")"),"")</f>
        <v/>
      </c>
      <c r="V2474" s="51"/>
      <c r="W2474" s="51"/>
      <c r="X2474" s="51"/>
      <c r="Y2474" s="50" t="str">
        <f>IFERROR(__xludf.DUMMYFUNCTION("if(or(U2474="""",U2474=""f""),"""",U2474&amp;"": ""&amp;vlookup(to_text(U2474),'1.Learning-Goals'!$A$3:$B$100,2,FALSE))"),"")</f>
        <v/>
      </c>
      <c r="Z2474" s="50" t="str">
        <f>IFERROR(__xludf.DUMMYFUNCTION("if(or(V2474="""",V2474=""f""),"""",V2474&amp;"": ""&amp;vlookup(to_text(V2474),'1.Learning-Goals'!$A$3:$B$100,2,FALSE))"),"")</f>
        <v/>
      </c>
      <c r="AA2474" s="50" t="str">
        <f>IFERROR(__xludf.DUMMYFUNCTION("if(or(W2474="""",W2474=""f""),"""",W2474&amp;"": ""&amp;vlookup(to_text(W2474),'1.Learning-Goals'!$A$3:$B$100,2,FALSE))"),"")</f>
        <v/>
      </c>
      <c r="AB2474" s="50" t="str">
        <f>IFERROR(__xludf.DUMMYFUNCTION("if(or(X2474="""",X2474=""f""),"""",X2474&amp;"": ""&amp;vlookup(to_text(X2474),'1.Learning-Goals'!$A$3:$B$100,2,FALSE))"),"")</f>
        <v/>
      </c>
      <c r="AC2474" s="52"/>
      <c r="AD2474" s="52"/>
      <c r="AE2474" s="52"/>
      <c r="AF2474" s="52"/>
      <c r="AG2474" s="52"/>
      <c r="AH2474" s="52"/>
      <c r="AI2474" s="52"/>
      <c r="AJ2474" s="52"/>
    </row>
    <row r="2475" ht="15.75" customHeight="1">
      <c r="A2475" s="53"/>
      <c r="B2475" s="39" t="str">
        <f t="shared" si="1"/>
        <v/>
      </c>
      <c r="C2475" s="40">
        <v>16.5</v>
      </c>
      <c r="D2475" s="41" t="s">
        <v>7465</v>
      </c>
      <c r="E2475" s="41" t="s">
        <v>7265</v>
      </c>
      <c r="F2475" s="44"/>
      <c r="G2475" s="43"/>
      <c r="H2475" s="63" t="s">
        <v>7266</v>
      </c>
      <c r="I2475" s="43"/>
      <c r="J2475" s="46" t="s">
        <v>7461</v>
      </c>
      <c r="K2475" s="44"/>
      <c r="L2475" s="45"/>
      <c r="M2475" s="59"/>
      <c r="N2475" s="49"/>
      <c r="O2475" s="61"/>
      <c r="P2475" s="40">
        <v>16.0</v>
      </c>
      <c r="Q2475" s="59"/>
      <c r="R2475" s="59"/>
      <c r="S2475" s="49"/>
      <c r="T2475" s="50" t="str">
        <f>IFERROR(__xludf.DUMMYFUNCTION("if(isblank($A2475),"""",REGEXREPLACE($A2475,   "",?(\d),?"",  ""$1""&amp;""-""&amp;$H2475))"),"")</f>
        <v/>
      </c>
      <c r="U2475" s="51" t="str">
        <f>IFERROR(__xludf.DUMMYFUNCTION("iferror(split(A2475,"","",TRUE,TRUE),"""")"),"")</f>
        <v/>
      </c>
      <c r="V2475" s="51"/>
      <c r="W2475" s="51"/>
      <c r="X2475" s="51"/>
      <c r="Y2475" s="50" t="str">
        <f>IFERROR(__xludf.DUMMYFUNCTION("if(or(U2475="""",U2475=""f""),"""",U2475&amp;"": ""&amp;vlookup(to_text(U2475),'1.Learning-Goals'!$A$3:$B$100,2,FALSE))"),"")</f>
        <v/>
      </c>
      <c r="Z2475" s="50" t="str">
        <f>IFERROR(__xludf.DUMMYFUNCTION("if(or(V2475="""",V2475=""f""),"""",V2475&amp;"": ""&amp;vlookup(to_text(V2475),'1.Learning-Goals'!$A$3:$B$100,2,FALSE))"),"")</f>
        <v/>
      </c>
      <c r="AA2475" s="50" t="str">
        <f>IFERROR(__xludf.DUMMYFUNCTION("if(or(W2475="""",W2475=""f""),"""",W2475&amp;"": ""&amp;vlookup(to_text(W2475),'1.Learning-Goals'!$A$3:$B$100,2,FALSE))"),"")</f>
        <v/>
      </c>
      <c r="AB2475" s="50" t="str">
        <f>IFERROR(__xludf.DUMMYFUNCTION("if(or(X2475="""",X2475=""f""),"""",X2475&amp;"": ""&amp;vlookup(to_text(X2475),'1.Learning-Goals'!$A$3:$B$100,2,FALSE))"),"")</f>
        <v/>
      </c>
      <c r="AC2475" s="52"/>
      <c r="AD2475" s="52"/>
      <c r="AE2475" s="52"/>
      <c r="AF2475" s="52"/>
      <c r="AG2475" s="52"/>
      <c r="AH2475" s="52"/>
      <c r="AI2475" s="52"/>
      <c r="AJ2475" s="52"/>
    </row>
    <row r="2476" ht="15.75" customHeight="1">
      <c r="A2476" s="53"/>
      <c r="B2476" s="39" t="str">
        <f t="shared" si="1"/>
        <v/>
      </c>
      <c r="C2476" s="40">
        <v>16.6</v>
      </c>
      <c r="D2476" s="41" t="s">
        <v>7466</v>
      </c>
      <c r="E2476" s="41" t="s">
        <v>7265</v>
      </c>
      <c r="F2476" s="44"/>
      <c r="G2476" s="43"/>
      <c r="H2476" s="63" t="s">
        <v>7266</v>
      </c>
      <c r="I2476" s="43"/>
      <c r="J2476" s="46" t="s">
        <v>7461</v>
      </c>
      <c r="K2476" s="44"/>
      <c r="L2476" s="45"/>
      <c r="M2476" s="59"/>
      <c r="N2476" s="49"/>
      <c r="O2476" s="61"/>
      <c r="P2476" s="40">
        <v>16.0</v>
      </c>
      <c r="Q2476" s="59"/>
      <c r="R2476" s="59"/>
      <c r="S2476" s="49"/>
      <c r="T2476" s="50" t="str">
        <f>IFERROR(__xludf.DUMMYFUNCTION("if(isblank($A2476),"""",REGEXREPLACE($A2476,   "",?(\d),?"",  ""$1""&amp;""-""&amp;$H2476))"),"")</f>
        <v/>
      </c>
      <c r="U2476" s="51" t="str">
        <f>IFERROR(__xludf.DUMMYFUNCTION("iferror(split(A2476,"","",TRUE,TRUE),"""")"),"")</f>
        <v/>
      </c>
      <c r="V2476" s="51"/>
      <c r="W2476" s="51"/>
      <c r="X2476" s="51"/>
      <c r="Y2476" s="50" t="str">
        <f>IFERROR(__xludf.DUMMYFUNCTION("if(or(U2476="""",U2476=""f""),"""",U2476&amp;"": ""&amp;vlookup(to_text(U2476),'1.Learning-Goals'!$A$3:$B$100,2,FALSE))"),"")</f>
        <v/>
      </c>
      <c r="Z2476" s="50" t="str">
        <f>IFERROR(__xludf.DUMMYFUNCTION("if(or(V2476="""",V2476=""f""),"""",V2476&amp;"": ""&amp;vlookup(to_text(V2476),'1.Learning-Goals'!$A$3:$B$100,2,FALSE))"),"")</f>
        <v/>
      </c>
      <c r="AA2476" s="50" t="str">
        <f>IFERROR(__xludf.DUMMYFUNCTION("if(or(W2476="""",W2476=""f""),"""",W2476&amp;"": ""&amp;vlookup(to_text(W2476),'1.Learning-Goals'!$A$3:$B$100,2,FALSE))"),"")</f>
        <v/>
      </c>
      <c r="AB2476" s="50" t="str">
        <f>IFERROR(__xludf.DUMMYFUNCTION("if(or(X2476="""",X2476=""f""),"""",X2476&amp;"": ""&amp;vlookup(to_text(X2476),'1.Learning-Goals'!$A$3:$B$100,2,FALSE))"),"")</f>
        <v/>
      </c>
      <c r="AC2476" s="52"/>
      <c r="AD2476" s="52"/>
      <c r="AE2476" s="52"/>
      <c r="AF2476" s="52"/>
      <c r="AG2476" s="52"/>
      <c r="AH2476" s="52"/>
      <c r="AI2476" s="52"/>
      <c r="AJ2476" s="52"/>
    </row>
    <row r="2477" ht="15.75" customHeight="1">
      <c r="A2477" s="53"/>
      <c r="B2477" s="39" t="str">
        <f t="shared" si="1"/>
        <v/>
      </c>
      <c r="C2477" s="40">
        <v>16.7</v>
      </c>
      <c r="D2477" s="41" t="s">
        <v>7467</v>
      </c>
      <c r="E2477" s="41" t="s">
        <v>7265</v>
      </c>
      <c r="F2477" s="44"/>
      <c r="G2477" s="43"/>
      <c r="H2477" s="63" t="s">
        <v>7266</v>
      </c>
      <c r="I2477" s="43"/>
      <c r="J2477" s="46" t="s">
        <v>7461</v>
      </c>
      <c r="K2477" s="44"/>
      <c r="L2477" s="45"/>
      <c r="M2477" s="59"/>
      <c r="N2477" s="49"/>
      <c r="O2477" s="61"/>
      <c r="P2477" s="40">
        <v>16.0</v>
      </c>
      <c r="Q2477" s="59"/>
      <c r="R2477" s="59"/>
      <c r="S2477" s="49"/>
      <c r="T2477" s="50" t="str">
        <f>IFERROR(__xludf.DUMMYFUNCTION("if(isblank($A2477),"""",REGEXREPLACE($A2477,   "",?(\d),?"",  ""$1""&amp;""-""&amp;$H2477))"),"")</f>
        <v/>
      </c>
      <c r="U2477" s="51" t="str">
        <f>IFERROR(__xludf.DUMMYFUNCTION("iferror(split(A2477,"","",TRUE,TRUE),"""")"),"")</f>
        <v/>
      </c>
      <c r="V2477" s="51"/>
      <c r="W2477" s="51"/>
      <c r="X2477" s="51"/>
      <c r="Y2477" s="50" t="str">
        <f>IFERROR(__xludf.DUMMYFUNCTION("if(or(U2477="""",U2477=""f""),"""",U2477&amp;"": ""&amp;vlookup(to_text(U2477),'1.Learning-Goals'!$A$3:$B$100,2,FALSE))"),"")</f>
        <v/>
      </c>
      <c r="Z2477" s="50" t="str">
        <f>IFERROR(__xludf.DUMMYFUNCTION("if(or(V2477="""",V2477=""f""),"""",V2477&amp;"": ""&amp;vlookup(to_text(V2477),'1.Learning-Goals'!$A$3:$B$100,2,FALSE))"),"")</f>
        <v/>
      </c>
      <c r="AA2477" s="50" t="str">
        <f>IFERROR(__xludf.DUMMYFUNCTION("if(or(W2477="""",W2477=""f""),"""",W2477&amp;"": ""&amp;vlookup(to_text(W2477),'1.Learning-Goals'!$A$3:$B$100,2,FALSE))"),"")</f>
        <v/>
      </c>
      <c r="AB2477" s="50" t="str">
        <f>IFERROR(__xludf.DUMMYFUNCTION("if(or(X2477="""",X2477=""f""),"""",X2477&amp;"": ""&amp;vlookup(to_text(X2477),'1.Learning-Goals'!$A$3:$B$100,2,FALSE))"),"")</f>
        <v/>
      </c>
      <c r="AC2477" s="52"/>
      <c r="AD2477" s="52"/>
      <c r="AE2477" s="52"/>
      <c r="AF2477" s="52"/>
      <c r="AG2477" s="52"/>
      <c r="AH2477" s="52"/>
      <c r="AI2477" s="52"/>
      <c r="AJ2477" s="52"/>
    </row>
    <row r="2478" ht="15.75" customHeight="1">
      <c r="A2478" s="53"/>
      <c r="B2478" s="39" t="str">
        <f t="shared" si="1"/>
        <v/>
      </c>
      <c r="C2478" s="40">
        <v>16.8</v>
      </c>
      <c r="D2478" s="41" t="s">
        <v>7468</v>
      </c>
      <c r="E2478" s="41" t="s">
        <v>7265</v>
      </c>
      <c r="F2478" s="44"/>
      <c r="G2478" s="43"/>
      <c r="H2478" s="63" t="s">
        <v>7266</v>
      </c>
      <c r="I2478" s="43"/>
      <c r="J2478" s="46" t="s">
        <v>7461</v>
      </c>
      <c r="K2478" s="44"/>
      <c r="L2478" s="45"/>
      <c r="M2478" s="59"/>
      <c r="N2478" s="49"/>
      <c r="O2478" s="61"/>
      <c r="P2478" s="40">
        <v>16.0</v>
      </c>
      <c r="Q2478" s="59"/>
      <c r="R2478" s="59"/>
      <c r="S2478" s="49"/>
      <c r="T2478" s="50" t="str">
        <f>IFERROR(__xludf.DUMMYFUNCTION("if(isblank($A2478),"""",REGEXREPLACE($A2478,   "",?(\d),?"",  ""$1""&amp;""-""&amp;$H2478))"),"")</f>
        <v/>
      </c>
      <c r="U2478" s="51" t="str">
        <f>IFERROR(__xludf.DUMMYFUNCTION("iferror(split(A2478,"","",TRUE,TRUE),"""")"),"")</f>
        <v/>
      </c>
      <c r="V2478" s="51"/>
      <c r="W2478" s="51"/>
      <c r="X2478" s="51"/>
      <c r="Y2478" s="50" t="str">
        <f>IFERROR(__xludf.DUMMYFUNCTION("if(or(U2478="""",U2478=""f""),"""",U2478&amp;"": ""&amp;vlookup(to_text(U2478),'1.Learning-Goals'!$A$3:$B$100,2,FALSE))"),"")</f>
        <v/>
      </c>
      <c r="Z2478" s="50" t="str">
        <f>IFERROR(__xludf.DUMMYFUNCTION("if(or(V2478="""",V2478=""f""),"""",V2478&amp;"": ""&amp;vlookup(to_text(V2478),'1.Learning-Goals'!$A$3:$B$100,2,FALSE))"),"")</f>
        <v/>
      </c>
      <c r="AA2478" s="50" t="str">
        <f>IFERROR(__xludf.DUMMYFUNCTION("if(or(W2478="""",W2478=""f""),"""",W2478&amp;"": ""&amp;vlookup(to_text(W2478),'1.Learning-Goals'!$A$3:$B$100,2,FALSE))"),"")</f>
        <v/>
      </c>
      <c r="AB2478" s="50" t="str">
        <f>IFERROR(__xludf.DUMMYFUNCTION("if(or(X2478="""",X2478=""f""),"""",X2478&amp;"": ""&amp;vlookup(to_text(X2478),'1.Learning-Goals'!$A$3:$B$100,2,FALSE))"),"")</f>
        <v/>
      </c>
      <c r="AC2478" s="52"/>
      <c r="AD2478" s="52"/>
      <c r="AE2478" s="52"/>
      <c r="AF2478" s="52"/>
      <c r="AG2478" s="52"/>
      <c r="AH2478" s="52"/>
      <c r="AI2478" s="52"/>
      <c r="AJ2478" s="52"/>
    </row>
    <row r="2479" ht="15.75" customHeight="1">
      <c r="A2479" s="53"/>
      <c r="B2479" s="39" t="str">
        <f t="shared" si="1"/>
        <v/>
      </c>
      <c r="C2479" s="40">
        <v>16.9</v>
      </c>
      <c r="D2479" s="41" t="s">
        <v>7469</v>
      </c>
      <c r="E2479" s="41" t="s">
        <v>7265</v>
      </c>
      <c r="F2479" s="44"/>
      <c r="G2479" s="43"/>
      <c r="H2479" s="63" t="s">
        <v>7266</v>
      </c>
      <c r="I2479" s="43"/>
      <c r="J2479" s="46" t="s">
        <v>7461</v>
      </c>
      <c r="K2479" s="44"/>
      <c r="L2479" s="45"/>
      <c r="M2479" s="59"/>
      <c r="N2479" s="49"/>
      <c r="O2479" s="61"/>
      <c r="P2479" s="40">
        <v>16.0</v>
      </c>
      <c r="Q2479" s="59"/>
      <c r="R2479" s="59"/>
      <c r="S2479" s="49"/>
      <c r="T2479" s="50" t="str">
        <f>IFERROR(__xludf.DUMMYFUNCTION("if(isblank($A2479),"""",REGEXREPLACE($A2479,   "",?(\d),?"",  ""$1""&amp;""-""&amp;$H2479))"),"")</f>
        <v/>
      </c>
      <c r="U2479" s="51" t="str">
        <f>IFERROR(__xludf.DUMMYFUNCTION("iferror(split(A2479,"","",TRUE,TRUE),"""")"),"")</f>
        <v/>
      </c>
      <c r="V2479" s="51"/>
      <c r="W2479" s="51"/>
      <c r="X2479" s="51"/>
      <c r="Y2479" s="50" t="str">
        <f>IFERROR(__xludf.DUMMYFUNCTION("if(or(U2479="""",U2479=""f""),"""",U2479&amp;"": ""&amp;vlookup(to_text(U2479),'1.Learning-Goals'!$A$3:$B$100,2,FALSE))"),"")</f>
        <v/>
      </c>
      <c r="Z2479" s="50" t="str">
        <f>IFERROR(__xludf.DUMMYFUNCTION("if(or(V2479="""",V2479=""f""),"""",V2479&amp;"": ""&amp;vlookup(to_text(V2479),'1.Learning-Goals'!$A$3:$B$100,2,FALSE))"),"")</f>
        <v/>
      </c>
      <c r="AA2479" s="50" t="str">
        <f>IFERROR(__xludf.DUMMYFUNCTION("if(or(W2479="""",W2479=""f""),"""",W2479&amp;"": ""&amp;vlookup(to_text(W2479),'1.Learning-Goals'!$A$3:$B$100,2,FALSE))"),"")</f>
        <v/>
      </c>
      <c r="AB2479" s="50" t="str">
        <f>IFERROR(__xludf.DUMMYFUNCTION("if(or(X2479="""",X2479=""f""),"""",X2479&amp;"": ""&amp;vlookup(to_text(X2479),'1.Learning-Goals'!$A$3:$B$100,2,FALSE))"),"")</f>
        <v/>
      </c>
      <c r="AC2479" s="52"/>
      <c r="AD2479" s="52"/>
      <c r="AE2479" s="52"/>
      <c r="AF2479" s="52"/>
      <c r="AG2479" s="52"/>
      <c r="AH2479" s="52"/>
      <c r="AI2479" s="52"/>
      <c r="AJ2479" s="52"/>
    </row>
    <row r="2480" ht="15.75" customHeight="1">
      <c r="A2480" s="53"/>
      <c r="B2480" s="39" t="str">
        <f t="shared" si="1"/>
        <v/>
      </c>
      <c r="C2480" s="40">
        <v>16.1</v>
      </c>
      <c r="D2480" s="41" t="s">
        <v>7470</v>
      </c>
      <c r="E2480" s="41" t="s">
        <v>7265</v>
      </c>
      <c r="F2480" s="44"/>
      <c r="G2480" s="43"/>
      <c r="H2480" s="63" t="s">
        <v>7266</v>
      </c>
      <c r="I2480" s="43"/>
      <c r="J2480" s="46" t="s">
        <v>7461</v>
      </c>
      <c r="K2480" s="44"/>
      <c r="L2480" s="45"/>
      <c r="M2480" s="59"/>
      <c r="N2480" s="49"/>
      <c r="O2480" s="61"/>
      <c r="P2480" s="40">
        <v>16.0</v>
      </c>
      <c r="Q2480" s="59"/>
      <c r="R2480" s="59"/>
      <c r="S2480" s="49"/>
      <c r="T2480" s="50" t="str">
        <f>IFERROR(__xludf.DUMMYFUNCTION("if(isblank($A2480),"""",REGEXREPLACE($A2480,   "",?(\d),?"",  ""$1""&amp;""-""&amp;$H2480))"),"")</f>
        <v/>
      </c>
      <c r="U2480" s="51" t="str">
        <f>IFERROR(__xludf.DUMMYFUNCTION("iferror(split(A2480,"","",TRUE,TRUE),"""")"),"")</f>
        <v/>
      </c>
      <c r="V2480" s="51"/>
      <c r="W2480" s="51"/>
      <c r="X2480" s="51"/>
      <c r="Y2480" s="50" t="str">
        <f>IFERROR(__xludf.DUMMYFUNCTION("if(or(U2480="""",U2480=""f""),"""",U2480&amp;"": ""&amp;vlookup(to_text(U2480),'1.Learning-Goals'!$A$3:$B$100,2,FALSE))"),"")</f>
        <v/>
      </c>
      <c r="Z2480" s="50" t="str">
        <f>IFERROR(__xludf.DUMMYFUNCTION("if(or(V2480="""",V2480=""f""),"""",V2480&amp;"": ""&amp;vlookup(to_text(V2480),'1.Learning-Goals'!$A$3:$B$100,2,FALSE))"),"")</f>
        <v/>
      </c>
      <c r="AA2480" s="50" t="str">
        <f>IFERROR(__xludf.DUMMYFUNCTION("if(or(W2480="""",W2480=""f""),"""",W2480&amp;"": ""&amp;vlookup(to_text(W2480),'1.Learning-Goals'!$A$3:$B$100,2,FALSE))"),"")</f>
        <v/>
      </c>
      <c r="AB2480" s="50" t="str">
        <f>IFERROR(__xludf.DUMMYFUNCTION("if(or(X2480="""",X2480=""f""),"""",X2480&amp;"": ""&amp;vlookup(to_text(X2480),'1.Learning-Goals'!$A$3:$B$100,2,FALSE))"),"")</f>
        <v/>
      </c>
      <c r="AC2480" s="52"/>
      <c r="AD2480" s="52"/>
      <c r="AE2480" s="52"/>
      <c r="AF2480" s="52"/>
      <c r="AG2480" s="52"/>
      <c r="AH2480" s="52"/>
      <c r="AI2480" s="52"/>
      <c r="AJ2480" s="52"/>
    </row>
    <row r="2481" ht="15.75" customHeight="1">
      <c r="A2481" s="53"/>
      <c r="B2481" s="39" t="str">
        <f t="shared" si="1"/>
        <v/>
      </c>
      <c r="C2481" s="40" t="s">
        <v>7471</v>
      </c>
      <c r="D2481" s="41" t="s">
        <v>7472</v>
      </c>
      <c r="E2481" s="41" t="s">
        <v>7265</v>
      </c>
      <c r="F2481" s="44"/>
      <c r="G2481" s="43"/>
      <c r="H2481" s="63" t="s">
        <v>7266</v>
      </c>
      <c r="I2481" s="43"/>
      <c r="J2481" s="46" t="s">
        <v>7461</v>
      </c>
      <c r="K2481" s="44"/>
      <c r="L2481" s="45"/>
      <c r="M2481" s="59"/>
      <c r="N2481" s="49"/>
      <c r="O2481" s="61"/>
      <c r="P2481" s="40">
        <v>16.0</v>
      </c>
      <c r="Q2481" s="59"/>
      <c r="R2481" s="59"/>
      <c r="S2481" s="49"/>
      <c r="T2481" s="50" t="str">
        <f>IFERROR(__xludf.DUMMYFUNCTION("if(isblank($A2481),"""",REGEXREPLACE($A2481,   "",?(\d),?"",  ""$1""&amp;""-""&amp;$H2481))"),"")</f>
        <v/>
      </c>
      <c r="U2481" s="51" t="str">
        <f>IFERROR(__xludf.DUMMYFUNCTION("iferror(split(A2481,"","",TRUE,TRUE),"""")"),"")</f>
        <v/>
      </c>
      <c r="V2481" s="51"/>
      <c r="W2481" s="51"/>
      <c r="X2481" s="51"/>
      <c r="Y2481" s="50" t="str">
        <f>IFERROR(__xludf.DUMMYFUNCTION("if(or(U2481="""",U2481=""f""),"""",U2481&amp;"": ""&amp;vlookup(to_text(U2481),'1.Learning-Goals'!$A$3:$B$100,2,FALSE))"),"")</f>
        <v/>
      </c>
      <c r="Z2481" s="50" t="str">
        <f>IFERROR(__xludf.DUMMYFUNCTION("if(or(V2481="""",V2481=""f""),"""",V2481&amp;"": ""&amp;vlookup(to_text(V2481),'1.Learning-Goals'!$A$3:$B$100,2,FALSE))"),"")</f>
        <v/>
      </c>
      <c r="AA2481" s="50" t="str">
        <f>IFERROR(__xludf.DUMMYFUNCTION("if(or(W2481="""",W2481=""f""),"""",W2481&amp;"": ""&amp;vlookup(to_text(W2481),'1.Learning-Goals'!$A$3:$B$100,2,FALSE))"),"")</f>
        <v/>
      </c>
      <c r="AB2481" s="50" t="str">
        <f>IFERROR(__xludf.DUMMYFUNCTION("if(or(X2481="""",X2481=""f""),"""",X2481&amp;"": ""&amp;vlookup(to_text(X2481),'1.Learning-Goals'!$A$3:$B$100,2,FALSE))"),"")</f>
        <v/>
      </c>
      <c r="AC2481" s="52"/>
      <c r="AD2481" s="52"/>
      <c r="AE2481" s="52"/>
      <c r="AF2481" s="52"/>
      <c r="AG2481" s="52"/>
      <c r="AH2481" s="52"/>
      <c r="AI2481" s="52"/>
      <c r="AJ2481" s="52"/>
    </row>
    <row r="2482" ht="15.75" customHeight="1">
      <c r="A2482" s="53"/>
      <c r="B2482" s="39" t="str">
        <f t="shared" si="1"/>
        <v/>
      </c>
      <c r="C2482" s="40" t="s">
        <v>7473</v>
      </c>
      <c r="D2482" s="41" t="s">
        <v>7474</v>
      </c>
      <c r="E2482" s="41" t="s">
        <v>7265</v>
      </c>
      <c r="F2482" s="44"/>
      <c r="G2482" s="43"/>
      <c r="H2482" s="63" t="s">
        <v>7266</v>
      </c>
      <c r="I2482" s="43"/>
      <c r="J2482" s="46" t="s">
        <v>7461</v>
      </c>
      <c r="K2482" s="44"/>
      <c r="L2482" s="45"/>
      <c r="M2482" s="59"/>
      <c r="N2482" s="49"/>
      <c r="O2482" s="61"/>
      <c r="P2482" s="40">
        <v>16.0</v>
      </c>
      <c r="Q2482" s="59"/>
      <c r="R2482" s="59"/>
      <c r="S2482" s="49"/>
      <c r="T2482" s="50" t="str">
        <f>IFERROR(__xludf.DUMMYFUNCTION("if(isblank($A2482),"""",REGEXREPLACE($A2482,   "",?(\d),?"",  ""$1""&amp;""-""&amp;$H2482))"),"")</f>
        <v/>
      </c>
      <c r="U2482" s="51" t="str">
        <f>IFERROR(__xludf.DUMMYFUNCTION("iferror(split(A2482,"","",TRUE,TRUE),"""")"),"")</f>
        <v/>
      </c>
      <c r="V2482" s="51"/>
      <c r="W2482" s="51"/>
      <c r="X2482" s="51"/>
      <c r="Y2482" s="50" t="str">
        <f>IFERROR(__xludf.DUMMYFUNCTION("if(or(U2482="""",U2482=""f""),"""",U2482&amp;"": ""&amp;vlookup(to_text(U2482),'1.Learning-Goals'!$A$3:$B$100,2,FALSE))"),"")</f>
        <v/>
      </c>
      <c r="Z2482" s="50" t="str">
        <f>IFERROR(__xludf.DUMMYFUNCTION("if(or(V2482="""",V2482=""f""),"""",V2482&amp;"": ""&amp;vlookup(to_text(V2482),'1.Learning-Goals'!$A$3:$B$100,2,FALSE))"),"")</f>
        <v/>
      </c>
      <c r="AA2482" s="50" t="str">
        <f>IFERROR(__xludf.DUMMYFUNCTION("if(or(W2482="""",W2482=""f""),"""",W2482&amp;"": ""&amp;vlookup(to_text(W2482),'1.Learning-Goals'!$A$3:$B$100,2,FALSE))"),"")</f>
        <v/>
      </c>
      <c r="AB2482" s="50" t="str">
        <f>IFERROR(__xludf.DUMMYFUNCTION("if(or(X2482="""",X2482=""f""),"""",X2482&amp;"": ""&amp;vlookup(to_text(X2482),'1.Learning-Goals'!$A$3:$B$100,2,FALSE))"),"")</f>
        <v/>
      </c>
      <c r="AC2482" s="52"/>
      <c r="AD2482" s="52"/>
      <c r="AE2482" s="52"/>
      <c r="AF2482" s="52"/>
      <c r="AG2482" s="52"/>
      <c r="AH2482" s="52"/>
      <c r="AI2482" s="52"/>
      <c r="AJ2482" s="52"/>
    </row>
    <row r="2483" ht="15.75" customHeight="1">
      <c r="A2483" s="53"/>
      <c r="B2483" s="39" t="str">
        <f t="shared" si="1"/>
        <v/>
      </c>
      <c r="C2483" s="40">
        <v>17.1</v>
      </c>
      <c r="D2483" s="41" t="s">
        <v>7475</v>
      </c>
      <c r="E2483" s="41" t="s">
        <v>7265</v>
      </c>
      <c r="F2483" s="44"/>
      <c r="G2483" s="43"/>
      <c r="H2483" s="63" t="s">
        <v>7266</v>
      </c>
      <c r="I2483" s="43"/>
      <c r="J2483" s="46" t="s">
        <v>7476</v>
      </c>
      <c r="K2483" s="44"/>
      <c r="L2483" s="45"/>
      <c r="M2483" s="59"/>
      <c r="N2483" s="49"/>
      <c r="O2483" s="61"/>
      <c r="P2483" s="40">
        <v>17.0</v>
      </c>
      <c r="Q2483" s="59"/>
      <c r="R2483" s="59"/>
      <c r="S2483" s="49"/>
      <c r="T2483" s="50" t="str">
        <f>IFERROR(__xludf.DUMMYFUNCTION("if(isblank($A2483),"""",REGEXREPLACE($A2483,   "",?(\d),?"",  ""$1""&amp;""-""&amp;$H2483))"),"")</f>
        <v/>
      </c>
      <c r="U2483" s="51" t="str">
        <f>IFERROR(__xludf.DUMMYFUNCTION("iferror(split(A2483,"","",TRUE,TRUE),"""")"),"")</f>
        <v/>
      </c>
      <c r="V2483" s="51"/>
      <c r="W2483" s="51"/>
      <c r="X2483" s="51"/>
      <c r="Y2483" s="50" t="str">
        <f>IFERROR(__xludf.DUMMYFUNCTION("if(or(U2483="""",U2483=""f""),"""",U2483&amp;"": ""&amp;vlookup(to_text(U2483),'1.Learning-Goals'!$A$3:$B$100,2,FALSE))"),"")</f>
        <v/>
      </c>
      <c r="Z2483" s="50" t="str">
        <f>IFERROR(__xludf.DUMMYFUNCTION("if(or(V2483="""",V2483=""f""),"""",V2483&amp;"": ""&amp;vlookup(to_text(V2483),'1.Learning-Goals'!$A$3:$B$100,2,FALSE))"),"")</f>
        <v/>
      </c>
      <c r="AA2483" s="50" t="str">
        <f>IFERROR(__xludf.DUMMYFUNCTION("if(or(W2483="""",W2483=""f""),"""",W2483&amp;"": ""&amp;vlookup(to_text(W2483),'1.Learning-Goals'!$A$3:$B$100,2,FALSE))"),"")</f>
        <v/>
      </c>
      <c r="AB2483" s="50" t="str">
        <f>IFERROR(__xludf.DUMMYFUNCTION("if(or(X2483="""",X2483=""f""),"""",X2483&amp;"": ""&amp;vlookup(to_text(X2483),'1.Learning-Goals'!$A$3:$B$100,2,FALSE))"),"")</f>
        <v/>
      </c>
      <c r="AC2483" s="52"/>
      <c r="AD2483" s="52"/>
      <c r="AE2483" s="52"/>
      <c r="AF2483" s="52"/>
      <c r="AG2483" s="52"/>
      <c r="AH2483" s="52"/>
      <c r="AI2483" s="52"/>
      <c r="AJ2483" s="52"/>
    </row>
    <row r="2484" ht="15.75" customHeight="1">
      <c r="A2484" s="53"/>
      <c r="B2484" s="39" t="str">
        <f t="shared" si="1"/>
        <v/>
      </c>
      <c r="C2484" s="40">
        <v>17.2</v>
      </c>
      <c r="D2484" s="41" t="s">
        <v>7477</v>
      </c>
      <c r="E2484" s="41" t="s">
        <v>7265</v>
      </c>
      <c r="F2484" s="44"/>
      <c r="G2484" s="43"/>
      <c r="H2484" s="63" t="s">
        <v>7266</v>
      </c>
      <c r="I2484" s="43"/>
      <c r="J2484" s="46" t="s">
        <v>7476</v>
      </c>
      <c r="K2484" s="44"/>
      <c r="L2484" s="45"/>
      <c r="M2484" s="59"/>
      <c r="N2484" s="49"/>
      <c r="O2484" s="61"/>
      <c r="P2484" s="40">
        <v>17.0</v>
      </c>
      <c r="Q2484" s="59"/>
      <c r="R2484" s="59"/>
      <c r="S2484" s="49"/>
      <c r="T2484" s="50" t="str">
        <f>IFERROR(__xludf.DUMMYFUNCTION("if(isblank($A2484),"""",REGEXREPLACE($A2484,   "",?(\d),?"",  ""$1""&amp;""-""&amp;$H2484))"),"")</f>
        <v/>
      </c>
      <c r="U2484" s="51" t="str">
        <f>IFERROR(__xludf.DUMMYFUNCTION("iferror(split(A2484,"","",TRUE,TRUE),"""")"),"")</f>
        <v/>
      </c>
      <c r="V2484" s="51"/>
      <c r="W2484" s="51"/>
      <c r="X2484" s="51"/>
      <c r="Y2484" s="50" t="str">
        <f>IFERROR(__xludf.DUMMYFUNCTION("if(or(U2484="""",U2484=""f""),"""",U2484&amp;"": ""&amp;vlookup(to_text(U2484),'1.Learning-Goals'!$A$3:$B$100,2,FALSE))"),"")</f>
        <v/>
      </c>
      <c r="Z2484" s="50" t="str">
        <f>IFERROR(__xludf.DUMMYFUNCTION("if(or(V2484="""",V2484=""f""),"""",V2484&amp;"": ""&amp;vlookup(to_text(V2484),'1.Learning-Goals'!$A$3:$B$100,2,FALSE))"),"")</f>
        <v/>
      </c>
      <c r="AA2484" s="50" t="str">
        <f>IFERROR(__xludf.DUMMYFUNCTION("if(or(W2484="""",W2484=""f""),"""",W2484&amp;"": ""&amp;vlookup(to_text(W2484),'1.Learning-Goals'!$A$3:$B$100,2,FALSE))"),"")</f>
        <v/>
      </c>
      <c r="AB2484" s="50" t="str">
        <f>IFERROR(__xludf.DUMMYFUNCTION("if(or(X2484="""",X2484=""f""),"""",X2484&amp;"": ""&amp;vlookup(to_text(X2484),'1.Learning-Goals'!$A$3:$B$100,2,FALSE))"),"")</f>
        <v/>
      </c>
      <c r="AC2484" s="52"/>
      <c r="AD2484" s="52"/>
      <c r="AE2484" s="52"/>
      <c r="AF2484" s="52"/>
      <c r="AG2484" s="52"/>
      <c r="AH2484" s="52"/>
      <c r="AI2484" s="52"/>
      <c r="AJ2484" s="52"/>
    </row>
    <row r="2485" ht="15.75" customHeight="1">
      <c r="A2485" s="53"/>
      <c r="B2485" s="39" t="str">
        <f t="shared" si="1"/>
        <v/>
      </c>
      <c r="C2485" s="40">
        <v>17.3</v>
      </c>
      <c r="D2485" s="41" t="s">
        <v>7478</v>
      </c>
      <c r="E2485" s="41" t="s">
        <v>7265</v>
      </c>
      <c r="F2485" s="44"/>
      <c r="G2485" s="43"/>
      <c r="H2485" s="63" t="s">
        <v>7266</v>
      </c>
      <c r="I2485" s="43"/>
      <c r="J2485" s="46" t="s">
        <v>7476</v>
      </c>
      <c r="K2485" s="44"/>
      <c r="L2485" s="45"/>
      <c r="M2485" s="59"/>
      <c r="N2485" s="49"/>
      <c r="O2485" s="61"/>
      <c r="P2485" s="40">
        <v>17.0</v>
      </c>
      <c r="Q2485" s="59"/>
      <c r="R2485" s="59"/>
      <c r="S2485" s="49"/>
      <c r="T2485" s="50" t="str">
        <f>IFERROR(__xludf.DUMMYFUNCTION("if(isblank($A2485),"""",REGEXREPLACE($A2485,   "",?(\d),?"",  ""$1""&amp;""-""&amp;$H2485))"),"")</f>
        <v/>
      </c>
      <c r="U2485" s="51" t="str">
        <f>IFERROR(__xludf.DUMMYFUNCTION("iferror(split(A2485,"","",TRUE,TRUE),"""")"),"")</f>
        <v/>
      </c>
      <c r="V2485" s="51"/>
      <c r="W2485" s="51"/>
      <c r="X2485" s="51"/>
      <c r="Y2485" s="50" t="str">
        <f>IFERROR(__xludf.DUMMYFUNCTION("if(or(U2485="""",U2485=""f""),"""",U2485&amp;"": ""&amp;vlookup(to_text(U2485),'1.Learning-Goals'!$A$3:$B$100,2,FALSE))"),"")</f>
        <v/>
      </c>
      <c r="Z2485" s="50" t="str">
        <f>IFERROR(__xludf.DUMMYFUNCTION("if(or(V2485="""",V2485=""f""),"""",V2485&amp;"": ""&amp;vlookup(to_text(V2485),'1.Learning-Goals'!$A$3:$B$100,2,FALSE))"),"")</f>
        <v/>
      </c>
      <c r="AA2485" s="50" t="str">
        <f>IFERROR(__xludf.DUMMYFUNCTION("if(or(W2485="""",W2485=""f""),"""",W2485&amp;"": ""&amp;vlookup(to_text(W2485),'1.Learning-Goals'!$A$3:$B$100,2,FALSE))"),"")</f>
        <v/>
      </c>
      <c r="AB2485" s="50" t="str">
        <f>IFERROR(__xludf.DUMMYFUNCTION("if(or(X2485="""",X2485=""f""),"""",X2485&amp;"": ""&amp;vlookup(to_text(X2485),'1.Learning-Goals'!$A$3:$B$100,2,FALSE))"),"")</f>
        <v/>
      </c>
      <c r="AC2485" s="52"/>
      <c r="AD2485" s="52"/>
      <c r="AE2485" s="52"/>
      <c r="AF2485" s="52"/>
      <c r="AG2485" s="52"/>
      <c r="AH2485" s="52"/>
      <c r="AI2485" s="52"/>
      <c r="AJ2485" s="52"/>
    </row>
    <row r="2486" ht="15.75" customHeight="1">
      <c r="A2486" s="53"/>
      <c r="B2486" s="39" t="str">
        <f t="shared" si="1"/>
        <v/>
      </c>
      <c r="C2486" s="40">
        <v>17.4</v>
      </c>
      <c r="D2486" s="41" t="s">
        <v>7479</v>
      </c>
      <c r="E2486" s="41" t="s">
        <v>7265</v>
      </c>
      <c r="F2486" s="44"/>
      <c r="G2486" s="43"/>
      <c r="H2486" s="63" t="s">
        <v>7266</v>
      </c>
      <c r="I2486" s="43"/>
      <c r="J2486" s="46" t="s">
        <v>7476</v>
      </c>
      <c r="K2486" s="44"/>
      <c r="L2486" s="45"/>
      <c r="M2486" s="59"/>
      <c r="N2486" s="49"/>
      <c r="O2486" s="61"/>
      <c r="P2486" s="40">
        <v>17.0</v>
      </c>
      <c r="Q2486" s="59"/>
      <c r="R2486" s="59"/>
      <c r="S2486" s="49"/>
      <c r="T2486" s="50" t="str">
        <f>IFERROR(__xludf.DUMMYFUNCTION("if(isblank($A2486),"""",REGEXREPLACE($A2486,   "",?(\d),?"",  ""$1""&amp;""-""&amp;$H2486))"),"")</f>
        <v/>
      </c>
      <c r="U2486" s="51" t="str">
        <f>IFERROR(__xludf.DUMMYFUNCTION("iferror(split(A2486,"","",TRUE,TRUE),"""")"),"")</f>
        <v/>
      </c>
      <c r="V2486" s="51"/>
      <c r="W2486" s="51"/>
      <c r="X2486" s="51"/>
      <c r="Y2486" s="50" t="str">
        <f>IFERROR(__xludf.DUMMYFUNCTION("if(or(U2486="""",U2486=""f""),"""",U2486&amp;"": ""&amp;vlookup(to_text(U2486),'1.Learning-Goals'!$A$3:$B$100,2,FALSE))"),"")</f>
        <v/>
      </c>
      <c r="Z2486" s="50" t="str">
        <f>IFERROR(__xludf.DUMMYFUNCTION("if(or(V2486="""",V2486=""f""),"""",V2486&amp;"": ""&amp;vlookup(to_text(V2486),'1.Learning-Goals'!$A$3:$B$100,2,FALSE))"),"")</f>
        <v/>
      </c>
      <c r="AA2486" s="50" t="str">
        <f>IFERROR(__xludf.DUMMYFUNCTION("if(or(W2486="""",W2486=""f""),"""",W2486&amp;"": ""&amp;vlookup(to_text(W2486),'1.Learning-Goals'!$A$3:$B$100,2,FALSE))"),"")</f>
        <v/>
      </c>
      <c r="AB2486" s="50" t="str">
        <f>IFERROR(__xludf.DUMMYFUNCTION("if(or(X2486="""",X2486=""f""),"""",X2486&amp;"": ""&amp;vlookup(to_text(X2486),'1.Learning-Goals'!$A$3:$B$100,2,FALSE))"),"")</f>
        <v/>
      </c>
      <c r="AC2486" s="52"/>
      <c r="AD2486" s="52"/>
      <c r="AE2486" s="52"/>
      <c r="AF2486" s="52"/>
      <c r="AG2486" s="52"/>
      <c r="AH2486" s="52"/>
      <c r="AI2486" s="52"/>
      <c r="AJ2486" s="52"/>
    </row>
    <row r="2487" ht="15.75" customHeight="1">
      <c r="A2487" s="53"/>
      <c r="B2487" s="39" t="str">
        <f t="shared" si="1"/>
        <v/>
      </c>
      <c r="C2487" s="40">
        <v>17.5</v>
      </c>
      <c r="D2487" s="41" t="s">
        <v>7480</v>
      </c>
      <c r="E2487" s="41" t="s">
        <v>7265</v>
      </c>
      <c r="F2487" s="44"/>
      <c r="G2487" s="43"/>
      <c r="H2487" s="63" t="s">
        <v>7266</v>
      </c>
      <c r="I2487" s="43"/>
      <c r="J2487" s="46" t="s">
        <v>7476</v>
      </c>
      <c r="K2487" s="44"/>
      <c r="L2487" s="45"/>
      <c r="M2487" s="59"/>
      <c r="N2487" s="49"/>
      <c r="O2487" s="61"/>
      <c r="P2487" s="40">
        <v>17.0</v>
      </c>
      <c r="Q2487" s="59"/>
      <c r="R2487" s="59"/>
      <c r="S2487" s="49"/>
      <c r="T2487" s="50" t="str">
        <f>IFERROR(__xludf.DUMMYFUNCTION("if(isblank($A2487),"""",REGEXREPLACE($A2487,   "",?(\d),?"",  ""$1""&amp;""-""&amp;$H2487))"),"")</f>
        <v/>
      </c>
      <c r="U2487" s="51" t="str">
        <f>IFERROR(__xludf.DUMMYFUNCTION("iferror(split(A2487,"","",TRUE,TRUE),"""")"),"")</f>
        <v/>
      </c>
      <c r="V2487" s="51"/>
      <c r="W2487" s="51"/>
      <c r="X2487" s="51"/>
      <c r="Y2487" s="50" t="str">
        <f>IFERROR(__xludf.DUMMYFUNCTION("if(or(U2487="""",U2487=""f""),"""",U2487&amp;"": ""&amp;vlookup(to_text(U2487),'1.Learning-Goals'!$A$3:$B$100,2,FALSE))"),"")</f>
        <v/>
      </c>
      <c r="Z2487" s="50" t="str">
        <f>IFERROR(__xludf.DUMMYFUNCTION("if(or(V2487="""",V2487=""f""),"""",V2487&amp;"": ""&amp;vlookup(to_text(V2487),'1.Learning-Goals'!$A$3:$B$100,2,FALSE))"),"")</f>
        <v/>
      </c>
      <c r="AA2487" s="50" t="str">
        <f>IFERROR(__xludf.DUMMYFUNCTION("if(or(W2487="""",W2487=""f""),"""",W2487&amp;"": ""&amp;vlookup(to_text(W2487),'1.Learning-Goals'!$A$3:$B$100,2,FALSE))"),"")</f>
        <v/>
      </c>
      <c r="AB2487" s="50" t="str">
        <f>IFERROR(__xludf.DUMMYFUNCTION("if(or(X2487="""",X2487=""f""),"""",X2487&amp;"": ""&amp;vlookup(to_text(X2487),'1.Learning-Goals'!$A$3:$B$100,2,FALSE))"),"")</f>
        <v/>
      </c>
      <c r="AC2487" s="52"/>
      <c r="AD2487" s="52"/>
      <c r="AE2487" s="52"/>
      <c r="AF2487" s="52"/>
      <c r="AG2487" s="52"/>
      <c r="AH2487" s="52"/>
      <c r="AI2487" s="52"/>
      <c r="AJ2487" s="52"/>
    </row>
    <row r="2488" ht="15.75" customHeight="1">
      <c r="A2488" s="53"/>
      <c r="B2488" s="39" t="str">
        <f t="shared" si="1"/>
        <v/>
      </c>
      <c r="C2488" s="40">
        <v>17.6</v>
      </c>
      <c r="D2488" s="41" t="s">
        <v>7481</v>
      </c>
      <c r="E2488" s="41" t="s">
        <v>7265</v>
      </c>
      <c r="F2488" s="44"/>
      <c r="G2488" s="43"/>
      <c r="H2488" s="63" t="s">
        <v>7266</v>
      </c>
      <c r="I2488" s="43"/>
      <c r="J2488" s="46" t="s">
        <v>7476</v>
      </c>
      <c r="K2488" s="44"/>
      <c r="L2488" s="45"/>
      <c r="M2488" s="59"/>
      <c r="N2488" s="49"/>
      <c r="O2488" s="61"/>
      <c r="P2488" s="40">
        <v>17.0</v>
      </c>
      <c r="Q2488" s="59"/>
      <c r="R2488" s="59"/>
      <c r="S2488" s="49"/>
      <c r="T2488" s="50" t="str">
        <f>IFERROR(__xludf.DUMMYFUNCTION("if(isblank($A2488),"""",REGEXREPLACE($A2488,   "",?(\d),?"",  ""$1""&amp;""-""&amp;$H2488))"),"")</f>
        <v/>
      </c>
      <c r="U2488" s="51" t="str">
        <f>IFERROR(__xludf.DUMMYFUNCTION("iferror(split(A2488,"","",TRUE,TRUE),"""")"),"")</f>
        <v/>
      </c>
      <c r="V2488" s="51"/>
      <c r="W2488" s="51"/>
      <c r="X2488" s="51"/>
      <c r="Y2488" s="50" t="str">
        <f>IFERROR(__xludf.DUMMYFUNCTION("if(or(U2488="""",U2488=""f""),"""",U2488&amp;"": ""&amp;vlookup(to_text(U2488),'1.Learning-Goals'!$A$3:$B$100,2,FALSE))"),"")</f>
        <v/>
      </c>
      <c r="Z2488" s="50" t="str">
        <f>IFERROR(__xludf.DUMMYFUNCTION("if(or(V2488="""",V2488=""f""),"""",V2488&amp;"": ""&amp;vlookup(to_text(V2488),'1.Learning-Goals'!$A$3:$B$100,2,FALSE))"),"")</f>
        <v/>
      </c>
      <c r="AA2488" s="50" t="str">
        <f>IFERROR(__xludf.DUMMYFUNCTION("if(or(W2488="""",W2488=""f""),"""",W2488&amp;"": ""&amp;vlookup(to_text(W2488),'1.Learning-Goals'!$A$3:$B$100,2,FALSE))"),"")</f>
        <v/>
      </c>
      <c r="AB2488" s="50" t="str">
        <f>IFERROR(__xludf.DUMMYFUNCTION("if(or(X2488="""",X2488=""f""),"""",X2488&amp;"": ""&amp;vlookup(to_text(X2488),'1.Learning-Goals'!$A$3:$B$100,2,FALSE))"),"")</f>
        <v/>
      </c>
      <c r="AC2488" s="52"/>
      <c r="AD2488" s="52"/>
      <c r="AE2488" s="52"/>
      <c r="AF2488" s="52"/>
      <c r="AG2488" s="52"/>
      <c r="AH2488" s="52"/>
      <c r="AI2488" s="52"/>
      <c r="AJ2488" s="52"/>
    </row>
    <row r="2489" ht="15.75" customHeight="1">
      <c r="A2489" s="53"/>
      <c r="B2489" s="39" t="str">
        <f t="shared" si="1"/>
        <v/>
      </c>
      <c r="C2489" s="40">
        <v>17.7</v>
      </c>
      <c r="D2489" s="41" t="s">
        <v>7482</v>
      </c>
      <c r="E2489" s="41" t="s">
        <v>7265</v>
      </c>
      <c r="F2489" s="44"/>
      <c r="G2489" s="43"/>
      <c r="H2489" s="63" t="s">
        <v>7266</v>
      </c>
      <c r="I2489" s="43"/>
      <c r="J2489" s="46" t="s">
        <v>7476</v>
      </c>
      <c r="K2489" s="44"/>
      <c r="L2489" s="45"/>
      <c r="M2489" s="59"/>
      <c r="N2489" s="49"/>
      <c r="O2489" s="61"/>
      <c r="P2489" s="40">
        <v>17.0</v>
      </c>
      <c r="Q2489" s="59"/>
      <c r="R2489" s="59"/>
      <c r="S2489" s="49"/>
      <c r="T2489" s="50" t="str">
        <f>IFERROR(__xludf.DUMMYFUNCTION("if(isblank($A2489),"""",REGEXREPLACE($A2489,   "",?(\d),?"",  ""$1""&amp;""-""&amp;$H2489))"),"")</f>
        <v/>
      </c>
      <c r="U2489" s="51" t="str">
        <f>IFERROR(__xludf.DUMMYFUNCTION("iferror(split(A2489,"","",TRUE,TRUE),"""")"),"")</f>
        <v/>
      </c>
      <c r="V2489" s="51"/>
      <c r="W2489" s="51"/>
      <c r="X2489" s="51"/>
      <c r="Y2489" s="50" t="str">
        <f>IFERROR(__xludf.DUMMYFUNCTION("if(or(U2489="""",U2489=""f""),"""",U2489&amp;"": ""&amp;vlookup(to_text(U2489),'1.Learning-Goals'!$A$3:$B$100,2,FALSE))"),"")</f>
        <v/>
      </c>
      <c r="Z2489" s="50" t="str">
        <f>IFERROR(__xludf.DUMMYFUNCTION("if(or(V2489="""",V2489=""f""),"""",V2489&amp;"": ""&amp;vlookup(to_text(V2489),'1.Learning-Goals'!$A$3:$B$100,2,FALSE))"),"")</f>
        <v/>
      </c>
      <c r="AA2489" s="50" t="str">
        <f>IFERROR(__xludf.DUMMYFUNCTION("if(or(W2489="""",W2489=""f""),"""",W2489&amp;"": ""&amp;vlookup(to_text(W2489),'1.Learning-Goals'!$A$3:$B$100,2,FALSE))"),"")</f>
        <v/>
      </c>
      <c r="AB2489" s="50" t="str">
        <f>IFERROR(__xludf.DUMMYFUNCTION("if(or(X2489="""",X2489=""f""),"""",X2489&amp;"": ""&amp;vlookup(to_text(X2489),'1.Learning-Goals'!$A$3:$B$100,2,FALSE))"),"")</f>
        <v/>
      </c>
      <c r="AC2489" s="52"/>
      <c r="AD2489" s="52"/>
      <c r="AE2489" s="52"/>
      <c r="AF2489" s="52"/>
      <c r="AG2489" s="52"/>
      <c r="AH2489" s="52"/>
      <c r="AI2489" s="52"/>
      <c r="AJ2489" s="52"/>
    </row>
    <row r="2490" ht="15.75" customHeight="1">
      <c r="A2490" s="53"/>
      <c r="B2490" s="39" t="str">
        <f t="shared" si="1"/>
        <v/>
      </c>
      <c r="C2490" s="40">
        <v>17.8</v>
      </c>
      <c r="D2490" s="41" t="s">
        <v>7483</v>
      </c>
      <c r="E2490" s="41" t="s">
        <v>7265</v>
      </c>
      <c r="F2490" s="44"/>
      <c r="G2490" s="43"/>
      <c r="H2490" s="63" t="s">
        <v>7266</v>
      </c>
      <c r="I2490" s="43"/>
      <c r="J2490" s="46" t="s">
        <v>7476</v>
      </c>
      <c r="K2490" s="44"/>
      <c r="L2490" s="45"/>
      <c r="M2490" s="59"/>
      <c r="N2490" s="49"/>
      <c r="O2490" s="61"/>
      <c r="P2490" s="40">
        <v>17.0</v>
      </c>
      <c r="Q2490" s="59"/>
      <c r="R2490" s="59"/>
      <c r="S2490" s="49"/>
      <c r="T2490" s="50" t="str">
        <f>IFERROR(__xludf.DUMMYFUNCTION("if(isblank($A2490),"""",REGEXREPLACE($A2490,   "",?(\d),?"",  ""$1""&amp;""-""&amp;$H2490))"),"")</f>
        <v/>
      </c>
      <c r="U2490" s="51" t="str">
        <f>IFERROR(__xludf.DUMMYFUNCTION("iferror(split(A2490,"","",TRUE,TRUE),"""")"),"")</f>
        <v/>
      </c>
      <c r="V2490" s="51"/>
      <c r="W2490" s="51"/>
      <c r="X2490" s="51"/>
      <c r="Y2490" s="50" t="str">
        <f>IFERROR(__xludf.DUMMYFUNCTION("if(or(U2490="""",U2490=""f""),"""",U2490&amp;"": ""&amp;vlookup(to_text(U2490),'1.Learning-Goals'!$A$3:$B$100,2,FALSE))"),"")</f>
        <v/>
      </c>
      <c r="Z2490" s="50" t="str">
        <f>IFERROR(__xludf.DUMMYFUNCTION("if(or(V2490="""",V2490=""f""),"""",V2490&amp;"": ""&amp;vlookup(to_text(V2490),'1.Learning-Goals'!$A$3:$B$100,2,FALSE))"),"")</f>
        <v/>
      </c>
      <c r="AA2490" s="50" t="str">
        <f>IFERROR(__xludf.DUMMYFUNCTION("if(or(W2490="""",W2490=""f""),"""",W2490&amp;"": ""&amp;vlookup(to_text(W2490),'1.Learning-Goals'!$A$3:$B$100,2,FALSE))"),"")</f>
        <v/>
      </c>
      <c r="AB2490" s="50" t="str">
        <f>IFERROR(__xludf.DUMMYFUNCTION("if(or(X2490="""",X2490=""f""),"""",X2490&amp;"": ""&amp;vlookup(to_text(X2490),'1.Learning-Goals'!$A$3:$B$100,2,FALSE))"),"")</f>
        <v/>
      </c>
      <c r="AC2490" s="52"/>
      <c r="AD2490" s="52"/>
      <c r="AE2490" s="52"/>
      <c r="AF2490" s="52"/>
      <c r="AG2490" s="52"/>
      <c r="AH2490" s="52"/>
      <c r="AI2490" s="52"/>
      <c r="AJ2490" s="52"/>
    </row>
    <row r="2491" ht="15.75" customHeight="1">
      <c r="A2491" s="53"/>
      <c r="B2491" s="39" t="str">
        <f t="shared" si="1"/>
        <v/>
      </c>
      <c r="C2491" s="40">
        <v>17.9</v>
      </c>
      <c r="D2491" s="41" t="s">
        <v>7484</v>
      </c>
      <c r="E2491" s="41" t="s">
        <v>7265</v>
      </c>
      <c r="F2491" s="44"/>
      <c r="G2491" s="43"/>
      <c r="H2491" s="63" t="s">
        <v>7266</v>
      </c>
      <c r="I2491" s="43"/>
      <c r="J2491" s="46" t="s">
        <v>7476</v>
      </c>
      <c r="K2491" s="44"/>
      <c r="L2491" s="45"/>
      <c r="M2491" s="59"/>
      <c r="N2491" s="49"/>
      <c r="O2491" s="61"/>
      <c r="P2491" s="40">
        <v>17.0</v>
      </c>
      <c r="Q2491" s="59"/>
      <c r="R2491" s="59"/>
      <c r="S2491" s="49"/>
      <c r="T2491" s="50" t="str">
        <f>IFERROR(__xludf.DUMMYFUNCTION("if(isblank($A2491),"""",REGEXREPLACE($A2491,   "",?(\d),?"",  ""$1""&amp;""-""&amp;$H2491))"),"")</f>
        <v/>
      </c>
      <c r="U2491" s="51" t="str">
        <f>IFERROR(__xludf.DUMMYFUNCTION("iferror(split(A2491,"","",TRUE,TRUE),"""")"),"")</f>
        <v/>
      </c>
      <c r="V2491" s="51"/>
      <c r="W2491" s="51"/>
      <c r="X2491" s="51"/>
      <c r="Y2491" s="50" t="str">
        <f>IFERROR(__xludf.DUMMYFUNCTION("if(or(U2491="""",U2491=""f""),"""",U2491&amp;"": ""&amp;vlookup(to_text(U2491),'1.Learning-Goals'!$A$3:$B$100,2,FALSE))"),"")</f>
        <v/>
      </c>
      <c r="Z2491" s="50" t="str">
        <f>IFERROR(__xludf.DUMMYFUNCTION("if(or(V2491="""",V2491=""f""),"""",V2491&amp;"": ""&amp;vlookup(to_text(V2491),'1.Learning-Goals'!$A$3:$B$100,2,FALSE))"),"")</f>
        <v/>
      </c>
      <c r="AA2491" s="50" t="str">
        <f>IFERROR(__xludf.DUMMYFUNCTION("if(or(W2491="""",W2491=""f""),"""",W2491&amp;"": ""&amp;vlookup(to_text(W2491),'1.Learning-Goals'!$A$3:$B$100,2,FALSE))"),"")</f>
        <v/>
      </c>
      <c r="AB2491" s="50" t="str">
        <f>IFERROR(__xludf.DUMMYFUNCTION("if(or(X2491="""",X2491=""f""),"""",X2491&amp;"": ""&amp;vlookup(to_text(X2491),'1.Learning-Goals'!$A$3:$B$100,2,FALSE))"),"")</f>
        <v/>
      </c>
      <c r="AC2491" s="52"/>
      <c r="AD2491" s="52"/>
      <c r="AE2491" s="52"/>
      <c r="AF2491" s="52"/>
      <c r="AG2491" s="52"/>
      <c r="AH2491" s="52"/>
      <c r="AI2491" s="52"/>
      <c r="AJ2491" s="52"/>
    </row>
    <row r="2492" ht="15.75" customHeight="1">
      <c r="A2492" s="53"/>
      <c r="B2492" s="39" t="str">
        <f t="shared" si="1"/>
        <v/>
      </c>
      <c r="C2492" s="40">
        <v>17.1</v>
      </c>
      <c r="D2492" s="41" t="s">
        <v>7485</v>
      </c>
      <c r="E2492" s="41" t="s">
        <v>7265</v>
      </c>
      <c r="F2492" s="44"/>
      <c r="G2492" s="43"/>
      <c r="H2492" s="63" t="s">
        <v>7266</v>
      </c>
      <c r="I2492" s="43"/>
      <c r="J2492" s="46" t="s">
        <v>7476</v>
      </c>
      <c r="K2492" s="44"/>
      <c r="L2492" s="45"/>
      <c r="M2492" s="59"/>
      <c r="N2492" s="49"/>
      <c r="O2492" s="61"/>
      <c r="P2492" s="40">
        <v>17.0</v>
      </c>
      <c r="Q2492" s="59"/>
      <c r="R2492" s="59"/>
      <c r="S2492" s="49"/>
      <c r="T2492" s="50" t="str">
        <f>IFERROR(__xludf.DUMMYFUNCTION("if(isblank($A2492),"""",REGEXREPLACE($A2492,   "",?(\d),?"",  ""$1""&amp;""-""&amp;$H2492))"),"")</f>
        <v/>
      </c>
      <c r="U2492" s="51" t="str">
        <f>IFERROR(__xludf.DUMMYFUNCTION("iferror(split(A2492,"","",TRUE,TRUE),"""")"),"")</f>
        <v/>
      </c>
      <c r="V2492" s="51"/>
      <c r="W2492" s="51"/>
      <c r="X2492" s="51"/>
      <c r="Y2492" s="50" t="str">
        <f>IFERROR(__xludf.DUMMYFUNCTION("if(or(U2492="""",U2492=""f""),"""",U2492&amp;"": ""&amp;vlookup(to_text(U2492),'1.Learning-Goals'!$A$3:$B$100,2,FALSE))"),"")</f>
        <v/>
      </c>
      <c r="Z2492" s="50" t="str">
        <f>IFERROR(__xludf.DUMMYFUNCTION("if(or(V2492="""",V2492=""f""),"""",V2492&amp;"": ""&amp;vlookup(to_text(V2492),'1.Learning-Goals'!$A$3:$B$100,2,FALSE))"),"")</f>
        <v/>
      </c>
      <c r="AA2492" s="50" t="str">
        <f>IFERROR(__xludf.DUMMYFUNCTION("if(or(W2492="""",W2492=""f""),"""",W2492&amp;"": ""&amp;vlookup(to_text(W2492),'1.Learning-Goals'!$A$3:$B$100,2,FALSE))"),"")</f>
        <v/>
      </c>
      <c r="AB2492" s="50" t="str">
        <f>IFERROR(__xludf.DUMMYFUNCTION("if(or(X2492="""",X2492=""f""),"""",X2492&amp;"": ""&amp;vlookup(to_text(X2492),'1.Learning-Goals'!$A$3:$B$100,2,FALSE))"),"")</f>
        <v/>
      </c>
      <c r="AC2492" s="52"/>
      <c r="AD2492" s="52"/>
      <c r="AE2492" s="52"/>
      <c r="AF2492" s="52"/>
      <c r="AG2492" s="52"/>
      <c r="AH2492" s="52"/>
      <c r="AI2492" s="52"/>
      <c r="AJ2492" s="52"/>
    </row>
    <row r="2493" ht="15.75" customHeight="1">
      <c r="A2493" s="53"/>
      <c r="B2493" s="39" t="str">
        <f t="shared" si="1"/>
        <v/>
      </c>
      <c r="C2493" s="40">
        <v>17.11</v>
      </c>
      <c r="D2493" s="41" t="s">
        <v>7486</v>
      </c>
      <c r="E2493" s="41" t="s">
        <v>7265</v>
      </c>
      <c r="F2493" s="44"/>
      <c r="G2493" s="43"/>
      <c r="H2493" s="63" t="s">
        <v>7266</v>
      </c>
      <c r="I2493" s="43"/>
      <c r="J2493" s="46" t="s">
        <v>7476</v>
      </c>
      <c r="K2493" s="44"/>
      <c r="L2493" s="45"/>
      <c r="M2493" s="59"/>
      <c r="N2493" s="49"/>
      <c r="O2493" s="61"/>
      <c r="P2493" s="40">
        <v>17.0</v>
      </c>
      <c r="Q2493" s="59"/>
      <c r="R2493" s="59"/>
      <c r="S2493" s="49"/>
      <c r="T2493" s="50" t="str">
        <f>IFERROR(__xludf.DUMMYFUNCTION("if(isblank($A2493),"""",REGEXREPLACE($A2493,   "",?(\d),?"",  ""$1""&amp;""-""&amp;$H2493))"),"")</f>
        <v/>
      </c>
      <c r="U2493" s="51" t="str">
        <f>IFERROR(__xludf.DUMMYFUNCTION("iferror(split(A2493,"","",TRUE,TRUE),"""")"),"")</f>
        <v/>
      </c>
      <c r="V2493" s="51"/>
      <c r="W2493" s="51"/>
      <c r="X2493" s="51"/>
      <c r="Y2493" s="50" t="str">
        <f>IFERROR(__xludf.DUMMYFUNCTION("if(or(U2493="""",U2493=""f""),"""",U2493&amp;"": ""&amp;vlookup(to_text(U2493),'1.Learning-Goals'!$A$3:$B$100,2,FALSE))"),"")</f>
        <v/>
      </c>
      <c r="Z2493" s="50" t="str">
        <f>IFERROR(__xludf.DUMMYFUNCTION("if(or(V2493="""",V2493=""f""),"""",V2493&amp;"": ""&amp;vlookup(to_text(V2493),'1.Learning-Goals'!$A$3:$B$100,2,FALSE))"),"")</f>
        <v/>
      </c>
      <c r="AA2493" s="50" t="str">
        <f>IFERROR(__xludf.DUMMYFUNCTION("if(or(W2493="""",W2493=""f""),"""",W2493&amp;"": ""&amp;vlookup(to_text(W2493),'1.Learning-Goals'!$A$3:$B$100,2,FALSE))"),"")</f>
        <v/>
      </c>
      <c r="AB2493" s="50" t="str">
        <f>IFERROR(__xludf.DUMMYFUNCTION("if(or(X2493="""",X2493=""f""),"""",X2493&amp;"": ""&amp;vlookup(to_text(X2493),'1.Learning-Goals'!$A$3:$B$100,2,FALSE))"),"")</f>
        <v/>
      </c>
      <c r="AC2493" s="52"/>
      <c r="AD2493" s="52"/>
      <c r="AE2493" s="52"/>
      <c r="AF2493" s="52"/>
      <c r="AG2493" s="52"/>
      <c r="AH2493" s="52"/>
      <c r="AI2493" s="52"/>
      <c r="AJ2493" s="52"/>
    </row>
    <row r="2494" ht="15.75" customHeight="1">
      <c r="A2494" s="53"/>
      <c r="B2494" s="39" t="str">
        <f t="shared" si="1"/>
        <v/>
      </c>
      <c r="C2494" s="40">
        <v>17.12</v>
      </c>
      <c r="D2494" s="41" t="s">
        <v>7487</v>
      </c>
      <c r="E2494" s="41" t="s">
        <v>7265</v>
      </c>
      <c r="F2494" s="44"/>
      <c r="G2494" s="43"/>
      <c r="H2494" s="63" t="s">
        <v>7266</v>
      </c>
      <c r="I2494" s="43"/>
      <c r="J2494" s="46" t="s">
        <v>7476</v>
      </c>
      <c r="K2494" s="44"/>
      <c r="L2494" s="45"/>
      <c r="M2494" s="59"/>
      <c r="N2494" s="49"/>
      <c r="O2494" s="61"/>
      <c r="P2494" s="40">
        <v>17.0</v>
      </c>
      <c r="Q2494" s="59"/>
      <c r="R2494" s="59"/>
      <c r="S2494" s="49"/>
      <c r="T2494" s="50" t="str">
        <f>IFERROR(__xludf.DUMMYFUNCTION("if(isblank($A2494),"""",REGEXREPLACE($A2494,   "",?(\d),?"",  ""$1""&amp;""-""&amp;$H2494))"),"")</f>
        <v/>
      </c>
      <c r="U2494" s="51" t="str">
        <f>IFERROR(__xludf.DUMMYFUNCTION("iferror(split(A2494,"","",TRUE,TRUE),"""")"),"")</f>
        <v/>
      </c>
      <c r="V2494" s="51"/>
      <c r="W2494" s="51"/>
      <c r="X2494" s="51"/>
      <c r="Y2494" s="50" t="str">
        <f>IFERROR(__xludf.DUMMYFUNCTION("if(or(U2494="""",U2494=""f""),"""",U2494&amp;"": ""&amp;vlookup(to_text(U2494),'1.Learning-Goals'!$A$3:$B$100,2,FALSE))"),"")</f>
        <v/>
      </c>
      <c r="Z2494" s="50" t="str">
        <f>IFERROR(__xludf.DUMMYFUNCTION("if(or(V2494="""",V2494=""f""),"""",V2494&amp;"": ""&amp;vlookup(to_text(V2494),'1.Learning-Goals'!$A$3:$B$100,2,FALSE))"),"")</f>
        <v/>
      </c>
      <c r="AA2494" s="50" t="str">
        <f>IFERROR(__xludf.DUMMYFUNCTION("if(or(W2494="""",W2494=""f""),"""",W2494&amp;"": ""&amp;vlookup(to_text(W2494),'1.Learning-Goals'!$A$3:$B$100,2,FALSE))"),"")</f>
        <v/>
      </c>
      <c r="AB2494" s="50" t="str">
        <f>IFERROR(__xludf.DUMMYFUNCTION("if(or(X2494="""",X2494=""f""),"""",X2494&amp;"": ""&amp;vlookup(to_text(X2494),'1.Learning-Goals'!$A$3:$B$100,2,FALSE))"),"")</f>
        <v/>
      </c>
      <c r="AC2494" s="52"/>
      <c r="AD2494" s="52"/>
      <c r="AE2494" s="52"/>
      <c r="AF2494" s="52"/>
      <c r="AG2494" s="52"/>
      <c r="AH2494" s="52"/>
      <c r="AI2494" s="52"/>
      <c r="AJ2494" s="52"/>
    </row>
    <row r="2495" ht="15.75" customHeight="1">
      <c r="A2495" s="53"/>
      <c r="B2495" s="39" t="str">
        <f t="shared" si="1"/>
        <v/>
      </c>
      <c r="C2495" s="40">
        <v>17.13</v>
      </c>
      <c r="D2495" s="41" t="s">
        <v>7488</v>
      </c>
      <c r="E2495" s="41" t="s">
        <v>7265</v>
      </c>
      <c r="F2495" s="44"/>
      <c r="G2495" s="43"/>
      <c r="H2495" s="63" t="s">
        <v>7266</v>
      </c>
      <c r="I2495" s="43"/>
      <c r="J2495" s="46" t="s">
        <v>7476</v>
      </c>
      <c r="K2495" s="44"/>
      <c r="L2495" s="45"/>
      <c r="M2495" s="59"/>
      <c r="N2495" s="49"/>
      <c r="O2495" s="61"/>
      <c r="P2495" s="40">
        <v>17.0</v>
      </c>
      <c r="Q2495" s="59"/>
      <c r="R2495" s="59"/>
      <c r="S2495" s="49"/>
      <c r="T2495" s="50" t="str">
        <f>IFERROR(__xludf.DUMMYFUNCTION("if(isblank($A2495),"""",REGEXREPLACE($A2495,   "",?(\d),?"",  ""$1""&amp;""-""&amp;$H2495))"),"")</f>
        <v/>
      </c>
      <c r="U2495" s="51" t="str">
        <f>IFERROR(__xludf.DUMMYFUNCTION("iferror(split(A2495,"","",TRUE,TRUE),"""")"),"")</f>
        <v/>
      </c>
      <c r="V2495" s="51"/>
      <c r="W2495" s="51"/>
      <c r="X2495" s="51"/>
      <c r="Y2495" s="50" t="str">
        <f>IFERROR(__xludf.DUMMYFUNCTION("if(or(U2495="""",U2495=""f""),"""",U2495&amp;"": ""&amp;vlookup(to_text(U2495),'1.Learning-Goals'!$A$3:$B$100,2,FALSE))"),"")</f>
        <v/>
      </c>
      <c r="Z2495" s="50" t="str">
        <f>IFERROR(__xludf.DUMMYFUNCTION("if(or(V2495="""",V2495=""f""),"""",V2495&amp;"": ""&amp;vlookup(to_text(V2495),'1.Learning-Goals'!$A$3:$B$100,2,FALSE))"),"")</f>
        <v/>
      </c>
      <c r="AA2495" s="50" t="str">
        <f>IFERROR(__xludf.DUMMYFUNCTION("if(or(W2495="""",W2495=""f""),"""",W2495&amp;"": ""&amp;vlookup(to_text(W2495),'1.Learning-Goals'!$A$3:$B$100,2,FALSE))"),"")</f>
        <v/>
      </c>
      <c r="AB2495" s="50" t="str">
        <f>IFERROR(__xludf.DUMMYFUNCTION("if(or(X2495="""",X2495=""f""),"""",X2495&amp;"": ""&amp;vlookup(to_text(X2495),'1.Learning-Goals'!$A$3:$B$100,2,FALSE))"),"")</f>
        <v/>
      </c>
      <c r="AC2495" s="52"/>
      <c r="AD2495" s="52"/>
      <c r="AE2495" s="52"/>
      <c r="AF2495" s="52"/>
      <c r="AG2495" s="52"/>
      <c r="AH2495" s="52"/>
      <c r="AI2495" s="52"/>
      <c r="AJ2495" s="52"/>
    </row>
    <row r="2496" ht="15.75" customHeight="1">
      <c r="A2496" s="53"/>
      <c r="B2496" s="39" t="str">
        <f t="shared" si="1"/>
        <v/>
      </c>
      <c r="C2496" s="40">
        <v>17.14</v>
      </c>
      <c r="D2496" s="41" t="s">
        <v>7489</v>
      </c>
      <c r="E2496" s="41" t="s">
        <v>7265</v>
      </c>
      <c r="F2496" s="44"/>
      <c r="G2496" s="43"/>
      <c r="H2496" s="63" t="s">
        <v>7266</v>
      </c>
      <c r="I2496" s="43"/>
      <c r="J2496" s="46" t="s">
        <v>7476</v>
      </c>
      <c r="K2496" s="44"/>
      <c r="L2496" s="45"/>
      <c r="M2496" s="59"/>
      <c r="N2496" s="49"/>
      <c r="O2496" s="61"/>
      <c r="P2496" s="40">
        <v>17.0</v>
      </c>
      <c r="Q2496" s="59"/>
      <c r="R2496" s="59"/>
      <c r="S2496" s="49"/>
      <c r="T2496" s="50" t="str">
        <f>IFERROR(__xludf.DUMMYFUNCTION("if(isblank($A2496),"""",REGEXREPLACE($A2496,   "",?(\d),?"",  ""$1""&amp;""-""&amp;$H2496))"),"")</f>
        <v/>
      </c>
      <c r="U2496" s="51" t="str">
        <f>IFERROR(__xludf.DUMMYFUNCTION("iferror(split(A2496,"","",TRUE,TRUE),"""")"),"")</f>
        <v/>
      </c>
      <c r="V2496" s="51"/>
      <c r="W2496" s="51"/>
      <c r="X2496" s="51"/>
      <c r="Y2496" s="50" t="str">
        <f>IFERROR(__xludf.DUMMYFUNCTION("if(or(U2496="""",U2496=""f""),"""",U2496&amp;"": ""&amp;vlookup(to_text(U2496),'1.Learning-Goals'!$A$3:$B$100,2,FALSE))"),"")</f>
        <v/>
      </c>
      <c r="Z2496" s="50" t="str">
        <f>IFERROR(__xludf.DUMMYFUNCTION("if(or(V2496="""",V2496=""f""),"""",V2496&amp;"": ""&amp;vlookup(to_text(V2496),'1.Learning-Goals'!$A$3:$B$100,2,FALSE))"),"")</f>
        <v/>
      </c>
      <c r="AA2496" s="50" t="str">
        <f>IFERROR(__xludf.DUMMYFUNCTION("if(or(W2496="""",W2496=""f""),"""",W2496&amp;"": ""&amp;vlookup(to_text(W2496),'1.Learning-Goals'!$A$3:$B$100,2,FALSE))"),"")</f>
        <v/>
      </c>
      <c r="AB2496" s="50" t="str">
        <f>IFERROR(__xludf.DUMMYFUNCTION("if(or(X2496="""",X2496=""f""),"""",X2496&amp;"": ""&amp;vlookup(to_text(X2496),'1.Learning-Goals'!$A$3:$B$100,2,FALSE))"),"")</f>
        <v/>
      </c>
      <c r="AC2496" s="52"/>
      <c r="AD2496" s="52"/>
      <c r="AE2496" s="52"/>
      <c r="AF2496" s="52"/>
      <c r="AG2496" s="52"/>
      <c r="AH2496" s="52"/>
      <c r="AI2496" s="52"/>
      <c r="AJ2496" s="52"/>
    </row>
    <row r="2497" ht="15.75" customHeight="1">
      <c r="A2497" s="53"/>
      <c r="B2497" s="39" t="str">
        <f t="shared" si="1"/>
        <v/>
      </c>
      <c r="C2497" s="40">
        <v>17.15</v>
      </c>
      <c r="D2497" s="41" t="s">
        <v>7490</v>
      </c>
      <c r="E2497" s="41" t="s">
        <v>7265</v>
      </c>
      <c r="F2497" s="44"/>
      <c r="G2497" s="43"/>
      <c r="H2497" s="63" t="s">
        <v>7266</v>
      </c>
      <c r="I2497" s="43"/>
      <c r="J2497" s="46" t="s">
        <v>7476</v>
      </c>
      <c r="K2497" s="44"/>
      <c r="L2497" s="45"/>
      <c r="M2497" s="59"/>
      <c r="N2497" s="49"/>
      <c r="O2497" s="61"/>
      <c r="P2497" s="40">
        <v>17.0</v>
      </c>
      <c r="Q2497" s="59"/>
      <c r="R2497" s="59"/>
      <c r="S2497" s="49"/>
      <c r="T2497" s="50" t="str">
        <f>IFERROR(__xludf.DUMMYFUNCTION("if(isblank($A2497),"""",REGEXREPLACE($A2497,   "",?(\d),?"",  ""$1""&amp;""-""&amp;$H2497))"),"")</f>
        <v/>
      </c>
      <c r="U2497" s="51" t="str">
        <f>IFERROR(__xludf.DUMMYFUNCTION("iferror(split(A2497,"","",TRUE,TRUE),"""")"),"")</f>
        <v/>
      </c>
      <c r="V2497" s="51"/>
      <c r="W2497" s="51"/>
      <c r="X2497" s="51"/>
      <c r="Y2497" s="50" t="str">
        <f>IFERROR(__xludf.DUMMYFUNCTION("if(or(U2497="""",U2497=""f""),"""",U2497&amp;"": ""&amp;vlookup(to_text(U2497),'1.Learning-Goals'!$A$3:$B$100,2,FALSE))"),"")</f>
        <v/>
      </c>
      <c r="Z2497" s="50" t="str">
        <f>IFERROR(__xludf.DUMMYFUNCTION("if(or(V2497="""",V2497=""f""),"""",V2497&amp;"": ""&amp;vlookup(to_text(V2497),'1.Learning-Goals'!$A$3:$B$100,2,FALSE))"),"")</f>
        <v/>
      </c>
      <c r="AA2497" s="50" t="str">
        <f>IFERROR(__xludf.DUMMYFUNCTION("if(or(W2497="""",W2497=""f""),"""",W2497&amp;"": ""&amp;vlookup(to_text(W2497),'1.Learning-Goals'!$A$3:$B$100,2,FALSE))"),"")</f>
        <v/>
      </c>
      <c r="AB2497" s="50" t="str">
        <f>IFERROR(__xludf.DUMMYFUNCTION("if(or(X2497="""",X2497=""f""),"""",X2497&amp;"": ""&amp;vlookup(to_text(X2497),'1.Learning-Goals'!$A$3:$B$100,2,FALSE))"),"")</f>
        <v/>
      </c>
      <c r="AC2497" s="52"/>
      <c r="AD2497" s="52"/>
      <c r="AE2497" s="52"/>
      <c r="AF2497" s="52"/>
      <c r="AG2497" s="52"/>
      <c r="AH2497" s="52"/>
      <c r="AI2497" s="52"/>
      <c r="AJ2497" s="52"/>
    </row>
    <row r="2498" ht="15.75" customHeight="1">
      <c r="A2498" s="53"/>
      <c r="B2498" s="39" t="str">
        <f t="shared" si="1"/>
        <v/>
      </c>
      <c r="C2498" s="40">
        <v>17.16</v>
      </c>
      <c r="D2498" s="41" t="s">
        <v>7491</v>
      </c>
      <c r="E2498" s="41" t="s">
        <v>7265</v>
      </c>
      <c r="F2498" s="44"/>
      <c r="G2498" s="43"/>
      <c r="H2498" s="63" t="s">
        <v>7266</v>
      </c>
      <c r="I2498" s="43"/>
      <c r="J2498" s="46" t="s">
        <v>7476</v>
      </c>
      <c r="K2498" s="44"/>
      <c r="L2498" s="45"/>
      <c r="M2498" s="59"/>
      <c r="N2498" s="49"/>
      <c r="O2498" s="61"/>
      <c r="P2498" s="40">
        <v>17.0</v>
      </c>
      <c r="Q2498" s="59"/>
      <c r="R2498" s="59"/>
      <c r="S2498" s="49"/>
      <c r="T2498" s="50" t="str">
        <f>IFERROR(__xludf.DUMMYFUNCTION("if(isblank($A2498),"""",REGEXREPLACE($A2498,   "",?(\d),?"",  ""$1""&amp;""-""&amp;$H2498))"),"")</f>
        <v/>
      </c>
      <c r="U2498" s="51" t="str">
        <f>IFERROR(__xludf.DUMMYFUNCTION("iferror(split(A2498,"","",TRUE,TRUE),"""")"),"")</f>
        <v/>
      </c>
      <c r="V2498" s="51"/>
      <c r="W2498" s="51"/>
      <c r="X2498" s="51"/>
      <c r="Y2498" s="50" t="str">
        <f>IFERROR(__xludf.DUMMYFUNCTION("if(or(U2498="""",U2498=""f""),"""",U2498&amp;"": ""&amp;vlookup(to_text(U2498),'1.Learning-Goals'!$A$3:$B$100,2,FALSE))"),"")</f>
        <v/>
      </c>
      <c r="Z2498" s="50" t="str">
        <f>IFERROR(__xludf.DUMMYFUNCTION("if(or(V2498="""",V2498=""f""),"""",V2498&amp;"": ""&amp;vlookup(to_text(V2498),'1.Learning-Goals'!$A$3:$B$100,2,FALSE))"),"")</f>
        <v/>
      </c>
      <c r="AA2498" s="50" t="str">
        <f>IFERROR(__xludf.DUMMYFUNCTION("if(or(W2498="""",W2498=""f""),"""",W2498&amp;"": ""&amp;vlookup(to_text(W2498),'1.Learning-Goals'!$A$3:$B$100,2,FALSE))"),"")</f>
        <v/>
      </c>
      <c r="AB2498" s="50" t="str">
        <f>IFERROR(__xludf.DUMMYFUNCTION("if(or(X2498="""",X2498=""f""),"""",X2498&amp;"": ""&amp;vlookup(to_text(X2498),'1.Learning-Goals'!$A$3:$B$100,2,FALSE))"),"")</f>
        <v/>
      </c>
      <c r="AC2498" s="52"/>
      <c r="AD2498" s="52"/>
      <c r="AE2498" s="52"/>
      <c r="AF2498" s="52"/>
      <c r="AG2498" s="52"/>
      <c r="AH2498" s="52"/>
      <c r="AI2498" s="52"/>
      <c r="AJ2498" s="52"/>
    </row>
    <row r="2499" ht="15.75" customHeight="1">
      <c r="A2499" s="53"/>
      <c r="B2499" s="39" t="str">
        <f t="shared" si="1"/>
        <v/>
      </c>
      <c r="C2499" s="40">
        <v>17.17</v>
      </c>
      <c r="D2499" s="41" t="s">
        <v>7492</v>
      </c>
      <c r="E2499" s="41" t="s">
        <v>7265</v>
      </c>
      <c r="F2499" s="44"/>
      <c r="G2499" s="43"/>
      <c r="H2499" s="63" t="s">
        <v>7266</v>
      </c>
      <c r="I2499" s="43"/>
      <c r="J2499" s="46" t="s">
        <v>7476</v>
      </c>
      <c r="K2499" s="44"/>
      <c r="L2499" s="45"/>
      <c r="M2499" s="59"/>
      <c r="N2499" s="49"/>
      <c r="O2499" s="61"/>
      <c r="P2499" s="40">
        <v>17.0</v>
      </c>
      <c r="Q2499" s="59"/>
      <c r="R2499" s="59"/>
      <c r="S2499" s="49"/>
      <c r="T2499" s="50" t="str">
        <f>IFERROR(__xludf.DUMMYFUNCTION("if(isblank($A2499),"""",REGEXREPLACE($A2499,   "",?(\d),?"",  ""$1""&amp;""-""&amp;$H2499))"),"")</f>
        <v/>
      </c>
      <c r="U2499" s="51" t="str">
        <f>IFERROR(__xludf.DUMMYFUNCTION("iferror(split(A2499,"","",TRUE,TRUE),"""")"),"")</f>
        <v/>
      </c>
      <c r="V2499" s="51"/>
      <c r="W2499" s="51"/>
      <c r="X2499" s="51"/>
      <c r="Y2499" s="50" t="str">
        <f>IFERROR(__xludf.DUMMYFUNCTION("if(or(U2499="""",U2499=""f""),"""",U2499&amp;"": ""&amp;vlookup(to_text(U2499),'1.Learning-Goals'!$A$3:$B$100,2,FALSE))"),"")</f>
        <v/>
      </c>
      <c r="Z2499" s="50" t="str">
        <f>IFERROR(__xludf.DUMMYFUNCTION("if(or(V2499="""",V2499=""f""),"""",V2499&amp;"": ""&amp;vlookup(to_text(V2499),'1.Learning-Goals'!$A$3:$B$100,2,FALSE))"),"")</f>
        <v/>
      </c>
      <c r="AA2499" s="50" t="str">
        <f>IFERROR(__xludf.DUMMYFUNCTION("if(or(W2499="""",W2499=""f""),"""",W2499&amp;"": ""&amp;vlookup(to_text(W2499),'1.Learning-Goals'!$A$3:$B$100,2,FALSE))"),"")</f>
        <v/>
      </c>
      <c r="AB2499" s="50" t="str">
        <f>IFERROR(__xludf.DUMMYFUNCTION("if(or(X2499="""",X2499=""f""),"""",X2499&amp;"": ""&amp;vlookup(to_text(X2499),'1.Learning-Goals'!$A$3:$B$100,2,FALSE))"),"")</f>
        <v/>
      </c>
      <c r="AC2499" s="52"/>
      <c r="AD2499" s="52"/>
      <c r="AE2499" s="52"/>
      <c r="AF2499" s="52"/>
      <c r="AG2499" s="52"/>
      <c r="AH2499" s="52"/>
      <c r="AI2499" s="52"/>
      <c r="AJ2499" s="52"/>
    </row>
    <row r="2500" ht="15.75" customHeight="1">
      <c r="A2500" s="53"/>
      <c r="B2500" s="39" t="str">
        <f t="shared" si="1"/>
        <v/>
      </c>
      <c r="C2500" s="40">
        <v>17.18</v>
      </c>
      <c r="D2500" s="41" t="s">
        <v>7493</v>
      </c>
      <c r="E2500" s="41" t="s">
        <v>7265</v>
      </c>
      <c r="F2500" s="44"/>
      <c r="G2500" s="43"/>
      <c r="H2500" s="63" t="s">
        <v>7266</v>
      </c>
      <c r="I2500" s="43"/>
      <c r="J2500" s="46" t="s">
        <v>7476</v>
      </c>
      <c r="K2500" s="44"/>
      <c r="L2500" s="45"/>
      <c r="M2500" s="59"/>
      <c r="N2500" s="49"/>
      <c r="O2500" s="61"/>
      <c r="P2500" s="40">
        <v>17.0</v>
      </c>
      <c r="Q2500" s="59"/>
      <c r="R2500" s="59"/>
      <c r="S2500" s="49"/>
      <c r="T2500" s="50" t="str">
        <f>IFERROR(__xludf.DUMMYFUNCTION("if(isblank($A2500),"""",REGEXREPLACE($A2500,   "",?(\d),?"",  ""$1""&amp;""-""&amp;$H2500))"),"")</f>
        <v/>
      </c>
      <c r="U2500" s="51" t="str">
        <f>IFERROR(__xludf.DUMMYFUNCTION("iferror(split(A2500,"","",TRUE,TRUE),"""")"),"")</f>
        <v/>
      </c>
      <c r="V2500" s="51"/>
      <c r="W2500" s="51"/>
      <c r="X2500" s="51"/>
      <c r="Y2500" s="50" t="str">
        <f>IFERROR(__xludf.DUMMYFUNCTION("if(or(U2500="""",U2500=""f""),"""",U2500&amp;"": ""&amp;vlookup(to_text(U2500),'1.Learning-Goals'!$A$3:$B$100,2,FALSE))"),"")</f>
        <v/>
      </c>
      <c r="Z2500" s="50" t="str">
        <f>IFERROR(__xludf.DUMMYFUNCTION("if(or(V2500="""",V2500=""f""),"""",V2500&amp;"": ""&amp;vlookup(to_text(V2500),'1.Learning-Goals'!$A$3:$B$100,2,FALSE))"),"")</f>
        <v/>
      </c>
      <c r="AA2500" s="50" t="str">
        <f>IFERROR(__xludf.DUMMYFUNCTION("if(or(W2500="""",W2500=""f""),"""",W2500&amp;"": ""&amp;vlookup(to_text(W2500),'1.Learning-Goals'!$A$3:$B$100,2,FALSE))"),"")</f>
        <v/>
      </c>
      <c r="AB2500" s="50" t="str">
        <f>IFERROR(__xludf.DUMMYFUNCTION("if(or(X2500="""",X2500=""f""),"""",X2500&amp;"": ""&amp;vlookup(to_text(X2500),'1.Learning-Goals'!$A$3:$B$100,2,FALSE))"),"")</f>
        <v/>
      </c>
      <c r="AC2500" s="52"/>
      <c r="AD2500" s="52"/>
      <c r="AE2500" s="52"/>
      <c r="AF2500" s="52"/>
      <c r="AG2500" s="52"/>
      <c r="AH2500" s="52"/>
      <c r="AI2500" s="52"/>
      <c r="AJ2500" s="52"/>
    </row>
    <row r="2501" ht="15.75" customHeight="1">
      <c r="A2501" s="53"/>
      <c r="B2501" s="39" t="str">
        <f t="shared" si="1"/>
        <v/>
      </c>
      <c r="C2501" s="40">
        <v>17.19</v>
      </c>
      <c r="D2501" s="41" t="s">
        <v>7494</v>
      </c>
      <c r="E2501" s="41" t="s">
        <v>7265</v>
      </c>
      <c r="F2501" s="44"/>
      <c r="G2501" s="43"/>
      <c r="H2501" s="63" t="s">
        <v>7266</v>
      </c>
      <c r="I2501" s="43"/>
      <c r="J2501" s="46" t="s">
        <v>7476</v>
      </c>
      <c r="K2501" s="44"/>
      <c r="L2501" s="45"/>
      <c r="M2501" s="59"/>
      <c r="N2501" s="49"/>
      <c r="O2501" s="61"/>
      <c r="P2501" s="40">
        <v>17.0</v>
      </c>
      <c r="Q2501" s="59"/>
      <c r="R2501" s="59"/>
      <c r="S2501" s="49"/>
      <c r="T2501" s="50" t="str">
        <f>IFERROR(__xludf.DUMMYFUNCTION("if(isblank($A2501),"""",REGEXREPLACE($A2501,   "",?(\d),?"",  ""$1""&amp;""-""&amp;$H2501))"),"")</f>
        <v/>
      </c>
      <c r="U2501" s="51" t="str">
        <f>IFERROR(__xludf.DUMMYFUNCTION("iferror(split(A2501,"","",TRUE,TRUE),"""")"),"")</f>
        <v/>
      </c>
      <c r="V2501" s="51"/>
      <c r="W2501" s="51"/>
      <c r="X2501" s="51"/>
      <c r="Y2501" s="50" t="str">
        <f>IFERROR(__xludf.DUMMYFUNCTION("if(or(U2501="""",U2501=""f""),"""",U2501&amp;"": ""&amp;vlookup(to_text(U2501),'1.Learning-Goals'!$A$3:$B$100,2,FALSE))"),"")</f>
        <v/>
      </c>
      <c r="Z2501" s="50" t="str">
        <f>IFERROR(__xludf.DUMMYFUNCTION("if(or(V2501="""",V2501=""f""),"""",V2501&amp;"": ""&amp;vlookup(to_text(V2501),'1.Learning-Goals'!$A$3:$B$100,2,FALSE))"),"")</f>
        <v/>
      </c>
      <c r="AA2501" s="50" t="str">
        <f>IFERROR(__xludf.DUMMYFUNCTION("if(or(W2501="""",W2501=""f""),"""",W2501&amp;"": ""&amp;vlookup(to_text(W2501),'1.Learning-Goals'!$A$3:$B$100,2,FALSE))"),"")</f>
        <v/>
      </c>
      <c r="AB2501" s="50" t="str">
        <f>IFERROR(__xludf.DUMMYFUNCTION("if(or(X2501="""",X2501=""f""),"""",X2501&amp;"": ""&amp;vlookup(to_text(X2501),'1.Learning-Goals'!$A$3:$B$100,2,FALSE))"),"")</f>
        <v/>
      </c>
      <c r="AC2501" s="52"/>
      <c r="AD2501" s="52"/>
      <c r="AE2501" s="52"/>
      <c r="AF2501" s="52"/>
      <c r="AG2501" s="52"/>
      <c r="AH2501" s="52"/>
      <c r="AI2501" s="52"/>
      <c r="AJ2501" s="52"/>
    </row>
  </sheetData>
  <autoFilter ref="$A$2:$AE$2501"/>
  <mergeCells count="72">
    <mergeCell ref="P1407:Q1407"/>
    <mergeCell ref="P1408:Q1408"/>
    <mergeCell ref="P1409:Q1409"/>
    <mergeCell ref="P1410:Q1410"/>
    <mergeCell ref="P1411:Q1411"/>
    <mergeCell ref="P1412:Q1412"/>
    <mergeCell ref="P1413:Q1413"/>
    <mergeCell ref="P1414:Q1414"/>
    <mergeCell ref="P1415:Q1415"/>
    <mergeCell ref="P1416:Q1416"/>
    <mergeCell ref="P1421:Q1421"/>
    <mergeCell ref="P1422:Q1422"/>
    <mergeCell ref="P1427:Q1427"/>
    <mergeCell ref="P1428:Q1428"/>
    <mergeCell ref="P1497:Q1497"/>
    <mergeCell ref="P1498:Q1498"/>
    <mergeCell ref="P1429:Q1429"/>
    <mergeCell ref="P1430:Q1430"/>
    <mergeCell ref="P1431:Q1431"/>
    <mergeCell ref="P1432:Q1432"/>
    <mergeCell ref="P1462:Q1462"/>
    <mergeCell ref="P1463:Q1463"/>
    <mergeCell ref="P1464:Q1464"/>
    <mergeCell ref="A1:H1"/>
    <mergeCell ref="T1:AB1"/>
    <mergeCell ref="P1026:Q1026"/>
    <mergeCell ref="P1027:Q1027"/>
    <mergeCell ref="P1028:Q1028"/>
    <mergeCell ref="P1030:Q1030"/>
    <mergeCell ref="P1031:Q1031"/>
    <mergeCell ref="P1032:Q1032"/>
    <mergeCell ref="P1053:Q1053"/>
    <mergeCell ref="P1055:Q1055"/>
    <mergeCell ref="P1056:Q1056"/>
    <mergeCell ref="P1076:Q1076"/>
    <mergeCell ref="P1077:Q1077"/>
    <mergeCell ref="P1080:Q1080"/>
    <mergeCell ref="P1081:Q1081"/>
    <mergeCell ref="P1082:Q1082"/>
    <mergeCell ref="P1083:Q1083"/>
    <mergeCell ref="P1114:Q1114"/>
    <mergeCell ref="P1115:Q1115"/>
    <mergeCell ref="P1150:Q1150"/>
    <mergeCell ref="P1151:Q1151"/>
    <mergeCell ref="P1154:Q1154"/>
    <mergeCell ref="P1155:Q1155"/>
    <mergeCell ref="P1156:Q1156"/>
    <mergeCell ref="P1160:Q1160"/>
    <mergeCell ref="P1161:Q1161"/>
    <mergeCell ref="P1312:Q1312"/>
    <mergeCell ref="P1313:Q1313"/>
    <mergeCell ref="P1314:Q1314"/>
    <mergeCell ref="P1315:Q1315"/>
    <mergeCell ref="P1316:Q1316"/>
    <mergeCell ref="P1317:Q1317"/>
    <mergeCell ref="P1318:Q1318"/>
    <mergeCell ref="P1319:Q1319"/>
    <mergeCell ref="P1324:Q1324"/>
    <mergeCell ref="P1325:Q1325"/>
    <mergeCell ref="P1331:Q1331"/>
    <mergeCell ref="P1332:Q1332"/>
    <mergeCell ref="P1333:Q1333"/>
    <mergeCell ref="P1335:Q1335"/>
    <mergeCell ref="P1336:Q1336"/>
    <mergeCell ref="P1339:Q1339"/>
    <mergeCell ref="P1340:Q1340"/>
    <mergeCell ref="P1341:Q1341"/>
    <mergeCell ref="P1402:Q1402"/>
    <mergeCell ref="P1403:Q1403"/>
    <mergeCell ref="P1404:Q1404"/>
    <mergeCell ref="P1405:Q1405"/>
    <mergeCell ref="P1406:Q1406"/>
  </mergeCells>
  <conditionalFormatting sqref="H2:H2501">
    <cfRule type="containsText" dxfId="2" priority="1" operator="containsText" text="sustain">
      <formula>NOT(ISERROR(SEARCH(("sustain"),(H2))))</formula>
    </cfRule>
  </conditionalFormatting>
  <conditionalFormatting sqref="H2:H2501">
    <cfRule type="containsText" dxfId="3" priority="2" operator="containsText" text="social">
      <formula>NOT(ISERROR(SEARCH(("social"),(H2))))</formula>
    </cfRule>
  </conditionalFormatting>
  <conditionalFormatting sqref="H2:H2501">
    <cfRule type="containsText" dxfId="4" priority="3" operator="containsText" text="science">
      <formula>NOT(ISERROR(SEARCH(("science"),(H2))))</formula>
    </cfRule>
  </conditionalFormatting>
  <conditionalFormatting sqref="H2:H2501">
    <cfRule type="containsText" dxfId="5" priority="4" operator="containsText" text="math">
      <formula>NOT(ISERROR(SEARCH(("math"),(H2))))</formula>
    </cfRule>
  </conditionalFormatting>
  <conditionalFormatting sqref="H2:H2501">
    <cfRule type="containsText" dxfId="6" priority="5" operator="containsText" text="ela">
      <formula>NOT(ISERROR(SEARCH(("ela"),(H2))))</formula>
    </cfRule>
  </conditionalFormatting>
  <conditionalFormatting sqref="A3:A2488 B3:B2501 C3:R2488">
    <cfRule type="expression" dxfId="1" priority="6">
      <formula>$A3="f"</formula>
    </cfRule>
  </conditionalFormatting>
  <conditionalFormatting sqref="A3:S2501">
    <cfRule type="expression" dxfId="7" priority="7">
      <formula>$A3&lt;&gt;""</formula>
    </cfRule>
  </conditionalFormatting>
  <hyperlinks>
    <hyperlink r:id="rId2" ref="O3"/>
    <hyperlink r:id="rId3" ref="O4"/>
    <hyperlink r:id="rId4" ref="O5"/>
    <hyperlink r:id="rId5" ref="O6"/>
    <hyperlink r:id="rId6" ref="O7"/>
    <hyperlink r:id="rId7" ref="O8"/>
    <hyperlink r:id="rId8" ref="O9"/>
    <hyperlink r:id="rId9" ref="O10"/>
    <hyperlink r:id="rId10" ref="O11"/>
    <hyperlink r:id="rId11" ref="O12"/>
    <hyperlink r:id="rId12" ref="O13"/>
    <hyperlink r:id="rId13" ref="O14"/>
    <hyperlink r:id="rId14" ref="O15"/>
    <hyperlink r:id="rId15" ref="O16"/>
    <hyperlink r:id="rId16" ref="O17"/>
    <hyperlink r:id="rId17" ref="O18"/>
    <hyperlink r:id="rId18" ref="O19"/>
    <hyperlink r:id="rId19" ref="O20"/>
    <hyperlink r:id="rId20" ref="O21"/>
    <hyperlink r:id="rId21" ref="O22"/>
    <hyperlink r:id="rId22" ref="O23"/>
    <hyperlink r:id="rId23" ref="O24"/>
    <hyperlink r:id="rId24" ref="O25"/>
    <hyperlink r:id="rId25" ref="O26"/>
    <hyperlink r:id="rId26" ref="O27"/>
    <hyperlink r:id="rId27" ref="O28"/>
    <hyperlink r:id="rId28" ref="O29"/>
    <hyperlink r:id="rId29" ref="O30"/>
    <hyperlink r:id="rId30" ref="O31"/>
    <hyperlink r:id="rId31" ref="O32"/>
    <hyperlink r:id="rId32" ref="O33"/>
    <hyperlink r:id="rId33" ref="O34"/>
    <hyperlink r:id="rId34" ref="O35"/>
    <hyperlink r:id="rId35" ref="O36"/>
    <hyperlink r:id="rId36" ref="O37"/>
    <hyperlink r:id="rId37" ref="O38"/>
    <hyperlink r:id="rId38" ref="O39"/>
    <hyperlink r:id="rId39" ref="O40"/>
    <hyperlink r:id="rId40" ref="O41"/>
    <hyperlink r:id="rId41" ref="O42"/>
    <hyperlink r:id="rId42" ref="O43"/>
    <hyperlink r:id="rId43" ref="O44"/>
    <hyperlink r:id="rId44" ref="O45"/>
    <hyperlink r:id="rId45" ref="O46"/>
    <hyperlink r:id="rId46" ref="O47"/>
    <hyperlink r:id="rId47" ref="O48"/>
    <hyperlink r:id="rId48" ref="O49"/>
    <hyperlink r:id="rId49" ref="O50"/>
    <hyperlink r:id="rId50" ref="O51"/>
    <hyperlink r:id="rId51" ref="O52"/>
    <hyperlink r:id="rId52" ref="O53"/>
    <hyperlink r:id="rId53" ref="O54"/>
    <hyperlink r:id="rId54" ref="O55"/>
    <hyperlink r:id="rId55" ref="O56"/>
    <hyperlink r:id="rId56" ref="O57"/>
    <hyperlink r:id="rId57" ref="O58"/>
    <hyperlink r:id="rId58" ref="O59"/>
    <hyperlink r:id="rId59" ref="O60"/>
    <hyperlink r:id="rId60" ref="O61"/>
    <hyperlink r:id="rId61" ref="O62"/>
    <hyperlink r:id="rId62" ref="O63"/>
    <hyperlink r:id="rId63" ref="O64"/>
    <hyperlink r:id="rId64" ref="O65"/>
    <hyperlink r:id="rId65" ref="O66"/>
    <hyperlink r:id="rId66" ref="O67"/>
    <hyperlink r:id="rId67" ref="O68"/>
    <hyperlink r:id="rId68" ref="O69"/>
    <hyperlink r:id="rId69" ref="O70"/>
    <hyperlink r:id="rId70" ref="O71"/>
    <hyperlink r:id="rId71" ref="O72"/>
    <hyperlink r:id="rId72" ref="O73"/>
    <hyperlink r:id="rId73" ref="O74"/>
    <hyperlink r:id="rId74" ref="O75"/>
    <hyperlink r:id="rId75" ref="O76"/>
    <hyperlink r:id="rId76" ref="O77"/>
    <hyperlink r:id="rId77" ref="O78"/>
    <hyperlink r:id="rId78" ref="O79"/>
    <hyperlink r:id="rId79" ref="O80"/>
    <hyperlink r:id="rId80" ref="O81"/>
    <hyperlink r:id="rId81" ref="O82"/>
    <hyperlink r:id="rId82" ref="O83"/>
    <hyperlink r:id="rId83" ref="O84"/>
    <hyperlink r:id="rId84" ref="O85"/>
    <hyperlink r:id="rId85" ref="O86"/>
    <hyperlink r:id="rId86" ref="O87"/>
    <hyperlink r:id="rId87" ref="O88"/>
    <hyperlink r:id="rId88" ref="O89"/>
    <hyperlink r:id="rId89" ref="O90"/>
    <hyperlink r:id="rId90" ref="O91"/>
    <hyperlink r:id="rId91" ref="O92"/>
    <hyperlink r:id="rId92" ref="O93"/>
    <hyperlink r:id="rId93" ref="O94"/>
    <hyperlink r:id="rId94" ref="O95"/>
    <hyperlink r:id="rId95" ref="O96"/>
    <hyperlink r:id="rId96" ref="O97"/>
    <hyperlink r:id="rId97" ref="O98"/>
    <hyperlink r:id="rId98" ref="O99"/>
    <hyperlink r:id="rId99" ref="O100"/>
    <hyperlink r:id="rId100" ref="O101"/>
    <hyperlink r:id="rId101" ref="O102"/>
    <hyperlink r:id="rId102" ref="O103"/>
    <hyperlink r:id="rId103" ref="O104"/>
    <hyperlink r:id="rId104" ref="O105"/>
    <hyperlink r:id="rId105" ref="O106"/>
    <hyperlink r:id="rId106" ref="O107"/>
    <hyperlink r:id="rId107" ref="O108"/>
    <hyperlink r:id="rId108" ref="O109"/>
    <hyperlink r:id="rId109" ref="O110"/>
    <hyperlink r:id="rId110" ref="O111"/>
    <hyperlink r:id="rId111" ref="O112"/>
    <hyperlink r:id="rId112" ref="O113"/>
    <hyperlink r:id="rId113" ref="O114"/>
    <hyperlink r:id="rId114" ref="O115"/>
    <hyperlink r:id="rId115" ref="O116"/>
    <hyperlink r:id="rId116" ref="O117"/>
    <hyperlink r:id="rId117" ref="O118"/>
    <hyperlink r:id="rId118" ref="O119"/>
    <hyperlink r:id="rId119" ref="O120"/>
    <hyperlink r:id="rId120" ref="O121"/>
    <hyperlink r:id="rId121" ref="O122"/>
    <hyperlink r:id="rId122" ref="O123"/>
    <hyperlink r:id="rId123" ref="O124"/>
    <hyperlink r:id="rId124" ref="O125"/>
    <hyperlink r:id="rId125" ref="O126"/>
    <hyperlink r:id="rId126" ref="O127"/>
    <hyperlink r:id="rId127" ref="O128"/>
    <hyperlink r:id="rId128" ref="O129"/>
    <hyperlink r:id="rId129" ref="O130"/>
    <hyperlink r:id="rId130" ref="O131"/>
    <hyperlink r:id="rId131" ref="O132"/>
    <hyperlink r:id="rId132" ref="O133"/>
    <hyperlink r:id="rId133" ref="O134"/>
    <hyperlink r:id="rId134" ref="O135"/>
    <hyperlink r:id="rId135" ref="O136"/>
    <hyperlink r:id="rId136" ref="O137"/>
    <hyperlink r:id="rId137" ref="O138"/>
    <hyperlink r:id="rId138" ref="O139"/>
    <hyperlink r:id="rId139" ref="O140"/>
    <hyperlink r:id="rId140" ref="O141"/>
    <hyperlink r:id="rId141" ref="O142"/>
    <hyperlink r:id="rId142" ref="O143"/>
    <hyperlink r:id="rId143" ref="O144"/>
    <hyperlink r:id="rId144" ref="O145"/>
    <hyperlink r:id="rId145" ref="O146"/>
    <hyperlink r:id="rId146" ref="O147"/>
    <hyperlink r:id="rId147" ref="O148"/>
    <hyperlink r:id="rId148" ref="O149"/>
    <hyperlink r:id="rId149" ref="O150"/>
    <hyperlink r:id="rId150" ref="O151"/>
    <hyperlink r:id="rId151" ref="O152"/>
    <hyperlink r:id="rId152" ref="O153"/>
    <hyperlink r:id="rId153" ref="O154"/>
    <hyperlink r:id="rId154" ref="O155"/>
    <hyperlink r:id="rId155" ref="O156"/>
    <hyperlink r:id="rId156" ref="O157"/>
    <hyperlink r:id="rId157" ref="O158"/>
    <hyperlink r:id="rId158" ref="O159"/>
    <hyperlink r:id="rId159" ref="O160"/>
    <hyperlink r:id="rId160" ref="O161"/>
    <hyperlink r:id="rId161" ref="O162"/>
    <hyperlink r:id="rId162" ref="O163"/>
    <hyperlink r:id="rId163" ref="O164"/>
    <hyperlink r:id="rId164" ref="O165"/>
    <hyperlink r:id="rId165" ref="O166"/>
    <hyperlink r:id="rId166" ref="O167"/>
    <hyperlink r:id="rId167" ref="O168"/>
    <hyperlink r:id="rId168" ref="O169"/>
    <hyperlink r:id="rId169" ref="O170"/>
    <hyperlink r:id="rId170" ref="O171"/>
    <hyperlink r:id="rId171" ref="O172"/>
    <hyperlink r:id="rId172" ref="O173"/>
    <hyperlink r:id="rId173" ref="O174"/>
    <hyperlink r:id="rId174" ref="O175"/>
    <hyperlink r:id="rId175" ref="O176"/>
    <hyperlink r:id="rId176" ref="O177"/>
    <hyperlink r:id="rId177" ref="O178"/>
    <hyperlink r:id="rId178" ref="O179"/>
    <hyperlink r:id="rId179" ref="O180"/>
    <hyperlink r:id="rId180" ref="O181"/>
    <hyperlink r:id="rId181" ref="O182"/>
    <hyperlink r:id="rId182" ref="O183"/>
    <hyperlink r:id="rId183" ref="O184"/>
    <hyperlink r:id="rId184" ref="O185"/>
    <hyperlink r:id="rId185" ref="O186"/>
    <hyperlink r:id="rId186" ref="O187"/>
    <hyperlink r:id="rId187" ref="O188"/>
    <hyperlink r:id="rId188" ref="O189"/>
    <hyperlink r:id="rId189" ref="O190"/>
    <hyperlink r:id="rId190" ref="O191"/>
    <hyperlink r:id="rId191" ref="O192"/>
    <hyperlink r:id="rId192" ref="O193"/>
    <hyperlink r:id="rId193" ref="O194"/>
    <hyperlink r:id="rId194" ref="O195"/>
    <hyperlink r:id="rId195" ref="O196"/>
    <hyperlink r:id="rId196" ref="O197"/>
    <hyperlink r:id="rId197" ref="O198"/>
    <hyperlink r:id="rId198" ref="O199"/>
    <hyperlink r:id="rId199" ref="O200"/>
    <hyperlink r:id="rId200" ref="O201"/>
    <hyperlink r:id="rId201" ref="O202"/>
    <hyperlink r:id="rId202" ref="O203"/>
    <hyperlink r:id="rId203" ref="O204"/>
    <hyperlink r:id="rId204" ref="O205"/>
    <hyperlink r:id="rId205" ref="O206"/>
    <hyperlink r:id="rId206" ref="O207"/>
    <hyperlink r:id="rId207" ref="O208"/>
    <hyperlink r:id="rId208" ref="O209"/>
    <hyperlink r:id="rId209" ref="O210"/>
    <hyperlink r:id="rId210" ref="O211"/>
    <hyperlink r:id="rId211" ref="O212"/>
    <hyperlink r:id="rId212" ref="O213"/>
    <hyperlink r:id="rId213" ref="O214"/>
    <hyperlink r:id="rId214" ref="O215"/>
    <hyperlink r:id="rId215" ref="O216"/>
    <hyperlink r:id="rId216" ref="O217"/>
    <hyperlink r:id="rId217" ref="O218"/>
    <hyperlink r:id="rId218" ref="O219"/>
    <hyperlink r:id="rId219" ref="O220"/>
    <hyperlink r:id="rId220" ref="O221"/>
    <hyperlink r:id="rId221" ref="O222"/>
    <hyperlink r:id="rId222" ref="O223"/>
    <hyperlink r:id="rId223" ref="O224"/>
    <hyperlink r:id="rId224" ref="O225"/>
    <hyperlink r:id="rId225" ref="O226"/>
    <hyperlink r:id="rId226" ref="O227"/>
    <hyperlink r:id="rId227" ref="O228"/>
    <hyperlink r:id="rId228" ref="O229"/>
    <hyperlink r:id="rId229" ref="O230"/>
    <hyperlink r:id="rId230" ref="O231"/>
    <hyperlink r:id="rId231" ref="O232"/>
    <hyperlink r:id="rId232" ref="O233"/>
    <hyperlink r:id="rId233" ref="O234"/>
    <hyperlink r:id="rId234" ref="O235"/>
    <hyperlink r:id="rId235" ref="O236"/>
    <hyperlink r:id="rId236" ref="O237"/>
    <hyperlink r:id="rId237" ref="O238"/>
    <hyperlink r:id="rId238" ref="O239"/>
    <hyperlink r:id="rId239" ref="O240"/>
    <hyperlink r:id="rId240" ref="O241"/>
    <hyperlink r:id="rId241" ref="O242"/>
    <hyperlink r:id="rId242" ref="O243"/>
    <hyperlink r:id="rId243" ref="O244"/>
    <hyperlink r:id="rId244" ref="O245"/>
    <hyperlink r:id="rId245" ref="O246"/>
    <hyperlink r:id="rId246" ref="O247"/>
    <hyperlink r:id="rId247" ref="O248"/>
    <hyperlink r:id="rId248" ref="O249"/>
    <hyperlink r:id="rId249" ref="O250"/>
    <hyperlink r:id="rId250" ref="O251"/>
    <hyperlink r:id="rId251" ref="O252"/>
    <hyperlink r:id="rId252" ref="O253"/>
    <hyperlink r:id="rId253" ref="O254"/>
    <hyperlink r:id="rId254" ref="O255"/>
    <hyperlink r:id="rId255" ref="O256"/>
    <hyperlink r:id="rId256" ref="O257"/>
    <hyperlink r:id="rId257" ref="O258"/>
    <hyperlink r:id="rId258" ref="O259"/>
    <hyperlink r:id="rId259" ref="O260"/>
    <hyperlink r:id="rId260" ref="O261"/>
    <hyperlink r:id="rId261" ref="O262"/>
    <hyperlink r:id="rId262" ref="O263"/>
    <hyperlink r:id="rId263" ref="O264"/>
    <hyperlink r:id="rId264" ref="O265"/>
    <hyperlink r:id="rId265" ref="O266"/>
    <hyperlink r:id="rId266" ref="O267"/>
    <hyperlink r:id="rId267" ref="O268"/>
    <hyperlink r:id="rId268" ref="O269"/>
    <hyperlink r:id="rId269" ref="O270"/>
    <hyperlink r:id="rId270" ref="O271"/>
    <hyperlink r:id="rId271" ref="O272"/>
    <hyperlink r:id="rId272" ref="O273"/>
    <hyperlink r:id="rId273" ref="O274"/>
    <hyperlink r:id="rId274" ref="O275"/>
    <hyperlink r:id="rId275" ref="O276"/>
    <hyperlink r:id="rId276" ref="O277"/>
    <hyperlink r:id="rId277" ref="O278"/>
    <hyperlink r:id="rId278" ref="O279"/>
    <hyperlink r:id="rId279" ref="O280"/>
    <hyperlink r:id="rId280" ref="O281"/>
    <hyperlink r:id="rId281" ref="O282"/>
    <hyperlink r:id="rId282" ref="O283"/>
    <hyperlink r:id="rId283" ref="O284"/>
    <hyperlink r:id="rId284" ref="O285"/>
    <hyperlink r:id="rId285" ref="O286"/>
    <hyperlink r:id="rId286" ref="O287"/>
    <hyperlink r:id="rId287" ref="O288"/>
    <hyperlink r:id="rId288" ref="O289"/>
    <hyperlink r:id="rId289" ref="O290"/>
    <hyperlink r:id="rId290" ref="O291"/>
    <hyperlink r:id="rId291" ref="O292"/>
    <hyperlink r:id="rId292" ref="O293"/>
    <hyperlink r:id="rId293" ref="O294"/>
    <hyperlink r:id="rId294" ref="O295"/>
    <hyperlink r:id="rId295" ref="O296"/>
    <hyperlink r:id="rId296" ref="O297"/>
    <hyperlink r:id="rId297" ref="O298"/>
    <hyperlink r:id="rId298" ref="O299"/>
    <hyperlink r:id="rId299" ref="O300"/>
    <hyperlink r:id="rId300" ref="O301"/>
    <hyperlink r:id="rId301" ref="O302"/>
    <hyperlink r:id="rId302" ref="O303"/>
    <hyperlink r:id="rId303" ref="O304"/>
    <hyperlink r:id="rId304" ref="O305"/>
    <hyperlink r:id="rId305" ref="O306"/>
    <hyperlink r:id="rId306" ref="O307"/>
    <hyperlink r:id="rId307" ref="O308"/>
    <hyperlink r:id="rId308" ref="O309"/>
    <hyperlink r:id="rId309" ref="O310"/>
    <hyperlink r:id="rId310" ref="O311"/>
    <hyperlink r:id="rId311" ref="O312"/>
    <hyperlink r:id="rId312" ref="O313"/>
    <hyperlink r:id="rId313" ref="O314"/>
    <hyperlink r:id="rId314" ref="O315"/>
    <hyperlink r:id="rId315" ref="O316"/>
    <hyperlink r:id="rId316" ref="O317"/>
    <hyperlink r:id="rId317" ref="O318"/>
    <hyperlink r:id="rId318" ref="O319"/>
    <hyperlink r:id="rId319" ref="O320"/>
    <hyperlink r:id="rId320" ref="O321"/>
    <hyperlink r:id="rId321" ref="O322"/>
    <hyperlink r:id="rId322" ref="O323"/>
    <hyperlink r:id="rId323" ref="O324"/>
    <hyperlink r:id="rId324" ref="O325"/>
    <hyperlink r:id="rId325" ref="O326"/>
    <hyperlink r:id="rId326" ref="O327"/>
    <hyperlink r:id="rId327" ref="O328"/>
    <hyperlink r:id="rId328" ref="O329"/>
    <hyperlink r:id="rId329" ref="O330"/>
    <hyperlink r:id="rId330" ref="O331"/>
    <hyperlink r:id="rId331" ref="O332"/>
    <hyperlink r:id="rId332" ref="O333"/>
    <hyperlink r:id="rId333" ref="O334"/>
    <hyperlink r:id="rId334" ref="O335"/>
    <hyperlink r:id="rId335" ref="O336"/>
    <hyperlink r:id="rId336" ref="O337"/>
    <hyperlink r:id="rId337" ref="O338"/>
    <hyperlink r:id="rId338" ref="O339"/>
    <hyperlink r:id="rId339" ref="O340"/>
    <hyperlink r:id="rId340" ref="O341"/>
    <hyperlink r:id="rId341" ref="O342"/>
    <hyperlink r:id="rId342" ref="O343"/>
    <hyperlink r:id="rId343" ref="O344"/>
    <hyperlink r:id="rId344" ref="O345"/>
    <hyperlink r:id="rId345" ref="O346"/>
    <hyperlink r:id="rId346" ref="O347"/>
    <hyperlink r:id="rId347" ref="O348"/>
    <hyperlink r:id="rId348" ref="O349"/>
    <hyperlink r:id="rId349" ref="O350"/>
    <hyperlink r:id="rId350" ref="O351"/>
    <hyperlink r:id="rId351" ref="O352"/>
    <hyperlink r:id="rId352" ref="O353"/>
    <hyperlink r:id="rId353" ref="O354"/>
    <hyperlink r:id="rId354" ref="O355"/>
    <hyperlink r:id="rId355" ref="O356"/>
    <hyperlink r:id="rId356" ref="O357"/>
    <hyperlink r:id="rId357" ref="O358"/>
    <hyperlink r:id="rId358" ref="O359"/>
    <hyperlink r:id="rId359" ref="O360"/>
    <hyperlink r:id="rId360" ref="O361"/>
    <hyperlink r:id="rId361" ref="O362"/>
    <hyperlink r:id="rId362" ref="O363"/>
    <hyperlink r:id="rId363" ref="O364"/>
    <hyperlink r:id="rId364" ref="O365"/>
    <hyperlink r:id="rId365" ref="O366"/>
    <hyperlink r:id="rId366" ref="O367"/>
    <hyperlink r:id="rId367" ref="O368"/>
    <hyperlink r:id="rId368" ref="O369"/>
    <hyperlink r:id="rId369" ref="O370"/>
    <hyperlink r:id="rId370" ref="O371"/>
    <hyperlink r:id="rId371" ref="O372"/>
    <hyperlink r:id="rId372" ref="O373"/>
    <hyperlink r:id="rId373" ref="O374"/>
    <hyperlink r:id="rId374" ref="O375"/>
    <hyperlink r:id="rId375" ref="O376"/>
    <hyperlink r:id="rId376" ref="O377"/>
    <hyperlink r:id="rId377" ref="O378"/>
    <hyperlink r:id="rId378" ref="O379"/>
    <hyperlink r:id="rId379" ref="O380"/>
    <hyperlink r:id="rId380" ref="O381"/>
    <hyperlink r:id="rId381" ref="O382"/>
    <hyperlink r:id="rId382" ref="O383"/>
    <hyperlink r:id="rId383" ref="O384"/>
    <hyperlink r:id="rId384" ref="O385"/>
    <hyperlink r:id="rId385" ref="O386"/>
    <hyperlink r:id="rId386" ref="O387"/>
    <hyperlink r:id="rId387" ref="O388"/>
    <hyperlink r:id="rId388" ref="O389"/>
    <hyperlink r:id="rId389" ref="O390"/>
    <hyperlink r:id="rId390" ref="O391"/>
    <hyperlink r:id="rId391" ref="O392"/>
    <hyperlink r:id="rId392" ref="O393"/>
    <hyperlink r:id="rId393" ref="O394"/>
    <hyperlink r:id="rId394" ref="O395"/>
    <hyperlink r:id="rId395" ref="O396"/>
    <hyperlink r:id="rId396" ref="O397"/>
    <hyperlink r:id="rId397" ref="O398"/>
    <hyperlink r:id="rId398" ref="O399"/>
    <hyperlink r:id="rId399" ref="O400"/>
    <hyperlink r:id="rId400" ref="O401"/>
    <hyperlink r:id="rId401" ref="O402"/>
    <hyperlink r:id="rId402" ref="O403"/>
    <hyperlink r:id="rId403" ref="O404"/>
    <hyperlink r:id="rId404" ref="O405"/>
    <hyperlink r:id="rId405" ref="O406"/>
    <hyperlink r:id="rId406" ref="O407"/>
    <hyperlink r:id="rId407" ref="O408"/>
    <hyperlink r:id="rId408" ref="O409"/>
    <hyperlink r:id="rId409" ref="O410"/>
    <hyperlink r:id="rId410" ref="O411"/>
    <hyperlink r:id="rId411" ref="O412"/>
    <hyperlink r:id="rId412" ref="O413"/>
    <hyperlink r:id="rId413" ref="O414"/>
    <hyperlink r:id="rId414" ref="O415"/>
    <hyperlink r:id="rId415" ref="O416"/>
    <hyperlink r:id="rId416" ref="O417"/>
    <hyperlink r:id="rId417" ref="O418"/>
    <hyperlink r:id="rId418" ref="O419"/>
    <hyperlink r:id="rId419" ref="O420"/>
    <hyperlink r:id="rId420" ref="O421"/>
    <hyperlink r:id="rId421" ref="O422"/>
    <hyperlink r:id="rId422" ref="O423"/>
    <hyperlink r:id="rId423" ref="O424"/>
    <hyperlink r:id="rId424" ref="O425"/>
    <hyperlink r:id="rId425" ref="O426"/>
    <hyperlink r:id="rId426" ref="O427"/>
    <hyperlink r:id="rId427" ref="O428"/>
    <hyperlink r:id="rId428" ref="O429"/>
    <hyperlink r:id="rId429" ref="O430"/>
    <hyperlink r:id="rId430" ref="O431"/>
    <hyperlink r:id="rId431" ref="O432"/>
    <hyperlink r:id="rId432" ref="O433"/>
    <hyperlink r:id="rId433" ref="O434"/>
    <hyperlink r:id="rId434" ref="O435"/>
    <hyperlink r:id="rId435" ref="O436"/>
    <hyperlink r:id="rId436" ref="O437"/>
    <hyperlink r:id="rId437" ref="O438"/>
    <hyperlink r:id="rId438" ref="O439"/>
    <hyperlink r:id="rId439" ref="O440"/>
    <hyperlink r:id="rId440" ref="O441"/>
    <hyperlink r:id="rId441" ref="O442"/>
    <hyperlink r:id="rId442" ref="O443"/>
    <hyperlink r:id="rId443" ref="O444"/>
    <hyperlink r:id="rId444" ref="O445"/>
    <hyperlink r:id="rId445" ref="O446"/>
    <hyperlink r:id="rId446" ref="O447"/>
    <hyperlink r:id="rId447" ref="O448"/>
    <hyperlink r:id="rId448" ref="O449"/>
    <hyperlink r:id="rId449" ref="O450"/>
    <hyperlink r:id="rId450" ref="O451"/>
    <hyperlink r:id="rId451" ref="O452"/>
    <hyperlink r:id="rId452" ref="O453"/>
    <hyperlink r:id="rId453" ref="O454"/>
    <hyperlink r:id="rId454" ref="O455"/>
    <hyperlink r:id="rId455" ref="O456"/>
    <hyperlink r:id="rId456" ref="O457"/>
    <hyperlink r:id="rId457" ref="O458"/>
    <hyperlink r:id="rId458" ref="O459"/>
    <hyperlink r:id="rId459" ref="O460"/>
    <hyperlink r:id="rId460" ref="O461"/>
    <hyperlink r:id="rId461" ref="O462"/>
    <hyperlink r:id="rId462" ref="O463"/>
    <hyperlink r:id="rId463" ref="O464"/>
    <hyperlink r:id="rId464" ref="O465"/>
    <hyperlink r:id="rId465" ref="O466"/>
    <hyperlink r:id="rId466" ref="O467"/>
    <hyperlink r:id="rId467" ref="O468"/>
    <hyperlink r:id="rId468" ref="O469"/>
    <hyperlink r:id="rId469" ref="O470"/>
    <hyperlink r:id="rId470" ref="O471"/>
    <hyperlink r:id="rId471" ref="O472"/>
    <hyperlink r:id="rId472" ref="O473"/>
    <hyperlink r:id="rId473" ref="O474"/>
    <hyperlink r:id="rId474" ref="O475"/>
    <hyperlink r:id="rId475" ref="O476"/>
    <hyperlink r:id="rId476" ref="O477"/>
    <hyperlink r:id="rId477" ref="O478"/>
    <hyperlink r:id="rId478" ref="O479"/>
    <hyperlink r:id="rId479" ref="O480"/>
    <hyperlink r:id="rId480" ref="O481"/>
    <hyperlink r:id="rId481" ref="O482"/>
    <hyperlink r:id="rId482" ref="O483"/>
    <hyperlink r:id="rId483" ref="O484"/>
    <hyperlink r:id="rId484" ref="O485"/>
    <hyperlink r:id="rId485" ref="O486"/>
    <hyperlink r:id="rId486" ref="O487"/>
    <hyperlink r:id="rId487" ref="O488"/>
    <hyperlink r:id="rId488" ref="O489"/>
    <hyperlink r:id="rId489" ref="O490"/>
    <hyperlink r:id="rId490" ref="O491"/>
    <hyperlink r:id="rId491" ref="O492"/>
    <hyperlink r:id="rId492" ref="O493"/>
    <hyperlink r:id="rId493" ref="O494"/>
    <hyperlink r:id="rId494" ref="O495"/>
    <hyperlink r:id="rId495" ref="O496"/>
    <hyperlink r:id="rId496" ref="O497"/>
    <hyperlink r:id="rId497" ref="O498"/>
    <hyperlink r:id="rId498" ref="O499"/>
    <hyperlink r:id="rId499" ref="O500"/>
    <hyperlink r:id="rId500" ref="O501"/>
    <hyperlink r:id="rId501" ref="O502"/>
    <hyperlink r:id="rId502" ref="O503"/>
    <hyperlink r:id="rId503" ref="O504"/>
    <hyperlink r:id="rId504" ref="O505"/>
    <hyperlink r:id="rId505" ref="O506"/>
    <hyperlink r:id="rId506" ref="O507"/>
    <hyperlink r:id="rId507" ref="O508"/>
    <hyperlink r:id="rId508" ref="O509"/>
    <hyperlink r:id="rId509" ref="O510"/>
    <hyperlink r:id="rId510" ref="O511"/>
    <hyperlink r:id="rId511" ref="O512"/>
    <hyperlink r:id="rId512" ref="O513"/>
    <hyperlink r:id="rId513" ref="O514"/>
    <hyperlink r:id="rId514" ref="O515"/>
    <hyperlink r:id="rId515" ref="O516"/>
    <hyperlink r:id="rId516" ref="O517"/>
    <hyperlink r:id="rId517" ref="O518"/>
    <hyperlink r:id="rId518" ref="O519"/>
    <hyperlink r:id="rId519" ref="O520"/>
    <hyperlink r:id="rId520" ref="O521"/>
    <hyperlink r:id="rId521" ref="O522"/>
    <hyperlink r:id="rId522" ref="O523"/>
    <hyperlink r:id="rId523" ref="O524"/>
    <hyperlink r:id="rId524" ref="O525"/>
    <hyperlink r:id="rId525" ref="O526"/>
    <hyperlink r:id="rId526" ref="O527"/>
    <hyperlink r:id="rId527" ref="O528"/>
    <hyperlink r:id="rId528" ref="O529"/>
    <hyperlink r:id="rId529" ref="O530"/>
    <hyperlink r:id="rId530" ref="O531"/>
    <hyperlink r:id="rId531" ref="O532"/>
    <hyperlink r:id="rId532" ref="O533"/>
    <hyperlink r:id="rId533" ref="O534"/>
    <hyperlink r:id="rId534" ref="O535"/>
    <hyperlink r:id="rId535" ref="O536"/>
    <hyperlink r:id="rId536" ref="O537"/>
    <hyperlink r:id="rId537" ref="O538"/>
    <hyperlink r:id="rId538" ref="O539"/>
    <hyperlink r:id="rId539" ref="O540"/>
    <hyperlink r:id="rId540" ref="O541"/>
    <hyperlink r:id="rId541" ref="O542"/>
    <hyperlink r:id="rId542" ref="O543"/>
    <hyperlink r:id="rId543" ref="O544"/>
    <hyperlink r:id="rId544" ref="O545"/>
    <hyperlink r:id="rId545" ref="O546"/>
    <hyperlink r:id="rId546" ref="O547"/>
    <hyperlink r:id="rId547" ref="O548"/>
    <hyperlink r:id="rId548" ref="O549"/>
    <hyperlink r:id="rId549" ref="O550"/>
    <hyperlink r:id="rId550" ref="O551"/>
    <hyperlink r:id="rId551" ref="O552"/>
    <hyperlink r:id="rId552" ref="O553"/>
    <hyperlink r:id="rId553" ref="O554"/>
    <hyperlink r:id="rId554" ref="O555"/>
    <hyperlink r:id="rId555" ref="O556"/>
    <hyperlink r:id="rId556" ref="O557"/>
    <hyperlink r:id="rId557" ref="O558"/>
    <hyperlink r:id="rId558" ref="O559"/>
    <hyperlink r:id="rId559" ref="O560"/>
    <hyperlink r:id="rId560" ref="O561"/>
    <hyperlink r:id="rId561" ref="O562"/>
    <hyperlink r:id="rId562" ref="O563"/>
    <hyperlink r:id="rId563" ref="O564"/>
    <hyperlink r:id="rId564" ref="O565"/>
    <hyperlink r:id="rId565" ref="O566"/>
    <hyperlink r:id="rId566" ref="O567"/>
    <hyperlink r:id="rId567" ref="O568"/>
    <hyperlink r:id="rId568" ref="O569"/>
    <hyperlink r:id="rId569" ref="O570"/>
    <hyperlink r:id="rId570" ref="O571"/>
    <hyperlink r:id="rId571" ref="O572"/>
    <hyperlink r:id="rId572" ref="O573"/>
    <hyperlink r:id="rId573" ref="O574"/>
    <hyperlink r:id="rId574" ref="O575"/>
    <hyperlink r:id="rId575" ref="O576"/>
    <hyperlink r:id="rId576" ref="O577"/>
    <hyperlink r:id="rId577" ref="O578"/>
    <hyperlink r:id="rId578" ref="O579"/>
    <hyperlink r:id="rId579" ref="O580"/>
    <hyperlink r:id="rId580" ref="O581"/>
    <hyperlink r:id="rId581" ref="O582"/>
    <hyperlink r:id="rId582" ref="O583"/>
    <hyperlink r:id="rId583" ref="O584"/>
    <hyperlink r:id="rId584" ref="O585"/>
    <hyperlink r:id="rId585" ref="O586"/>
    <hyperlink r:id="rId586" ref="O587"/>
    <hyperlink r:id="rId587" ref="O588"/>
    <hyperlink r:id="rId588" ref="O589"/>
    <hyperlink r:id="rId589" ref="O590"/>
    <hyperlink r:id="rId590" ref="O591"/>
    <hyperlink r:id="rId591" ref="O592"/>
    <hyperlink r:id="rId592" ref="O593"/>
    <hyperlink r:id="rId593" ref="O594"/>
    <hyperlink r:id="rId594" ref="O595"/>
    <hyperlink r:id="rId595" ref="O596"/>
    <hyperlink r:id="rId596" ref="O597"/>
    <hyperlink r:id="rId597" ref="O598"/>
    <hyperlink r:id="rId598" ref="O599"/>
    <hyperlink r:id="rId599" ref="O600"/>
    <hyperlink r:id="rId600" ref="O601"/>
    <hyperlink r:id="rId601" ref="O602"/>
    <hyperlink r:id="rId602" ref="O603"/>
    <hyperlink r:id="rId603" ref="O604"/>
    <hyperlink r:id="rId604" ref="O605"/>
    <hyperlink r:id="rId605" ref="O606"/>
    <hyperlink r:id="rId606" ref="O607"/>
    <hyperlink r:id="rId607" ref="O608"/>
    <hyperlink r:id="rId608" ref="O609"/>
    <hyperlink r:id="rId609" ref="O610"/>
    <hyperlink r:id="rId610" ref="O611"/>
    <hyperlink r:id="rId611" ref="O612"/>
    <hyperlink r:id="rId612" ref="O613"/>
    <hyperlink r:id="rId613" ref="O614"/>
    <hyperlink r:id="rId614" ref="O615"/>
    <hyperlink r:id="rId615" ref="O616"/>
    <hyperlink r:id="rId616" ref="O617"/>
    <hyperlink r:id="rId617" ref="O618"/>
    <hyperlink r:id="rId618" ref="O619"/>
    <hyperlink r:id="rId619" ref="O620"/>
    <hyperlink r:id="rId620" ref="O621"/>
    <hyperlink r:id="rId621" ref="O622"/>
    <hyperlink r:id="rId622" ref="O623"/>
    <hyperlink r:id="rId623" ref="O624"/>
    <hyperlink r:id="rId624" ref="O625"/>
    <hyperlink r:id="rId625" ref="O626"/>
    <hyperlink r:id="rId626" ref="O627"/>
    <hyperlink r:id="rId627" ref="O628"/>
    <hyperlink r:id="rId628" ref="O629"/>
    <hyperlink r:id="rId629" ref="O630"/>
    <hyperlink r:id="rId630" ref="O631"/>
    <hyperlink r:id="rId631" ref="O632"/>
    <hyperlink r:id="rId632" ref="O633"/>
    <hyperlink r:id="rId633" ref="O634"/>
    <hyperlink r:id="rId634" ref="O635"/>
    <hyperlink r:id="rId635" ref="O636"/>
    <hyperlink r:id="rId636" ref="O637"/>
    <hyperlink r:id="rId637" ref="O638"/>
    <hyperlink r:id="rId638" ref="O639"/>
    <hyperlink r:id="rId639" ref="O640"/>
    <hyperlink r:id="rId640" ref="O641"/>
    <hyperlink r:id="rId641" ref="O642"/>
    <hyperlink r:id="rId642" ref="O643"/>
    <hyperlink r:id="rId643" ref="O644"/>
    <hyperlink r:id="rId644" ref="O645"/>
    <hyperlink r:id="rId645" ref="O646"/>
    <hyperlink r:id="rId646" ref="O647"/>
    <hyperlink r:id="rId647" ref="O648"/>
    <hyperlink r:id="rId648" ref="O649"/>
    <hyperlink r:id="rId649" ref="O650"/>
    <hyperlink r:id="rId650" ref="O651"/>
    <hyperlink r:id="rId651" ref="O652"/>
    <hyperlink r:id="rId652" ref="O653"/>
    <hyperlink r:id="rId653" ref="O654"/>
    <hyperlink r:id="rId654" ref="O655"/>
    <hyperlink r:id="rId655" ref="O656"/>
    <hyperlink r:id="rId656" ref="O657"/>
    <hyperlink r:id="rId657" ref="O658"/>
    <hyperlink r:id="rId658" ref="O659"/>
    <hyperlink r:id="rId659" ref="O660"/>
    <hyperlink r:id="rId660" ref="O661"/>
    <hyperlink r:id="rId661" ref="O662"/>
    <hyperlink r:id="rId662" ref="O663"/>
    <hyperlink r:id="rId663" ref="O664"/>
    <hyperlink r:id="rId664" ref="O665"/>
    <hyperlink r:id="rId665" ref="O666"/>
    <hyperlink r:id="rId666" ref="O667"/>
    <hyperlink r:id="rId667" ref="O668"/>
    <hyperlink r:id="rId668" ref="O669"/>
    <hyperlink r:id="rId669" ref="O670"/>
    <hyperlink r:id="rId670" ref="O671"/>
    <hyperlink r:id="rId671" ref="O672"/>
    <hyperlink r:id="rId672" ref="O673"/>
    <hyperlink r:id="rId673" ref="O674"/>
    <hyperlink r:id="rId674" ref="O675"/>
    <hyperlink r:id="rId675" ref="O676"/>
    <hyperlink r:id="rId676" ref="O677"/>
    <hyperlink r:id="rId677" ref="O678"/>
    <hyperlink r:id="rId678" ref="O679"/>
    <hyperlink r:id="rId679" ref="O680"/>
    <hyperlink r:id="rId680" ref="O681"/>
    <hyperlink r:id="rId681" ref="O682"/>
    <hyperlink r:id="rId682" ref="O683"/>
    <hyperlink r:id="rId683" ref="O684"/>
    <hyperlink r:id="rId684" ref="O685"/>
    <hyperlink r:id="rId685" ref="O686"/>
    <hyperlink r:id="rId686" ref="O687"/>
    <hyperlink r:id="rId687" ref="O688"/>
    <hyperlink r:id="rId688" ref="O689"/>
    <hyperlink r:id="rId689" ref="O690"/>
    <hyperlink r:id="rId690" ref="O691"/>
    <hyperlink r:id="rId691" ref="O692"/>
    <hyperlink r:id="rId692" ref="O693"/>
    <hyperlink r:id="rId693" ref="O694"/>
    <hyperlink r:id="rId694" ref="O695"/>
    <hyperlink r:id="rId695" ref="O696"/>
    <hyperlink r:id="rId696" ref="O697"/>
    <hyperlink r:id="rId697" ref="O698"/>
    <hyperlink r:id="rId698" ref="O699"/>
    <hyperlink r:id="rId699" ref="O700"/>
    <hyperlink r:id="rId700" ref="O701"/>
    <hyperlink r:id="rId701" ref="O702"/>
    <hyperlink r:id="rId702" ref="O703"/>
    <hyperlink r:id="rId703" ref="O704"/>
    <hyperlink r:id="rId704" ref="O705"/>
    <hyperlink r:id="rId705" ref="O706"/>
    <hyperlink r:id="rId706" ref="O707"/>
    <hyperlink r:id="rId707" ref="O708"/>
    <hyperlink r:id="rId708" ref="O709"/>
    <hyperlink r:id="rId709" ref="O710"/>
    <hyperlink r:id="rId710" ref="O711"/>
    <hyperlink r:id="rId711" ref="O712"/>
    <hyperlink r:id="rId712" ref="O713"/>
    <hyperlink r:id="rId713" ref="O714"/>
    <hyperlink r:id="rId714" ref="O715"/>
    <hyperlink r:id="rId715" ref="O716"/>
    <hyperlink r:id="rId716" ref="O717"/>
    <hyperlink r:id="rId717" ref="O718"/>
    <hyperlink r:id="rId718" ref="O719"/>
    <hyperlink r:id="rId719" ref="O720"/>
    <hyperlink r:id="rId720" ref="O721"/>
    <hyperlink r:id="rId721" ref="O722"/>
    <hyperlink r:id="rId722" ref="O723"/>
    <hyperlink r:id="rId723" ref="O724"/>
    <hyperlink r:id="rId724" ref="O725"/>
    <hyperlink r:id="rId725" ref="O726"/>
    <hyperlink r:id="rId726" ref="O727"/>
    <hyperlink r:id="rId727" ref="O728"/>
    <hyperlink r:id="rId728" ref="O729"/>
    <hyperlink r:id="rId729" ref="O730"/>
    <hyperlink r:id="rId730" ref="O731"/>
    <hyperlink r:id="rId731" ref="O732"/>
    <hyperlink r:id="rId732" ref="O733"/>
    <hyperlink r:id="rId733" ref="O734"/>
    <hyperlink r:id="rId734" ref="O735"/>
    <hyperlink r:id="rId735" ref="O736"/>
    <hyperlink r:id="rId736" ref="O737"/>
    <hyperlink r:id="rId737" ref="O738"/>
    <hyperlink r:id="rId738" ref="O739"/>
    <hyperlink r:id="rId739" ref="O740"/>
    <hyperlink r:id="rId740" ref="O741"/>
    <hyperlink r:id="rId741" ref="O742"/>
    <hyperlink r:id="rId742" ref="O743"/>
    <hyperlink r:id="rId743" ref="O744"/>
    <hyperlink r:id="rId744" ref="O745"/>
    <hyperlink r:id="rId745" ref="O746"/>
    <hyperlink r:id="rId746" ref="O747"/>
    <hyperlink r:id="rId747" ref="O748"/>
    <hyperlink r:id="rId748" ref="O749"/>
    <hyperlink r:id="rId749" ref="O750"/>
    <hyperlink r:id="rId750" ref="O751"/>
    <hyperlink r:id="rId751" ref="O752"/>
    <hyperlink r:id="rId752" ref="O753"/>
    <hyperlink r:id="rId753" ref="O754"/>
    <hyperlink r:id="rId754" ref="O755"/>
    <hyperlink r:id="rId755" ref="O756"/>
    <hyperlink r:id="rId756" ref="O757"/>
    <hyperlink r:id="rId757" ref="O758"/>
    <hyperlink r:id="rId758" ref="O759"/>
    <hyperlink r:id="rId759" ref="O760"/>
    <hyperlink r:id="rId760" ref="O761"/>
    <hyperlink r:id="rId761" ref="O762"/>
    <hyperlink r:id="rId762" ref="O763"/>
    <hyperlink r:id="rId763" ref="O764"/>
    <hyperlink r:id="rId764" ref="O765"/>
    <hyperlink r:id="rId765" ref="O766"/>
    <hyperlink r:id="rId766" ref="O767"/>
    <hyperlink r:id="rId767" ref="O768"/>
    <hyperlink r:id="rId768" ref="O769"/>
    <hyperlink r:id="rId769" ref="O770"/>
    <hyperlink r:id="rId770" ref="O771"/>
    <hyperlink r:id="rId771" ref="O772"/>
    <hyperlink r:id="rId772" ref="O773"/>
    <hyperlink r:id="rId773" ref="O774"/>
    <hyperlink r:id="rId774" ref="O775"/>
    <hyperlink r:id="rId775" ref="O776"/>
    <hyperlink r:id="rId776" ref="O777"/>
    <hyperlink r:id="rId777" ref="O778"/>
    <hyperlink r:id="rId778" ref="O779"/>
    <hyperlink r:id="rId779" ref="O780"/>
    <hyperlink r:id="rId780" ref="O781"/>
    <hyperlink r:id="rId781" ref="O782"/>
    <hyperlink r:id="rId782" ref="O783"/>
    <hyperlink r:id="rId783" ref="O784"/>
    <hyperlink r:id="rId784" ref="O785"/>
    <hyperlink r:id="rId785" ref="O786"/>
    <hyperlink r:id="rId786" ref="O787"/>
    <hyperlink r:id="rId787" ref="O788"/>
    <hyperlink r:id="rId788" ref="O789"/>
    <hyperlink r:id="rId789" ref="O790"/>
    <hyperlink r:id="rId790" ref="O791"/>
    <hyperlink r:id="rId791" ref="O792"/>
    <hyperlink r:id="rId792" ref="O793"/>
    <hyperlink r:id="rId793" ref="O794"/>
    <hyperlink r:id="rId794" ref="O795"/>
    <hyperlink r:id="rId795" ref="O796"/>
    <hyperlink r:id="rId796" ref="O797"/>
    <hyperlink r:id="rId797" ref="O798"/>
    <hyperlink r:id="rId798" ref="O799"/>
    <hyperlink r:id="rId799" ref="O800"/>
    <hyperlink r:id="rId800" ref="O801"/>
    <hyperlink r:id="rId801" ref="O802"/>
    <hyperlink r:id="rId802" ref="O803"/>
    <hyperlink r:id="rId803" ref="O804"/>
    <hyperlink r:id="rId804" ref="O805"/>
    <hyperlink r:id="rId805" ref="O806"/>
    <hyperlink r:id="rId806" ref="O807"/>
    <hyperlink r:id="rId807" ref="O808"/>
    <hyperlink r:id="rId808" ref="O809"/>
    <hyperlink r:id="rId809" ref="O810"/>
    <hyperlink r:id="rId810" ref="O811"/>
    <hyperlink r:id="rId811" ref="O812"/>
    <hyperlink r:id="rId812" ref="O813"/>
    <hyperlink r:id="rId813" ref="O814"/>
    <hyperlink r:id="rId814" ref="O815"/>
    <hyperlink r:id="rId815" ref="O816"/>
    <hyperlink r:id="rId816" ref="O817"/>
    <hyperlink r:id="rId817" ref="O818"/>
    <hyperlink r:id="rId818" ref="O819"/>
    <hyperlink r:id="rId819" ref="O820"/>
    <hyperlink r:id="rId820" ref="O821"/>
    <hyperlink r:id="rId821" ref="O822"/>
    <hyperlink r:id="rId822" ref="O823"/>
    <hyperlink r:id="rId823" ref="O824"/>
    <hyperlink r:id="rId824" ref="O825"/>
    <hyperlink r:id="rId825" ref="O826"/>
    <hyperlink r:id="rId826" ref="O827"/>
    <hyperlink r:id="rId827" ref="O828"/>
    <hyperlink r:id="rId828" ref="O829"/>
    <hyperlink r:id="rId829" ref="O830"/>
    <hyperlink r:id="rId830" ref="O831"/>
    <hyperlink r:id="rId831" ref="O832"/>
    <hyperlink r:id="rId832" ref="O833"/>
    <hyperlink r:id="rId833" ref="O834"/>
    <hyperlink r:id="rId834" ref="O835"/>
    <hyperlink r:id="rId835" ref="O836"/>
    <hyperlink r:id="rId836" ref="O837"/>
    <hyperlink r:id="rId837" ref="O838"/>
    <hyperlink r:id="rId838" ref="O839"/>
    <hyperlink r:id="rId839" ref="O840"/>
    <hyperlink r:id="rId840" ref="O841"/>
    <hyperlink r:id="rId841" ref="O842"/>
    <hyperlink r:id="rId842" ref="O843"/>
    <hyperlink r:id="rId843" ref="O844"/>
    <hyperlink r:id="rId844" ref="O845"/>
    <hyperlink r:id="rId845" ref="O846"/>
    <hyperlink r:id="rId846" ref="O847"/>
    <hyperlink r:id="rId847" ref="O848"/>
    <hyperlink r:id="rId848" ref="O849"/>
    <hyperlink r:id="rId849" ref="O850"/>
    <hyperlink r:id="rId850" ref="O851"/>
    <hyperlink r:id="rId851" ref="O852"/>
    <hyperlink r:id="rId852" ref="O853"/>
    <hyperlink r:id="rId853" ref="O854"/>
    <hyperlink r:id="rId854" ref="O855"/>
    <hyperlink r:id="rId855" ref="O856"/>
    <hyperlink r:id="rId856" ref="O857"/>
    <hyperlink r:id="rId857" ref="O858"/>
    <hyperlink r:id="rId858" ref="O859"/>
    <hyperlink r:id="rId859" ref="O860"/>
    <hyperlink r:id="rId860" ref="O861"/>
    <hyperlink r:id="rId861" ref="O862"/>
    <hyperlink r:id="rId862" ref="O863"/>
    <hyperlink r:id="rId863" ref="O864"/>
    <hyperlink r:id="rId864" ref="O865"/>
    <hyperlink r:id="rId865" ref="O866"/>
    <hyperlink r:id="rId866" ref="O867"/>
    <hyperlink r:id="rId867" ref="O868"/>
    <hyperlink r:id="rId868" ref="O869"/>
    <hyperlink r:id="rId869" ref="O870"/>
    <hyperlink r:id="rId870" ref="O871"/>
    <hyperlink r:id="rId871" ref="O872"/>
    <hyperlink r:id="rId872" ref="O873"/>
    <hyperlink r:id="rId873" ref="O874"/>
    <hyperlink r:id="rId874" ref="O875"/>
    <hyperlink r:id="rId875" ref="O876"/>
    <hyperlink r:id="rId876" ref="O877"/>
    <hyperlink r:id="rId877" ref="O878"/>
    <hyperlink r:id="rId878" ref="O879"/>
    <hyperlink r:id="rId879" ref="O880"/>
    <hyperlink r:id="rId880" ref="O881"/>
    <hyperlink r:id="rId881" ref="O882"/>
    <hyperlink r:id="rId882" ref="O883"/>
    <hyperlink r:id="rId883" ref="O884"/>
    <hyperlink r:id="rId884" ref="O885"/>
    <hyperlink r:id="rId885" ref="O886"/>
    <hyperlink r:id="rId886" ref="O887"/>
    <hyperlink r:id="rId887" ref="O888"/>
    <hyperlink r:id="rId888" ref="O889"/>
    <hyperlink r:id="rId889" ref="O890"/>
    <hyperlink r:id="rId890" ref="O891"/>
    <hyperlink r:id="rId891" ref="O892"/>
    <hyperlink r:id="rId892" ref="O893"/>
    <hyperlink r:id="rId893" ref="O894"/>
    <hyperlink r:id="rId894" ref="O895"/>
    <hyperlink r:id="rId895" ref="O896"/>
    <hyperlink r:id="rId896" ref="O897"/>
    <hyperlink r:id="rId897" ref="O898"/>
    <hyperlink r:id="rId898" ref="O899"/>
    <hyperlink r:id="rId899" ref="O900"/>
    <hyperlink r:id="rId900" ref="O901"/>
    <hyperlink r:id="rId901" ref="O902"/>
    <hyperlink r:id="rId902" ref="O903"/>
    <hyperlink r:id="rId903" ref="O904"/>
    <hyperlink r:id="rId904" ref="O905"/>
    <hyperlink r:id="rId905" ref="O906"/>
    <hyperlink r:id="rId906" ref="O907"/>
    <hyperlink r:id="rId907" ref="O908"/>
    <hyperlink r:id="rId908" ref="O909"/>
    <hyperlink r:id="rId909" ref="O910"/>
    <hyperlink r:id="rId910" ref="O911"/>
    <hyperlink r:id="rId911" ref="O912"/>
    <hyperlink r:id="rId912" ref="O913"/>
    <hyperlink r:id="rId913" ref="O914"/>
    <hyperlink r:id="rId914" ref="O915"/>
    <hyperlink r:id="rId915" ref="O916"/>
    <hyperlink r:id="rId916" ref="O917"/>
    <hyperlink r:id="rId917" ref="O918"/>
    <hyperlink r:id="rId918" ref="O919"/>
    <hyperlink r:id="rId919" ref="O920"/>
    <hyperlink r:id="rId920" ref="O921"/>
    <hyperlink r:id="rId921" ref="O922"/>
    <hyperlink r:id="rId922" ref="O923"/>
    <hyperlink r:id="rId923" ref="O924"/>
    <hyperlink r:id="rId924" ref="O925"/>
    <hyperlink r:id="rId925" ref="O926"/>
    <hyperlink r:id="rId926" ref="O927"/>
    <hyperlink r:id="rId927" ref="O928"/>
    <hyperlink r:id="rId928" ref="O929"/>
    <hyperlink r:id="rId929" ref="O930"/>
    <hyperlink r:id="rId930" ref="O931"/>
    <hyperlink r:id="rId931" ref="O932"/>
    <hyperlink r:id="rId932" ref="O933"/>
    <hyperlink r:id="rId933" ref="O934"/>
    <hyperlink r:id="rId934" ref="O935"/>
    <hyperlink r:id="rId935" ref="O936"/>
    <hyperlink r:id="rId936" ref="O937"/>
    <hyperlink r:id="rId937" ref="O938"/>
    <hyperlink r:id="rId938" ref="O939"/>
    <hyperlink r:id="rId939" ref="O940"/>
    <hyperlink r:id="rId940" ref="O941"/>
    <hyperlink r:id="rId941" ref="O942"/>
    <hyperlink r:id="rId942" ref="O943"/>
    <hyperlink r:id="rId943" ref="O944"/>
    <hyperlink r:id="rId944" ref="O945"/>
    <hyperlink r:id="rId945" ref="O946"/>
    <hyperlink r:id="rId946" ref="O947"/>
    <hyperlink r:id="rId947" ref="O948"/>
    <hyperlink r:id="rId948" ref="O949"/>
    <hyperlink r:id="rId949" ref="O950"/>
    <hyperlink r:id="rId950" ref="O951"/>
    <hyperlink r:id="rId951" ref="O952"/>
    <hyperlink r:id="rId952" ref="O953"/>
    <hyperlink r:id="rId953" ref="O954"/>
    <hyperlink r:id="rId954" ref="O955"/>
    <hyperlink r:id="rId955" ref="O956"/>
    <hyperlink r:id="rId956" ref="O957"/>
    <hyperlink r:id="rId957" ref="O958"/>
    <hyperlink r:id="rId958" ref="O959"/>
    <hyperlink r:id="rId959" ref="O960"/>
    <hyperlink r:id="rId960" ref="O961"/>
    <hyperlink r:id="rId961" ref="O962"/>
    <hyperlink r:id="rId962" ref="O963"/>
    <hyperlink r:id="rId963" ref="O964"/>
    <hyperlink r:id="rId964" ref="O965"/>
    <hyperlink r:id="rId965" ref="O966"/>
    <hyperlink r:id="rId966" ref="O967"/>
    <hyperlink r:id="rId967" ref="O968"/>
    <hyperlink r:id="rId968" ref="O969"/>
    <hyperlink r:id="rId969" ref="O970"/>
    <hyperlink r:id="rId970" ref="O971"/>
    <hyperlink r:id="rId971" ref="O972"/>
    <hyperlink r:id="rId972" ref="O973"/>
    <hyperlink r:id="rId973" ref="O974"/>
    <hyperlink r:id="rId974" ref="O975"/>
    <hyperlink r:id="rId975" ref="O976"/>
    <hyperlink r:id="rId976" ref="O977"/>
    <hyperlink r:id="rId977" ref="O978"/>
    <hyperlink r:id="rId978" ref="O979"/>
    <hyperlink r:id="rId979" ref="O980"/>
    <hyperlink r:id="rId980" ref="O981"/>
    <hyperlink r:id="rId981" ref="O982"/>
    <hyperlink r:id="rId982" ref="O983"/>
    <hyperlink r:id="rId983" ref="O984"/>
    <hyperlink r:id="rId984" ref="O985"/>
    <hyperlink r:id="rId985" ref="O986"/>
    <hyperlink r:id="rId986" ref="O987"/>
    <hyperlink r:id="rId987" ref="O988"/>
    <hyperlink r:id="rId988" ref="O989"/>
    <hyperlink r:id="rId989" ref="O990"/>
    <hyperlink r:id="rId990" ref="O991"/>
    <hyperlink r:id="rId991" ref="O992"/>
    <hyperlink r:id="rId992" ref="O993"/>
    <hyperlink r:id="rId993" ref="O994"/>
    <hyperlink r:id="rId994" ref="O995"/>
    <hyperlink r:id="rId995" ref="O996"/>
    <hyperlink r:id="rId996" ref="O997"/>
    <hyperlink r:id="rId997" ref="O998"/>
    <hyperlink r:id="rId998" ref="O999"/>
    <hyperlink r:id="rId999" ref="O1000"/>
    <hyperlink r:id="rId1000" ref="O1001"/>
    <hyperlink r:id="rId1001" ref="O1002"/>
    <hyperlink r:id="rId1002" ref="O1003"/>
    <hyperlink r:id="rId1003" ref="O1004"/>
    <hyperlink r:id="rId1004" ref="O1005"/>
    <hyperlink r:id="rId1005" ref="O1006"/>
    <hyperlink r:id="rId1006" ref="O1007"/>
    <hyperlink r:id="rId1007" ref="O1008"/>
    <hyperlink r:id="rId1008" ref="O1009"/>
    <hyperlink r:id="rId1009" ref="O1010"/>
    <hyperlink r:id="rId1010" ref="O1011"/>
    <hyperlink r:id="rId1011" ref="O1012"/>
    <hyperlink r:id="rId1012" ref="O1013"/>
    <hyperlink r:id="rId1013" ref="O1014"/>
    <hyperlink r:id="rId1014" ref="O1015"/>
    <hyperlink r:id="rId1015" ref="O1016"/>
    <hyperlink r:id="rId1016" ref="O1017"/>
    <hyperlink r:id="rId1017" ref="O1018"/>
    <hyperlink r:id="rId1018" ref="O1019"/>
    <hyperlink r:id="rId1019" ref="O1020"/>
    <hyperlink r:id="rId1020" ref="O1021"/>
    <hyperlink r:id="rId1021" ref="O1022"/>
    <hyperlink r:id="rId1022" ref="O1023"/>
    <hyperlink r:id="rId1023" ref="O1024"/>
    <hyperlink r:id="rId1024" ref="O1025"/>
    <hyperlink r:id="rId1025" ref="O1026"/>
    <hyperlink r:id="rId1026" ref="O1027"/>
    <hyperlink r:id="rId1027" ref="O1028"/>
    <hyperlink r:id="rId1028" ref="O1029"/>
    <hyperlink r:id="rId1029" ref="O1030"/>
    <hyperlink r:id="rId1030" ref="O1031"/>
    <hyperlink r:id="rId1031" ref="O1032"/>
    <hyperlink r:id="rId1032" ref="O1033"/>
    <hyperlink r:id="rId1033" ref="O1034"/>
    <hyperlink r:id="rId1034" ref="O1035"/>
    <hyperlink r:id="rId1035" ref="O1036"/>
    <hyperlink r:id="rId1036" ref="O1037"/>
    <hyperlink r:id="rId1037" ref="O1038"/>
    <hyperlink r:id="rId1038" ref="O1039"/>
    <hyperlink r:id="rId1039" ref="O1040"/>
    <hyperlink r:id="rId1040" ref="O1041"/>
    <hyperlink r:id="rId1041" ref="O1042"/>
    <hyperlink r:id="rId1042" ref="O1043"/>
    <hyperlink r:id="rId1043" ref="O1044"/>
    <hyperlink r:id="rId1044" ref="O1045"/>
    <hyperlink r:id="rId1045" ref="O1046"/>
    <hyperlink r:id="rId1046" ref="O1047"/>
    <hyperlink r:id="rId1047" ref="O1048"/>
    <hyperlink r:id="rId1048" ref="O1049"/>
    <hyperlink r:id="rId1049" ref="O1050"/>
    <hyperlink r:id="rId1050" ref="O1051"/>
    <hyperlink r:id="rId1051" ref="O1052"/>
    <hyperlink r:id="rId1052" ref="O1053"/>
    <hyperlink r:id="rId1053" ref="O1054"/>
    <hyperlink r:id="rId1054" ref="O1055"/>
    <hyperlink r:id="rId1055" ref="O1056"/>
    <hyperlink r:id="rId1056" ref="O1057"/>
    <hyperlink r:id="rId1057" ref="O1058"/>
    <hyperlink r:id="rId1058" ref="O1059"/>
    <hyperlink r:id="rId1059" ref="O1060"/>
    <hyperlink r:id="rId1060" ref="O1061"/>
    <hyperlink r:id="rId1061" ref="O1062"/>
    <hyperlink r:id="rId1062" ref="O1063"/>
    <hyperlink r:id="rId1063" ref="O1064"/>
    <hyperlink r:id="rId1064" ref="O1065"/>
    <hyperlink r:id="rId1065" ref="O1066"/>
    <hyperlink r:id="rId1066" ref="O1067"/>
    <hyperlink r:id="rId1067" ref="O1068"/>
    <hyperlink r:id="rId1068" ref="O1069"/>
    <hyperlink r:id="rId1069" ref="O1070"/>
    <hyperlink r:id="rId1070" ref="O1071"/>
    <hyperlink r:id="rId1071" ref="O1072"/>
    <hyperlink r:id="rId1072" ref="O1073"/>
    <hyperlink r:id="rId1073" ref="O1074"/>
    <hyperlink r:id="rId1074" ref="O1075"/>
    <hyperlink r:id="rId1075" ref="O1076"/>
    <hyperlink r:id="rId1076" ref="O1077"/>
    <hyperlink r:id="rId1077" ref="O1078"/>
    <hyperlink r:id="rId1078" ref="O1079"/>
    <hyperlink r:id="rId1079" ref="O1080"/>
    <hyperlink r:id="rId1080" ref="O1081"/>
    <hyperlink r:id="rId1081" ref="O1082"/>
    <hyperlink r:id="rId1082" ref="O1083"/>
    <hyperlink r:id="rId1083" ref="O1084"/>
    <hyperlink r:id="rId1084" ref="O1085"/>
    <hyperlink r:id="rId1085" ref="O1086"/>
    <hyperlink r:id="rId1086" ref="O1087"/>
    <hyperlink r:id="rId1087" ref="O1088"/>
    <hyperlink r:id="rId1088" ref="O1089"/>
    <hyperlink r:id="rId1089" ref="O1090"/>
    <hyperlink r:id="rId1090" ref="O1091"/>
    <hyperlink r:id="rId1091" ref="O1092"/>
    <hyperlink r:id="rId1092" ref="O1093"/>
    <hyperlink r:id="rId1093" ref="O1094"/>
    <hyperlink r:id="rId1094" ref="O1095"/>
    <hyperlink r:id="rId1095" ref="O1096"/>
    <hyperlink r:id="rId1096" ref="O1097"/>
    <hyperlink r:id="rId1097" ref="O1098"/>
    <hyperlink r:id="rId1098" ref="O1099"/>
    <hyperlink r:id="rId1099" ref="O1100"/>
    <hyperlink r:id="rId1100" ref="O1101"/>
    <hyperlink r:id="rId1101" ref="O1102"/>
    <hyperlink r:id="rId1102" ref="O1103"/>
    <hyperlink r:id="rId1103" ref="O1104"/>
    <hyperlink r:id="rId1104" ref="O1105"/>
    <hyperlink r:id="rId1105" ref="O1106"/>
    <hyperlink r:id="rId1106" ref="O1107"/>
    <hyperlink r:id="rId1107" ref="O1108"/>
    <hyperlink r:id="rId1108" ref="O1109"/>
    <hyperlink r:id="rId1109" ref="O1110"/>
    <hyperlink r:id="rId1110" ref="O1111"/>
    <hyperlink r:id="rId1111" ref="O1112"/>
    <hyperlink r:id="rId1112" ref="O1113"/>
    <hyperlink r:id="rId1113" ref="O1114"/>
    <hyperlink r:id="rId1114" ref="O1115"/>
    <hyperlink r:id="rId1115" ref="O1116"/>
    <hyperlink r:id="rId1116" ref="O1117"/>
    <hyperlink r:id="rId1117" ref="O1118"/>
    <hyperlink r:id="rId1118" ref="O1119"/>
    <hyperlink r:id="rId1119" ref="O1120"/>
    <hyperlink r:id="rId1120" ref="O1121"/>
    <hyperlink r:id="rId1121" ref="O1122"/>
    <hyperlink r:id="rId1122" ref="O1123"/>
    <hyperlink r:id="rId1123" ref="O1124"/>
    <hyperlink r:id="rId1124" ref="O1125"/>
    <hyperlink r:id="rId1125" ref="O1126"/>
    <hyperlink r:id="rId1126" ref="O1127"/>
    <hyperlink r:id="rId1127" ref="O1128"/>
    <hyperlink r:id="rId1128" ref="O1129"/>
    <hyperlink r:id="rId1129" ref="O1130"/>
    <hyperlink r:id="rId1130" ref="O1131"/>
    <hyperlink r:id="rId1131" ref="O1132"/>
    <hyperlink r:id="rId1132" ref="O1133"/>
    <hyperlink r:id="rId1133" ref="O1134"/>
    <hyperlink r:id="rId1134" ref="O1135"/>
    <hyperlink r:id="rId1135" ref="O1136"/>
    <hyperlink r:id="rId1136" ref="O1137"/>
    <hyperlink r:id="rId1137" ref="O1138"/>
    <hyperlink r:id="rId1138" ref="O1139"/>
    <hyperlink r:id="rId1139" ref="O1140"/>
    <hyperlink r:id="rId1140" ref="O1141"/>
    <hyperlink r:id="rId1141" ref="O1142"/>
    <hyperlink r:id="rId1142" ref="O1143"/>
    <hyperlink r:id="rId1143" ref="O1144"/>
    <hyperlink r:id="rId1144" ref="O1145"/>
    <hyperlink r:id="rId1145" ref="O1146"/>
    <hyperlink r:id="rId1146" ref="O1147"/>
    <hyperlink r:id="rId1147" ref="O1148"/>
    <hyperlink r:id="rId1148" ref="O1149"/>
    <hyperlink r:id="rId1149" ref="O1150"/>
    <hyperlink r:id="rId1150" ref="O1151"/>
    <hyperlink r:id="rId1151" ref="O1152"/>
    <hyperlink r:id="rId1152" ref="O1153"/>
    <hyperlink r:id="rId1153" ref="O1154"/>
    <hyperlink r:id="rId1154" ref="O1155"/>
    <hyperlink r:id="rId1155" ref="O1156"/>
    <hyperlink r:id="rId1156" ref="O1157"/>
    <hyperlink r:id="rId1157" ref="O1158"/>
    <hyperlink r:id="rId1158" ref="O1159"/>
    <hyperlink r:id="rId1159" ref="O1160"/>
    <hyperlink r:id="rId1160" ref="O1161"/>
    <hyperlink r:id="rId1161" ref="O1162"/>
    <hyperlink r:id="rId1162" ref="O1163"/>
    <hyperlink r:id="rId1163" ref="O1164"/>
    <hyperlink r:id="rId1164" ref="O1165"/>
    <hyperlink r:id="rId1165" ref="O1166"/>
    <hyperlink r:id="rId1166" ref="O1167"/>
    <hyperlink r:id="rId1167" ref="O1168"/>
    <hyperlink r:id="rId1168" ref="O1169"/>
    <hyperlink r:id="rId1169" ref="O1170"/>
    <hyperlink r:id="rId1170" ref="O1171"/>
    <hyperlink r:id="rId1171" ref="O1172"/>
    <hyperlink r:id="rId1172" ref="O1173"/>
    <hyperlink r:id="rId1173" ref="O1174"/>
    <hyperlink r:id="rId1174" ref="O1175"/>
    <hyperlink r:id="rId1175" ref="O1176"/>
    <hyperlink r:id="rId1176" ref="O1177"/>
    <hyperlink r:id="rId1177" ref="O1178"/>
    <hyperlink r:id="rId1178" ref="O1179"/>
    <hyperlink r:id="rId1179" ref="O1180"/>
    <hyperlink r:id="rId1180" ref="O1181"/>
    <hyperlink r:id="rId1181" ref="O1182"/>
    <hyperlink r:id="rId1182" ref="O1183"/>
    <hyperlink r:id="rId1183" ref="O1184"/>
    <hyperlink r:id="rId1184" ref="O1185"/>
    <hyperlink r:id="rId1185" ref="O1186"/>
    <hyperlink r:id="rId1186" ref="O1187"/>
    <hyperlink r:id="rId1187" ref="O1188"/>
    <hyperlink r:id="rId1188" ref="O1189"/>
    <hyperlink r:id="rId1189" ref="O1190"/>
    <hyperlink r:id="rId1190" ref="O1191"/>
    <hyperlink r:id="rId1191" ref="O1192"/>
    <hyperlink r:id="rId1192" ref="O1193"/>
    <hyperlink r:id="rId1193" ref="O1194"/>
    <hyperlink r:id="rId1194" ref="O1195"/>
    <hyperlink r:id="rId1195" ref="O1196"/>
    <hyperlink r:id="rId1196" ref="O1197"/>
    <hyperlink r:id="rId1197" ref="O1198"/>
    <hyperlink r:id="rId1198" ref="O1199"/>
    <hyperlink r:id="rId1199" ref="O1200"/>
    <hyperlink r:id="rId1200" ref="O1201"/>
    <hyperlink r:id="rId1201" ref="O1202"/>
    <hyperlink r:id="rId1202" ref="O1203"/>
    <hyperlink r:id="rId1203" ref="O1204"/>
    <hyperlink r:id="rId1204" ref="O1205"/>
    <hyperlink r:id="rId1205" ref="O1206"/>
    <hyperlink r:id="rId1206" ref="O1207"/>
    <hyperlink r:id="rId1207" ref="O1208"/>
    <hyperlink r:id="rId1208" ref="O1209"/>
    <hyperlink r:id="rId1209" ref="O1210"/>
    <hyperlink r:id="rId1210" ref="O1211"/>
    <hyperlink r:id="rId1211" ref="O1212"/>
    <hyperlink r:id="rId1212" ref="O1213"/>
    <hyperlink r:id="rId1213" ref="O1214"/>
    <hyperlink r:id="rId1214" ref="O1215"/>
    <hyperlink r:id="rId1215" ref="O1216"/>
    <hyperlink r:id="rId1216" ref="O1217"/>
    <hyperlink r:id="rId1217" ref="O1218"/>
    <hyperlink r:id="rId1218" ref="O1219"/>
    <hyperlink r:id="rId1219" ref="O1220"/>
    <hyperlink r:id="rId1220" ref="O1221"/>
    <hyperlink r:id="rId1221" ref="O1222"/>
    <hyperlink r:id="rId1222" ref="O1223"/>
    <hyperlink r:id="rId1223" ref="O1224"/>
    <hyperlink r:id="rId1224" ref="O1225"/>
    <hyperlink r:id="rId1225" ref="O1226"/>
    <hyperlink r:id="rId1226" ref="O1227"/>
    <hyperlink r:id="rId1227" ref="O1228"/>
    <hyperlink r:id="rId1228" ref="O1229"/>
    <hyperlink r:id="rId1229" ref="O1230"/>
    <hyperlink r:id="rId1230" ref="O1231"/>
    <hyperlink r:id="rId1231" ref="O1232"/>
    <hyperlink r:id="rId1232" ref="O1233"/>
    <hyperlink r:id="rId1233" ref="O1234"/>
    <hyperlink r:id="rId1234" ref="O1235"/>
    <hyperlink r:id="rId1235" ref="O1236"/>
    <hyperlink r:id="rId1236" ref="O1237"/>
    <hyperlink r:id="rId1237" ref="O1238"/>
    <hyperlink r:id="rId1238" ref="O1239"/>
    <hyperlink r:id="rId1239" ref="O1240"/>
    <hyperlink r:id="rId1240" ref="O1241"/>
    <hyperlink r:id="rId1241" ref="O1242"/>
    <hyperlink r:id="rId1242" ref="O1243"/>
    <hyperlink r:id="rId1243" ref="O1244"/>
    <hyperlink r:id="rId1244" ref="O1245"/>
    <hyperlink r:id="rId1245" ref="O1246"/>
    <hyperlink r:id="rId1246" ref="O1247"/>
    <hyperlink r:id="rId1247" ref="O1248"/>
    <hyperlink r:id="rId1248" ref="O1249"/>
    <hyperlink r:id="rId1249" ref="O1250"/>
    <hyperlink r:id="rId1250" ref="O1251"/>
    <hyperlink r:id="rId1251" ref="O1252"/>
    <hyperlink r:id="rId1252" ref="O1253"/>
    <hyperlink r:id="rId1253" ref="O1254"/>
    <hyperlink r:id="rId1254" ref="O1255"/>
    <hyperlink r:id="rId1255" ref="O1256"/>
    <hyperlink r:id="rId1256" ref="O1257"/>
    <hyperlink r:id="rId1257" ref="O1258"/>
    <hyperlink r:id="rId1258" ref="O1259"/>
    <hyperlink r:id="rId1259" ref="O1260"/>
    <hyperlink r:id="rId1260" ref="O1261"/>
    <hyperlink r:id="rId1261" ref="O1262"/>
    <hyperlink r:id="rId1262" ref="O1263"/>
    <hyperlink r:id="rId1263" ref="O1264"/>
    <hyperlink r:id="rId1264" ref="O1265"/>
    <hyperlink r:id="rId1265" ref="O1266"/>
    <hyperlink r:id="rId1266" ref="O1267"/>
    <hyperlink r:id="rId1267" ref="O1268"/>
    <hyperlink r:id="rId1268" ref="O1269"/>
    <hyperlink r:id="rId1269" ref="O1270"/>
    <hyperlink r:id="rId1270" ref="O1271"/>
    <hyperlink r:id="rId1271" ref="O1272"/>
    <hyperlink r:id="rId1272" ref="O1273"/>
    <hyperlink r:id="rId1273" ref="O1274"/>
    <hyperlink r:id="rId1274" ref="O1275"/>
    <hyperlink r:id="rId1275" ref="O1276"/>
    <hyperlink r:id="rId1276" ref="O1277"/>
    <hyperlink r:id="rId1277" ref="O1278"/>
    <hyperlink r:id="rId1278" ref="O1279"/>
    <hyperlink r:id="rId1279" ref="O1280"/>
    <hyperlink r:id="rId1280" ref="O1281"/>
    <hyperlink r:id="rId1281" ref="O1282"/>
    <hyperlink r:id="rId1282" ref="O1283"/>
    <hyperlink r:id="rId1283" ref="O1284"/>
    <hyperlink r:id="rId1284" ref="O1285"/>
    <hyperlink r:id="rId1285" ref="O1286"/>
    <hyperlink r:id="rId1286" ref="O1287"/>
    <hyperlink r:id="rId1287" ref="O1288"/>
    <hyperlink r:id="rId1288" ref="O1289"/>
    <hyperlink r:id="rId1289" ref="O1290"/>
    <hyperlink r:id="rId1290" ref="O1291"/>
    <hyperlink r:id="rId1291" ref="O1292"/>
    <hyperlink r:id="rId1292" ref="O1293"/>
    <hyperlink r:id="rId1293" ref="O1294"/>
    <hyperlink r:id="rId1294" ref="O1295"/>
    <hyperlink r:id="rId1295" ref="O1296"/>
    <hyperlink r:id="rId1296" ref="O1297"/>
    <hyperlink r:id="rId1297" ref="O1298"/>
    <hyperlink r:id="rId1298" ref="O1299"/>
    <hyperlink r:id="rId1299" ref="O1300"/>
    <hyperlink r:id="rId1300" ref="O1301"/>
    <hyperlink r:id="rId1301" ref="O1302"/>
    <hyperlink r:id="rId1302" ref="O1303"/>
    <hyperlink r:id="rId1303" ref="O1304"/>
    <hyperlink r:id="rId1304" ref="O1305"/>
    <hyperlink r:id="rId1305" ref="O1306"/>
    <hyperlink r:id="rId1306" ref="O1307"/>
    <hyperlink r:id="rId1307" ref="O1308"/>
    <hyperlink r:id="rId1308" ref="O1309"/>
    <hyperlink r:id="rId1309" ref="O1310"/>
    <hyperlink r:id="rId1310" ref="O1311"/>
    <hyperlink r:id="rId1311" ref="O1312"/>
    <hyperlink r:id="rId1312" ref="O1313"/>
    <hyperlink r:id="rId1313" ref="O1314"/>
    <hyperlink r:id="rId1314" ref="O1315"/>
    <hyperlink r:id="rId1315" ref="O1316"/>
    <hyperlink r:id="rId1316" ref="O1317"/>
    <hyperlink r:id="rId1317" ref="O1318"/>
    <hyperlink r:id="rId1318" ref="O1319"/>
    <hyperlink r:id="rId1319" ref="O1320"/>
    <hyperlink r:id="rId1320" ref="O1321"/>
    <hyperlink r:id="rId1321" ref="O1322"/>
    <hyperlink r:id="rId1322" ref="O1323"/>
    <hyperlink r:id="rId1323" ref="O1324"/>
    <hyperlink r:id="rId1324" ref="O1325"/>
    <hyperlink r:id="rId1325" ref="O1326"/>
    <hyperlink r:id="rId1326" ref="O1327"/>
    <hyperlink r:id="rId1327" ref="O1328"/>
    <hyperlink r:id="rId1328" ref="O1329"/>
    <hyperlink r:id="rId1329" ref="O1330"/>
    <hyperlink r:id="rId1330" ref="O1331"/>
    <hyperlink r:id="rId1331" ref="O1332"/>
    <hyperlink r:id="rId1332" ref="O1333"/>
    <hyperlink r:id="rId1333" ref="O1334"/>
    <hyperlink r:id="rId1334" ref="O1335"/>
    <hyperlink r:id="rId1335" ref="O1336"/>
    <hyperlink r:id="rId1336" ref="O1337"/>
    <hyperlink r:id="rId1337" ref="O1338"/>
    <hyperlink r:id="rId1338" ref="O1339"/>
    <hyperlink r:id="rId1339" ref="O1340"/>
    <hyperlink r:id="rId1340" ref="O1341"/>
    <hyperlink r:id="rId1341" ref="O1342"/>
    <hyperlink r:id="rId1342" ref="O1343"/>
    <hyperlink r:id="rId1343" ref="O1344"/>
    <hyperlink r:id="rId1344" ref="O1345"/>
    <hyperlink r:id="rId1345" ref="O1346"/>
    <hyperlink r:id="rId1346" ref="O1347"/>
    <hyperlink r:id="rId1347" ref="O1348"/>
    <hyperlink r:id="rId1348" ref="O1349"/>
    <hyperlink r:id="rId1349" ref="O1350"/>
    <hyperlink r:id="rId1350" ref="O1351"/>
    <hyperlink r:id="rId1351" ref="O1352"/>
    <hyperlink r:id="rId1352" ref="O1353"/>
    <hyperlink r:id="rId1353" ref="O1354"/>
    <hyperlink r:id="rId1354" ref="O1355"/>
    <hyperlink r:id="rId1355" ref="O1356"/>
    <hyperlink r:id="rId1356" ref="O1357"/>
    <hyperlink r:id="rId1357" ref="O1358"/>
    <hyperlink r:id="rId1358" ref="O1359"/>
    <hyperlink r:id="rId1359" ref="O1360"/>
    <hyperlink r:id="rId1360" ref="O1361"/>
    <hyperlink r:id="rId1361" ref="O1362"/>
    <hyperlink r:id="rId1362" ref="O1363"/>
    <hyperlink r:id="rId1363" ref="O1364"/>
    <hyperlink r:id="rId1364" ref="O1365"/>
    <hyperlink r:id="rId1365" ref="O1366"/>
    <hyperlink r:id="rId1366" ref="O1367"/>
    <hyperlink r:id="rId1367" ref="O1368"/>
    <hyperlink r:id="rId1368" ref="O1369"/>
    <hyperlink r:id="rId1369" ref="O1370"/>
    <hyperlink r:id="rId1370" ref="O1371"/>
    <hyperlink r:id="rId1371" ref="O1372"/>
    <hyperlink r:id="rId1372" ref="O1373"/>
    <hyperlink r:id="rId1373" ref="O1374"/>
    <hyperlink r:id="rId1374" ref="O1375"/>
    <hyperlink r:id="rId1375" ref="O1376"/>
    <hyperlink r:id="rId1376" ref="O1377"/>
    <hyperlink r:id="rId1377" ref="O1378"/>
    <hyperlink r:id="rId1378" ref="O1379"/>
    <hyperlink r:id="rId1379" ref="O1380"/>
    <hyperlink r:id="rId1380" ref="O1381"/>
    <hyperlink r:id="rId1381" ref="O1382"/>
    <hyperlink r:id="rId1382" ref="O1383"/>
    <hyperlink r:id="rId1383" ref="O1384"/>
    <hyperlink r:id="rId1384" ref="O1385"/>
    <hyperlink r:id="rId1385" ref="O1386"/>
    <hyperlink r:id="rId1386" ref="O1387"/>
    <hyperlink r:id="rId1387" ref="O1388"/>
    <hyperlink r:id="rId1388" ref="O1389"/>
    <hyperlink r:id="rId1389" ref="O1390"/>
    <hyperlink r:id="rId1390" ref="O1391"/>
    <hyperlink r:id="rId1391" ref="O1392"/>
    <hyperlink r:id="rId1392" ref="O1393"/>
    <hyperlink r:id="rId1393" ref="O1394"/>
    <hyperlink r:id="rId1394" ref="O1395"/>
    <hyperlink r:id="rId1395" ref="O1396"/>
    <hyperlink r:id="rId1396" ref="O1397"/>
    <hyperlink r:id="rId1397" ref="O1398"/>
    <hyperlink r:id="rId1398" ref="O1399"/>
    <hyperlink r:id="rId1399" ref="O1400"/>
    <hyperlink r:id="rId1400" ref="O1401"/>
    <hyperlink r:id="rId1401" ref="O1402"/>
    <hyperlink r:id="rId1402" ref="O1403"/>
    <hyperlink r:id="rId1403" ref="O1404"/>
    <hyperlink r:id="rId1404" ref="O1405"/>
    <hyperlink r:id="rId1405" ref="O1406"/>
    <hyperlink r:id="rId1406" ref="O1407"/>
    <hyperlink r:id="rId1407" ref="O1408"/>
    <hyperlink r:id="rId1408" ref="O1409"/>
    <hyperlink r:id="rId1409" ref="O1410"/>
    <hyperlink r:id="rId1410" ref="O1411"/>
    <hyperlink r:id="rId1411" ref="O1412"/>
    <hyperlink r:id="rId1412" ref="O1413"/>
    <hyperlink r:id="rId1413" ref="O1414"/>
    <hyperlink r:id="rId1414" ref="O1415"/>
    <hyperlink r:id="rId1415" ref="O1416"/>
    <hyperlink r:id="rId1416" ref="O1417"/>
    <hyperlink r:id="rId1417" ref="O1418"/>
    <hyperlink r:id="rId1418" ref="O1419"/>
    <hyperlink r:id="rId1419" ref="O1420"/>
    <hyperlink r:id="rId1420" ref="O1421"/>
    <hyperlink r:id="rId1421" ref="O1422"/>
    <hyperlink r:id="rId1422" ref="O1423"/>
    <hyperlink r:id="rId1423" ref="O1424"/>
    <hyperlink r:id="rId1424" ref="O1425"/>
    <hyperlink r:id="rId1425" ref="O1426"/>
    <hyperlink r:id="rId1426" ref="O1427"/>
    <hyperlink r:id="rId1427" ref="O1428"/>
    <hyperlink r:id="rId1428" ref="O1429"/>
    <hyperlink r:id="rId1429" ref="O1430"/>
    <hyperlink r:id="rId1430" ref="O1431"/>
    <hyperlink r:id="rId1431" ref="O1432"/>
    <hyperlink r:id="rId1432" ref="O1433"/>
    <hyperlink r:id="rId1433" ref="O1434"/>
    <hyperlink r:id="rId1434" ref="O1435"/>
    <hyperlink r:id="rId1435" ref="O1436"/>
    <hyperlink r:id="rId1436" ref="O1437"/>
    <hyperlink r:id="rId1437" ref="O1438"/>
    <hyperlink r:id="rId1438" ref="O1439"/>
    <hyperlink r:id="rId1439" ref="O1440"/>
    <hyperlink r:id="rId1440" ref="O1441"/>
    <hyperlink r:id="rId1441" ref="O1442"/>
    <hyperlink r:id="rId1442" ref="O1443"/>
    <hyperlink r:id="rId1443" ref="O1444"/>
    <hyperlink r:id="rId1444" ref="O1445"/>
    <hyperlink r:id="rId1445" ref="O1446"/>
    <hyperlink r:id="rId1446" ref="O1447"/>
    <hyperlink r:id="rId1447" ref="O1448"/>
    <hyperlink r:id="rId1448" ref="O1449"/>
    <hyperlink r:id="rId1449" ref="O1450"/>
    <hyperlink r:id="rId1450" ref="O1451"/>
    <hyperlink r:id="rId1451" ref="O1452"/>
    <hyperlink r:id="rId1452" ref="O1453"/>
    <hyperlink r:id="rId1453" ref="O1454"/>
    <hyperlink r:id="rId1454" ref="O1455"/>
    <hyperlink r:id="rId1455" ref="O1456"/>
    <hyperlink r:id="rId1456" ref="O1457"/>
    <hyperlink r:id="rId1457" ref="O1458"/>
    <hyperlink r:id="rId1458" ref="O1459"/>
    <hyperlink r:id="rId1459" ref="O1460"/>
    <hyperlink r:id="rId1460" ref="O1461"/>
    <hyperlink r:id="rId1461" ref="O1462"/>
    <hyperlink r:id="rId1462" ref="O1463"/>
    <hyperlink r:id="rId1463" ref="O1464"/>
    <hyperlink r:id="rId1464" ref="O1465"/>
    <hyperlink r:id="rId1465" ref="O1466"/>
    <hyperlink r:id="rId1466" ref="O1467"/>
    <hyperlink r:id="rId1467" ref="O1468"/>
    <hyperlink r:id="rId1468" ref="O1469"/>
    <hyperlink r:id="rId1469" ref="O1470"/>
    <hyperlink r:id="rId1470" ref="O1471"/>
    <hyperlink r:id="rId1471" ref="O1472"/>
    <hyperlink r:id="rId1472" ref="O1473"/>
    <hyperlink r:id="rId1473" ref="O1474"/>
    <hyperlink r:id="rId1474" ref="O1475"/>
    <hyperlink r:id="rId1475" ref="O1476"/>
    <hyperlink r:id="rId1476" ref="O1477"/>
    <hyperlink r:id="rId1477" ref="O1478"/>
    <hyperlink r:id="rId1478" ref="O1479"/>
    <hyperlink r:id="rId1479" ref="O1480"/>
    <hyperlink r:id="rId1480" ref="O1481"/>
    <hyperlink r:id="rId1481" ref="O1482"/>
    <hyperlink r:id="rId1482" ref="O1483"/>
    <hyperlink r:id="rId1483" ref="O1484"/>
    <hyperlink r:id="rId1484" ref="O1485"/>
    <hyperlink r:id="rId1485" ref="O1486"/>
    <hyperlink r:id="rId1486" ref="O1487"/>
    <hyperlink r:id="rId1487" ref="O1488"/>
    <hyperlink r:id="rId1488" ref="O1489"/>
    <hyperlink r:id="rId1489" ref="O1490"/>
    <hyperlink r:id="rId1490" ref="O1491"/>
    <hyperlink r:id="rId1491" ref="O1492"/>
    <hyperlink r:id="rId1492" ref="O1493"/>
    <hyperlink r:id="rId1493" ref="O1494"/>
    <hyperlink r:id="rId1494" ref="O1495"/>
    <hyperlink r:id="rId1495" ref="O1496"/>
    <hyperlink r:id="rId1496" ref="O1497"/>
    <hyperlink r:id="rId1497" ref="O1498"/>
    <hyperlink r:id="rId1498" ref="O1499"/>
    <hyperlink r:id="rId1499" ref="O1500"/>
    <hyperlink r:id="rId1500" ref="O1501"/>
    <hyperlink r:id="rId1501" ref="O1502"/>
    <hyperlink r:id="rId1502" ref="O1503"/>
    <hyperlink r:id="rId1503" ref="O1504"/>
    <hyperlink r:id="rId1504" ref="O1505"/>
    <hyperlink r:id="rId1505" ref="O1506"/>
    <hyperlink r:id="rId1506" ref="O1507"/>
    <hyperlink r:id="rId1507" ref="O1508"/>
  </hyperlinks>
  <printOptions/>
  <pageMargins bottom="0.75" footer="0.0" header="0.0" left="0.7" right="0.7" top="0.75"/>
  <pageSetup orientation="landscape"/>
  <drawing r:id="rId1508"/>
  <legacyDrawing r:id="rId1509"/>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12.38"/>
    <col customWidth="1" min="2" max="2" width="32.0"/>
    <col customWidth="1" min="3" max="3" width="11.13"/>
    <col customWidth="1" min="4" max="4" width="9.63"/>
    <col customWidth="1" min="5" max="5" width="3.88"/>
    <col customWidth="1" min="6" max="6" width="66.13"/>
    <col customWidth="1" min="7" max="7" width="12.75"/>
  </cols>
  <sheetData>
    <row r="1">
      <c r="A1" s="64" t="s">
        <v>7495</v>
      </c>
      <c r="B1" s="65"/>
      <c r="C1" s="65"/>
      <c r="D1" s="65"/>
      <c r="E1" s="65"/>
      <c r="F1" s="66"/>
      <c r="G1" s="67"/>
      <c r="H1" s="7"/>
      <c r="I1" s="7"/>
      <c r="J1" s="7"/>
      <c r="K1" s="7"/>
      <c r="L1" s="7"/>
      <c r="M1" s="7"/>
      <c r="N1" s="7"/>
      <c r="O1" s="7"/>
      <c r="P1" s="7"/>
      <c r="Q1" s="7"/>
      <c r="R1" s="7"/>
      <c r="S1" s="7"/>
      <c r="T1" s="7"/>
      <c r="U1" s="7"/>
      <c r="V1" s="7"/>
      <c r="W1" s="7"/>
      <c r="X1" s="7"/>
      <c r="Y1" s="7"/>
      <c r="Z1" s="7"/>
      <c r="AA1" s="7"/>
      <c r="AB1" s="7"/>
      <c r="AC1" s="7"/>
      <c r="AD1" s="7"/>
    </row>
    <row r="2">
      <c r="A2" s="68" t="s">
        <v>7496</v>
      </c>
      <c r="B2" s="68" t="s">
        <v>7497</v>
      </c>
      <c r="C2" s="69" t="s">
        <v>7498</v>
      </c>
      <c r="D2" s="68" t="s">
        <v>7499</v>
      </c>
      <c r="E2" s="70" t="s">
        <v>2</v>
      </c>
      <c r="F2" s="71" t="s">
        <v>7500</v>
      </c>
      <c r="G2" s="71" t="s">
        <v>7501</v>
      </c>
      <c r="H2" s="7"/>
      <c r="I2" s="7"/>
      <c r="J2" s="7"/>
      <c r="K2" s="7"/>
      <c r="L2" s="7"/>
      <c r="M2" s="7"/>
      <c r="N2" s="7"/>
      <c r="O2" s="7"/>
      <c r="P2" s="7"/>
      <c r="Q2" s="7"/>
      <c r="R2" s="7"/>
      <c r="S2" s="7"/>
      <c r="T2" s="7"/>
      <c r="U2" s="7"/>
      <c r="V2" s="7"/>
      <c r="W2" s="7"/>
      <c r="X2" s="7"/>
      <c r="Y2" s="7"/>
      <c r="Z2" s="7"/>
      <c r="AA2" s="7"/>
      <c r="AB2" s="7"/>
    </row>
    <row r="3">
      <c r="A3" s="72" t="str">
        <f>IF(ISBLANK(INDIRECT("'ref_dontTouch'!R"&amp;ROW(A3)&amp;"C"&amp;MATCH(A$2,ref_dontTouch!$A$2:$S$2,0),FALSE)),"",INDIRECT("'ref_dontTouch'!R"&amp;ROW(A3)&amp;"C"&amp;MATCH(A$2,ref_dontTouch!$A$2:$S$2,0),FALSE))</f>
        <v>LS4.B-H1</v>
      </c>
      <c r="B3" s="73" t="str">
        <f>IF(A3="","",A3&amp;" - "&amp;VLOOKUP(A3,ref_dontTouch!C:Z,MATCH("statement",ref_dontTouch!$C$2:$Z$2,0),0))</f>
        <v>LS4.B-H1 - Natural selection occurs only if there is both (1) variation in the genetic information between organisms in a population and (2) variation in the expression of that genetic information–that is, trait variation–that leads to differences in performance among individuals.</v>
      </c>
      <c r="C3" s="74" t="str">
        <f>IF(ISBLANK(INDIRECT("'ref_dontTouch'!R"&amp;ROW(C3)&amp;"C"&amp;MATCH(C$2,ref_dontTouch!$A$2:$S$2,0),FALSE)),"",INDIRECT("'ref_dontTouch'!R"&amp;ROW(C3)&amp;"C"&amp;MATCH(C$2,ref_dontTouch!$A$2:$S$2,0),FALSE))</f>
        <v>Science</v>
      </c>
      <c r="D3" s="73" t="str">
        <f>IF(ISBLANK(INDIRECT("'ref_dontTouch'!R"&amp;ROW(D3)&amp;"C"&amp;MATCH(A$2,ref_dontTouch!$A$2:$S$2,0),FALSE)),"",INDIRECT("'ref_dontTouch'!R"&amp;ROW(D3)&amp;"C"&amp;MATCH(D$2,ref_dontTouch!$A$2:$S$2,0),FALSE))</f>
        <v>9,10,11,12</v>
      </c>
      <c r="E3" s="75" t="str">
        <f>IF(ISBLANK(INDIRECT("'ref_dontTouch'!R"&amp;ROW(C3)&amp;"C"&amp;MATCH(E$2,ref_dontTouch!$A$2:$S$2,0),FALSE)),"",INDIRECT("'ref_dontTouch'!R"&amp;ROW(C3)&amp;"C"&amp;MATCH(E$2,ref_dontTouch!$A$2:$S$2,0),FALSE))</f>
        <v>1, 4</v>
      </c>
      <c r="F3" s="76" t="str">
        <f>IF(ISBLANK(INDIRECT("'ref_dontTouch'!R"&amp;ROW(D3)&amp;"C"&amp;MATCH("LG Stmt",ref_dontTouch!$A$2:$S$2,0),FALSE)),"",INDIRECT("'ref_dontTouch'!R"&amp;ROW(D3)&amp;"C"&amp;MATCH("LG Stmt",ref_dontTouch!$A$2:$S$2,0),FALSE))</f>
        <v>1: Provide examples of variation in genes, traits, and individual survival, and why each is important for a species to persist and evolve.
4: Create a logic model showing how genetic rescue occurs; i.e. how the introduction of new individuals to a small, inbred population on the verge of extinction provides needed genetic variation for the population to survive and recover.</v>
      </c>
      <c r="G3" s="76" t="str">
        <f>IF(ISBLANK(INDIRECT("'ref_dontTouch'!R"&amp;ROW(E3)&amp;"C"&amp;MATCH("Set",ref_dontTouch!$A$2:$S$2,0),FALSE)),"",INDIRECT("'ref_dontTouch'!R"&amp;ROW(E3)&amp;"C"&amp;MATCH("Set",ref_dontTouch!$A$2:$S$2,0),FALSE))</f>
        <v>NGSS</v>
      </c>
    </row>
    <row r="4">
      <c r="A4" s="72" t="str">
        <f>IF(ISBLANK(INDIRECT("'ref_dontTouch'!R"&amp;ROW(A4)&amp;"C"&amp;MATCH(A$2,ref_dontTouch!$A$2:$S$2,0),FALSE)),"",INDIRECT("'ref_dontTouch'!R"&amp;ROW(A4)&amp;"C"&amp;MATCH(A$2,ref_dontTouch!$A$2:$S$2,0),FALSE))</f>
        <v>LS4.C-H1</v>
      </c>
      <c r="B4" s="73" t="str">
        <f>IF(A4="","",A4&amp;" - "&amp;VLOOKUP(A4,ref_dontTouch!C:Z,MATCH("statement",ref_dontTouch!$C$2:$Z$2,0),0))</f>
        <v>LS4.C-H1 - 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v>
      </c>
      <c r="C4" s="74" t="str">
        <f>IF(ISBLANK(INDIRECT("'ref_dontTouch'!R"&amp;ROW(C4)&amp;"C"&amp;MATCH(C$2,ref_dontTouch!$A$2:$S$2,0),FALSE)),"",INDIRECT("'ref_dontTouch'!R"&amp;ROW(C4)&amp;"C"&amp;MATCH(C$2,ref_dontTouch!$A$2:$S$2,0),FALSE))</f>
        <v>Science</v>
      </c>
      <c r="D4" s="73" t="str">
        <f>IF(ISBLANK(INDIRECT("'ref_dontTouch'!R"&amp;ROW(D4)&amp;"C"&amp;MATCH(A$2,ref_dontTouch!$A$2:$S$2,0),FALSE)),"",INDIRECT("'ref_dontTouch'!R"&amp;ROW(D4)&amp;"C"&amp;MATCH(D$2,ref_dontTouch!$A$2:$S$2,0),FALSE))</f>
        <v>9,10,11,12</v>
      </c>
      <c r="E4" s="75" t="str">
        <f>IF(ISBLANK(INDIRECT("'ref_dontTouch'!R"&amp;ROW(C4)&amp;"C"&amp;MATCH(E$2,ref_dontTouch!$A$2:$S$2,0),FALSE)),"",INDIRECT("'ref_dontTouch'!R"&amp;ROW(C4)&amp;"C"&amp;MATCH(E$2,ref_dontTouch!$A$2:$S$2,0),FALSE))</f>
        <v>1,2</v>
      </c>
      <c r="F4" s="76" t="str">
        <f>IF(ISBLANK(INDIRECT("'ref_dontTouch'!R"&amp;ROW(D4)&amp;"C"&amp;MATCH("LG Stmt",ref_dontTouch!$A$2:$S$2,0),FALSE)),"",INDIRECT("'ref_dontTouch'!R"&amp;ROW(D4)&amp;"C"&amp;MATCH("LG Stmt",ref_dontTouch!$A$2:$S$2,0),FALSE))</f>
        <v>1: Provide examples of variation in genes, traits, and individual survival, and why each is important for a species to persist and evolve.
2: Summarize how human activities fragment animal populations and how habitat fragmentation limits gene flow, reducing genetic variation.</v>
      </c>
      <c r="G4" s="76" t="str">
        <f>IF(ISBLANK(INDIRECT("'ref_dontTouch'!R"&amp;ROW(E4)&amp;"C"&amp;MATCH("Set",ref_dontTouch!$A$2:$S$2,0),FALSE)),"",INDIRECT("'ref_dontTouch'!R"&amp;ROW(E4)&amp;"C"&amp;MATCH("Set",ref_dontTouch!$A$2:$S$2,0),FALSE))</f>
        <v>NGSS</v>
      </c>
    </row>
    <row r="5">
      <c r="A5" s="72" t="str">
        <f>IF(ISBLANK(INDIRECT("'ref_dontTouch'!R"&amp;ROW(A5)&amp;"C"&amp;MATCH(A$2,ref_dontTouch!$A$2:$S$2,0),FALSE)),"",INDIRECT("'ref_dontTouch'!R"&amp;ROW(A5)&amp;"C"&amp;MATCH(A$2,ref_dontTouch!$A$2:$S$2,0),FALSE))</f>
        <v>CEDS-H1</v>
      </c>
      <c r="B5" s="73" t="str">
        <f>IF(A5="","",A5&amp;" - "&amp;VLOOKUP(A5,ref_dontTouch!C:Z,MATCH("statement",ref_dontTouch!$C$2:$Z$2,0),0))</f>
        <v>CEDS-H1 - Make a quantitative and/or qualitative claim regarding the relationship between dependent and independent variables.</v>
      </c>
      <c r="C5" s="74" t="str">
        <f>IF(ISBLANK(INDIRECT("'ref_dontTouch'!R"&amp;ROW(C5)&amp;"C"&amp;MATCH(C$2,ref_dontTouch!$A$2:$S$2,0),FALSE)),"",INDIRECT("'ref_dontTouch'!R"&amp;ROW(C5)&amp;"C"&amp;MATCH(C$2,ref_dontTouch!$A$2:$S$2,0),FALSE))</f>
        <v>Science</v>
      </c>
      <c r="D5" s="73" t="str">
        <f>IF(ISBLANK(INDIRECT("'ref_dontTouch'!R"&amp;ROW(D5)&amp;"C"&amp;MATCH(A$2,ref_dontTouch!$A$2:$S$2,0),FALSE)),"",INDIRECT("'ref_dontTouch'!R"&amp;ROW(D5)&amp;"C"&amp;MATCH(D$2,ref_dontTouch!$A$2:$S$2,0),FALSE))</f>
        <v>9,10,11,12</v>
      </c>
      <c r="E5" s="75" t="str">
        <f>IF(ISBLANK(INDIRECT("'ref_dontTouch'!R"&amp;ROW(C5)&amp;"C"&amp;MATCH(E$2,ref_dontTouch!$A$2:$S$2,0),FALSE)),"",INDIRECT("'ref_dontTouch'!R"&amp;ROW(C5)&amp;"C"&amp;MATCH(E$2,ref_dontTouch!$A$2:$S$2,0),FALSE))</f>
        <v>2</v>
      </c>
      <c r="F5" s="76" t="str">
        <f>IF(ISBLANK(INDIRECT("'ref_dontTouch'!R"&amp;ROW(D5)&amp;"C"&amp;MATCH("LG Stmt",ref_dontTouch!$A$2:$S$2,0),FALSE)),"",INDIRECT("'ref_dontTouch'!R"&amp;ROW(D5)&amp;"C"&amp;MATCH("LG Stmt",ref_dontTouch!$A$2:$S$2,0),FALSE))</f>
        <v>2: Summarize how human activities fragment animal populations and how habitat fragmentation limits gene flow, reducing genetic variation.</v>
      </c>
      <c r="G5" s="76" t="str">
        <f>IF(ISBLANK(INDIRECT("'ref_dontTouch'!R"&amp;ROW(E5)&amp;"C"&amp;MATCH("Set",ref_dontTouch!$A$2:$S$2,0),FALSE)),"",INDIRECT("'ref_dontTouch'!R"&amp;ROW(E5)&amp;"C"&amp;MATCH("Set",ref_dontTouch!$A$2:$S$2,0),FALSE))</f>
        <v>NGSS</v>
      </c>
    </row>
    <row r="6">
      <c r="A6" s="72" t="str">
        <f>IF(ISBLANK(INDIRECT("'ref_dontTouch'!R"&amp;ROW(A6)&amp;"C"&amp;MATCH(A$2,ref_dontTouch!$A$2:$S$2,0),FALSE)),"",INDIRECT("'ref_dontTouch'!R"&amp;ROW(A6)&amp;"C"&amp;MATCH(A$2,ref_dontTouch!$A$2:$S$2,0),FALSE))</f>
        <v>CCRA.SL.5</v>
      </c>
      <c r="B6" s="73" t="str">
        <f>IF(A6="","",A6&amp;" - "&amp;VLOOKUP(A6,ref_dontTouch!C:Z,MATCH("statement",ref_dontTouch!$C$2:$Z$2,0),0))</f>
        <v>CCRA.SL.5 - Make strategic use of digital media and visual displays of data to express information and enhance understanding of presentations.</v>
      </c>
      <c r="C6" s="74" t="str">
        <f>IF(ISBLANK(INDIRECT("'ref_dontTouch'!R"&amp;ROW(C6)&amp;"C"&amp;MATCH(C$2,ref_dontTouch!$A$2:$S$2,0),FALSE)),"",INDIRECT("'ref_dontTouch'!R"&amp;ROW(C6)&amp;"C"&amp;MATCH(C$2,ref_dontTouch!$A$2:$S$2,0),FALSE))</f>
        <v>ELA</v>
      </c>
      <c r="D6" s="73" t="str">
        <f>IF(ISBLANK(INDIRECT("'ref_dontTouch'!R"&amp;ROW(D6)&amp;"C"&amp;MATCH(A$2,ref_dontTouch!$A$2:$S$2,0),FALSE)),"",INDIRECT("'ref_dontTouch'!R"&amp;ROW(D6)&amp;"C"&amp;MATCH(D$2,ref_dontTouch!$A$2:$S$2,0),FALSE))</f>
        <v>K,1,2,3,4,5,6,7,8,9,10,11,12</v>
      </c>
      <c r="E6" s="75" t="str">
        <f>IF(ISBLANK(INDIRECT("'ref_dontTouch'!R"&amp;ROW(C6)&amp;"C"&amp;MATCH(E$2,ref_dontTouch!$A$2:$S$2,0),FALSE)),"",INDIRECT("'ref_dontTouch'!R"&amp;ROW(C6)&amp;"C"&amp;MATCH(E$2,ref_dontTouch!$A$2:$S$2,0),FALSE))</f>
        <v>2,3,4</v>
      </c>
      <c r="F6" s="76" t="str">
        <f>IF(ISBLANK(INDIRECT("'ref_dontTouch'!R"&amp;ROW(D6)&amp;"C"&amp;MATCH("LG Stmt",ref_dontTouch!$A$2:$S$2,0),FALSE)),"",INDIRECT("'ref_dontTouch'!R"&amp;ROW(D6)&amp;"C"&amp;MATCH("LG Stmt",ref_dontTouch!$A$2:$S$2,0),FALSE))</f>
        <v>2: Summarize how human activities fragment animal populations and how habitat fragmentation limits gene flow, reducing genetic variation.
3: Predict how increasing genetic variation by introducing new individuals (i.e. by conducting genetic rescue) will impact population size.
4: Create a logic model showing how genetic rescue occurs; i.e. how the introduction of new individuals to a small, inbred population on the verge of extinction provides needed genetic variation for the population to survive and recover.</v>
      </c>
      <c r="G6" s="76" t="str">
        <f>IF(ISBLANK(INDIRECT("'ref_dontTouch'!R"&amp;ROW(E6)&amp;"C"&amp;MATCH("Set",ref_dontTouch!$A$2:$S$2,0),FALSE)),"",INDIRECT("'ref_dontTouch'!R"&amp;ROW(E6)&amp;"C"&amp;MATCH("Set",ref_dontTouch!$A$2:$S$2,0),FALSE))</f>
        <v>Common Core ELA</v>
      </c>
    </row>
    <row r="7">
      <c r="A7" s="72" t="str">
        <f>IF(ISBLANK(INDIRECT("'ref_dontTouch'!R"&amp;ROW(A7)&amp;"C"&amp;MATCH(A$2,ref_dontTouch!$A$2:$S$2,0),FALSE)),"",INDIRECT("'ref_dontTouch'!R"&amp;ROW(A7)&amp;"C"&amp;MATCH(A$2,ref_dontTouch!$A$2:$S$2,0),FALSE))</f>
        <v>D2.Geo.6.9-12</v>
      </c>
      <c r="B7" s="73" t="str">
        <f>IF(A7="","",A7&amp;" - "&amp;VLOOKUP(A7,ref_dontTouch!C:Z,MATCH("statement",ref_dontTouch!$C$2:$Z$2,0),0))</f>
        <v>D2.Geo.6.9-12 - Evaluate the impact of human settlement activities on the environmental and cultural characteristics of specific places and regions.</v>
      </c>
      <c r="C7" s="74" t="str">
        <f>IF(ISBLANK(INDIRECT("'ref_dontTouch'!R"&amp;ROW(C7)&amp;"C"&amp;MATCH(C$2,ref_dontTouch!$A$2:$S$2,0),FALSE)),"",INDIRECT("'ref_dontTouch'!R"&amp;ROW(C7)&amp;"C"&amp;MATCH(C$2,ref_dontTouch!$A$2:$S$2,0),FALSE))</f>
        <v>Social Studies</v>
      </c>
      <c r="D7" s="73" t="str">
        <f>IF(ISBLANK(INDIRECT("'ref_dontTouch'!R"&amp;ROW(D7)&amp;"C"&amp;MATCH(A$2,ref_dontTouch!$A$2:$S$2,0),FALSE)),"",INDIRECT("'ref_dontTouch'!R"&amp;ROW(D7)&amp;"C"&amp;MATCH(D$2,ref_dontTouch!$A$2:$S$2,0),FALSE))</f>
        <v>9,10,11,12</v>
      </c>
      <c r="E7" s="75" t="str">
        <f>IF(ISBLANK(INDIRECT("'ref_dontTouch'!R"&amp;ROW(C7)&amp;"C"&amp;MATCH(E$2,ref_dontTouch!$A$2:$S$2,0),FALSE)),"",INDIRECT("'ref_dontTouch'!R"&amp;ROW(C7)&amp;"C"&amp;MATCH(E$2,ref_dontTouch!$A$2:$S$2,0),FALSE))</f>
        <v>3</v>
      </c>
      <c r="F7" s="76" t="str">
        <f>IF(ISBLANK(INDIRECT("'ref_dontTouch'!R"&amp;ROW(D7)&amp;"C"&amp;MATCH("LG Stmt",ref_dontTouch!$A$2:$S$2,0),FALSE)),"",INDIRECT("'ref_dontTouch'!R"&amp;ROW(D7)&amp;"C"&amp;MATCH("LG Stmt",ref_dontTouch!$A$2:$S$2,0),FALSE))</f>
        <v>3: Predict how increasing genetic variation by introducing new individuals (i.e. by conducting genetic rescue) will impact population size.</v>
      </c>
      <c r="G7" s="76" t="str">
        <f>IF(ISBLANK(INDIRECT("'ref_dontTouch'!R"&amp;ROW(E7)&amp;"C"&amp;MATCH("Set",ref_dontTouch!$A$2:$S$2,0),FALSE)),"",INDIRECT("'ref_dontTouch'!R"&amp;ROW(E7)&amp;"C"&amp;MATCH("Set",ref_dontTouch!$A$2:$S$2,0),FALSE))</f>
        <v>C3</v>
      </c>
    </row>
    <row r="8">
      <c r="A8" s="72" t="str">
        <f>IF(ISBLANK(INDIRECT("'ref_dontTouch'!R"&amp;ROW(A8)&amp;"C"&amp;MATCH(A$2,ref_dontTouch!$A$2:$S$2,0),FALSE)),"",INDIRECT("'ref_dontTouch'!R"&amp;ROW(A8)&amp;"C"&amp;MATCH(A$2,ref_dontTouch!$A$2:$S$2,0),FALSE))</f>
        <v>LS4.D-H2</v>
      </c>
      <c r="B8" s="73" t="str">
        <f>IF(A8="","",A8&amp;" - "&amp;VLOOKUP(A8,ref_dontTouch!C:Z,MATCH("statement",ref_dontTouch!$C$2:$Z$2,0),0))</f>
        <v>LS4.D-H2 - 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v>
      </c>
      <c r="C8" s="74" t="str">
        <f>IF(ISBLANK(INDIRECT("'ref_dontTouch'!R"&amp;ROW(C8)&amp;"C"&amp;MATCH(C$2,ref_dontTouch!$A$2:$S$2,0),FALSE)),"",INDIRECT("'ref_dontTouch'!R"&amp;ROW(C8)&amp;"C"&amp;MATCH(C$2,ref_dontTouch!$A$2:$S$2,0),FALSE))</f>
        <v>Science</v>
      </c>
      <c r="D8" s="73" t="str">
        <f>IF(ISBLANK(INDIRECT("'ref_dontTouch'!R"&amp;ROW(D8)&amp;"C"&amp;MATCH(A$2,ref_dontTouch!$A$2:$S$2,0),FALSE)),"",INDIRECT("'ref_dontTouch'!R"&amp;ROW(D8)&amp;"C"&amp;MATCH(D$2,ref_dontTouch!$A$2:$S$2,0),FALSE))</f>
        <v>9,10,11,12</v>
      </c>
      <c r="E8" s="75" t="str">
        <f>IF(ISBLANK(INDIRECT("'ref_dontTouch'!R"&amp;ROW(C8)&amp;"C"&amp;MATCH(E$2,ref_dontTouch!$A$2:$S$2,0),FALSE)),"",INDIRECT("'ref_dontTouch'!R"&amp;ROW(C8)&amp;"C"&amp;MATCH(E$2,ref_dontTouch!$A$2:$S$2,0),FALSE))</f>
        <v>3</v>
      </c>
      <c r="F8" s="76" t="str">
        <f>IF(ISBLANK(INDIRECT("'ref_dontTouch'!R"&amp;ROW(D8)&amp;"C"&amp;MATCH("LG Stmt",ref_dontTouch!$A$2:$S$2,0),FALSE)),"",INDIRECT("'ref_dontTouch'!R"&amp;ROW(D8)&amp;"C"&amp;MATCH("LG Stmt",ref_dontTouch!$A$2:$S$2,0),FALSE))</f>
        <v>3: Predict how increasing genetic variation by introducing new individuals (i.e. by conducting genetic rescue) will impact population size.</v>
      </c>
      <c r="G8" s="76" t="str">
        <f>IF(ISBLANK(INDIRECT("'ref_dontTouch'!R"&amp;ROW(E8)&amp;"C"&amp;MATCH("Set",ref_dontTouch!$A$2:$S$2,0),FALSE)),"",INDIRECT("'ref_dontTouch'!R"&amp;ROW(E8)&amp;"C"&amp;MATCH("Set",ref_dontTouch!$A$2:$S$2,0),FALSE))</f>
        <v>NGSS</v>
      </c>
    </row>
    <row r="9">
      <c r="A9" s="72" t="str">
        <f>IF(ISBLANK(INDIRECT("'ref_dontTouch'!R"&amp;ROW(A9)&amp;"C"&amp;MATCH(A$2,ref_dontTouch!$A$2:$S$2,0),FALSE)),"",INDIRECT("'ref_dontTouch'!R"&amp;ROW(A9)&amp;"C"&amp;MATCH(A$2,ref_dontTouch!$A$2:$S$2,0),FALSE))</f>
        <v>LS4.C-H5</v>
      </c>
      <c r="B9" s="73" t="str">
        <f>IF(A9="","",A9&amp;" - "&amp;VLOOKUP(A9,ref_dontTouch!C:Z,MATCH("statement",ref_dontTouch!$C$2:$Z$2,0),0))</f>
        <v>LS4.C-H5 - Species become extinct because they can no longer survive and reproduce in their altered environment. If members cannot adjust to change that is too fast or drastic, the opportunity for the species’ evolution is lost.</v>
      </c>
      <c r="C9" s="74" t="str">
        <f>IF(ISBLANK(INDIRECT("'ref_dontTouch'!R"&amp;ROW(C9)&amp;"C"&amp;MATCH(C$2,ref_dontTouch!$A$2:$S$2,0),FALSE)),"",INDIRECT("'ref_dontTouch'!R"&amp;ROW(C9)&amp;"C"&amp;MATCH(C$2,ref_dontTouch!$A$2:$S$2,0),FALSE))</f>
        <v>Science</v>
      </c>
      <c r="D9" s="73" t="str">
        <f>IF(ISBLANK(INDIRECT("'ref_dontTouch'!R"&amp;ROW(D9)&amp;"C"&amp;MATCH(A$2,ref_dontTouch!$A$2:$S$2,0),FALSE)),"",INDIRECT("'ref_dontTouch'!R"&amp;ROW(D9)&amp;"C"&amp;MATCH(D$2,ref_dontTouch!$A$2:$S$2,0),FALSE))</f>
        <v>9,10,11,12</v>
      </c>
      <c r="E9" s="75" t="str">
        <f>IF(ISBLANK(INDIRECT("'ref_dontTouch'!R"&amp;ROW(C9)&amp;"C"&amp;MATCH(E$2,ref_dontTouch!$A$2:$S$2,0),FALSE)),"",INDIRECT("'ref_dontTouch'!R"&amp;ROW(C9)&amp;"C"&amp;MATCH(E$2,ref_dontTouch!$A$2:$S$2,0),FALSE))</f>
        <v>3, 5</v>
      </c>
      <c r="F9" s="76" t="str">
        <f>IF(ISBLANK(INDIRECT("'ref_dontTouch'!R"&amp;ROW(D9)&amp;"C"&amp;MATCH("LG Stmt",ref_dontTouch!$A$2:$S$2,0),FALSE)),"",INDIRECT("'ref_dontTouch'!R"&amp;ROW(D9)&amp;"C"&amp;MATCH("LG Stmt",ref_dontTouch!$A$2:$S$2,0),FALSE))</f>
        <v>3: Predict how increasing genetic variation by introducing new individuals (i.e. by conducting genetic rescue) will impact population size.
5: Demonstrate understanding of how reduction in both population size and genetic variation in endangered species lead to the "extinction vortex"—the increasing likelihood of small populations to blink out due to low population size and recessive genetics from inbreeding.</v>
      </c>
      <c r="G9" s="76" t="str">
        <f>IF(ISBLANK(INDIRECT("'ref_dontTouch'!R"&amp;ROW(E9)&amp;"C"&amp;MATCH("Set",ref_dontTouch!$A$2:$S$2,0),FALSE)),"",INDIRECT("'ref_dontTouch'!R"&amp;ROW(E9)&amp;"C"&amp;MATCH("Set",ref_dontTouch!$A$2:$S$2,0),FALSE))</f>
        <v>NGSS</v>
      </c>
    </row>
    <row r="10">
      <c r="A10" s="72" t="str">
        <f>IF(ISBLANK(INDIRECT("'ref_dontTouch'!R"&amp;ROW(A10)&amp;"C"&amp;MATCH(A$2,ref_dontTouch!$A$2:$S$2,0),FALSE)),"",INDIRECT("'ref_dontTouch'!R"&amp;ROW(A10)&amp;"C"&amp;MATCH(A$2,ref_dontTouch!$A$2:$S$2,0),FALSE))</f>
        <v>W.9-10.3c</v>
      </c>
      <c r="B10" s="73" t="str">
        <f>IF(A10="","",A10&amp;" - "&amp;VLOOKUP(A10,ref_dontTouch!C:Z,MATCH("statement",ref_dontTouch!$C$2:$Z$2,0),0))</f>
        <v>W.9-10.3c - Use a variety of techniques to sequence events so that they build on one another to create a coherent whole.</v>
      </c>
      <c r="C10" s="74" t="str">
        <f>IF(ISBLANK(INDIRECT("'ref_dontTouch'!R"&amp;ROW(C10)&amp;"C"&amp;MATCH(C$2,ref_dontTouch!$A$2:$S$2,0),FALSE)),"",INDIRECT("'ref_dontTouch'!R"&amp;ROW(C10)&amp;"C"&amp;MATCH(C$2,ref_dontTouch!$A$2:$S$2,0),FALSE))</f>
        <v>ELA</v>
      </c>
      <c r="D10" s="73" t="str">
        <f>IF(ISBLANK(INDIRECT("'ref_dontTouch'!R"&amp;ROW(D10)&amp;"C"&amp;MATCH(A$2,ref_dontTouch!$A$2:$S$2,0),FALSE)),"",INDIRECT("'ref_dontTouch'!R"&amp;ROW(D10)&amp;"C"&amp;MATCH(D$2,ref_dontTouch!$A$2:$S$2,0),FALSE))</f>
        <v>9,10</v>
      </c>
      <c r="E10" s="75" t="str">
        <f>IF(ISBLANK(INDIRECT("'ref_dontTouch'!R"&amp;ROW(C10)&amp;"C"&amp;MATCH(E$2,ref_dontTouch!$A$2:$S$2,0),FALSE)),"",INDIRECT("'ref_dontTouch'!R"&amp;ROW(C10)&amp;"C"&amp;MATCH(E$2,ref_dontTouch!$A$2:$S$2,0),FALSE))</f>
        <v>4</v>
      </c>
      <c r="F10" s="76" t="str">
        <f>IF(ISBLANK(INDIRECT("'ref_dontTouch'!R"&amp;ROW(D10)&amp;"C"&amp;MATCH("LG Stmt",ref_dontTouch!$A$2:$S$2,0),FALSE)),"",INDIRECT("'ref_dontTouch'!R"&amp;ROW(D10)&amp;"C"&amp;MATCH("LG Stmt",ref_dontTouch!$A$2:$S$2,0),FALSE))</f>
        <v>4: Create a logic model showing how genetic rescue occurs; i.e. how the introduction of new individuals to a small, inbred population on the verge of extinction provides needed genetic variation for the population to survive and recover.</v>
      </c>
      <c r="G10" s="76" t="str">
        <f>IF(ISBLANK(INDIRECT("'ref_dontTouch'!R"&amp;ROW(E10)&amp;"C"&amp;MATCH("Set",ref_dontTouch!$A$2:$S$2,0),FALSE)),"",INDIRECT("'ref_dontTouch'!R"&amp;ROW(E10)&amp;"C"&amp;MATCH("Set",ref_dontTouch!$A$2:$S$2,0),FALSE))</f>
        <v>Common Core ELA</v>
      </c>
    </row>
    <row r="11">
      <c r="A11" s="72" t="str">
        <f>IF(ISBLANK(INDIRECT("'ref_dontTouch'!R"&amp;ROW(A11)&amp;"C"&amp;MATCH(A$2,ref_dontTouch!$A$2:$S$2,0),FALSE)),"",INDIRECT("'ref_dontTouch'!R"&amp;ROW(A11)&amp;"C"&amp;MATCH(A$2,ref_dontTouch!$A$2:$S$2,0),FALSE))</f>
        <v>INFO-H5</v>
      </c>
      <c r="B11" s="73" t="str">
        <f>IF(A11="","",A11&amp;" - "&amp;VLOOKUP(A11,ref_dontTouch!C:Z,MATCH("statement",ref_dontTouch!$C$2:$Z$2,0),0))</f>
        <v>INFO-H5 - Communicate scientific and/or technical information or ideas (e.g. about phenomena and/or the process of development and the design and performance of a proposed process or system) in multiple formats (including orally, graphically, textually, and mathematically).</v>
      </c>
      <c r="C11" s="74" t="str">
        <f>IF(ISBLANK(INDIRECT("'ref_dontTouch'!R"&amp;ROW(C11)&amp;"C"&amp;MATCH(C$2,ref_dontTouch!$A$2:$S$2,0),FALSE)),"",INDIRECT("'ref_dontTouch'!R"&amp;ROW(C11)&amp;"C"&amp;MATCH(C$2,ref_dontTouch!$A$2:$S$2,0),FALSE))</f>
        <v>Science</v>
      </c>
      <c r="D11" s="73" t="str">
        <f>IF(ISBLANK(INDIRECT("'ref_dontTouch'!R"&amp;ROW(D11)&amp;"C"&amp;MATCH(A$2,ref_dontTouch!$A$2:$S$2,0),FALSE)),"",INDIRECT("'ref_dontTouch'!R"&amp;ROW(D11)&amp;"C"&amp;MATCH(D$2,ref_dontTouch!$A$2:$S$2,0),FALSE))</f>
        <v>9,10,11,12</v>
      </c>
      <c r="E11" s="75" t="str">
        <f>IF(ISBLANK(INDIRECT("'ref_dontTouch'!R"&amp;ROW(C11)&amp;"C"&amp;MATCH(E$2,ref_dontTouch!$A$2:$S$2,0),FALSE)),"",INDIRECT("'ref_dontTouch'!R"&amp;ROW(C11)&amp;"C"&amp;MATCH(E$2,ref_dontTouch!$A$2:$S$2,0),FALSE))</f>
        <v>5</v>
      </c>
      <c r="F11" s="76" t="str">
        <f>IF(ISBLANK(INDIRECT("'ref_dontTouch'!R"&amp;ROW(D11)&amp;"C"&amp;MATCH("LG Stmt",ref_dontTouch!$A$2:$S$2,0),FALSE)),"",INDIRECT("'ref_dontTouch'!R"&amp;ROW(D11)&amp;"C"&amp;MATCH("LG Stmt",ref_dontTouch!$A$2:$S$2,0),FALSE))</f>
        <v>5: Demonstrate understanding of how reduction in both population size and genetic variation in endangered species lead to the "extinction vortex"—the increasing likelihood of small populations to blink out due to low population size and recessive genetics from inbreeding.</v>
      </c>
      <c r="G11" s="76" t="str">
        <f>IF(ISBLANK(INDIRECT("'ref_dontTouch'!R"&amp;ROW(E11)&amp;"C"&amp;MATCH("Set",ref_dontTouch!$A$2:$S$2,0),FALSE)),"",INDIRECT("'ref_dontTouch'!R"&amp;ROW(E11)&amp;"C"&amp;MATCH("Set",ref_dontTouch!$A$2:$S$2,0),FALSE))</f>
        <v>NGSS</v>
      </c>
    </row>
    <row r="12">
      <c r="A12" s="72" t="str">
        <f>IF(ISBLANK(INDIRECT("'ref_dontTouch'!R"&amp;ROW(A12)&amp;"C"&amp;MATCH(A$2,ref_dontTouch!$A$2:$S$2,0),FALSE)),"",INDIRECT("'ref_dontTouch'!R"&amp;ROW(A12)&amp;"C"&amp;MATCH(A$2,ref_dontTouch!$A$2:$S$2,0),FALSE))</f>
        <v>SYS-H1</v>
      </c>
      <c r="B12" s="73" t="str">
        <f>IF(A12="","",A12&amp;" - "&amp;VLOOKUP(A12,ref_dontTouch!C:Z,MATCH("statement",ref_dontTouch!$C$2:$Z$2,0),0))</f>
        <v>SYS-H1 - Systems can be designed to do specific tasks.</v>
      </c>
      <c r="C12" s="74" t="str">
        <f>IF(ISBLANK(INDIRECT("'ref_dontTouch'!R"&amp;ROW(C12)&amp;"C"&amp;MATCH(C$2,ref_dontTouch!$A$2:$S$2,0),FALSE)),"",INDIRECT("'ref_dontTouch'!R"&amp;ROW(C12)&amp;"C"&amp;MATCH(C$2,ref_dontTouch!$A$2:$S$2,0),FALSE))</f>
        <v>Science</v>
      </c>
      <c r="D12" s="73" t="str">
        <f>IF(ISBLANK(INDIRECT("'ref_dontTouch'!R"&amp;ROW(D12)&amp;"C"&amp;MATCH(A$2,ref_dontTouch!$A$2:$S$2,0),FALSE)),"",INDIRECT("'ref_dontTouch'!R"&amp;ROW(D12)&amp;"C"&amp;MATCH(D$2,ref_dontTouch!$A$2:$S$2,0),FALSE))</f>
        <v>9,10,11,12</v>
      </c>
      <c r="E12" s="75" t="str">
        <f>IF(ISBLANK(INDIRECT("'ref_dontTouch'!R"&amp;ROW(C12)&amp;"C"&amp;MATCH(E$2,ref_dontTouch!$A$2:$S$2,0),FALSE)),"",INDIRECT("'ref_dontTouch'!R"&amp;ROW(C12)&amp;"C"&amp;MATCH(E$2,ref_dontTouch!$A$2:$S$2,0),FALSE))</f>
        <v>6</v>
      </c>
      <c r="F12" s="76" t="str">
        <f>IF(ISBLANK(INDIRECT("'ref_dontTouch'!R"&amp;ROW(D12)&amp;"C"&amp;MATCH("LG Stmt",ref_dontTouch!$A$2:$S$2,0),FALSE)),"",INDIRECT("'ref_dontTouch'!R"&amp;ROW(D12)&amp;"C"&amp;MATCH("LG Stmt",ref_dontTouch!$A$2:$S$2,0),FALSE))</f>
        <v>6: Propose a model organism to use for research on species that are endangered or infeasible to study.</v>
      </c>
      <c r="G12" s="76" t="str">
        <f>IF(ISBLANK(INDIRECT("'ref_dontTouch'!R"&amp;ROW(E12)&amp;"C"&amp;MATCH("Set",ref_dontTouch!$A$2:$S$2,0),FALSE)),"",INDIRECT("'ref_dontTouch'!R"&amp;ROW(E12)&amp;"C"&amp;MATCH("Set",ref_dontTouch!$A$2:$S$2,0),FALSE))</f>
        <v>NGSS</v>
      </c>
    </row>
    <row r="13">
      <c r="A13" s="72" t="str">
        <f>IF(ISBLANK(INDIRECT("'ref_dontTouch'!R"&amp;ROW(A13)&amp;"C"&amp;MATCH(A$2,ref_dontTouch!$A$2:$S$2,0),FALSE)),"",INDIRECT("'ref_dontTouch'!R"&amp;ROW(A13)&amp;"C"&amp;MATCH(A$2,ref_dontTouch!$A$2:$S$2,0),FALSE))</f>
        <v>SYS-H3</v>
      </c>
      <c r="B13" s="73" t="str">
        <f>IF(A13="","",A13&amp;" - "&amp;VLOOKUP(A13,ref_dontTouch!C:Z,MATCH("statement",ref_dontTouch!$C$2:$Z$2,0),0))</f>
        <v>SYS-H3 - Models (e.g., physical, mathematical, computer models) can be used to simulate systems and interactions–including energy, matter, and information flows– within and between systems at different scales.</v>
      </c>
      <c r="C13" s="74" t="str">
        <f>IF(ISBLANK(INDIRECT("'ref_dontTouch'!R"&amp;ROW(C13)&amp;"C"&amp;MATCH(C$2,ref_dontTouch!$A$2:$S$2,0),FALSE)),"",INDIRECT("'ref_dontTouch'!R"&amp;ROW(C13)&amp;"C"&amp;MATCH(C$2,ref_dontTouch!$A$2:$S$2,0),FALSE))</f>
        <v>Science</v>
      </c>
      <c r="D13" s="73" t="str">
        <f>IF(ISBLANK(INDIRECT("'ref_dontTouch'!R"&amp;ROW(D13)&amp;"C"&amp;MATCH(A$2,ref_dontTouch!$A$2:$S$2,0),FALSE)),"",INDIRECT("'ref_dontTouch'!R"&amp;ROW(D13)&amp;"C"&amp;MATCH(D$2,ref_dontTouch!$A$2:$S$2,0),FALSE))</f>
        <v>9,10,11,12</v>
      </c>
      <c r="E13" s="75" t="str">
        <f>IF(ISBLANK(INDIRECT("'ref_dontTouch'!R"&amp;ROW(C13)&amp;"C"&amp;MATCH(E$2,ref_dontTouch!$A$2:$S$2,0),FALSE)),"",INDIRECT("'ref_dontTouch'!R"&amp;ROW(C13)&amp;"C"&amp;MATCH(E$2,ref_dontTouch!$A$2:$S$2,0),FALSE))</f>
        <v>6</v>
      </c>
      <c r="F13" s="76" t="str">
        <f>IF(ISBLANK(INDIRECT("'ref_dontTouch'!R"&amp;ROW(D13)&amp;"C"&amp;MATCH("LG Stmt",ref_dontTouch!$A$2:$S$2,0),FALSE)),"",INDIRECT("'ref_dontTouch'!R"&amp;ROW(D13)&amp;"C"&amp;MATCH("LG Stmt",ref_dontTouch!$A$2:$S$2,0),FALSE))</f>
        <v>6: Propose a model organism to use for research on species that are endangered or infeasible to study.</v>
      </c>
      <c r="G13" s="76" t="str">
        <f>IF(ISBLANK(INDIRECT("'ref_dontTouch'!R"&amp;ROW(E13)&amp;"C"&amp;MATCH("Set",ref_dontTouch!$A$2:$S$2,0),FALSE)),"",INDIRECT("'ref_dontTouch'!R"&amp;ROW(E13)&amp;"C"&amp;MATCH("Set",ref_dontTouch!$A$2:$S$2,0),FALSE))</f>
        <v>NGSS</v>
      </c>
    </row>
    <row r="14">
      <c r="A14" s="72" t="str">
        <f>IF(ISBLANK(INDIRECT("'ref_dontTouch'!R"&amp;ROW(A14)&amp;"C"&amp;MATCH(A$2,ref_dontTouch!$A$2:$S$2,0),FALSE)),"",INDIRECT("'ref_dontTouch'!R"&amp;ROW(A14)&amp;"C"&amp;MATCH(A$2,ref_dontTouch!$A$2:$S$2,0),FALSE))</f>
        <v>SYS-H4</v>
      </c>
      <c r="B14" s="73" t="str">
        <f>IF(A14="","",A14&amp;" - "&amp;VLOOKUP(A14,ref_dontTouch!C:Z,MATCH("statement",ref_dontTouch!$C$2:$Z$2,0),0))</f>
        <v>SYS-H4 - Models can be used to predict the behavior of a system, but these predictions have limited precision and reliability due to the assumptions and approximations inherent in models.</v>
      </c>
      <c r="C14" s="74" t="str">
        <f>IF(ISBLANK(INDIRECT("'ref_dontTouch'!R"&amp;ROW(C14)&amp;"C"&amp;MATCH(C$2,ref_dontTouch!$A$2:$S$2,0),FALSE)),"",INDIRECT("'ref_dontTouch'!R"&amp;ROW(C14)&amp;"C"&amp;MATCH(C$2,ref_dontTouch!$A$2:$S$2,0),FALSE))</f>
        <v>Science</v>
      </c>
      <c r="D14" s="73" t="str">
        <f>IF(ISBLANK(INDIRECT("'ref_dontTouch'!R"&amp;ROW(D14)&amp;"C"&amp;MATCH(A$2,ref_dontTouch!$A$2:$S$2,0),FALSE)),"",INDIRECT("'ref_dontTouch'!R"&amp;ROW(D14)&amp;"C"&amp;MATCH(D$2,ref_dontTouch!$A$2:$S$2,0),FALSE))</f>
        <v>9,10,11,12</v>
      </c>
      <c r="E14" s="75" t="str">
        <f>IF(ISBLANK(INDIRECT("'ref_dontTouch'!R"&amp;ROW(C14)&amp;"C"&amp;MATCH(E$2,ref_dontTouch!$A$2:$S$2,0),FALSE)),"",INDIRECT("'ref_dontTouch'!R"&amp;ROW(C14)&amp;"C"&amp;MATCH(E$2,ref_dontTouch!$A$2:$S$2,0),FALSE))</f>
        <v>6</v>
      </c>
      <c r="F14" s="76" t="str">
        <f>IF(ISBLANK(INDIRECT("'ref_dontTouch'!R"&amp;ROW(D14)&amp;"C"&amp;MATCH("LG Stmt",ref_dontTouch!$A$2:$S$2,0),FALSE)),"",INDIRECT("'ref_dontTouch'!R"&amp;ROW(D14)&amp;"C"&amp;MATCH("LG Stmt",ref_dontTouch!$A$2:$S$2,0),FALSE))</f>
        <v>6: Propose a model organism to use for research on species that are endangered or infeasible to study.</v>
      </c>
      <c r="G14" s="76" t="str">
        <f>IF(ISBLANK(INDIRECT("'ref_dontTouch'!R"&amp;ROW(E14)&amp;"C"&amp;MATCH("Set",ref_dontTouch!$A$2:$S$2,0),FALSE)),"",INDIRECT("'ref_dontTouch'!R"&amp;ROW(E14)&amp;"C"&amp;MATCH("Set",ref_dontTouch!$A$2:$S$2,0),FALSE))</f>
        <v>NGSS</v>
      </c>
    </row>
    <row r="15">
      <c r="A15" s="72" t="str">
        <f>IF(ISBLANK(INDIRECT("'ref_dontTouch'!R"&amp;ROW(A15)&amp;"C"&amp;MATCH(A$2,ref_dontTouch!$A$2:$S$2,0),FALSE)),"",INDIRECT("'ref_dontTouch'!R"&amp;ROW(A15)&amp;"C"&amp;MATCH(A$2,ref_dontTouch!$A$2:$S$2,0),FALSE))</f>
        <v>W.9-10.7</v>
      </c>
      <c r="B15" s="73" t="str">
        <f>IF(A15="","",A15&amp;" - "&amp;VLOOKUP(A15,ref_dontTouch!C:Z,MATCH("statement",ref_dontTouch!$C$2:$Z$2,0),0))</f>
        <v>W.9-10.7 - 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v>
      </c>
      <c r="C15" s="74" t="str">
        <f>IF(ISBLANK(INDIRECT("'ref_dontTouch'!R"&amp;ROW(C15)&amp;"C"&amp;MATCH(C$2,ref_dontTouch!$A$2:$S$2,0),FALSE)),"",INDIRECT("'ref_dontTouch'!R"&amp;ROW(C15)&amp;"C"&amp;MATCH(C$2,ref_dontTouch!$A$2:$S$2,0),FALSE))</f>
        <v>ELA</v>
      </c>
      <c r="D15" s="73" t="str">
        <f>IF(ISBLANK(INDIRECT("'ref_dontTouch'!R"&amp;ROW(D15)&amp;"C"&amp;MATCH(A$2,ref_dontTouch!$A$2:$S$2,0),FALSE)),"",INDIRECT("'ref_dontTouch'!R"&amp;ROW(D15)&amp;"C"&amp;MATCH(D$2,ref_dontTouch!$A$2:$S$2,0),FALSE))</f>
        <v>9,10</v>
      </c>
      <c r="E15" s="75" t="str">
        <f>IF(ISBLANK(INDIRECT("'ref_dontTouch'!R"&amp;ROW(C15)&amp;"C"&amp;MATCH(E$2,ref_dontTouch!$A$2:$S$2,0),FALSE)),"",INDIRECT("'ref_dontTouch'!R"&amp;ROW(C15)&amp;"C"&amp;MATCH(E$2,ref_dontTouch!$A$2:$S$2,0),FALSE))</f>
        <v>7</v>
      </c>
      <c r="F15" s="76" t="str">
        <f>IF(ISBLANK(INDIRECT("'ref_dontTouch'!R"&amp;ROW(D15)&amp;"C"&amp;MATCH("LG Stmt",ref_dontTouch!$A$2:$S$2,0),FALSE)),"",INDIRECT("'ref_dontTouch'!R"&amp;ROW(D15)&amp;"C"&amp;MATCH("LG Stmt",ref_dontTouch!$A$2:$S$2,0),FALSE))</f>
        <v>7: Interpret scatter plot data from a model organism (Trinidadian guppies) and compare to related data in an endangered species (Florida panthers) to draw broader conclusions about the effectiveness of genetic rescue.</v>
      </c>
      <c r="G15" s="76" t="str">
        <f>IF(ISBLANK(INDIRECT("'ref_dontTouch'!R"&amp;ROW(E15)&amp;"C"&amp;MATCH("Set",ref_dontTouch!$A$2:$S$2,0),FALSE)),"",INDIRECT("'ref_dontTouch'!R"&amp;ROW(E15)&amp;"C"&amp;MATCH("Set",ref_dontTouch!$A$2:$S$2,0),FALSE))</f>
        <v>Common Core ELA</v>
      </c>
    </row>
    <row r="16">
      <c r="A16" s="72" t="str">
        <f>IF(ISBLANK(INDIRECT("'ref_dontTouch'!R"&amp;ROW(A16)&amp;"C"&amp;MATCH(A$2,ref_dontTouch!$A$2:$S$2,0),FALSE)),"",INDIRECT("'ref_dontTouch'!R"&amp;ROW(A16)&amp;"C"&amp;MATCH(A$2,ref_dontTouch!$A$2:$S$2,0),FALSE))</f>
        <v>HSS-ID.B.6</v>
      </c>
      <c r="B16" s="73" t="str">
        <f>IF(A16="","",A16&amp;" - "&amp;VLOOKUP(A16,ref_dontTouch!C:Z,MATCH("statement",ref_dontTouch!$C$2:$Z$2,0),0))</f>
        <v>HSS-ID.B.6 - Represent data on two quantitative variables on a scatter plot, and describe how the variables are related.</v>
      </c>
      <c r="C16" s="74" t="str">
        <f>IF(ISBLANK(INDIRECT("'ref_dontTouch'!R"&amp;ROW(C16)&amp;"C"&amp;MATCH(C$2,ref_dontTouch!$A$2:$S$2,0),FALSE)),"",INDIRECT("'ref_dontTouch'!R"&amp;ROW(C16)&amp;"C"&amp;MATCH(C$2,ref_dontTouch!$A$2:$S$2,0),FALSE))</f>
        <v>Math</v>
      </c>
      <c r="D16" s="73" t="str">
        <f>IF(ISBLANK(INDIRECT("'ref_dontTouch'!R"&amp;ROW(D16)&amp;"C"&amp;MATCH(A$2,ref_dontTouch!$A$2:$S$2,0),FALSE)),"",INDIRECT("'ref_dontTouch'!R"&amp;ROW(D16)&amp;"C"&amp;MATCH(D$2,ref_dontTouch!$A$2:$S$2,0),FALSE))</f>
        <v>9,10,11,12</v>
      </c>
      <c r="E16" s="75" t="str">
        <f>IF(ISBLANK(INDIRECT("'ref_dontTouch'!R"&amp;ROW(C16)&amp;"C"&amp;MATCH(E$2,ref_dontTouch!$A$2:$S$2,0),FALSE)),"",INDIRECT("'ref_dontTouch'!R"&amp;ROW(C16)&amp;"C"&amp;MATCH(E$2,ref_dontTouch!$A$2:$S$2,0),FALSE))</f>
        <v>7</v>
      </c>
      <c r="F16" s="76" t="str">
        <f>IF(ISBLANK(INDIRECT("'ref_dontTouch'!R"&amp;ROW(D16)&amp;"C"&amp;MATCH("LG Stmt",ref_dontTouch!$A$2:$S$2,0),FALSE)),"",INDIRECT("'ref_dontTouch'!R"&amp;ROW(D16)&amp;"C"&amp;MATCH("LG Stmt",ref_dontTouch!$A$2:$S$2,0),FALSE))</f>
        <v>7: Interpret scatter plot data from a model organism (Trinidadian guppies) and compare to related data in an endangered species (Florida panthers) to draw broader conclusions about the effectiveness of genetic rescue.</v>
      </c>
      <c r="G16" s="76" t="str">
        <f>IF(ISBLANK(INDIRECT("'ref_dontTouch'!R"&amp;ROW(E16)&amp;"C"&amp;MATCH("Set",ref_dontTouch!$A$2:$S$2,0),FALSE)),"",INDIRECT("'ref_dontTouch'!R"&amp;ROW(E16)&amp;"C"&amp;MATCH("Set",ref_dontTouch!$A$2:$S$2,0),FALSE))</f>
        <v>Common Core Math</v>
      </c>
    </row>
    <row r="17">
      <c r="A17" s="72" t="str">
        <f>IF(ISBLANK(INDIRECT("'ref_dontTouch'!R"&amp;ROW(A17)&amp;"C"&amp;MATCH(A$2,ref_dontTouch!$A$2:$S$2,0),FALSE)),"",INDIRECT("'ref_dontTouch'!R"&amp;ROW(A17)&amp;"C"&amp;MATCH(A$2,ref_dontTouch!$A$2:$S$2,0),FALSE))</f>
        <v>HSS-ID.C.7</v>
      </c>
      <c r="B17" s="73" t="str">
        <f>IF(A17="","",A17&amp;" - "&amp;VLOOKUP(A17,ref_dontTouch!C:Z,MATCH("statement",ref_dontTouch!$C$2:$Z$2,0),0))</f>
        <v>HSS-ID.C.7 - Interpret the slope (rate of change) and the intercept (constant term) of a linear model in the context of the data.</v>
      </c>
      <c r="C17" s="74" t="str">
        <f>IF(ISBLANK(INDIRECT("'ref_dontTouch'!R"&amp;ROW(C17)&amp;"C"&amp;MATCH(C$2,ref_dontTouch!$A$2:$S$2,0),FALSE)),"",INDIRECT("'ref_dontTouch'!R"&amp;ROW(C17)&amp;"C"&amp;MATCH(C$2,ref_dontTouch!$A$2:$S$2,0),FALSE))</f>
        <v>Math</v>
      </c>
      <c r="D17" s="73" t="str">
        <f>IF(ISBLANK(INDIRECT("'ref_dontTouch'!R"&amp;ROW(D17)&amp;"C"&amp;MATCH(A$2,ref_dontTouch!$A$2:$S$2,0),FALSE)),"",INDIRECT("'ref_dontTouch'!R"&amp;ROW(D17)&amp;"C"&amp;MATCH(D$2,ref_dontTouch!$A$2:$S$2,0),FALSE))</f>
        <v>9,10,11,12</v>
      </c>
      <c r="E17" s="75" t="str">
        <f>IF(ISBLANK(INDIRECT("'ref_dontTouch'!R"&amp;ROW(C17)&amp;"C"&amp;MATCH(E$2,ref_dontTouch!$A$2:$S$2,0),FALSE)),"",INDIRECT("'ref_dontTouch'!R"&amp;ROW(C17)&amp;"C"&amp;MATCH(E$2,ref_dontTouch!$A$2:$S$2,0),FALSE))</f>
        <v>7</v>
      </c>
      <c r="F17" s="76" t="str">
        <f>IF(ISBLANK(INDIRECT("'ref_dontTouch'!R"&amp;ROW(D17)&amp;"C"&amp;MATCH("LG Stmt",ref_dontTouch!$A$2:$S$2,0),FALSE)),"",INDIRECT("'ref_dontTouch'!R"&amp;ROW(D17)&amp;"C"&amp;MATCH("LG Stmt",ref_dontTouch!$A$2:$S$2,0),FALSE))</f>
        <v>7: Interpret scatter plot data from a model organism (Trinidadian guppies) and compare to related data in an endangered species (Florida panthers) to draw broader conclusions about the effectiveness of genetic rescue.</v>
      </c>
      <c r="G17" s="76" t="str">
        <f>IF(ISBLANK(INDIRECT("'ref_dontTouch'!R"&amp;ROW(E17)&amp;"C"&amp;MATCH("Set",ref_dontTouch!$A$2:$S$2,0),FALSE)),"",INDIRECT("'ref_dontTouch'!R"&amp;ROW(E17)&amp;"C"&amp;MATCH("Set",ref_dontTouch!$A$2:$S$2,0),FALSE))</f>
        <v>Common Core Math</v>
      </c>
    </row>
    <row r="18">
      <c r="A18" s="72" t="str">
        <f>IF(ISBLANK(INDIRECT("'ref_dontTouch'!R"&amp;ROW(A18)&amp;"C"&amp;MATCH(A$2,ref_dontTouch!$A$2:$S$2,0),FALSE)),"",INDIRECT("'ref_dontTouch'!R"&amp;ROW(A18)&amp;"C"&amp;MATCH(A$2,ref_dontTouch!$A$2:$S$2,0),FALSE))</f>
        <v>DATA-H5</v>
      </c>
      <c r="B18" s="73" t="str">
        <f>IF(A18="","",A18&amp;" - "&amp;VLOOKUP(A18,ref_dontTouch!C:Z,MATCH("statement",ref_dontTouch!$C$2:$Z$2,0),0))</f>
        <v>DATA-H5 - Evaluate the impact of new data on a working explanation and/or model of a proposed process or system.</v>
      </c>
      <c r="C18" s="74" t="str">
        <f>IF(ISBLANK(INDIRECT("'ref_dontTouch'!R"&amp;ROW(C18)&amp;"C"&amp;MATCH(C$2,ref_dontTouch!$A$2:$S$2,0),FALSE)),"",INDIRECT("'ref_dontTouch'!R"&amp;ROW(C18)&amp;"C"&amp;MATCH(C$2,ref_dontTouch!$A$2:$S$2,0),FALSE))</f>
        <v>Science</v>
      </c>
      <c r="D18" s="73" t="str">
        <f>IF(ISBLANK(INDIRECT("'ref_dontTouch'!R"&amp;ROW(D18)&amp;"C"&amp;MATCH(A$2,ref_dontTouch!$A$2:$S$2,0),FALSE)),"",INDIRECT("'ref_dontTouch'!R"&amp;ROW(D18)&amp;"C"&amp;MATCH(D$2,ref_dontTouch!$A$2:$S$2,0),FALSE))</f>
        <v>9,10,11,12</v>
      </c>
      <c r="E18" s="75" t="str">
        <f>IF(ISBLANK(INDIRECT("'ref_dontTouch'!R"&amp;ROW(C18)&amp;"C"&amp;MATCH(E$2,ref_dontTouch!$A$2:$S$2,0),FALSE)),"",INDIRECT("'ref_dontTouch'!R"&amp;ROW(C18)&amp;"C"&amp;MATCH(E$2,ref_dontTouch!$A$2:$S$2,0),FALSE))</f>
        <v>7</v>
      </c>
      <c r="F18" s="76" t="str">
        <f>IF(ISBLANK(INDIRECT("'ref_dontTouch'!R"&amp;ROW(D18)&amp;"C"&amp;MATCH("LG Stmt",ref_dontTouch!$A$2:$S$2,0),FALSE)),"",INDIRECT("'ref_dontTouch'!R"&amp;ROW(D18)&amp;"C"&amp;MATCH("LG Stmt",ref_dontTouch!$A$2:$S$2,0),FALSE))</f>
        <v>7: Interpret scatter plot data from a model organism (Trinidadian guppies) and compare to related data in an endangered species (Florida panthers) to draw broader conclusions about the effectiveness of genetic rescue.</v>
      </c>
      <c r="G18" s="76" t="str">
        <f>IF(ISBLANK(INDIRECT("'ref_dontTouch'!R"&amp;ROW(E18)&amp;"C"&amp;MATCH("Set",ref_dontTouch!$A$2:$S$2,0),FALSE)),"",INDIRECT("'ref_dontTouch'!R"&amp;ROW(E18)&amp;"C"&amp;MATCH("Set",ref_dontTouch!$A$2:$S$2,0),FALSE))</f>
        <v>NGSS</v>
      </c>
    </row>
    <row r="19">
      <c r="A19" s="72" t="str">
        <f>IF(ISBLANK(INDIRECT("'ref_dontTouch'!R"&amp;ROW(A19)&amp;"C"&amp;MATCH(A$2,ref_dontTouch!$A$2:$S$2,0),FALSE)),"",INDIRECT("'ref_dontTouch'!R"&amp;ROW(A19)&amp;"C"&amp;MATCH(A$2,ref_dontTouch!$A$2:$S$2,0),FALSE))</f>
        <v>SPQ-H5</v>
      </c>
      <c r="B19" s="73" t="str">
        <f>IF(A19="","",A19&amp;" - "&amp;VLOOKUP(A19,ref_dontTouch!C:Z,MATCH("statement",ref_dontTouch!$C$2:$Z$2,0),0))</f>
        <v>SPQ-H5 - Algebraic thinking is used to examine scientific data and predict the effect of a change in one variable on another (e.g., linear growth vs. exponential growth).</v>
      </c>
      <c r="C19" s="74" t="str">
        <f>IF(ISBLANK(INDIRECT("'ref_dontTouch'!R"&amp;ROW(C19)&amp;"C"&amp;MATCH(C$2,ref_dontTouch!$A$2:$S$2,0),FALSE)),"",INDIRECT("'ref_dontTouch'!R"&amp;ROW(C19)&amp;"C"&amp;MATCH(C$2,ref_dontTouch!$A$2:$S$2,0),FALSE))</f>
        <v>Science</v>
      </c>
      <c r="D19" s="73" t="str">
        <f>IF(ISBLANK(INDIRECT("'ref_dontTouch'!R"&amp;ROW(D19)&amp;"C"&amp;MATCH(A$2,ref_dontTouch!$A$2:$S$2,0),FALSE)),"",INDIRECT("'ref_dontTouch'!R"&amp;ROW(D19)&amp;"C"&amp;MATCH(D$2,ref_dontTouch!$A$2:$S$2,0),FALSE))</f>
        <v>9,10,11,12</v>
      </c>
      <c r="E19" s="75" t="str">
        <f>IF(ISBLANK(INDIRECT("'ref_dontTouch'!R"&amp;ROW(C19)&amp;"C"&amp;MATCH(E$2,ref_dontTouch!$A$2:$S$2,0),FALSE)),"",INDIRECT("'ref_dontTouch'!R"&amp;ROW(C19)&amp;"C"&amp;MATCH(E$2,ref_dontTouch!$A$2:$S$2,0),FALSE))</f>
        <v>7</v>
      </c>
      <c r="F19" s="76" t="str">
        <f>IF(ISBLANK(INDIRECT("'ref_dontTouch'!R"&amp;ROW(D19)&amp;"C"&amp;MATCH("LG Stmt",ref_dontTouch!$A$2:$S$2,0),FALSE)),"",INDIRECT("'ref_dontTouch'!R"&amp;ROW(D19)&amp;"C"&amp;MATCH("LG Stmt",ref_dontTouch!$A$2:$S$2,0),FALSE))</f>
        <v>7: Interpret scatter plot data from a model organism (Trinidadian guppies) and compare to related data in an endangered species (Florida panthers) to draw broader conclusions about the effectiveness of genetic rescue.</v>
      </c>
      <c r="G19" s="76" t="str">
        <f>IF(ISBLANK(INDIRECT("'ref_dontTouch'!R"&amp;ROW(E19)&amp;"C"&amp;MATCH("Set",ref_dontTouch!$A$2:$S$2,0),FALSE)),"",INDIRECT("'ref_dontTouch'!R"&amp;ROW(E19)&amp;"C"&amp;MATCH("Set",ref_dontTouch!$A$2:$S$2,0),FALSE))</f>
        <v>NGSS</v>
      </c>
    </row>
    <row r="20">
      <c r="A20" s="72" t="str">
        <f>IF(ISBLANK(INDIRECT("'ref_dontTouch'!R"&amp;ROW(A20)&amp;"C"&amp;MATCH(A$2,ref_dontTouch!$A$2:$S$2,0),FALSE)),"",INDIRECT("'ref_dontTouch'!R"&amp;ROW(A20)&amp;"C"&amp;MATCH(A$2,ref_dontTouch!$A$2:$S$2,0),FALSE))</f>
        <v>D1.2.9-12</v>
      </c>
      <c r="B20" s="73" t="str">
        <f>IF(A20="","",A20&amp;" - "&amp;VLOOKUP(A20,ref_dontTouch!C:Z,MATCH("statement",ref_dontTouch!$C$2:$Z$2,0),0))</f>
        <v>D1.2.9-12 - Explain points of agreement and disagreement experts have about interpretations and applications of disciplinary concepts and ideas associated with a compelling question.</v>
      </c>
      <c r="C20" s="74" t="str">
        <f>IF(ISBLANK(INDIRECT("'ref_dontTouch'!R"&amp;ROW(C20)&amp;"C"&amp;MATCH(C$2,ref_dontTouch!$A$2:$S$2,0),FALSE)),"",INDIRECT("'ref_dontTouch'!R"&amp;ROW(C20)&amp;"C"&amp;MATCH(C$2,ref_dontTouch!$A$2:$S$2,0),FALSE))</f>
        <v>Social Studies</v>
      </c>
      <c r="D20" s="73" t="str">
        <f>IF(ISBLANK(INDIRECT("'ref_dontTouch'!R"&amp;ROW(D20)&amp;"C"&amp;MATCH(A$2,ref_dontTouch!$A$2:$S$2,0),FALSE)),"",INDIRECT("'ref_dontTouch'!R"&amp;ROW(D20)&amp;"C"&amp;MATCH(D$2,ref_dontTouch!$A$2:$S$2,0),FALSE))</f>
        <v>9,10,11,12</v>
      </c>
      <c r="E20" s="75" t="str">
        <f>IF(ISBLANK(INDIRECT("'ref_dontTouch'!R"&amp;ROW(C20)&amp;"C"&amp;MATCH(E$2,ref_dontTouch!$A$2:$S$2,0),FALSE)),"",INDIRECT("'ref_dontTouch'!R"&amp;ROW(C20)&amp;"C"&amp;MATCH(E$2,ref_dontTouch!$A$2:$S$2,0),FALSE))</f>
        <v>8</v>
      </c>
      <c r="F20" s="76" t="str">
        <f>IF(ISBLANK(INDIRECT("'ref_dontTouch'!R"&amp;ROW(D20)&amp;"C"&amp;MATCH("LG Stmt",ref_dontTouch!$A$2:$S$2,0),FALSE)),"",INDIRECT("'ref_dontTouch'!R"&amp;ROW(D20)&amp;"C"&amp;MATCH("LG Stmt",ref_dontTouch!$A$2:$S$2,0),FALSE))</f>
        <v>8: Assess the potential risks and benefits of genetic rescue for a particular species, and propose a course of action.</v>
      </c>
      <c r="G20" s="76" t="str">
        <f>IF(ISBLANK(INDIRECT("'ref_dontTouch'!R"&amp;ROW(E20)&amp;"C"&amp;MATCH("Set",ref_dontTouch!$A$2:$S$2,0),FALSE)),"",INDIRECT("'ref_dontTouch'!R"&amp;ROW(E20)&amp;"C"&amp;MATCH("Set",ref_dontTouch!$A$2:$S$2,0),FALSE))</f>
        <v>C3</v>
      </c>
    </row>
    <row r="21">
      <c r="A21" s="72" t="str">
        <f>IF(ISBLANK(INDIRECT("'ref_dontTouch'!R"&amp;ROW(A21)&amp;"C"&amp;MATCH(A$2,ref_dontTouch!$A$2:$S$2,0),FALSE)),"",INDIRECT("'ref_dontTouch'!R"&amp;ROW(A21)&amp;"C"&amp;MATCH(A$2,ref_dontTouch!$A$2:$S$2,0),FALSE))</f>
        <v>CEDS-H5</v>
      </c>
      <c r="B21" s="73" t="str">
        <f>IF(A21="","",A21&amp;" - "&amp;VLOOKUP(A21,ref_dontTouch!C:Z,MATCH("statement",ref_dontTouch!$C$2:$Z$2,0),0))</f>
        <v>CEDS-H5 - Design, evaluate, and/or refine a solution to a complex real-world problem, based on scientific knowledge, student-generated sources of evidence, prioritized criteria, and tradeoff considerations.</v>
      </c>
      <c r="C21" s="74" t="str">
        <f>IF(ISBLANK(INDIRECT("'ref_dontTouch'!R"&amp;ROW(C21)&amp;"C"&amp;MATCH(C$2,ref_dontTouch!$A$2:$S$2,0),FALSE)),"",INDIRECT("'ref_dontTouch'!R"&amp;ROW(C21)&amp;"C"&amp;MATCH(C$2,ref_dontTouch!$A$2:$S$2,0),FALSE))</f>
        <v>Science</v>
      </c>
      <c r="D21" s="73" t="str">
        <f>IF(ISBLANK(INDIRECT("'ref_dontTouch'!R"&amp;ROW(D21)&amp;"C"&amp;MATCH(A$2,ref_dontTouch!$A$2:$S$2,0),FALSE)),"",INDIRECT("'ref_dontTouch'!R"&amp;ROW(D21)&amp;"C"&amp;MATCH(D$2,ref_dontTouch!$A$2:$S$2,0),FALSE))</f>
        <v>9,10,11,12</v>
      </c>
      <c r="E21" s="75" t="str">
        <f>IF(ISBLANK(INDIRECT("'ref_dontTouch'!R"&amp;ROW(C21)&amp;"C"&amp;MATCH(E$2,ref_dontTouch!$A$2:$S$2,0),FALSE)),"",INDIRECT("'ref_dontTouch'!R"&amp;ROW(C21)&amp;"C"&amp;MATCH(E$2,ref_dontTouch!$A$2:$S$2,0),FALSE))</f>
        <v>8</v>
      </c>
      <c r="F21" s="76" t="str">
        <f>IF(ISBLANK(INDIRECT("'ref_dontTouch'!R"&amp;ROW(D21)&amp;"C"&amp;MATCH("LG Stmt",ref_dontTouch!$A$2:$S$2,0),FALSE)),"",INDIRECT("'ref_dontTouch'!R"&amp;ROW(D21)&amp;"C"&amp;MATCH("LG Stmt",ref_dontTouch!$A$2:$S$2,0),FALSE))</f>
        <v>8: Assess the potential risks and benefits of genetic rescue for a particular species, and propose a course of action.</v>
      </c>
      <c r="G21" s="76" t="str">
        <f>IF(ISBLANK(INDIRECT("'ref_dontTouch'!R"&amp;ROW(E21)&amp;"C"&amp;MATCH("Set",ref_dontTouch!$A$2:$S$2,0),FALSE)),"",INDIRECT("'ref_dontTouch'!R"&amp;ROW(E21)&amp;"C"&amp;MATCH("Set",ref_dontTouch!$A$2:$S$2,0),FALSE))</f>
        <v>NGSS</v>
      </c>
    </row>
    <row r="22">
      <c r="A22" s="72" t="str">
        <f>IF(ISBLANK(INDIRECT("'ref_dontTouch'!R"&amp;ROW(A22)&amp;"C"&amp;MATCH(A$2,ref_dontTouch!$A$2:$S$2,0),FALSE)),"",INDIRECT("'ref_dontTouch'!R"&amp;ROW(A22)&amp;"C"&amp;MATCH(A$2,ref_dontTouch!$A$2:$S$2,0),FALSE))</f>
        <v>ARG-H1</v>
      </c>
      <c r="B22" s="73" t="str">
        <f>IF(A22="","",A22&amp;" - "&amp;VLOOKUP(A22,ref_dontTouch!C:Z,MATCH("statement",ref_dontTouch!$C$2:$Z$2,0),0))</f>
        <v>ARG-H1 - Compare and evaluate competing arguments or design solutions in light of currently accepted explanations, new evidence, limitations (e.g., trade-offs), constraints, and ethical issues.</v>
      </c>
      <c r="C22" s="74" t="str">
        <f>IF(ISBLANK(INDIRECT("'ref_dontTouch'!R"&amp;ROW(C22)&amp;"C"&amp;MATCH(C$2,ref_dontTouch!$A$2:$S$2,0),FALSE)),"",INDIRECT("'ref_dontTouch'!R"&amp;ROW(C22)&amp;"C"&amp;MATCH(C$2,ref_dontTouch!$A$2:$S$2,0),FALSE))</f>
        <v>Science</v>
      </c>
      <c r="D22" s="73" t="str">
        <f>IF(ISBLANK(INDIRECT("'ref_dontTouch'!R"&amp;ROW(D22)&amp;"C"&amp;MATCH(A$2,ref_dontTouch!$A$2:$S$2,0),FALSE)),"",INDIRECT("'ref_dontTouch'!R"&amp;ROW(D22)&amp;"C"&amp;MATCH(D$2,ref_dontTouch!$A$2:$S$2,0),FALSE))</f>
        <v>9,10,11,12</v>
      </c>
      <c r="E22" s="75" t="str">
        <f>IF(ISBLANK(INDIRECT("'ref_dontTouch'!R"&amp;ROW(C22)&amp;"C"&amp;MATCH(E$2,ref_dontTouch!$A$2:$S$2,0),FALSE)),"",INDIRECT("'ref_dontTouch'!R"&amp;ROW(C22)&amp;"C"&amp;MATCH(E$2,ref_dontTouch!$A$2:$S$2,0),FALSE))</f>
        <v>8</v>
      </c>
      <c r="F22" s="76" t="str">
        <f>IF(ISBLANK(INDIRECT("'ref_dontTouch'!R"&amp;ROW(D22)&amp;"C"&amp;MATCH("LG Stmt",ref_dontTouch!$A$2:$S$2,0),FALSE)),"",INDIRECT("'ref_dontTouch'!R"&amp;ROW(D22)&amp;"C"&amp;MATCH("LG Stmt",ref_dontTouch!$A$2:$S$2,0),FALSE))</f>
        <v>8: Assess the potential risks and benefits of genetic rescue for a particular species, and propose a course of action.</v>
      </c>
      <c r="G22" s="76" t="str">
        <f>IF(ISBLANK(INDIRECT("'ref_dontTouch'!R"&amp;ROW(E22)&amp;"C"&amp;MATCH("Set",ref_dontTouch!$A$2:$S$2,0),FALSE)),"",INDIRECT("'ref_dontTouch'!R"&amp;ROW(E22)&amp;"C"&amp;MATCH("Set",ref_dontTouch!$A$2:$S$2,0),FALSE))</f>
        <v>NGSS</v>
      </c>
    </row>
    <row r="23">
      <c r="A23" s="72" t="str">
        <f>IF(ISBLANK(INDIRECT("'ref_dontTouch'!R"&amp;ROW(A23)&amp;"C"&amp;MATCH(A$2,ref_dontTouch!$A$2:$S$2,0),FALSE)),"",INDIRECT("'ref_dontTouch'!R"&amp;ROW(A23)&amp;"C"&amp;MATCH(A$2,ref_dontTouch!$A$2:$S$2,0),FALSE))</f>
        <v>ARG-H5</v>
      </c>
      <c r="B23" s="73" t="str">
        <f>IF(A23="","",A23&amp;" - "&amp;VLOOKUP(A23,ref_dontTouch!C:Z,MATCH("statement",ref_dontTouch!$C$2:$Z$2,0),0))</f>
        <v>ARG-H5 - Make and defend a claim based on evidence about the natural world or the effectiveness of a design solution that reflects scientific knowledge, and student-generated evidence.</v>
      </c>
      <c r="C23" s="74" t="str">
        <f>IF(ISBLANK(INDIRECT("'ref_dontTouch'!R"&amp;ROW(C23)&amp;"C"&amp;MATCH(C$2,ref_dontTouch!$A$2:$S$2,0),FALSE)),"",INDIRECT("'ref_dontTouch'!R"&amp;ROW(C23)&amp;"C"&amp;MATCH(C$2,ref_dontTouch!$A$2:$S$2,0),FALSE))</f>
        <v>Science</v>
      </c>
      <c r="D23" s="73" t="str">
        <f>IF(ISBLANK(INDIRECT("'ref_dontTouch'!R"&amp;ROW(D23)&amp;"C"&amp;MATCH(A$2,ref_dontTouch!$A$2:$S$2,0),FALSE)),"",INDIRECT("'ref_dontTouch'!R"&amp;ROW(D23)&amp;"C"&amp;MATCH(D$2,ref_dontTouch!$A$2:$S$2,0),FALSE))</f>
        <v>9,10,11,12</v>
      </c>
      <c r="E23" s="75" t="str">
        <f>IF(ISBLANK(INDIRECT("'ref_dontTouch'!R"&amp;ROW(C23)&amp;"C"&amp;MATCH(E$2,ref_dontTouch!$A$2:$S$2,0),FALSE)),"",INDIRECT("'ref_dontTouch'!R"&amp;ROW(C23)&amp;"C"&amp;MATCH(E$2,ref_dontTouch!$A$2:$S$2,0),FALSE))</f>
        <v>8</v>
      </c>
      <c r="F23" s="76" t="str">
        <f>IF(ISBLANK(INDIRECT("'ref_dontTouch'!R"&amp;ROW(D23)&amp;"C"&amp;MATCH("LG Stmt",ref_dontTouch!$A$2:$S$2,0),FALSE)),"",INDIRECT("'ref_dontTouch'!R"&amp;ROW(D23)&amp;"C"&amp;MATCH("LG Stmt",ref_dontTouch!$A$2:$S$2,0),FALSE))</f>
        <v>8: Assess the potential risks and benefits of genetic rescue for a particular species, and propose a course of action.</v>
      </c>
      <c r="G23" s="76" t="str">
        <f>IF(ISBLANK(INDIRECT("'ref_dontTouch'!R"&amp;ROW(E23)&amp;"C"&amp;MATCH("Set",ref_dontTouch!$A$2:$S$2,0),FALSE)),"",INDIRECT("'ref_dontTouch'!R"&amp;ROW(E23)&amp;"C"&amp;MATCH("Set",ref_dontTouch!$A$2:$S$2,0),FALSE))</f>
        <v>NGSS</v>
      </c>
    </row>
    <row r="24">
      <c r="A24" s="72" t="str">
        <f>IF(ISBLANK(INDIRECT("'ref_dontTouch'!R"&amp;ROW(A24)&amp;"C"&amp;MATCH(A$2,ref_dontTouch!$A$2:$S$2,0),FALSE)),"",INDIRECT("'ref_dontTouch'!R"&amp;ROW(A24)&amp;"C"&amp;MATCH(A$2,ref_dontTouch!$A$2:$S$2,0),FALSE))</f>
        <v>ARG-H6</v>
      </c>
      <c r="B24" s="73" t="str">
        <f>IF(A24="","",A24&amp;" - "&amp;VLOOKUP(A24,ref_dontTouch!C:Z,MATCH("statement",ref_dontTouch!$C$2:$Z$2,0),0))</f>
        <v>ARG-H6 - Evaluate competing design solutions to a real-world problem based on scientific ideas and principles, empirical evidence, and logical arguments regarding relevant factors (e.g., economic, societal, environmental, ethical considerations).</v>
      </c>
      <c r="C24" s="74" t="str">
        <f>IF(ISBLANK(INDIRECT("'ref_dontTouch'!R"&amp;ROW(C24)&amp;"C"&amp;MATCH(C$2,ref_dontTouch!$A$2:$S$2,0),FALSE)),"",INDIRECT("'ref_dontTouch'!R"&amp;ROW(C24)&amp;"C"&amp;MATCH(C$2,ref_dontTouch!$A$2:$S$2,0),FALSE))</f>
        <v>Science</v>
      </c>
      <c r="D24" s="73" t="str">
        <f>IF(ISBLANK(INDIRECT("'ref_dontTouch'!R"&amp;ROW(D24)&amp;"C"&amp;MATCH(A$2,ref_dontTouch!$A$2:$S$2,0),FALSE)),"",INDIRECT("'ref_dontTouch'!R"&amp;ROW(D24)&amp;"C"&amp;MATCH(D$2,ref_dontTouch!$A$2:$S$2,0),FALSE))</f>
        <v>9,10,11,12</v>
      </c>
      <c r="E24" s="75" t="str">
        <f>IF(ISBLANK(INDIRECT("'ref_dontTouch'!R"&amp;ROW(C24)&amp;"C"&amp;MATCH(E$2,ref_dontTouch!$A$2:$S$2,0),FALSE)),"",INDIRECT("'ref_dontTouch'!R"&amp;ROW(C24)&amp;"C"&amp;MATCH(E$2,ref_dontTouch!$A$2:$S$2,0),FALSE))</f>
        <v>8</v>
      </c>
      <c r="F24" s="76" t="str">
        <f>IF(ISBLANK(INDIRECT("'ref_dontTouch'!R"&amp;ROW(D24)&amp;"C"&amp;MATCH("LG Stmt",ref_dontTouch!$A$2:$S$2,0),FALSE)),"",INDIRECT("'ref_dontTouch'!R"&amp;ROW(D24)&amp;"C"&amp;MATCH("LG Stmt",ref_dontTouch!$A$2:$S$2,0),FALSE))</f>
        <v>8: Assess the potential risks and benefits of genetic rescue for a particular species, and propose a course of action.</v>
      </c>
      <c r="G24" s="76" t="str">
        <f>IF(ISBLANK(INDIRECT("'ref_dontTouch'!R"&amp;ROW(E24)&amp;"C"&amp;MATCH("Set",ref_dontTouch!$A$2:$S$2,0),FALSE)),"",INDIRECT("'ref_dontTouch'!R"&amp;ROW(E24)&amp;"C"&amp;MATCH("Set",ref_dontTouch!$A$2:$S$2,0),FALSE))</f>
        <v>NGSS</v>
      </c>
    </row>
    <row r="25">
      <c r="A25" s="72" t="str">
        <f>IF(ISBLANK(INDIRECT("'ref_dontTouch'!R"&amp;ROW(A25)&amp;"C"&amp;MATCH(A$2,ref_dontTouch!$A$2:$S$2,0),FALSE)),"",INDIRECT("'ref_dontTouch'!R"&amp;ROW(A25)&amp;"C"&amp;MATCH(A$2,ref_dontTouch!$A$2:$S$2,0),FALSE))</f>
        <v>HSF-IF.B.4</v>
      </c>
      <c r="B25" s="73" t="str">
        <f>IF(A25="","",A25&amp;" - "&amp;VLOOKUP(A25,ref_dontTouch!C:Z,MATCH("statement",ref_dontTouch!$C$2:$Z$2,0),0))</f>
        <v>HSF-IF.B.4 - 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v>
      </c>
      <c r="C25" s="74" t="str">
        <f>IF(ISBLANK(INDIRECT("'ref_dontTouch'!R"&amp;ROW(C25)&amp;"C"&amp;MATCH(C$2,ref_dontTouch!$A$2:$S$2,0),FALSE)),"",INDIRECT("'ref_dontTouch'!R"&amp;ROW(C25)&amp;"C"&amp;MATCH(C$2,ref_dontTouch!$A$2:$S$2,0),FALSE))</f>
        <v>Math</v>
      </c>
      <c r="D25" s="73" t="str">
        <f>IF(ISBLANK(INDIRECT("'ref_dontTouch'!R"&amp;ROW(D25)&amp;"C"&amp;MATCH(A$2,ref_dontTouch!$A$2:$S$2,0),FALSE)),"",INDIRECT("'ref_dontTouch'!R"&amp;ROW(D25)&amp;"C"&amp;MATCH(D$2,ref_dontTouch!$A$2:$S$2,0),FALSE))</f>
        <v>9,10,11,12</v>
      </c>
      <c r="E25" s="75" t="str">
        <f>IF(ISBLANK(INDIRECT("'ref_dontTouch'!R"&amp;ROW(C25)&amp;"C"&amp;MATCH(E$2,ref_dontTouch!$A$2:$S$2,0),FALSE)),"",INDIRECT("'ref_dontTouch'!R"&amp;ROW(C25)&amp;"C"&amp;MATCH(E$2,ref_dontTouch!$A$2:$S$2,0),FALSE))</f>
        <v>f</v>
      </c>
      <c r="F25" s="76" t="str">
        <f>IF(ISBLANK(INDIRECT("'ref_dontTouch'!R"&amp;ROW(D25)&amp;"C"&amp;MATCH("LG Stmt",ref_dontTouch!$A$2:$S$2,0),FALSE)),"",INDIRECT("'ref_dontTouch'!R"&amp;ROW(D25)&amp;"C"&amp;MATCH("LG Stmt",ref_dontTouch!$A$2:$S$2,0),FALSE))</f>
        <v/>
      </c>
      <c r="G25" s="76" t="str">
        <f>IF(ISBLANK(INDIRECT("'ref_dontTouch'!R"&amp;ROW(E25)&amp;"C"&amp;MATCH("Set",ref_dontTouch!$A$2:$S$2,0),FALSE)),"",INDIRECT("'ref_dontTouch'!R"&amp;ROW(E25)&amp;"C"&amp;MATCH("Set",ref_dontTouch!$A$2:$S$2,0),FALSE))</f>
        <v>Common Core Math</v>
      </c>
    </row>
    <row r="26">
      <c r="A26" s="72" t="str">
        <f>IF(ISBLANK(INDIRECT("'ref_dontTouch'!R"&amp;ROW(A26)&amp;"C"&amp;MATCH(A$2,ref_dontTouch!$A$2:$S$2,0),FALSE)),"",INDIRECT("'ref_dontTouch'!R"&amp;ROW(A26)&amp;"C"&amp;MATCH(A$2,ref_dontTouch!$A$2:$S$2,0),FALSE))</f>
        <v>MATH-H3</v>
      </c>
      <c r="B26" s="73" t="str">
        <f>IF(A26="","",A26&amp;" - "&amp;VLOOKUP(A26,ref_dontTouch!C:Z,MATCH("statement",ref_dontTouch!$C$2:$Z$2,0),0))</f>
        <v>MATH-H3 - Apply techniques of algebra and functions to represent and solve scientific and engineering problems.</v>
      </c>
      <c r="C26" s="74" t="str">
        <f>IF(ISBLANK(INDIRECT("'ref_dontTouch'!R"&amp;ROW(C26)&amp;"C"&amp;MATCH(C$2,ref_dontTouch!$A$2:$S$2,0),FALSE)),"",INDIRECT("'ref_dontTouch'!R"&amp;ROW(C26)&amp;"C"&amp;MATCH(C$2,ref_dontTouch!$A$2:$S$2,0),FALSE))</f>
        <v>Science</v>
      </c>
      <c r="D26" s="73" t="str">
        <f>IF(ISBLANK(INDIRECT("'ref_dontTouch'!R"&amp;ROW(D26)&amp;"C"&amp;MATCH(A$2,ref_dontTouch!$A$2:$S$2,0),FALSE)),"",INDIRECT("'ref_dontTouch'!R"&amp;ROW(D26)&amp;"C"&amp;MATCH(D$2,ref_dontTouch!$A$2:$S$2,0),FALSE))</f>
        <v>9,10,11,12</v>
      </c>
      <c r="E26" s="75" t="str">
        <f>IF(ISBLANK(INDIRECT("'ref_dontTouch'!R"&amp;ROW(C26)&amp;"C"&amp;MATCH(E$2,ref_dontTouch!$A$2:$S$2,0),FALSE)),"",INDIRECT("'ref_dontTouch'!R"&amp;ROW(C26)&amp;"C"&amp;MATCH(E$2,ref_dontTouch!$A$2:$S$2,0),FALSE))</f>
        <v>f</v>
      </c>
      <c r="F26" s="76" t="str">
        <f>IF(ISBLANK(INDIRECT("'ref_dontTouch'!R"&amp;ROW(D26)&amp;"C"&amp;MATCH("LG Stmt",ref_dontTouch!$A$2:$S$2,0),FALSE)),"",INDIRECT("'ref_dontTouch'!R"&amp;ROW(D26)&amp;"C"&amp;MATCH("LG Stmt",ref_dontTouch!$A$2:$S$2,0),FALSE))</f>
        <v/>
      </c>
      <c r="G26" s="76" t="str">
        <f>IF(ISBLANK(INDIRECT("'ref_dontTouch'!R"&amp;ROW(E26)&amp;"C"&amp;MATCH("Set",ref_dontTouch!$A$2:$S$2,0),FALSE)),"",INDIRECT("'ref_dontTouch'!R"&amp;ROW(E26)&amp;"C"&amp;MATCH("Set",ref_dontTouch!$A$2:$S$2,0),FALSE))</f>
        <v>NGSS</v>
      </c>
    </row>
    <row r="27">
      <c r="A27" s="72" t="str">
        <f>IF(ISBLANK(INDIRECT("'ref_dontTouch'!R"&amp;ROW(A27)&amp;"C"&amp;MATCH(A$2,ref_dontTouch!$A$2:$S$2,0),FALSE)),"",INDIRECT("'ref_dontTouch'!R"&amp;ROW(A27)&amp;"C"&amp;MATCH(A$2,ref_dontTouch!$A$2:$S$2,0),FALSE))</f>
        <v>INFO-H1</v>
      </c>
      <c r="B27" s="73" t="str">
        <f>IF(A27="","",A27&amp;" - "&amp;VLOOKUP(A27,ref_dontTouch!C:Z,MATCH("statement",ref_dontTouch!$C$2:$Z$2,0),0))</f>
        <v>INFO-H1 - 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v>
      </c>
      <c r="C27" s="74" t="str">
        <f>IF(ISBLANK(INDIRECT("'ref_dontTouch'!R"&amp;ROW(C27)&amp;"C"&amp;MATCH(C$2,ref_dontTouch!$A$2:$S$2,0),FALSE)),"",INDIRECT("'ref_dontTouch'!R"&amp;ROW(C27)&amp;"C"&amp;MATCH(C$2,ref_dontTouch!$A$2:$S$2,0),FALSE))</f>
        <v>Science</v>
      </c>
      <c r="D27" s="73" t="str">
        <f>IF(ISBLANK(INDIRECT("'ref_dontTouch'!R"&amp;ROW(D27)&amp;"C"&amp;MATCH(A$2,ref_dontTouch!$A$2:$S$2,0),FALSE)),"",INDIRECT("'ref_dontTouch'!R"&amp;ROW(D27)&amp;"C"&amp;MATCH(D$2,ref_dontTouch!$A$2:$S$2,0),FALSE))</f>
        <v>9,10,11,12</v>
      </c>
      <c r="E27" s="75" t="str">
        <f>IF(ISBLANK(INDIRECT("'ref_dontTouch'!R"&amp;ROW(C27)&amp;"C"&amp;MATCH(E$2,ref_dontTouch!$A$2:$S$2,0),FALSE)),"",INDIRECT("'ref_dontTouch'!R"&amp;ROW(C27)&amp;"C"&amp;MATCH(E$2,ref_dontTouch!$A$2:$S$2,0),FALSE))</f>
        <v>f</v>
      </c>
      <c r="F27" s="76" t="str">
        <f>IF(ISBLANK(INDIRECT("'ref_dontTouch'!R"&amp;ROW(D27)&amp;"C"&amp;MATCH("LG Stmt",ref_dontTouch!$A$2:$S$2,0),FALSE)),"",INDIRECT("'ref_dontTouch'!R"&amp;ROW(D27)&amp;"C"&amp;MATCH("LG Stmt",ref_dontTouch!$A$2:$S$2,0),FALSE))</f>
        <v/>
      </c>
      <c r="G27" s="76" t="str">
        <f>IF(ISBLANK(INDIRECT("'ref_dontTouch'!R"&amp;ROW(E27)&amp;"C"&amp;MATCH("Set",ref_dontTouch!$A$2:$S$2,0),FALSE)),"",INDIRECT("'ref_dontTouch'!R"&amp;ROW(E27)&amp;"C"&amp;MATCH("Set",ref_dontTouch!$A$2:$S$2,0),FALSE))</f>
        <v>NGSS</v>
      </c>
    </row>
    <row r="28">
      <c r="A28" s="72" t="str">
        <f>IF(ISBLANK(INDIRECT("'ref_dontTouch'!R"&amp;ROW(A28)&amp;"C"&amp;MATCH(A$2,ref_dontTouch!$A$2:$S$2,0),FALSE)),"",INDIRECT("'ref_dontTouch'!R"&amp;ROW(A28)&amp;"C"&amp;MATCH(A$2,ref_dontTouch!$A$2:$S$2,0),FALSE))</f>
        <v>CCRA.L.1</v>
      </c>
      <c r="B28" s="73" t="str">
        <f>IF(A28="","",A28&amp;" - "&amp;VLOOKUP(A28,ref_dontTouch!C:Z,MATCH("statement",ref_dontTouch!$C$2:$Z$2,0),0))</f>
        <v>CCRA.L.1 - Demonstrate command of the conventions of standard English grammar and usage when writing or speaking.</v>
      </c>
      <c r="C28" s="74" t="str">
        <f>IF(ISBLANK(INDIRECT("'ref_dontTouch'!R"&amp;ROW(C28)&amp;"C"&amp;MATCH(C$2,ref_dontTouch!$A$2:$S$2,0),FALSE)),"",INDIRECT("'ref_dontTouch'!R"&amp;ROW(C28)&amp;"C"&amp;MATCH(C$2,ref_dontTouch!$A$2:$S$2,0),FALSE))</f>
        <v>ELA</v>
      </c>
      <c r="D28" s="73" t="str">
        <f>IF(ISBLANK(INDIRECT("'ref_dontTouch'!R"&amp;ROW(D28)&amp;"C"&amp;MATCH(A$2,ref_dontTouch!$A$2:$S$2,0),FALSE)),"",INDIRECT("'ref_dontTouch'!R"&amp;ROW(D28)&amp;"C"&amp;MATCH(D$2,ref_dontTouch!$A$2:$S$2,0),FALSE))</f>
        <v>K,1,2,3,4,5,6,7,8,9,10,11,12</v>
      </c>
      <c r="E28" s="75" t="str">
        <f>IF(ISBLANK(INDIRECT("'ref_dontTouch'!R"&amp;ROW(C28)&amp;"C"&amp;MATCH(E$2,ref_dontTouch!$A$2:$S$2,0),FALSE)),"",INDIRECT("'ref_dontTouch'!R"&amp;ROW(C28)&amp;"C"&amp;MATCH(E$2,ref_dontTouch!$A$2:$S$2,0),FALSE))</f>
        <v>f</v>
      </c>
      <c r="F28" s="76" t="str">
        <f>IF(ISBLANK(INDIRECT("'ref_dontTouch'!R"&amp;ROW(D28)&amp;"C"&amp;MATCH("LG Stmt",ref_dontTouch!$A$2:$S$2,0),FALSE)),"",INDIRECT("'ref_dontTouch'!R"&amp;ROW(D28)&amp;"C"&amp;MATCH("LG Stmt",ref_dontTouch!$A$2:$S$2,0),FALSE))</f>
        <v/>
      </c>
      <c r="G28" s="76" t="str">
        <f>IF(ISBLANK(INDIRECT("'ref_dontTouch'!R"&amp;ROW(E28)&amp;"C"&amp;MATCH("Set",ref_dontTouch!$A$2:$S$2,0),FALSE)),"",INDIRECT("'ref_dontTouch'!R"&amp;ROW(E28)&amp;"C"&amp;MATCH("Set",ref_dontTouch!$A$2:$S$2,0),FALSE))</f>
        <v>Common Core ELA</v>
      </c>
    </row>
    <row r="29">
      <c r="A29" s="72" t="str">
        <f>IF(ISBLANK(INDIRECT("'ref_dontTouch'!R"&amp;ROW(A29)&amp;"C"&amp;MATCH(A$2,ref_dontTouch!$A$2:$S$2,0),FALSE)),"",INDIRECT("'ref_dontTouch'!R"&amp;ROW(A29)&amp;"C"&amp;MATCH(A$2,ref_dontTouch!$A$2:$S$2,0),FALSE))</f>
        <v>CCRA.L.6</v>
      </c>
      <c r="B29" s="73" t="str">
        <f>IF(A29="","",A29&amp;" - "&amp;VLOOKUP(A29,ref_dontTouch!C:Z,MATCH("statement",ref_dontTouch!$C$2:$Z$2,0),0))</f>
        <v>CCRA.L.6 - 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v>
      </c>
      <c r="C29" s="74" t="str">
        <f>IF(ISBLANK(INDIRECT("'ref_dontTouch'!R"&amp;ROW(C29)&amp;"C"&amp;MATCH(C$2,ref_dontTouch!$A$2:$S$2,0),FALSE)),"",INDIRECT("'ref_dontTouch'!R"&amp;ROW(C29)&amp;"C"&amp;MATCH(C$2,ref_dontTouch!$A$2:$S$2,0),FALSE))</f>
        <v>ELA</v>
      </c>
      <c r="D29" s="73" t="str">
        <f>IF(ISBLANK(INDIRECT("'ref_dontTouch'!R"&amp;ROW(D29)&amp;"C"&amp;MATCH(A$2,ref_dontTouch!$A$2:$S$2,0),FALSE)),"",INDIRECT("'ref_dontTouch'!R"&amp;ROW(D29)&amp;"C"&amp;MATCH(D$2,ref_dontTouch!$A$2:$S$2,0),FALSE))</f>
        <v>K,1,2,3,4,5,6,7,8,9,10,11,12</v>
      </c>
      <c r="E29" s="75" t="str">
        <f>IF(ISBLANK(INDIRECT("'ref_dontTouch'!R"&amp;ROW(C29)&amp;"C"&amp;MATCH(E$2,ref_dontTouch!$A$2:$S$2,0),FALSE)),"",INDIRECT("'ref_dontTouch'!R"&amp;ROW(C29)&amp;"C"&amp;MATCH(E$2,ref_dontTouch!$A$2:$S$2,0),FALSE))</f>
        <v>f</v>
      </c>
      <c r="F29" s="76" t="str">
        <f>IF(ISBLANK(INDIRECT("'ref_dontTouch'!R"&amp;ROW(D29)&amp;"C"&amp;MATCH("LG Stmt",ref_dontTouch!$A$2:$S$2,0),FALSE)),"",INDIRECT("'ref_dontTouch'!R"&amp;ROW(D29)&amp;"C"&amp;MATCH("LG Stmt",ref_dontTouch!$A$2:$S$2,0),FALSE))</f>
        <v/>
      </c>
      <c r="G29" s="76" t="str">
        <f>IF(ISBLANK(INDIRECT("'ref_dontTouch'!R"&amp;ROW(E29)&amp;"C"&amp;MATCH("Set",ref_dontTouch!$A$2:$S$2,0),FALSE)),"",INDIRECT("'ref_dontTouch'!R"&amp;ROW(E29)&amp;"C"&amp;MATCH("Set",ref_dontTouch!$A$2:$S$2,0),FALSE))</f>
        <v>Common Core ELA</v>
      </c>
    </row>
    <row r="30">
      <c r="A30" s="72" t="str">
        <f>IF(ISBLANK(INDIRECT("'ref_dontTouch'!R"&amp;ROW(A30)&amp;"C"&amp;MATCH(A$2,ref_dontTouch!$A$2:$S$2,0),FALSE)),"",INDIRECT("'ref_dontTouch'!R"&amp;ROW(A30)&amp;"C"&amp;MATCH(A$2,ref_dontTouch!$A$2:$S$2,0),FALSE))</f>
        <v>CCRA.R.10</v>
      </c>
      <c r="B30" s="73" t="str">
        <f>IF(A30="","",A30&amp;" - "&amp;VLOOKUP(A30,ref_dontTouch!C:Z,MATCH("statement",ref_dontTouch!$C$2:$Z$2,0),0))</f>
        <v>CCRA.R.10 - Read and comprehend complex literary and informational texts independently and proficiently.</v>
      </c>
      <c r="C30" s="74" t="str">
        <f>IF(ISBLANK(INDIRECT("'ref_dontTouch'!R"&amp;ROW(C30)&amp;"C"&amp;MATCH(C$2,ref_dontTouch!$A$2:$S$2,0),FALSE)),"",INDIRECT("'ref_dontTouch'!R"&amp;ROW(C30)&amp;"C"&amp;MATCH(C$2,ref_dontTouch!$A$2:$S$2,0),FALSE))</f>
        <v>ELA</v>
      </c>
      <c r="D30" s="73" t="str">
        <f>IF(ISBLANK(INDIRECT("'ref_dontTouch'!R"&amp;ROW(D30)&amp;"C"&amp;MATCH(A$2,ref_dontTouch!$A$2:$S$2,0),FALSE)),"",INDIRECT("'ref_dontTouch'!R"&amp;ROW(D30)&amp;"C"&amp;MATCH(D$2,ref_dontTouch!$A$2:$S$2,0),FALSE))</f>
        <v>K,1,2,3,4,5,6,7,8,9,10,11,12</v>
      </c>
      <c r="E30" s="75" t="str">
        <f>IF(ISBLANK(INDIRECT("'ref_dontTouch'!R"&amp;ROW(C30)&amp;"C"&amp;MATCH(E$2,ref_dontTouch!$A$2:$S$2,0),FALSE)),"",INDIRECT("'ref_dontTouch'!R"&amp;ROW(C30)&amp;"C"&amp;MATCH(E$2,ref_dontTouch!$A$2:$S$2,0),FALSE))</f>
        <v>f</v>
      </c>
      <c r="F30" s="76" t="str">
        <f>IF(ISBLANK(INDIRECT("'ref_dontTouch'!R"&amp;ROW(D30)&amp;"C"&amp;MATCH("LG Stmt",ref_dontTouch!$A$2:$S$2,0),FALSE)),"",INDIRECT("'ref_dontTouch'!R"&amp;ROW(D30)&amp;"C"&amp;MATCH("LG Stmt",ref_dontTouch!$A$2:$S$2,0),FALSE))</f>
        <v/>
      </c>
      <c r="G30" s="76" t="str">
        <f>IF(ISBLANK(INDIRECT("'ref_dontTouch'!R"&amp;ROW(E30)&amp;"C"&amp;MATCH("Set",ref_dontTouch!$A$2:$S$2,0),FALSE)),"",INDIRECT("'ref_dontTouch'!R"&amp;ROW(E30)&amp;"C"&amp;MATCH("Set",ref_dontTouch!$A$2:$S$2,0),FALSE))</f>
        <v>Common Core ELA</v>
      </c>
    </row>
    <row r="31">
      <c r="A31" s="72" t="str">
        <f>IF(ISBLANK(INDIRECT("'ref_dontTouch'!R"&amp;ROW(A31)&amp;"C"&amp;MATCH(A$2,ref_dontTouch!$A$2:$S$2,0),FALSE)),"",INDIRECT("'ref_dontTouch'!R"&amp;ROW(A31)&amp;"C"&amp;MATCH(A$2,ref_dontTouch!$A$2:$S$2,0),FALSE))</f>
        <v>CCRA.W.9</v>
      </c>
      <c r="B31" s="73" t="str">
        <f>IF(A31="","",A31&amp;" - "&amp;VLOOKUP(A31,ref_dontTouch!C:Z,MATCH("statement",ref_dontTouch!$C$2:$Z$2,0),0))</f>
        <v>CCRA.W.9 - Draw evidence from literary or informational texts to support analysis, reflection, and research.</v>
      </c>
      <c r="C31" s="74" t="str">
        <f>IF(ISBLANK(INDIRECT("'ref_dontTouch'!R"&amp;ROW(C31)&amp;"C"&amp;MATCH(C$2,ref_dontTouch!$A$2:$S$2,0),FALSE)),"",INDIRECT("'ref_dontTouch'!R"&amp;ROW(C31)&amp;"C"&amp;MATCH(C$2,ref_dontTouch!$A$2:$S$2,0),FALSE))</f>
        <v>ELA</v>
      </c>
      <c r="D31" s="73" t="str">
        <f>IF(ISBLANK(INDIRECT("'ref_dontTouch'!R"&amp;ROW(D31)&amp;"C"&amp;MATCH(A$2,ref_dontTouch!$A$2:$S$2,0),FALSE)),"",INDIRECT("'ref_dontTouch'!R"&amp;ROW(D31)&amp;"C"&amp;MATCH(D$2,ref_dontTouch!$A$2:$S$2,0),FALSE))</f>
        <v>K,1,2,3,4,5,6,7,8,9,10,11,12</v>
      </c>
      <c r="E31" s="75" t="str">
        <f>IF(ISBLANK(INDIRECT("'ref_dontTouch'!R"&amp;ROW(C31)&amp;"C"&amp;MATCH(E$2,ref_dontTouch!$A$2:$S$2,0),FALSE)),"",INDIRECT("'ref_dontTouch'!R"&amp;ROW(C31)&amp;"C"&amp;MATCH(E$2,ref_dontTouch!$A$2:$S$2,0),FALSE))</f>
        <v>f</v>
      </c>
      <c r="F31" s="76" t="str">
        <f>IF(ISBLANK(INDIRECT("'ref_dontTouch'!R"&amp;ROW(D31)&amp;"C"&amp;MATCH("LG Stmt",ref_dontTouch!$A$2:$S$2,0),FALSE)),"",INDIRECT("'ref_dontTouch'!R"&amp;ROW(D31)&amp;"C"&amp;MATCH("LG Stmt",ref_dontTouch!$A$2:$S$2,0),FALSE))</f>
        <v/>
      </c>
      <c r="G31" s="76" t="str">
        <f>IF(ISBLANK(INDIRECT("'ref_dontTouch'!R"&amp;ROW(E31)&amp;"C"&amp;MATCH("Set",ref_dontTouch!$A$2:$S$2,0),FALSE)),"",INDIRECT("'ref_dontTouch'!R"&amp;ROW(E31)&amp;"C"&amp;MATCH("Set",ref_dontTouch!$A$2:$S$2,0),FALSE))</f>
        <v>Common Core ELA</v>
      </c>
    </row>
    <row r="32">
      <c r="A32" s="72" t="str">
        <f>IF(ISBLANK(INDIRECT("'ref_dontTouch'!R"&amp;ROW(A32)&amp;"C"&amp;MATCH(A$2,ref_dontTouch!$A$2:$S$2,0),FALSE)),"",INDIRECT("'ref_dontTouch'!R"&amp;ROW(A32)&amp;"C"&amp;MATCH(A$2,ref_dontTouch!$A$2:$S$2,0),FALSE))</f>
        <v/>
      </c>
      <c r="B32" s="73" t="str">
        <f>IF(A32="","",A32&amp;" - "&amp;VLOOKUP(A32,ref_dontTouch!C:Z,MATCH("statement",ref_dontTouch!$C$2:$Z$2,0),0))</f>
        <v/>
      </c>
      <c r="C32" s="74" t="str">
        <f>IF(ISBLANK(INDIRECT("'ref_dontTouch'!R"&amp;ROW(C32)&amp;"C"&amp;MATCH(C$2,ref_dontTouch!$A$2:$S$2,0),FALSE)),"",INDIRECT("'ref_dontTouch'!R"&amp;ROW(C32)&amp;"C"&amp;MATCH(C$2,ref_dontTouch!$A$2:$S$2,0),FALSE))</f>
        <v/>
      </c>
      <c r="D32" s="73" t="str">
        <f>IF(ISBLANK(INDIRECT("'ref_dontTouch'!R"&amp;ROW(D32)&amp;"C"&amp;MATCH(A$2,ref_dontTouch!$A$2:$S$2,0),FALSE)),"",INDIRECT("'ref_dontTouch'!R"&amp;ROW(D32)&amp;"C"&amp;MATCH(D$2,ref_dontTouch!$A$2:$S$2,0),FALSE))</f>
        <v/>
      </c>
      <c r="E32" s="75" t="str">
        <f>IF(ISBLANK(INDIRECT("'ref_dontTouch'!R"&amp;ROW(C32)&amp;"C"&amp;MATCH(E$2,ref_dontTouch!$A$2:$S$2,0),FALSE)),"",INDIRECT("'ref_dontTouch'!R"&amp;ROW(C32)&amp;"C"&amp;MATCH(E$2,ref_dontTouch!$A$2:$S$2,0),FALSE))</f>
        <v/>
      </c>
      <c r="F32" s="76" t="str">
        <f>IF(ISBLANK(INDIRECT("'ref_dontTouch'!R"&amp;ROW(D32)&amp;"C"&amp;MATCH("LG Stmt",ref_dontTouch!$A$2:$S$2,0),FALSE)),"",INDIRECT("'ref_dontTouch'!R"&amp;ROW(D32)&amp;"C"&amp;MATCH("LG Stmt",ref_dontTouch!$A$2:$S$2,0),FALSE))</f>
        <v/>
      </c>
      <c r="G32" s="76" t="str">
        <f>IF(ISBLANK(INDIRECT("'ref_dontTouch'!R"&amp;ROW(E32)&amp;"C"&amp;MATCH("Set",ref_dontTouch!$A$2:$S$2,0),FALSE)),"",INDIRECT("'ref_dontTouch'!R"&amp;ROW(E32)&amp;"C"&amp;MATCH("Set",ref_dontTouch!$A$2:$S$2,0),FALSE))</f>
        <v/>
      </c>
    </row>
    <row r="33">
      <c r="A33" s="72" t="str">
        <f>IF(ISBLANK(INDIRECT("'ref_dontTouch'!R"&amp;ROW(A33)&amp;"C"&amp;MATCH(A$2,ref_dontTouch!$A$2:$S$2,0),FALSE)),"",INDIRECT("'ref_dontTouch'!R"&amp;ROW(A33)&amp;"C"&amp;MATCH(A$2,ref_dontTouch!$A$2:$S$2,0),FALSE))</f>
        <v/>
      </c>
      <c r="B33" s="73" t="str">
        <f>IF(A33="","",A33&amp;" - "&amp;VLOOKUP(A33,ref_dontTouch!C:Z,MATCH("statement",ref_dontTouch!$C$2:$Z$2,0),0))</f>
        <v/>
      </c>
      <c r="C33" s="74" t="str">
        <f>IF(ISBLANK(INDIRECT("'ref_dontTouch'!R"&amp;ROW(C33)&amp;"C"&amp;MATCH(C$2,ref_dontTouch!$A$2:$S$2,0),FALSE)),"",INDIRECT("'ref_dontTouch'!R"&amp;ROW(C33)&amp;"C"&amp;MATCH(C$2,ref_dontTouch!$A$2:$S$2,0),FALSE))</f>
        <v/>
      </c>
      <c r="D33" s="73" t="str">
        <f>IF(ISBLANK(INDIRECT("'ref_dontTouch'!R"&amp;ROW(D33)&amp;"C"&amp;MATCH(A$2,ref_dontTouch!$A$2:$S$2,0),FALSE)),"",INDIRECT("'ref_dontTouch'!R"&amp;ROW(D33)&amp;"C"&amp;MATCH(D$2,ref_dontTouch!$A$2:$S$2,0),FALSE))</f>
        <v/>
      </c>
      <c r="E33" s="75" t="str">
        <f>IF(ISBLANK(INDIRECT("'ref_dontTouch'!R"&amp;ROW(C33)&amp;"C"&amp;MATCH(E$2,ref_dontTouch!$A$2:$S$2,0),FALSE)),"",INDIRECT("'ref_dontTouch'!R"&amp;ROW(C33)&amp;"C"&amp;MATCH(E$2,ref_dontTouch!$A$2:$S$2,0),FALSE))</f>
        <v/>
      </c>
      <c r="F33" s="76" t="str">
        <f>IF(ISBLANK(INDIRECT("'ref_dontTouch'!R"&amp;ROW(D33)&amp;"C"&amp;MATCH("LG Stmt",ref_dontTouch!$A$2:$S$2,0),FALSE)),"",INDIRECT("'ref_dontTouch'!R"&amp;ROW(D33)&amp;"C"&amp;MATCH("LG Stmt",ref_dontTouch!$A$2:$S$2,0),FALSE))</f>
        <v/>
      </c>
      <c r="G33" s="76" t="str">
        <f>IF(ISBLANK(INDIRECT("'ref_dontTouch'!R"&amp;ROW(E33)&amp;"C"&amp;MATCH("Set",ref_dontTouch!$A$2:$S$2,0),FALSE)),"",INDIRECT("'ref_dontTouch'!R"&amp;ROW(E33)&amp;"C"&amp;MATCH("Set",ref_dontTouch!$A$2:$S$2,0),FALSE))</f>
        <v/>
      </c>
    </row>
    <row r="34">
      <c r="A34" s="72" t="str">
        <f>IF(ISBLANK(INDIRECT("'ref_dontTouch'!R"&amp;ROW(A34)&amp;"C"&amp;MATCH(A$2,ref_dontTouch!$A$2:$S$2,0),FALSE)),"",INDIRECT("'ref_dontTouch'!R"&amp;ROW(A34)&amp;"C"&amp;MATCH(A$2,ref_dontTouch!$A$2:$S$2,0),FALSE))</f>
        <v/>
      </c>
      <c r="B34" s="73" t="str">
        <f>IF(A34="","",A34&amp;" - "&amp;VLOOKUP(A34,ref_dontTouch!C:Z,MATCH("statement",ref_dontTouch!$C$2:$Z$2,0),0))</f>
        <v/>
      </c>
      <c r="C34" s="74" t="str">
        <f>IF(ISBLANK(INDIRECT("'ref_dontTouch'!R"&amp;ROW(C34)&amp;"C"&amp;MATCH(C$2,ref_dontTouch!$A$2:$S$2,0),FALSE)),"",INDIRECT("'ref_dontTouch'!R"&amp;ROW(C34)&amp;"C"&amp;MATCH(C$2,ref_dontTouch!$A$2:$S$2,0),FALSE))</f>
        <v/>
      </c>
      <c r="D34" s="73" t="str">
        <f>IF(ISBLANK(INDIRECT("'ref_dontTouch'!R"&amp;ROW(D34)&amp;"C"&amp;MATCH(A$2,ref_dontTouch!$A$2:$S$2,0),FALSE)),"",INDIRECT("'ref_dontTouch'!R"&amp;ROW(D34)&amp;"C"&amp;MATCH(D$2,ref_dontTouch!$A$2:$S$2,0),FALSE))</f>
        <v/>
      </c>
      <c r="E34" s="75" t="str">
        <f>IF(ISBLANK(INDIRECT("'ref_dontTouch'!R"&amp;ROW(C34)&amp;"C"&amp;MATCH(E$2,ref_dontTouch!$A$2:$S$2,0),FALSE)),"",INDIRECT("'ref_dontTouch'!R"&amp;ROW(C34)&amp;"C"&amp;MATCH(E$2,ref_dontTouch!$A$2:$S$2,0),FALSE))</f>
        <v/>
      </c>
      <c r="F34" s="76" t="str">
        <f>IF(ISBLANK(INDIRECT("'ref_dontTouch'!R"&amp;ROW(D34)&amp;"C"&amp;MATCH("LG Stmt",ref_dontTouch!$A$2:$S$2,0),FALSE)),"",INDIRECT("'ref_dontTouch'!R"&amp;ROW(D34)&amp;"C"&amp;MATCH("LG Stmt",ref_dontTouch!$A$2:$S$2,0),FALSE))</f>
        <v/>
      </c>
      <c r="G34" s="76" t="str">
        <f>IF(ISBLANK(INDIRECT("'ref_dontTouch'!R"&amp;ROW(E34)&amp;"C"&amp;MATCH("Set",ref_dontTouch!$A$2:$S$2,0),FALSE)),"",INDIRECT("'ref_dontTouch'!R"&amp;ROW(E34)&amp;"C"&amp;MATCH("Set",ref_dontTouch!$A$2:$S$2,0),FALSE))</f>
        <v/>
      </c>
    </row>
    <row r="35">
      <c r="A35" s="72" t="str">
        <f>IF(ISBLANK(INDIRECT("'ref_dontTouch'!R"&amp;ROW(A35)&amp;"C"&amp;MATCH(A$2,ref_dontTouch!$A$2:$S$2,0),FALSE)),"",INDIRECT("'ref_dontTouch'!R"&amp;ROW(A35)&amp;"C"&amp;MATCH(A$2,ref_dontTouch!$A$2:$S$2,0),FALSE))</f>
        <v/>
      </c>
      <c r="B35" s="73" t="str">
        <f>IF(A35="","",A35&amp;" - "&amp;VLOOKUP(A35,ref_dontTouch!C:Z,MATCH("statement",ref_dontTouch!$C$2:$Z$2,0),0))</f>
        <v/>
      </c>
      <c r="C35" s="74" t="str">
        <f>IF(ISBLANK(INDIRECT("'ref_dontTouch'!R"&amp;ROW(C35)&amp;"C"&amp;MATCH(C$2,ref_dontTouch!$A$2:$S$2,0),FALSE)),"",INDIRECT("'ref_dontTouch'!R"&amp;ROW(C35)&amp;"C"&amp;MATCH(C$2,ref_dontTouch!$A$2:$S$2,0),FALSE))</f>
        <v/>
      </c>
      <c r="D35" s="73" t="str">
        <f>IF(ISBLANK(INDIRECT("'ref_dontTouch'!R"&amp;ROW(D35)&amp;"C"&amp;MATCH(A$2,ref_dontTouch!$A$2:$S$2,0),FALSE)),"",INDIRECT("'ref_dontTouch'!R"&amp;ROW(D35)&amp;"C"&amp;MATCH(D$2,ref_dontTouch!$A$2:$S$2,0),FALSE))</f>
        <v/>
      </c>
      <c r="E35" s="75" t="str">
        <f>IF(ISBLANK(INDIRECT("'ref_dontTouch'!R"&amp;ROW(C35)&amp;"C"&amp;MATCH(E$2,ref_dontTouch!$A$2:$S$2,0),FALSE)),"",INDIRECT("'ref_dontTouch'!R"&amp;ROW(C35)&amp;"C"&amp;MATCH(E$2,ref_dontTouch!$A$2:$S$2,0),FALSE))</f>
        <v/>
      </c>
      <c r="F35" s="76" t="str">
        <f>IF(ISBLANK(INDIRECT("'ref_dontTouch'!R"&amp;ROW(D35)&amp;"C"&amp;MATCH("LG Stmt",ref_dontTouch!$A$2:$S$2,0),FALSE)),"",INDIRECT("'ref_dontTouch'!R"&amp;ROW(D35)&amp;"C"&amp;MATCH("LG Stmt",ref_dontTouch!$A$2:$S$2,0),FALSE))</f>
        <v/>
      </c>
      <c r="G35" s="76" t="str">
        <f>IF(ISBLANK(INDIRECT("'ref_dontTouch'!R"&amp;ROW(E35)&amp;"C"&amp;MATCH("Set",ref_dontTouch!$A$2:$S$2,0),FALSE)),"",INDIRECT("'ref_dontTouch'!R"&amp;ROW(E35)&amp;"C"&amp;MATCH("Set",ref_dontTouch!$A$2:$S$2,0),FALSE))</f>
        <v/>
      </c>
    </row>
    <row r="36">
      <c r="A36" s="72" t="str">
        <f>IF(ISBLANK(INDIRECT("'ref_dontTouch'!R"&amp;ROW(A36)&amp;"C"&amp;MATCH(A$2,ref_dontTouch!$A$2:$S$2,0),FALSE)),"",INDIRECT("'ref_dontTouch'!R"&amp;ROW(A36)&amp;"C"&amp;MATCH(A$2,ref_dontTouch!$A$2:$S$2,0),FALSE))</f>
        <v/>
      </c>
      <c r="B36" s="73" t="str">
        <f>IF(A36="","",A36&amp;" - "&amp;VLOOKUP(A36,ref_dontTouch!C:Z,MATCH("statement",ref_dontTouch!$C$2:$Z$2,0),0))</f>
        <v/>
      </c>
      <c r="C36" s="74" t="str">
        <f>IF(ISBLANK(INDIRECT("'ref_dontTouch'!R"&amp;ROW(C36)&amp;"C"&amp;MATCH(C$2,ref_dontTouch!$A$2:$S$2,0),FALSE)),"",INDIRECT("'ref_dontTouch'!R"&amp;ROW(C36)&amp;"C"&amp;MATCH(C$2,ref_dontTouch!$A$2:$S$2,0),FALSE))</f>
        <v/>
      </c>
      <c r="D36" s="73" t="str">
        <f>IF(ISBLANK(INDIRECT("'ref_dontTouch'!R"&amp;ROW(D36)&amp;"C"&amp;MATCH(A$2,ref_dontTouch!$A$2:$S$2,0),FALSE)),"",INDIRECT("'ref_dontTouch'!R"&amp;ROW(D36)&amp;"C"&amp;MATCH(D$2,ref_dontTouch!$A$2:$S$2,0),FALSE))</f>
        <v/>
      </c>
      <c r="E36" s="75" t="str">
        <f>IF(ISBLANK(INDIRECT("'ref_dontTouch'!R"&amp;ROW(C36)&amp;"C"&amp;MATCH(E$2,ref_dontTouch!$A$2:$S$2,0),FALSE)),"",INDIRECT("'ref_dontTouch'!R"&amp;ROW(C36)&amp;"C"&amp;MATCH(E$2,ref_dontTouch!$A$2:$S$2,0),FALSE))</f>
        <v/>
      </c>
      <c r="F36" s="76" t="str">
        <f>IF(ISBLANK(INDIRECT("'ref_dontTouch'!R"&amp;ROW(D36)&amp;"C"&amp;MATCH("LG Stmt",ref_dontTouch!$A$2:$S$2,0),FALSE)),"",INDIRECT("'ref_dontTouch'!R"&amp;ROW(D36)&amp;"C"&amp;MATCH("LG Stmt",ref_dontTouch!$A$2:$S$2,0),FALSE))</f>
        <v/>
      </c>
      <c r="G36" s="76" t="str">
        <f>IF(ISBLANK(INDIRECT("'ref_dontTouch'!R"&amp;ROW(E36)&amp;"C"&amp;MATCH("Set",ref_dontTouch!$A$2:$S$2,0),FALSE)),"",INDIRECT("'ref_dontTouch'!R"&amp;ROW(E36)&amp;"C"&amp;MATCH("Set",ref_dontTouch!$A$2:$S$2,0),FALSE))</f>
        <v/>
      </c>
    </row>
    <row r="37">
      <c r="A37" s="72" t="str">
        <f>IF(ISBLANK(INDIRECT("'ref_dontTouch'!R"&amp;ROW(A37)&amp;"C"&amp;MATCH(A$2,ref_dontTouch!$A$2:$S$2,0),FALSE)),"",INDIRECT("'ref_dontTouch'!R"&amp;ROW(A37)&amp;"C"&amp;MATCH(A$2,ref_dontTouch!$A$2:$S$2,0),FALSE))</f>
        <v/>
      </c>
      <c r="B37" s="73" t="str">
        <f>IF(A37="","",A37&amp;" - "&amp;VLOOKUP(A37,ref_dontTouch!C:Z,MATCH("statement",ref_dontTouch!$C$2:$Z$2,0),0))</f>
        <v/>
      </c>
      <c r="C37" s="74" t="str">
        <f>IF(ISBLANK(INDIRECT("'ref_dontTouch'!R"&amp;ROW(C37)&amp;"C"&amp;MATCH(C$2,ref_dontTouch!$A$2:$S$2,0),FALSE)),"",INDIRECT("'ref_dontTouch'!R"&amp;ROW(C37)&amp;"C"&amp;MATCH(C$2,ref_dontTouch!$A$2:$S$2,0),FALSE))</f>
        <v/>
      </c>
      <c r="D37" s="73" t="str">
        <f>IF(ISBLANK(INDIRECT("'ref_dontTouch'!R"&amp;ROW(D37)&amp;"C"&amp;MATCH(A$2,ref_dontTouch!$A$2:$S$2,0),FALSE)),"",INDIRECT("'ref_dontTouch'!R"&amp;ROW(D37)&amp;"C"&amp;MATCH(D$2,ref_dontTouch!$A$2:$S$2,0),FALSE))</f>
        <v/>
      </c>
      <c r="E37" s="75" t="str">
        <f>IF(ISBLANK(INDIRECT("'ref_dontTouch'!R"&amp;ROW(C37)&amp;"C"&amp;MATCH(E$2,ref_dontTouch!$A$2:$S$2,0),FALSE)),"",INDIRECT("'ref_dontTouch'!R"&amp;ROW(C37)&amp;"C"&amp;MATCH(E$2,ref_dontTouch!$A$2:$S$2,0),FALSE))</f>
        <v/>
      </c>
      <c r="F37" s="76" t="str">
        <f>IF(ISBLANK(INDIRECT("'ref_dontTouch'!R"&amp;ROW(D37)&amp;"C"&amp;MATCH("LG Stmt",ref_dontTouch!$A$2:$S$2,0),FALSE)),"",INDIRECT("'ref_dontTouch'!R"&amp;ROW(D37)&amp;"C"&amp;MATCH("LG Stmt",ref_dontTouch!$A$2:$S$2,0),FALSE))</f>
        <v/>
      </c>
      <c r="G37" s="76" t="str">
        <f>IF(ISBLANK(INDIRECT("'ref_dontTouch'!R"&amp;ROW(E37)&amp;"C"&amp;MATCH("Set",ref_dontTouch!$A$2:$S$2,0),FALSE)),"",INDIRECT("'ref_dontTouch'!R"&amp;ROW(E37)&amp;"C"&amp;MATCH("Set",ref_dontTouch!$A$2:$S$2,0),FALSE))</f>
        <v/>
      </c>
    </row>
    <row r="38">
      <c r="A38" s="72" t="str">
        <f>IF(ISBLANK(INDIRECT("'ref_dontTouch'!R"&amp;ROW(A38)&amp;"C"&amp;MATCH(A$2,ref_dontTouch!$A$2:$S$2,0),FALSE)),"",INDIRECT("'ref_dontTouch'!R"&amp;ROW(A38)&amp;"C"&amp;MATCH(A$2,ref_dontTouch!$A$2:$S$2,0),FALSE))</f>
        <v/>
      </c>
      <c r="B38" s="73" t="str">
        <f>IF(A38="","",A38&amp;" - "&amp;VLOOKUP(A38,ref_dontTouch!C:Z,MATCH("statement",ref_dontTouch!$C$2:$Z$2,0),0))</f>
        <v/>
      </c>
      <c r="C38" s="74" t="str">
        <f>IF(ISBLANK(INDIRECT("'ref_dontTouch'!R"&amp;ROW(C38)&amp;"C"&amp;MATCH(C$2,ref_dontTouch!$A$2:$S$2,0),FALSE)),"",INDIRECT("'ref_dontTouch'!R"&amp;ROW(C38)&amp;"C"&amp;MATCH(C$2,ref_dontTouch!$A$2:$S$2,0),FALSE))</f>
        <v/>
      </c>
      <c r="D38" s="73" t="str">
        <f>IF(ISBLANK(INDIRECT("'ref_dontTouch'!R"&amp;ROW(D38)&amp;"C"&amp;MATCH(A$2,ref_dontTouch!$A$2:$S$2,0),FALSE)),"",INDIRECT("'ref_dontTouch'!R"&amp;ROW(D38)&amp;"C"&amp;MATCH(D$2,ref_dontTouch!$A$2:$S$2,0),FALSE))</f>
        <v/>
      </c>
      <c r="E38" s="75" t="str">
        <f>IF(ISBLANK(INDIRECT("'ref_dontTouch'!R"&amp;ROW(C38)&amp;"C"&amp;MATCH(E$2,ref_dontTouch!$A$2:$S$2,0),FALSE)),"",INDIRECT("'ref_dontTouch'!R"&amp;ROW(C38)&amp;"C"&amp;MATCH(E$2,ref_dontTouch!$A$2:$S$2,0),FALSE))</f>
        <v/>
      </c>
      <c r="F38" s="76" t="str">
        <f>IF(ISBLANK(INDIRECT("'ref_dontTouch'!R"&amp;ROW(D38)&amp;"C"&amp;MATCH("LG Stmt",ref_dontTouch!$A$2:$S$2,0),FALSE)),"",INDIRECT("'ref_dontTouch'!R"&amp;ROW(D38)&amp;"C"&amp;MATCH("LG Stmt",ref_dontTouch!$A$2:$S$2,0),FALSE))</f>
        <v/>
      </c>
      <c r="G38" s="76" t="str">
        <f>IF(ISBLANK(INDIRECT("'ref_dontTouch'!R"&amp;ROW(E38)&amp;"C"&amp;MATCH("Set",ref_dontTouch!$A$2:$S$2,0),FALSE)),"",INDIRECT("'ref_dontTouch'!R"&amp;ROW(E38)&amp;"C"&amp;MATCH("Set",ref_dontTouch!$A$2:$S$2,0),FALSE))</f>
        <v/>
      </c>
    </row>
    <row r="39">
      <c r="A39" s="72" t="str">
        <f>IF(ISBLANK(INDIRECT("'ref_dontTouch'!R"&amp;ROW(A39)&amp;"C"&amp;MATCH(A$2,ref_dontTouch!$A$2:$S$2,0),FALSE)),"",INDIRECT("'ref_dontTouch'!R"&amp;ROW(A39)&amp;"C"&amp;MATCH(A$2,ref_dontTouch!$A$2:$S$2,0),FALSE))</f>
        <v/>
      </c>
      <c r="B39" s="73" t="str">
        <f>IF(A39="","",A39&amp;" - "&amp;VLOOKUP(A39,ref_dontTouch!C:Z,MATCH("statement",ref_dontTouch!$C$2:$Z$2,0),0))</f>
        <v/>
      </c>
      <c r="C39" s="74" t="str">
        <f>IF(ISBLANK(INDIRECT("'ref_dontTouch'!R"&amp;ROW(C39)&amp;"C"&amp;MATCH(C$2,ref_dontTouch!$A$2:$S$2,0),FALSE)),"",INDIRECT("'ref_dontTouch'!R"&amp;ROW(C39)&amp;"C"&amp;MATCH(C$2,ref_dontTouch!$A$2:$S$2,0),FALSE))</f>
        <v/>
      </c>
      <c r="D39" s="73" t="str">
        <f>IF(ISBLANK(INDIRECT("'ref_dontTouch'!R"&amp;ROW(D39)&amp;"C"&amp;MATCH(A$2,ref_dontTouch!$A$2:$S$2,0),FALSE)),"",INDIRECT("'ref_dontTouch'!R"&amp;ROW(D39)&amp;"C"&amp;MATCH(D$2,ref_dontTouch!$A$2:$S$2,0),FALSE))</f>
        <v/>
      </c>
      <c r="E39" s="75" t="str">
        <f>IF(ISBLANK(INDIRECT("'ref_dontTouch'!R"&amp;ROW(C39)&amp;"C"&amp;MATCH(E$2,ref_dontTouch!$A$2:$S$2,0),FALSE)),"",INDIRECT("'ref_dontTouch'!R"&amp;ROW(C39)&amp;"C"&amp;MATCH(E$2,ref_dontTouch!$A$2:$S$2,0),FALSE))</f>
        <v/>
      </c>
      <c r="F39" s="76" t="str">
        <f>IF(ISBLANK(INDIRECT("'ref_dontTouch'!R"&amp;ROW(D39)&amp;"C"&amp;MATCH("LG Stmt",ref_dontTouch!$A$2:$S$2,0),FALSE)),"",INDIRECT("'ref_dontTouch'!R"&amp;ROW(D39)&amp;"C"&amp;MATCH("LG Stmt",ref_dontTouch!$A$2:$S$2,0),FALSE))</f>
        <v/>
      </c>
      <c r="G39" s="76" t="str">
        <f>IF(ISBLANK(INDIRECT("'ref_dontTouch'!R"&amp;ROW(E39)&amp;"C"&amp;MATCH("Set",ref_dontTouch!$A$2:$S$2,0),FALSE)),"",INDIRECT("'ref_dontTouch'!R"&amp;ROW(E39)&amp;"C"&amp;MATCH("Set",ref_dontTouch!$A$2:$S$2,0),FALSE))</f>
        <v/>
      </c>
    </row>
    <row r="40">
      <c r="A40" s="72" t="str">
        <f>IF(ISBLANK(INDIRECT("'ref_dontTouch'!R"&amp;ROW(A40)&amp;"C"&amp;MATCH(A$2,ref_dontTouch!$A$2:$S$2,0),FALSE)),"",INDIRECT("'ref_dontTouch'!R"&amp;ROW(A40)&amp;"C"&amp;MATCH(A$2,ref_dontTouch!$A$2:$S$2,0),FALSE))</f>
        <v/>
      </c>
      <c r="B40" s="73" t="str">
        <f>IF(A40="","",A40&amp;" - "&amp;VLOOKUP(A40,ref_dontTouch!C:Z,MATCH("statement",ref_dontTouch!$C$2:$Z$2,0),0))</f>
        <v/>
      </c>
      <c r="C40" s="74" t="str">
        <f>IF(ISBLANK(INDIRECT("'ref_dontTouch'!R"&amp;ROW(C40)&amp;"C"&amp;MATCH(C$2,ref_dontTouch!$A$2:$S$2,0),FALSE)),"",INDIRECT("'ref_dontTouch'!R"&amp;ROW(C40)&amp;"C"&amp;MATCH(C$2,ref_dontTouch!$A$2:$S$2,0),FALSE))</f>
        <v/>
      </c>
      <c r="D40" s="73" t="str">
        <f>IF(ISBLANK(INDIRECT("'ref_dontTouch'!R"&amp;ROW(D40)&amp;"C"&amp;MATCH(A$2,ref_dontTouch!$A$2:$S$2,0),FALSE)),"",INDIRECT("'ref_dontTouch'!R"&amp;ROW(D40)&amp;"C"&amp;MATCH(D$2,ref_dontTouch!$A$2:$S$2,0),FALSE))</f>
        <v/>
      </c>
      <c r="E40" s="75" t="str">
        <f>IF(ISBLANK(INDIRECT("'ref_dontTouch'!R"&amp;ROW(C40)&amp;"C"&amp;MATCH(E$2,ref_dontTouch!$A$2:$S$2,0),FALSE)),"",INDIRECT("'ref_dontTouch'!R"&amp;ROW(C40)&amp;"C"&amp;MATCH(E$2,ref_dontTouch!$A$2:$S$2,0),FALSE))</f>
        <v/>
      </c>
      <c r="F40" s="76" t="str">
        <f>IF(ISBLANK(INDIRECT("'ref_dontTouch'!R"&amp;ROW(D40)&amp;"C"&amp;MATCH("LG Stmt",ref_dontTouch!$A$2:$S$2,0),FALSE)),"",INDIRECT("'ref_dontTouch'!R"&amp;ROW(D40)&amp;"C"&amp;MATCH("LG Stmt",ref_dontTouch!$A$2:$S$2,0),FALSE))</f>
        <v/>
      </c>
      <c r="G40" s="76" t="str">
        <f>IF(ISBLANK(INDIRECT("'ref_dontTouch'!R"&amp;ROW(E40)&amp;"C"&amp;MATCH("Set",ref_dontTouch!$A$2:$S$2,0),FALSE)),"",INDIRECT("'ref_dontTouch'!R"&amp;ROW(E40)&amp;"C"&amp;MATCH("Set",ref_dontTouch!$A$2:$S$2,0),FALSE))</f>
        <v/>
      </c>
    </row>
    <row r="41">
      <c r="A41" s="72" t="str">
        <f>IF(ISBLANK(INDIRECT("'ref_dontTouch'!R"&amp;ROW(A41)&amp;"C"&amp;MATCH(A$2,ref_dontTouch!$A$2:$S$2,0),FALSE)),"",INDIRECT("'ref_dontTouch'!R"&amp;ROW(A41)&amp;"C"&amp;MATCH(A$2,ref_dontTouch!$A$2:$S$2,0),FALSE))</f>
        <v/>
      </c>
      <c r="B41" s="73" t="str">
        <f>IF(A41="","",A41&amp;" - "&amp;VLOOKUP(A41,ref_dontTouch!C:Z,MATCH("statement",ref_dontTouch!$C$2:$Z$2,0),0))</f>
        <v/>
      </c>
      <c r="C41" s="74" t="str">
        <f>IF(ISBLANK(INDIRECT("'ref_dontTouch'!R"&amp;ROW(C41)&amp;"C"&amp;MATCH(C$2,ref_dontTouch!$A$2:$S$2,0),FALSE)),"",INDIRECT("'ref_dontTouch'!R"&amp;ROW(C41)&amp;"C"&amp;MATCH(C$2,ref_dontTouch!$A$2:$S$2,0),FALSE))</f>
        <v/>
      </c>
      <c r="D41" s="73" t="str">
        <f>IF(ISBLANK(INDIRECT("'ref_dontTouch'!R"&amp;ROW(D41)&amp;"C"&amp;MATCH(A$2,ref_dontTouch!$A$2:$S$2,0),FALSE)),"",INDIRECT("'ref_dontTouch'!R"&amp;ROW(D41)&amp;"C"&amp;MATCH(D$2,ref_dontTouch!$A$2:$S$2,0),FALSE))</f>
        <v/>
      </c>
      <c r="E41" s="75" t="str">
        <f>IF(ISBLANK(INDIRECT("'ref_dontTouch'!R"&amp;ROW(C41)&amp;"C"&amp;MATCH(E$2,ref_dontTouch!$A$2:$S$2,0),FALSE)),"",INDIRECT("'ref_dontTouch'!R"&amp;ROW(C41)&amp;"C"&amp;MATCH(E$2,ref_dontTouch!$A$2:$S$2,0),FALSE))</f>
        <v/>
      </c>
      <c r="F41" s="76" t="str">
        <f>IF(ISBLANK(INDIRECT("'ref_dontTouch'!R"&amp;ROW(D41)&amp;"C"&amp;MATCH("LG Stmt",ref_dontTouch!$A$2:$S$2,0),FALSE)),"",INDIRECT("'ref_dontTouch'!R"&amp;ROW(D41)&amp;"C"&amp;MATCH("LG Stmt",ref_dontTouch!$A$2:$S$2,0),FALSE))</f>
        <v/>
      </c>
      <c r="G41" s="76" t="str">
        <f>IF(ISBLANK(INDIRECT("'ref_dontTouch'!R"&amp;ROW(E41)&amp;"C"&amp;MATCH("Set",ref_dontTouch!$A$2:$S$2,0),FALSE)),"",INDIRECT("'ref_dontTouch'!R"&amp;ROW(E41)&amp;"C"&amp;MATCH("Set",ref_dontTouch!$A$2:$S$2,0),FALSE))</f>
        <v/>
      </c>
    </row>
    <row r="42">
      <c r="A42" s="72" t="str">
        <f>IF(ISBLANK(INDIRECT("'ref_dontTouch'!R"&amp;ROW(A42)&amp;"C"&amp;MATCH(A$2,ref_dontTouch!$A$2:$S$2,0),FALSE)),"",INDIRECT("'ref_dontTouch'!R"&amp;ROW(A42)&amp;"C"&amp;MATCH(A$2,ref_dontTouch!$A$2:$S$2,0),FALSE))</f>
        <v/>
      </c>
      <c r="B42" s="73" t="str">
        <f>IF(A42="","",A42&amp;" - "&amp;VLOOKUP(A42,ref_dontTouch!C:Z,MATCH("statement",ref_dontTouch!$C$2:$Z$2,0),0))</f>
        <v/>
      </c>
      <c r="C42" s="74" t="str">
        <f>IF(ISBLANK(INDIRECT("'ref_dontTouch'!R"&amp;ROW(C42)&amp;"C"&amp;MATCH(C$2,ref_dontTouch!$A$2:$S$2,0),FALSE)),"",INDIRECT("'ref_dontTouch'!R"&amp;ROW(C42)&amp;"C"&amp;MATCH(C$2,ref_dontTouch!$A$2:$S$2,0),FALSE))</f>
        <v/>
      </c>
      <c r="D42" s="73" t="str">
        <f>IF(ISBLANK(INDIRECT("'ref_dontTouch'!R"&amp;ROW(D42)&amp;"C"&amp;MATCH(A$2,ref_dontTouch!$A$2:$S$2,0),FALSE)),"",INDIRECT("'ref_dontTouch'!R"&amp;ROW(D42)&amp;"C"&amp;MATCH(D$2,ref_dontTouch!$A$2:$S$2,0),FALSE))</f>
        <v/>
      </c>
      <c r="E42" s="75" t="str">
        <f>IF(ISBLANK(INDIRECT("'ref_dontTouch'!R"&amp;ROW(C42)&amp;"C"&amp;MATCH(E$2,ref_dontTouch!$A$2:$S$2,0),FALSE)),"",INDIRECT("'ref_dontTouch'!R"&amp;ROW(C42)&amp;"C"&amp;MATCH(E$2,ref_dontTouch!$A$2:$S$2,0),FALSE))</f>
        <v/>
      </c>
      <c r="F42" s="76" t="str">
        <f>IF(ISBLANK(INDIRECT("'ref_dontTouch'!R"&amp;ROW(D42)&amp;"C"&amp;MATCH("LG Stmt",ref_dontTouch!$A$2:$S$2,0),FALSE)),"",INDIRECT("'ref_dontTouch'!R"&amp;ROW(D42)&amp;"C"&amp;MATCH("LG Stmt",ref_dontTouch!$A$2:$S$2,0),FALSE))</f>
        <v/>
      </c>
      <c r="G42" s="76" t="str">
        <f>IF(ISBLANK(INDIRECT("'ref_dontTouch'!R"&amp;ROW(E42)&amp;"C"&amp;MATCH("Set",ref_dontTouch!$A$2:$S$2,0),FALSE)),"",INDIRECT("'ref_dontTouch'!R"&amp;ROW(E42)&amp;"C"&amp;MATCH("Set",ref_dontTouch!$A$2:$S$2,0),FALSE))</f>
        <v/>
      </c>
    </row>
    <row r="43">
      <c r="A43" s="72" t="str">
        <f>IF(ISBLANK(INDIRECT("'ref_dontTouch'!R"&amp;ROW(A43)&amp;"C"&amp;MATCH(A$2,ref_dontTouch!$A$2:$S$2,0),FALSE)),"",INDIRECT("'ref_dontTouch'!R"&amp;ROW(A43)&amp;"C"&amp;MATCH(A$2,ref_dontTouch!$A$2:$S$2,0),FALSE))</f>
        <v/>
      </c>
      <c r="B43" s="73" t="str">
        <f>IF(A43="","",A43&amp;" - "&amp;VLOOKUP(A43,ref_dontTouch!C:Z,MATCH("statement",ref_dontTouch!$C$2:$Z$2,0),0))</f>
        <v/>
      </c>
      <c r="C43" s="74" t="str">
        <f>IF(ISBLANK(INDIRECT("'ref_dontTouch'!R"&amp;ROW(C43)&amp;"C"&amp;MATCH(C$2,ref_dontTouch!$A$2:$S$2,0),FALSE)),"",INDIRECT("'ref_dontTouch'!R"&amp;ROW(C43)&amp;"C"&amp;MATCH(C$2,ref_dontTouch!$A$2:$S$2,0),FALSE))</f>
        <v/>
      </c>
      <c r="D43" s="73" t="str">
        <f>IF(ISBLANK(INDIRECT("'ref_dontTouch'!R"&amp;ROW(D43)&amp;"C"&amp;MATCH(A$2,ref_dontTouch!$A$2:$S$2,0),FALSE)),"",INDIRECT("'ref_dontTouch'!R"&amp;ROW(D43)&amp;"C"&amp;MATCH(D$2,ref_dontTouch!$A$2:$S$2,0),FALSE))</f>
        <v/>
      </c>
      <c r="E43" s="75" t="str">
        <f>IF(ISBLANK(INDIRECT("'ref_dontTouch'!R"&amp;ROW(C43)&amp;"C"&amp;MATCH(E$2,ref_dontTouch!$A$2:$S$2,0),FALSE)),"",INDIRECT("'ref_dontTouch'!R"&amp;ROW(C43)&amp;"C"&amp;MATCH(E$2,ref_dontTouch!$A$2:$S$2,0),FALSE))</f>
        <v/>
      </c>
      <c r="F43" s="76" t="str">
        <f>IF(ISBLANK(INDIRECT("'ref_dontTouch'!R"&amp;ROW(D43)&amp;"C"&amp;MATCH("LG Stmt",ref_dontTouch!$A$2:$S$2,0),FALSE)),"",INDIRECT("'ref_dontTouch'!R"&amp;ROW(D43)&amp;"C"&amp;MATCH("LG Stmt",ref_dontTouch!$A$2:$S$2,0),FALSE))</f>
        <v/>
      </c>
      <c r="G43" s="76" t="str">
        <f>IF(ISBLANK(INDIRECT("'ref_dontTouch'!R"&amp;ROW(E43)&amp;"C"&amp;MATCH("Set",ref_dontTouch!$A$2:$S$2,0),FALSE)),"",INDIRECT("'ref_dontTouch'!R"&amp;ROW(E43)&amp;"C"&amp;MATCH("Set",ref_dontTouch!$A$2:$S$2,0),FALSE))</f>
        <v/>
      </c>
    </row>
    <row r="44">
      <c r="A44" s="72" t="str">
        <f>IF(ISBLANK(INDIRECT("'ref_dontTouch'!R"&amp;ROW(A44)&amp;"C"&amp;MATCH(A$2,ref_dontTouch!$A$2:$S$2,0),FALSE)),"",INDIRECT("'ref_dontTouch'!R"&amp;ROW(A44)&amp;"C"&amp;MATCH(A$2,ref_dontTouch!$A$2:$S$2,0),FALSE))</f>
        <v/>
      </c>
      <c r="B44" s="73" t="str">
        <f>IF(A44="","",A44&amp;" - "&amp;VLOOKUP(A44,ref_dontTouch!C:Z,MATCH("statement",ref_dontTouch!$C$2:$Z$2,0),0))</f>
        <v/>
      </c>
      <c r="C44" s="74" t="str">
        <f>IF(ISBLANK(INDIRECT("'ref_dontTouch'!R"&amp;ROW(C44)&amp;"C"&amp;MATCH(C$2,ref_dontTouch!$A$2:$S$2,0),FALSE)),"",INDIRECT("'ref_dontTouch'!R"&amp;ROW(C44)&amp;"C"&amp;MATCH(C$2,ref_dontTouch!$A$2:$S$2,0),FALSE))</f>
        <v/>
      </c>
      <c r="D44" s="73" t="str">
        <f>IF(ISBLANK(INDIRECT("'ref_dontTouch'!R"&amp;ROW(D44)&amp;"C"&amp;MATCH(A$2,ref_dontTouch!$A$2:$S$2,0),FALSE)),"",INDIRECT("'ref_dontTouch'!R"&amp;ROW(D44)&amp;"C"&amp;MATCH(D$2,ref_dontTouch!$A$2:$S$2,0),FALSE))</f>
        <v/>
      </c>
      <c r="E44" s="75" t="str">
        <f>IF(ISBLANK(INDIRECT("'ref_dontTouch'!R"&amp;ROW(C44)&amp;"C"&amp;MATCH(E$2,ref_dontTouch!$A$2:$S$2,0),FALSE)),"",INDIRECT("'ref_dontTouch'!R"&amp;ROW(C44)&amp;"C"&amp;MATCH(E$2,ref_dontTouch!$A$2:$S$2,0),FALSE))</f>
        <v/>
      </c>
      <c r="F44" s="76" t="str">
        <f>IF(ISBLANK(INDIRECT("'ref_dontTouch'!R"&amp;ROW(D44)&amp;"C"&amp;MATCH("LG Stmt",ref_dontTouch!$A$2:$S$2,0),FALSE)),"",INDIRECT("'ref_dontTouch'!R"&amp;ROW(D44)&amp;"C"&amp;MATCH("LG Stmt",ref_dontTouch!$A$2:$S$2,0),FALSE))</f>
        <v/>
      </c>
      <c r="G44" s="76" t="str">
        <f>IF(ISBLANK(INDIRECT("'ref_dontTouch'!R"&amp;ROW(E44)&amp;"C"&amp;MATCH("Set",ref_dontTouch!$A$2:$S$2,0),FALSE)),"",INDIRECT("'ref_dontTouch'!R"&amp;ROW(E44)&amp;"C"&amp;MATCH("Set",ref_dontTouch!$A$2:$S$2,0),FALSE))</f>
        <v/>
      </c>
    </row>
    <row r="45">
      <c r="A45" s="72" t="str">
        <f>IF(ISBLANK(INDIRECT("'ref_dontTouch'!R"&amp;ROW(A45)&amp;"C"&amp;MATCH(A$2,ref_dontTouch!$A$2:$S$2,0),FALSE)),"",INDIRECT("'ref_dontTouch'!R"&amp;ROW(A45)&amp;"C"&amp;MATCH(A$2,ref_dontTouch!$A$2:$S$2,0),FALSE))</f>
        <v/>
      </c>
      <c r="B45" s="73" t="str">
        <f>IF(A45="","",A45&amp;" - "&amp;VLOOKUP(A45,ref_dontTouch!C:Z,MATCH("statement",ref_dontTouch!$C$2:$Z$2,0),0))</f>
        <v/>
      </c>
      <c r="C45" s="74" t="str">
        <f>IF(ISBLANK(INDIRECT("'ref_dontTouch'!R"&amp;ROW(C45)&amp;"C"&amp;MATCH(C$2,ref_dontTouch!$A$2:$S$2,0),FALSE)),"",INDIRECT("'ref_dontTouch'!R"&amp;ROW(C45)&amp;"C"&amp;MATCH(C$2,ref_dontTouch!$A$2:$S$2,0),FALSE))</f>
        <v/>
      </c>
      <c r="D45" s="73" t="str">
        <f>IF(ISBLANK(INDIRECT("'ref_dontTouch'!R"&amp;ROW(D45)&amp;"C"&amp;MATCH(A$2,ref_dontTouch!$A$2:$S$2,0),FALSE)),"",INDIRECT("'ref_dontTouch'!R"&amp;ROW(D45)&amp;"C"&amp;MATCH(D$2,ref_dontTouch!$A$2:$S$2,0),FALSE))</f>
        <v/>
      </c>
      <c r="E45" s="75" t="str">
        <f>IF(ISBLANK(INDIRECT("'ref_dontTouch'!R"&amp;ROW(C45)&amp;"C"&amp;MATCH(E$2,ref_dontTouch!$A$2:$S$2,0),FALSE)),"",INDIRECT("'ref_dontTouch'!R"&amp;ROW(C45)&amp;"C"&amp;MATCH(E$2,ref_dontTouch!$A$2:$S$2,0),FALSE))</f>
        <v/>
      </c>
      <c r="F45" s="76" t="str">
        <f>IF(ISBLANK(INDIRECT("'ref_dontTouch'!R"&amp;ROW(D45)&amp;"C"&amp;MATCH("LG Stmt",ref_dontTouch!$A$2:$S$2,0),FALSE)),"",INDIRECT("'ref_dontTouch'!R"&amp;ROW(D45)&amp;"C"&amp;MATCH("LG Stmt",ref_dontTouch!$A$2:$S$2,0),FALSE))</f>
        <v/>
      </c>
      <c r="G45" s="76" t="str">
        <f>IF(ISBLANK(INDIRECT("'ref_dontTouch'!R"&amp;ROW(E45)&amp;"C"&amp;MATCH("Set",ref_dontTouch!$A$2:$S$2,0),FALSE)),"",INDIRECT("'ref_dontTouch'!R"&amp;ROW(E45)&amp;"C"&amp;MATCH("Set",ref_dontTouch!$A$2:$S$2,0),FALSE))</f>
        <v/>
      </c>
    </row>
    <row r="46">
      <c r="A46" s="72" t="str">
        <f>IF(ISBLANK(INDIRECT("'ref_dontTouch'!R"&amp;ROW(A46)&amp;"C"&amp;MATCH(A$2,ref_dontTouch!$A$2:$S$2,0),FALSE)),"",INDIRECT("'ref_dontTouch'!R"&amp;ROW(A46)&amp;"C"&amp;MATCH(A$2,ref_dontTouch!$A$2:$S$2,0),FALSE))</f>
        <v/>
      </c>
      <c r="B46" s="73" t="str">
        <f>IF(A46="","",A46&amp;" - "&amp;VLOOKUP(A46,ref_dontTouch!C:Z,MATCH("statement",ref_dontTouch!$C$2:$Z$2,0),0))</f>
        <v/>
      </c>
      <c r="C46" s="74" t="str">
        <f>IF(ISBLANK(INDIRECT("'ref_dontTouch'!R"&amp;ROW(C46)&amp;"C"&amp;MATCH(C$2,ref_dontTouch!$A$2:$S$2,0),FALSE)),"",INDIRECT("'ref_dontTouch'!R"&amp;ROW(C46)&amp;"C"&amp;MATCH(C$2,ref_dontTouch!$A$2:$S$2,0),FALSE))</f>
        <v/>
      </c>
      <c r="D46" s="73" t="str">
        <f>IF(ISBLANK(INDIRECT("'ref_dontTouch'!R"&amp;ROW(D46)&amp;"C"&amp;MATCH(A$2,ref_dontTouch!$A$2:$S$2,0),FALSE)),"",INDIRECT("'ref_dontTouch'!R"&amp;ROW(D46)&amp;"C"&amp;MATCH(D$2,ref_dontTouch!$A$2:$S$2,0),FALSE))</f>
        <v/>
      </c>
      <c r="E46" s="75" t="str">
        <f>IF(ISBLANK(INDIRECT("'ref_dontTouch'!R"&amp;ROW(C46)&amp;"C"&amp;MATCH(E$2,ref_dontTouch!$A$2:$S$2,0),FALSE)),"",INDIRECT("'ref_dontTouch'!R"&amp;ROW(C46)&amp;"C"&amp;MATCH(E$2,ref_dontTouch!$A$2:$S$2,0),FALSE))</f>
        <v/>
      </c>
      <c r="F46" s="76" t="str">
        <f>IF(ISBLANK(INDIRECT("'ref_dontTouch'!R"&amp;ROW(D46)&amp;"C"&amp;MATCH("LG Stmt",ref_dontTouch!$A$2:$S$2,0),FALSE)),"",INDIRECT("'ref_dontTouch'!R"&amp;ROW(D46)&amp;"C"&amp;MATCH("LG Stmt",ref_dontTouch!$A$2:$S$2,0),FALSE))</f>
        <v/>
      </c>
      <c r="G46" s="76" t="str">
        <f>IF(ISBLANK(INDIRECT("'ref_dontTouch'!R"&amp;ROW(E46)&amp;"C"&amp;MATCH("Set",ref_dontTouch!$A$2:$S$2,0),FALSE)),"",INDIRECT("'ref_dontTouch'!R"&amp;ROW(E46)&amp;"C"&amp;MATCH("Set",ref_dontTouch!$A$2:$S$2,0),FALSE))</f>
        <v/>
      </c>
    </row>
    <row r="47">
      <c r="A47" s="72" t="str">
        <f>IF(ISBLANK(INDIRECT("'ref_dontTouch'!R"&amp;ROW(A47)&amp;"C"&amp;MATCH(A$2,ref_dontTouch!$A$2:$S$2,0),FALSE)),"",INDIRECT("'ref_dontTouch'!R"&amp;ROW(A47)&amp;"C"&amp;MATCH(A$2,ref_dontTouch!$A$2:$S$2,0),FALSE))</f>
        <v/>
      </c>
      <c r="B47" s="73" t="str">
        <f>IF(A47="","",A47&amp;" - "&amp;VLOOKUP(A47,ref_dontTouch!C:Z,MATCH("statement",ref_dontTouch!$C$2:$Z$2,0),0))</f>
        <v/>
      </c>
      <c r="C47" s="74" t="str">
        <f>IF(ISBLANK(INDIRECT("'ref_dontTouch'!R"&amp;ROW(C47)&amp;"C"&amp;MATCH(C$2,ref_dontTouch!$A$2:$S$2,0),FALSE)),"",INDIRECT("'ref_dontTouch'!R"&amp;ROW(C47)&amp;"C"&amp;MATCH(C$2,ref_dontTouch!$A$2:$S$2,0),FALSE))</f>
        <v/>
      </c>
      <c r="D47" s="73" t="str">
        <f>IF(ISBLANK(INDIRECT("'ref_dontTouch'!R"&amp;ROW(D47)&amp;"C"&amp;MATCH(A$2,ref_dontTouch!$A$2:$S$2,0),FALSE)),"",INDIRECT("'ref_dontTouch'!R"&amp;ROW(D47)&amp;"C"&amp;MATCH(D$2,ref_dontTouch!$A$2:$S$2,0),FALSE))</f>
        <v/>
      </c>
      <c r="E47" s="75" t="str">
        <f>IF(ISBLANK(INDIRECT("'ref_dontTouch'!R"&amp;ROW(C47)&amp;"C"&amp;MATCH(E$2,ref_dontTouch!$A$2:$S$2,0),FALSE)),"",INDIRECT("'ref_dontTouch'!R"&amp;ROW(C47)&amp;"C"&amp;MATCH(E$2,ref_dontTouch!$A$2:$S$2,0),FALSE))</f>
        <v/>
      </c>
      <c r="F47" s="76" t="str">
        <f>IF(ISBLANK(INDIRECT("'ref_dontTouch'!R"&amp;ROW(D47)&amp;"C"&amp;MATCH("LG Stmt",ref_dontTouch!$A$2:$S$2,0),FALSE)),"",INDIRECT("'ref_dontTouch'!R"&amp;ROW(D47)&amp;"C"&amp;MATCH("LG Stmt",ref_dontTouch!$A$2:$S$2,0),FALSE))</f>
        <v/>
      </c>
      <c r="G47" s="76" t="str">
        <f>IF(ISBLANK(INDIRECT("'ref_dontTouch'!R"&amp;ROW(E47)&amp;"C"&amp;MATCH("Set",ref_dontTouch!$A$2:$S$2,0),FALSE)),"",INDIRECT("'ref_dontTouch'!R"&amp;ROW(E47)&amp;"C"&amp;MATCH("Set",ref_dontTouch!$A$2:$S$2,0),FALSE))</f>
        <v/>
      </c>
    </row>
    <row r="48">
      <c r="A48" s="72" t="str">
        <f>IF(ISBLANK(INDIRECT("'ref_dontTouch'!R"&amp;ROW(A48)&amp;"C"&amp;MATCH(A$2,ref_dontTouch!$A$2:$S$2,0),FALSE)),"",INDIRECT("'ref_dontTouch'!R"&amp;ROW(A48)&amp;"C"&amp;MATCH(A$2,ref_dontTouch!$A$2:$S$2,0),FALSE))</f>
        <v/>
      </c>
      <c r="B48" s="73" t="str">
        <f>IF(A48="","",A48&amp;" - "&amp;VLOOKUP(A48,ref_dontTouch!C:Z,MATCH("statement",ref_dontTouch!$C$2:$Z$2,0),0))</f>
        <v/>
      </c>
      <c r="C48" s="74" t="str">
        <f>IF(ISBLANK(INDIRECT("'ref_dontTouch'!R"&amp;ROW(C48)&amp;"C"&amp;MATCH(C$2,ref_dontTouch!$A$2:$S$2,0),FALSE)),"",INDIRECT("'ref_dontTouch'!R"&amp;ROW(C48)&amp;"C"&amp;MATCH(C$2,ref_dontTouch!$A$2:$S$2,0),FALSE))</f>
        <v/>
      </c>
      <c r="D48" s="73" t="str">
        <f>IF(ISBLANK(INDIRECT("'ref_dontTouch'!R"&amp;ROW(D48)&amp;"C"&amp;MATCH(A$2,ref_dontTouch!$A$2:$S$2,0),FALSE)),"",INDIRECT("'ref_dontTouch'!R"&amp;ROW(D48)&amp;"C"&amp;MATCH(D$2,ref_dontTouch!$A$2:$S$2,0),FALSE))</f>
        <v/>
      </c>
      <c r="E48" s="75" t="str">
        <f>IF(ISBLANK(INDIRECT("'ref_dontTouch'!R"&amp;ROW(C48)&amp;"C"&amp;MATCH(E$2,ref_dontTouch!$A$2:$S$2,0),FALSE)),"",INDIRECT("'ref_dontTouch'!R"&amp;ROW(C48)&amp;"C"&amp;MATCH(E$2,ref_dontTouch!$A$2:$S$2,0),FALSE))</f>
        <v/>
      </c>
      <c r="F48" s="76" t="str">
        <f>IF(ISBLANK(INDIRECT("'ref_dontTouch'!R"&amp;ROW(D48)&amp;"C"&amp;MATCH("LG Stmt",ref_dontTouch!$A$2:$S$2,0),FALSE)),"",INDIRECT("'ref_dontTouch'!R"&amp;ROW(D48)&amp;"C"&amp;MATCH("LG Stmt",ref_dontTouch!$A$2:$S$2,0),FALSE))</f>
        <v/>
      </c>
      <c r="G48" s="76" t="str">
        <f>IF(ISBLANK(INDIRECT("'ref_dontTouch'!R"&amp;ROW(E48)&amp;"C"&amp;MATCH("Set",ref_dontTouch!$A$2:$S$2,0),FALSE)),"",INDIRECT("'ref_dontTouch'!R"&amp;ROW(E48)&amp;"C"&amp;MATCH("Set",ref_dontTouch!$A$2:$S$2,0),FALSE))</f>
        <v/>
      </c>
    </row>
    <row r="49">
      <c r="A49" s="72" t="str">
        <f>IF(ISBLANK(INDIRECT("'ref_dontTouch'!R"&amp;ROW(A49)&amp;"C"&amp;MATCH(A$2,ref_dontTouch!$A$2:$S$2,0),FALSE)),"",INDIRECT("'ref_dontTouch'!R"&amp;ROW(A49)&amp;"C"&amp;MATCH(A$2,ref_dontTouch!$A$2:$S$2,0),FALSE))</f>
        <v/>
      </c>
      <c r="B49" s="73" t="str">
        <f>IF(A49="","",A49&amp;" - "&amp;VLOOKUP(A49,ref_dontTouch!C:Z,MATCH("statement",ref_dontTouch!$C$2:$Z$2,0),0))</f>
        <v/>
      </c>
      <c r="C49" s="74" t="str">
        <f>IF(ISBLANK(INDIRECT("'ref_dontTouch'!R"&amp;ROW(C49)&amp;"C"&amp;MATCH(C$2,ref_dontTouch!$A$2:$S$2,0),FALSE)),"",INDIRECT("'ref_dontTouch'!R"&amp;ROW(C49)&amp;"C"&amp;MATCH(C$2,ref_dontTouch!$A$2:$S$2,0),FALSE))</f>
        <v/>
      </c>
      <c r="D49" s="73" t="str">
        <f>IF(ISBLANK(INDIRECT("'ref_dontTouch'!R"&amp;ROW(D49)&amp;"C"&amp;MATCH(A$2,ref_dontTouch!$A$2:$S$2,0),FALSE)),"",INDIRECT("'ref_dontTouch'!R"&amp;ROW(D49)&amp;"C"&amp;MATCH(D$2,ref_dontTouch!$A$2:$S$2,0),FALSE))</f>
        <v/>
      </c>
      <c r="E49" s="75" t="str">
        <f>IF(ISBLANK(INDIRECT("'ref_dontTouch'!R"&amp;ROW(C49)&amp;"C"&amp;MATCH(E$2,ref_dontTouch!$A$2:$S$2,0),FALSE)),"",INDIRECT("'ref_dontTouch'!R"&amp;ROW(C49)&amp;"C"&amp;MATCH(E$2,ref_dontTouch!$A$2:$S$2,0),FALSE))</f>
        <v/>
      </c>
      <c r="F49" s="76" t="str">
        <f>IF(ISBLANK(INDIRECT("'ref_dontTouch'!R"&amp;ROW(D49)&amp;"C"&amp;MATCH("LG Stmt",ref_dontTouch!$A$2:$S$2,0),FALSE)),"",INDIRECT("'ref_dontTouch'!R"&amp;ROW(D49)&amp;"C"&amp;MATCH("LG Stmt",ref_dontTouch!$A$2:$S$2,0),FALSE))</f>
        <v/>
      </c>
      <c r="G49" s="76" t="str">
        <f>IF(ISBLANK(INDIRECT("'ref_dontTouch'!R"&amp;ROW(E49)&amp;"C"&amp;MATCH("Set",ref_dontTouch!$A$2:$S$2,0),FALSE)),"",INDIRECT("'ref_dontTouch'!R"&amp;ROW(E49)&amp;"C"&amp;MATCH("Set",ref_dontTouch!$A$2:$S$2,0),FALSE))</f>
        <v/>
      </c>
    </row>
    <row r="50">
      <c r="A50" s="72" t="str">
        <f>IF(ISBLANK(INDIRECT("'ref_dontTouch'!R"&amp;ROW(A50)&amp;"C"&amp;MATCH(A$2,ref_dontTouch!$A$2:$S$2,0),FALSE)),"",INDIRECT("'ref_dontTouch'!R"&amp;ROW(A50)&amp;"C"&amp;MATCH(A$2,ref_dontTouch!$A$2:$S$2,0),FALSE))</f>
        <v/>
      </c>
      <c r="B50" s="73" t="str">
        <f>IF(A50="","",A50&amp;" - "&amp;VLOOKUP(A50,ref_dontTouch!C:Z,MATCH("statement",ref_dontTouch!$C$2:$Z$2,0),0))</f>
        <v/>
      </c>
      <c r="C50" s="74" t="str">
        <f>IF(ISBLANK(INDIRECT("'ref_dontTouch'!R"&amp;ROW(C50)&amp;"C"&amp;MATCH(C$2,ref_dontTouch!$A$2:$S$2,0),FALSE)),"",INDIRECT("'ref_dontTouch'!R"&amp;ROW(C50)&amp;"C"&amp;MATCH(C$2,ref_dontTouch!$A$2:$S$2,0),FALSE))</f>
        <v/>
      </c>
      <c r="D50" s="73" t="str">
        <f>IF(ISBLANK(INDIRECT("'ref_dontTouch'!R"&amp;ROW(D50)&amp;"C"&amp;MATCH(A$2,ref_dontTouch!$A$2:$S$2,0),FALSE)),"",INDIRECT("'ref_dontTouch'!R"&amp;ROW(D50)&amp;"C"&amp;MATCH(D$2,ref_dontTouch!$A$2:$S$2,0),FALSE))</f>
        <v/>
      </c>
      <c r="E50" s="75" t="str">
        <f>IF(ISBLANK(INDIRECT("'ref_dontTouch'!R"&amp;ROW(C50)&amp;"C"&amp;MATCH(E$2,ref_dontTouch!$A$2:$S$2,0),FALSE)),"",INDIRECT("'ref_dontTouch'!R"&amp;ROW(C50)&amp;"C"&amp;MATCH(E$2,ref_dontTouch!$A$2:$S$2,0),FALSE))</f>
        <v/>
      </c>
      <c r="F50" s="76" t="str">
        <f>IF(ISBLANK(INDIRECT("'ref_dontTouch'!R"&amp;ROW(D50)&amp;"C"&amp;MATCH("LG Stmt",ref_dontTouch!$A$2:$S$2,0),FALSE)),"",INDIRECT("'ref_dontTouch'!R"&amp;ROW(D50)&amp;"C"&amp;MATCH("LG Stmt",ref_dontTouch!$A$2:$S$2,0),FALSE))</f>
        <v/>
      </c>
      <c r="G50" s="76" t="str">
        <f>IF(ISBLANK(INDIRECT("'ref_dontTouch'!R"&amp;ROW(E50)&amp;"C"&amp;MATCH("Set",ref_dontTouch!$A$2:$S$2,0),FALSE)),"",INDIRECT("'ref_dontTouch'!R"&amp;ROW(E50)&amp;"C"&amp;MATCH("Set",ref_dontTouch!$A$2:$S$2,0),FALSE))</f>
        <v/>
      </c>
    </row>
    <row r="51">
      <c r="A51" s="72" t="str">
        <f>IF(ISBLANK(INDIRECT("'ref_dontTouch'!R"&amp;ROW(A51)&amp;"C"&amp;MATCH(A$2,ref_dontTouch!$A$2:$S$2,0),FALSE)),"",INDIRECT("'ref_dontTouch'!R"&amp;ROW(A51)&amp;"C"&amp;MATCH(A$2,ref_dontTouch!$A$2:$S$2,0),FALSE))</f>
        <v/>
      </c>
      <c r="B51" s="73" t="str">
        <f>IF(A51="","",A51&amp;" - "&amp;VLOOKUP(A51,ref_dontTouch!C:Z,MATCH("statement",ref_dontTouch!$C$2:$Z$2,0),0))</f>
        <v/>
      </c>
      <c r="C51" s="74" t="str">
        <f>IF(ISBLANK(INDIRECT("'ref_dontTouch'!R"&amp;ROW(C51)&amp;"C"&amp;MATCH(C$2,ref_dontTouch!$A$2:$S$2,0),FALSE)),"",INDIRECT("'ref_dontTouch'!R"&amp;ROW(C51)&amp;"C"&amp;MATCH(C$2,ref_dontTouch!$A$2:$S$2,0),FALSE))</f>
        <v/>
      </c>
      <c r="D51" s="73" t="str">
        <f>IF(ISBLANK(INDIRECT("'ref_dontTouch'!R"&amp;ROW(D51)&amp;"C"&amp;MATCH(A$2,ref_dontTouch!$A$2:$S$2,0),FALSE)),"",INDIRECT("'ref_dontTouch'!R"&amp;ROW(D51)&amp;"C"&amp;MATCH(D$2,ref_dontTouch!$A$2:$S$2,0),FALSE))</f>
        <v/>
      </c>
      <c r="E51" s="75" t="str">
        <f>IF(ISBLANK(INDIRECT("'ref_dontTouch'!R"&amp;ROW(C51)&amp;"C"&amp;MATCH(E$2,ref_dontTouch!$A$2:$S$2,0),FALSE)),"",INDIRECT("'ref_dontTouch'!R"&amp;ROW(C51)&amp;"C"&amp;MATCH(E$2,ref_dontTouch!$A$2:$S$2,0),FALSE))</f>
        <v/>
      </c>
      <c r="F51" s="76" t="str">
        <f>IF(ISBLANK(INDIRECT("'ref_dontTouch'!R"&amp;ROW(D51)&amp;"C"&amp;MATCH("LG Stmt",ref_dontTouch!$A$2:$S$2,0),FALSE)),"",INDIRECT("'ref_dontTouch'!R"&amp;ROW(D51)&amp;"C"&amp;MATCH("LG Stmt",ref_dontTouch!$A$2:$S$2,0),FALSE))</f>
        <v/>
      </c>
      <c r="G51" s="76" t="str">
        <f>IF(ISBLANK(INDIRECT("'ref_dontTouch'!R"&amp;ROW(E51)&amp;"C"&amp;MATCH("Set",ref_dontTouch!$A$2:$S$2,0),FALSE)),"",INDIRECT("'ref_dontTouch'!R"&amp;ROW(E51)&amp;"C"&amp;MATCH("Set",ref_dontTouch!$A$2:$S$2,0),FALSE))</f>
        <v/>
      </c>
    </row>
    <row r="52">
      <c r="A52" s="72" t="str">
        <f>IF(ISBLANK(INDIRECT("'ref_dontTouch'!R"&amp;ROW(A52)&amp;"C"&amp;MATCH(A$2,ref_dontTouch!$A$2:$S$2,0),FALSE)),"",INDIRECT("'ref_dontTouch'!R"&amp;ROW(A52)&amp;"C"&amp;MATCH(A$2,ref_dontTouch!$A$2:$S$2,0),FALSE))</f>
        <v/>
      </c>
      <c r="B52" s="73" t="str">
        <f>IF(A52="","",A52&amp;" - "&amp;VLOOKUP(A52,ref_dontTouch!C:Z,MATCH("statement",ref_dontTouch!$C$2:$Z$2,0),0))</f>
        <v/>
      </c>
      <c r="C52" s="74" t="str">
        <f>IF(ISBLANK(INDIRECT("'ref_dontTouch'!R"&amp;ROW(C52)&amp;"C"&amp;MATCH(C$2,ref_dontTouch!$A$2:$S$2,0),FALSE)),"",INDIRECT("'ref_dontTouch'!R"&amp;ROW(C52)&amp;"C"&amp;MATCH(C$2,ref_dontTouch!$A$2:$S$2,0),FALSE))</f>
        <v/>
      </c>
      <c r="D52" s="73" t="str">
        <f>IF(ISBLANK(INDIRECT("'ref_dontTouch'!R"&amp;ROW(D52)&amp;"C"&amp;MATCH(A$2,ref_dontTouch!$A$2:$S$2,0),FALSE)),"",INDIRECT("'ref_dontTouch'!R"&amp;ROW(D52)&amp;"C"&amp;MATCH(D$2,ref_dontTouch!$A$2:$S$2,0),FALSE))</f>
        <v/>
      </c>
      <c r="E52" s="75" t="str">
        <f>IF(ISBLANK(INDIRECT("'ref_dontTouch'!R"&amp;ROW(C52)&amp;"C"&amp;MATCH(E$2,ref_dontTouch!$A$2:$S$2,0),FALSE)),"",INDIRECT("'ref_dontTouch'!R"&amp;ROW(C52)&amp;"C"&amp;MATCH(E$2,ref_dontTouch!$A$2:$S$2,0),FALSE))</f>
        <v/>
      </c>
      <c r="F52" s="76" t="str">
        <f>IF(ISBLANK(INDIRECT("'ref_dontTouch'!R"&amp;ROW(D52)&amp;"C"&amp;MATCH("LG Stmt",ref_dontTouch!$A$2:$S$2,0),FALSE)),"",INDIRECT("'ref_dontTouch'!R"&amp;ROW(D52)&amp;"C"&amp;MATCH("LG Stmt",ref_dontTouch!$A$2:$S$2,0),FALSE))</f>
        <v/>
      </c>
      <c r="G52" s="76" t="str">
        <f>IF(ISBLANK(INDIRECT("'ref_dontTouch'!R"&amp;ROW(E52)&amp;"C"&amp;MATCH("Set",ref_dontTouch!$A$2:$S$2,0),FALSE)),"",INDIRECT("'ref_dontTouch'!R"&amp;ROW(E52)&amp;"C"&amp;MATCH("Set",ref_dontTouch!$A$2:$S$2,0),FALSE))</f>
        <v/>
      </c>
    </row>
    <row r="53">
      <c r="A53" s="72" t="str">
        <f>IF(ISBLANK(INDIRECT("'ref_dontTouch'!R"&amp;ROW(A53)&amp;"C"&amp;MATCH(A$2,ref_dontTouch!$A$2:$S$2,0),FALSE)),"",INDIRECT("'ref_dontTouch'!R"&amp;ROW(A53)&amp;"C"&amp;MATCH(A$2,ref_dontTouch!$A$2:$S$2,0),FALSE))</f>
        <v/>
      </c>
      <c r="B53" s="73" t="str">
        <f>IF(A53="","",A53&amp;" - "&amp;VLOOKUP(A53,ref_dontTouch!C:Z,MATCH("statement",ref_dontTouch!$C$2:$Z$2,0),0))</f>
        <v/>
      </c>
      <c r="C53" s="74" t="str">
        <f>IF(ISBLANK(INDIRECT("'ref_dontTouch'!R"&amp;ROW(C53)&amp;"C"&amp;MATCH(C$2,ref_dontTouch!$A$2:$S$2,0),FALSE)),"",INDIRECT("'ref_dontTouch'!R"&amp;ROW(C53)&amp;"C"&amp;MATCH(C$2,ref_dontTouch!$A$2:$S$2,0),FALSE))</f>
        <v/>
      </c>
      <c r="D53" s="73" t="str">
        <f>IF(ISBLANK(INDIRECT("'ref_dontTouch'!R"&amp;ROW(D53)&amp;"C"&amp;MATCH(A$2,ref_dontTouch!$A$2:$S$2,0),FALSE)),"",INDIRECT("'ref_dontTouch'!R"&amp;ROW(D53)&amp;"C"&amp;MATCH(D$2,ref_dontTouch!$A$2:$S$2,0),FALSE))</f>
        <v/>
      </c>
      <c r="E53" s="75" t="str">
        <f>IF(ISBLANK(INDIRECT("'ref_dontTouch'!R"&amp;ROW(C53)&amp;"C"&amp;MATCH(E$2,ref_dontTouch!$A$2:$S$2,0),FALSE)),"",INDIRECT("'ref_dontTouch'!R"&amp;ROW(C53)&amp;"C"&amp;MATCH(E$2,ref_dontTouch!$A$2:$S$2,0),FALSE))</f>
        <v/>
      </c>
      <c r="F53" s="76" t="str">
        <f>IF(ISBLANK(INDIRECT("'ref_dontTouch'!R"&amp;ROW(D53)&amp;"C"&amp;MATCH("LG Stmt",ref_dontTouch!$A$2:$S$2,0),FALSE)),"",INDIRECT("'ref_dontTouch'!R"&amp;ROW(D53)&amp;"C"&amp;MATCH("LG Stmt",ref_dontTouch!$A$2:$S$2,0),FALSE))</f>
        <v/>
      </c>
      <c r="G53" s="76" t="str">
        <f>IF(ISBLANK(INDIRECT("'ref_dontTouch'!R"&amp;ROW(E53)&amp;"C"&amp;MATCH("Set",ref_dontTouch!$A$2:$S$2,0),FALSE)),"",INDIRECT("'ref_dontTouch'!R"&amp;ROW(E53)&amp;"C"&amp;MATCH("Set",ref_dontTouch!$A$2:$S$2,0),FALSE))</f>
        <v/>
      </c>
    </row>
    <row r="54">
      <c r="A54" s="72" t="str">
        <f>IF(ISBLANK(INDIRECT("'ref_dontTouch'!R"&amp;ROW(A54)&amp;"C"&amp;MATCH(A$2,ref_dontTouch!$A$2:$S$2,0),FALSE)),"",INDIRECT("'ref_dontTouch'!R"&amp;ROW(A54)&amp;"C"&amp;MATCH(A$2,ref_dontTouch!$A$2:$S$2,0),FALSE))</f>
        <v/>
      </c>
      <c r="B54" s="73" t="str">
        <f>IF(A54="","",A54&amp;" - "&amp;VLOOKUP(A54,ref_dontTouch!C:Z,MATCH("statement",ref_dontTouch!$C$2:$Z$2,0),0))</f>
        <v/>
      </c>
      <c r="C54" s="74" t="str">
        <f>IF(ISBLANK(INDIRECT("'ref_dontTouch'!R"&amp;ROW(C54)&amp;"C"&amp;MATCH(C$2,ref_dontTouch!$A$2:$S$2,0),FALSE)),"",INDIRECT("'ref_dontTouch'!R"&amp;ROW(C54)&amp;"C"&amp;MATCH(C$2,ref_dontTouch!$A$2:$S$2,0),FALSE))</f>
        <v/>
      </c>
      <c r="D54" s="73" t="str">
        <f>IF(ISBLANK(INDIRECT("'ref_dontTouch'!R"&amp;ROW(D54)&amp;"C"&amp;MATCH(A$2,ref_dontTouch!$A$2:$S$2,0),FALSE)),"",INDIRECT("'ref_dontTouch'!R"&amp;ROW(D54)&amp;"C"&amp;MATCH(D$2,ref_dontTouch!$A$2:$S$2,0),FALSE))</f>
        <v/>
      </c>
      <c r="E54" s="75" t="str">
        <f>IF(ISBLANK(INDIRECT("'ref_dontTouch'!R"&amp;ROW(C54)&amp;"C"&amp;MATCH(E$2,ref_dontTouch!$A$2:$S$2,0),FALSE)),"",INDIRECT("'ref_dontTouch'!R"&amp;ROW(C54)&amp;"C"&amp;MATCH(E$2,ref_dontTouch!$A$2:$S$2,0),FALSE))</f>
        <v/>
      </c>
      <c r="F54" s="76" t="str">
        <f>IF(ISBLANK(INDIRECT("'ref_dontTouch'!R"&amp;ROW(D54)&amp;"C"&amp;MATCH("LG Stmt",ref_dontTouch!$A$2:$S$2,0),FALSE)),"",INDIRECT("'ref_dontTouch'!R"&amp;ROW(D54)&amp;"C"&amp;MATCH("LG Stmt",ref_dontTouch!$A$2:$S$2,0),FALSE))</f>
        <v/>
      </c>
      <c r="G54" s="76" t="str">
        <f>IF(ISBLANK(INDIRECT("'ref_dontTouch'!R"&amp;ROW(E54)&amp;"C"&amp;MATCH("Set",ref_dontTouch!$A$2:$S$2,0),FALSE)),"",INDIRECT("'ref_dontTouch'!R"&amp;ROW(E54)&amp;"C"&amp;MATCH("Set",ref_dontTouch!$A$2:$S$2,0),FALSE))</f>
        <v/>
      </c>
    </row>
    <row r="55">
      <c r="A55" s="72" t="str">
        <f>IF(ISBLANK(INDIRECT("'ref_dontTouch'!R"&amp;ROW(A55)&amp;"C"&amp;MATCH(A$2,ref_dontTouch!$A$2:$S$2,0),FALSE)),"",INDIRECT("'ref_dontTouch'!R"&amp;ROW(A55)&amp;"C"&amp;MATCH(A$2,ref_dontTouch!$A$2:$S$2,0),FALSE))</f>
        <v/>
      </c>
      <c r="B55" s="73" t="str">
        <f>IF(A55="","",A55&amp;" - "&amp;VLOOKUP(A55,ref_dontTouch!C:Z,MATCH("statement",ref_dontTouch!$C$2:$Z$2,0),0))</f>
        <v/>
      </c>
      <c r="C55" s="74" t="str">
        <f>IF(ISBLANK(INDIRECT("'ref_dontTouch'!R"&amp;ROW(C55)&amp;"C"&amp;MATCH(C$2,ref_dontTouch!$A$2:$S$2,0),FALSE)),"",INDIRECT("'ref_dontTouch'!R"&amp;ROW(C55)&amp;"C"&amp;MATCH(C$2,ref_dontTouch!$A$2:$S$2,0),FALSE))</f>
        <v/>
      </c>
      <c r="D55" s="73" t="str">
        <f>IF(ISBLANK(INDIRECT("'ref_dontTouch'!R"&amp;ROW(D55)&amp;"C"&amp;MATCH(A$2,ref_dontTouch!$A$2:$S$2,0),FALSE)),"",INDIRECT("'ref_dontTouch'!R"&amp;ROW(D55)&amp;"C"&amp;MATCH(D$2,ref_dontTouch!$A$2:$S$2,0),FALSE))</f>
        <v/>
      </c>
      <c r="E55" s="75" t="str">
        <f>IF(ISBLANK(INDIRECT("'ref_dontTouch'!R"&amp;ROW(C55)&amp;"C"&amp;MATCH(E$2,ref_dontTouch!$A$2:$S$2,0),FALSE)),"",INDIRECT("'ref_dontTouch'!R"&amp;ROW(C55)&amp;"C"&amp;MATCH(E$2,ref_dontTouch!$A$2:$S$2,0),FALSE))</f>
        <v/>
      </c>
      <c r="F55" s="76" t="str">
        <f>IF(ISBLANK(INDIRECT("'ref_dontTouch'!R"&amp;ROW(D55)&amp;"C"&amp;MATCH("LG Stmt",ref_dontTouch!$A$2:$S$2,0),FALSE)),"",INDIRECT("'ref_dontTouch'!R"&amp;ROW(D55)&amp;"C"&amp;MATCH("LG Stmt",ref_dontTouch!$A$2:$S$2,0),FALSE))</f>
        <v/>
      </c>
      <c r="G55" s="76" t="str">
        <f>IF(ISBLANK(INDIRECT("'ref_dontTouch'!R"&amp;ROW(E55)&amp;"C"&amp;MATCH("Set",ref_dontTouch!$A$2:$S$2,0),FALSE)),"",INDIRECT("'ref_dontTouch'!R"&amp;ROW(E55)&amp;"C"&amp;MATCH("Set",ref_dontTouch!$A$2:$S$2,0),FALSE))</f>
        <v/>
      </c>
    </row>
    <row r="56">
      <c r="A56" s="72" t="str">
        <f>IF(ISBLANK(INDIRECT("'ref_dontTouch'!R"&amp;ROW(A56)&amp;"C"&amp;MATCH(A$2,ref_dontTouch!$A$2:$S$2,0),FALSE)),"",INDIRECT("'ref_dontTouch'!R"&amp;ROW(A56)&amp;"C"&amp;MATCH(A$2,ref_dontTouch!$A$2:$S$2,0),FALSE))</f>
        <v/>
      </c>
      <c r="B56" s="73" t="str">
        <f>IF(A56="","",A56&amp;" - "&amp;VLOOKUP(A56,ref_dontTouch!C:Z,MATCH("statement",ref_dontTouch!$C$2:$Z$2,0),0))</f>
        <v/>
      </c>
      <c r="C56" s="74" t="str">
        <f>IF(ISBLANK(INDIRECT("'ref_dontTouch'!R"&amp;ROW(C56)&amp;"C"&amp;MATCH(C$2,ref_dontTouch!$A$2:$S$2,0),FALSE)),"",INDIRECT("'ref_dontTouch'!R"&amp;ROW(C56)&amp;"C"&amp;MATCH(C$2,ref_dontTouch!$A$2:$S$2,0),FALSE))</f>
        <v/>
      </c>
      <c r="D56" s="73" t="str">
        <f>IF(ISBLANK(INDIRECT("'ref_dontTouch'!R"&amp;ROW(D56)&amp;"C"&amp;MATCH(A$2,ref_dontTouch!$A$2:$S$2,0),FALSE)),"",INDIRECT("'ref_dontTouch'!R"&amp;ROW(D56)&amp;"C"&amp;MATCH(D$2,ref_dontTouch!$A$2:$S$2,0),FALSE))</f>
        <v/>
      </c>
      <c r="E56" s="75" t="str">
        <f>IF(ISBLANK(INDIRECT("'ref_dontTouch'!R"&amp;ROW(C56)&amp;"C"&amp;MATCH(E$2,ref_dontTouch!$A$2:$S$2,0),FALSE)),"",INDIRECT("'ref_dontTouch'!R"&amp;ROW(C56)&amp;"C"&amp;MATCH(E$2,ref_dontTouch!$A$2:$S$2,0),FALSE))</f>
        <v/>
      </c>
      <c r="F56" s="76" t="str">
        <f>IF(ISBLANK(INDIRECT("'ref_dontTouch'!R"&amp;ROW(D56)&amp;"C"&amp;MATCH("LG Stmt",ref_dontTouch!$A$2:$S$2,0),FALSE)),"",INDIRECT("'ref_dontTouch'!R"&amp;ROW(D56)&amp;"C"&amp;MATCH("LG Stmt",ref_dontTouch!$A$2:$S$2,0),FALSE))</f>
        <v/>
      </c>
      <c r="G56" s="76" t="str">
        <f>IF(ISBLANK(INDIRECT("'ref_dontTouch'!R"&amp;ROW(E56)&amp;"C"&amp;MATCH("Set",ref_dontTouch!$A$2:$S$2,0),FALSE)),"",INDIRECT("'ref_dontTouch'!R"&amp;ROW(E56)&amp;"C"&amp;MATCH("Set",ref_dontTouch!$A$2:$S$2,0),FALSE))</f>
        <v/>
      </c>
    </row>
    <row r="57">
      <c r="A57" s="72" t="str">
        <f>IF(ISBLANK(INDIRECT("'ref_dontTouch'!R"&amp;ROW(A57)&amp;"C"&amp;MATCH(A$2,ref_dontTouch!$A$2:$S$2,0),FALSE)),"",INDIRECT("'ref_dontTouch'!R"&amp;ROW(A57)&amp;"C"&amp;MATCH(A$2,ref_dontTouch!$A$2:$S$2,0),FALSE))</f>
        <v/>
      </c>
      <c r="B57" s="73" t="str">
        <f>IF(A57="","",A57&amp;" - "&amp;VLOOKUP(A57,ref_dontTouch!C:Z,MATCH("statement",ref_dontTouch!$C$2:$Z$2,0),0))</f>
        <v/>
      </c>
      <c r="C57" s="74" t="str">
        <f>IF(ISBLANK(INDIRECT("'ref_dontTouch'!R"&amp;ROW(C57)&amp;"C"&amp;MATCH(C$2,ref_dontTouch!$A$2:$S$2,0),FALSE)),"",INDIRECT("'ref_dontTouch'!R"&amp;ROW(C57)&amp;"C"&amp;MATCH(C$2,ref_dontTouch!$A$2:$S$2,0),FALSE))</f>
        <v/>
      </c>
      <c r="D57" s="73" t="str">
        <f>IF(ISBLANK(INDIRECT("'ref_dontTouch'!R"&amp;ROW(D57)&amp;"C"&amp;MATCH(A$2,ref_dontTouch!$A$2:$S$2,0),FALSE)),"",INDIRECT("'ref_dontTouch'!R"&amp;ROW(D57)&amp;"C"&amp;MATCH(D$2,ref_dontTouch!$A$2:$S$2,0),FALSE))</f>
        <v/>
      </c>
      <c r="E57" s="75" t="str">
        <f>IF(ISBLANK(INDIRECT("'ref_dontTouch'!R"&amp;ROW(C57)&amp;"C"&amp;MATCH(E$2,ref_dontTouch!$A$2:$S$2,0),FALSE)),"",INDIRECT("'ref_dontTouch'!R"&amp;ROW(C57)&amp;"C"&amp;MATCH(E$2,ref_dontTouch!$A$2:$S$2,0),FALSE))</f>
        <v/>
      </c>
      <c r="F57" s="76" t="str">
        <f>IF(ISBLANK(INDIRECT("'ref_dontTouch'!R"&amp;ROW(D57)&amp;"C"&amp;MATCH("LG Stmt",ref_dontTouch!$A$2:$S$2,0),FALSE)),"",INDIRECT("'ref_dontTouch'!R"&amp;ROW(D57)&amp;"C"&amp;MATCH("LG Stmt",ref_dontTouch!$A$2:$S$2,0),FALSE))</f>
        <v/>
      </c>
      <c r="G57" s="76" t="str">
        <f>IF(ISBLANK(INDIRECT("'ref_dontTouch'!R"&amp;ROW(E57)&amp;"C"&amp;MATCH("Set",ref_dontTouch!$A$2:$S$2,0),FALSE)),"",INDIRECT("'ref_dontTouch'!R"&amp;ROW(E57)&amp;"C"&amp;MATCH("Set",ref_dontTouch!$A$2:$S$2,0),FALSE))</f>
        <v/>
      </c>
    </row>
    <row r="58">
      <c r="A58" s="72" t="str">
        <f>IF(ISBLANK(INDIRECT("'ref_dontTouch'!R"&amp;ROW(A58)&amp;"C"&amp;MATCH(A$2,ref_dontTouch!$A$2:$S$2,0),FALSE)),"",INDIRECT("'ref_dontTouch'!R"&amp;ROW(A58)&amp;"C"&amp;MATCH(A$2,ref_dontTouch!$A$2:$S$2,0),FALSE))</f>
        <v/>
      </c>
      <c r="B58" s="73" t="str">
        <f>IF(A58="","",A58&amp;" - "&amp;VLOOKUP(A58,ref_dontTouch!C:Z,MATCH("statement",ref_dontTouch!$C$2:$Z$2,0),0))</f>
        <v/>
      </c>
      <c r="C58" s="74" t="str">
        <f>IF(ISBLANK(INDIRECT("'ref_dontTouch'!R"&amp;ROW(C58)&amp;"C"&amp;MATCH(C$2,ref_dontTouch!$A$2:$S$2,0),FALSE)),"",INDIRECT("'ref_dontTouch'!R"&amp;ROW(C58)&amp;"C"&amp;MATCH(C$2,ref_dontTouch!$A$2:$S$2,0),FALSE))</f>
        <v/>
      </c>
      <c r="D58" s="73" t="str">
        <f>IF(ISBLANK(INDIRECT("'ref_dontTouch'!R"&amp;ROW(D58)&amp;"C"&amp;MATCH(A$2,ref_dontTouch!$A$2:$S$2,0),FALSE)),"",INDIRECT("'ref_dontTouch'!R"&amp;ROW(D58)&amp;"C"&amp;MATCH(D$2,ref_dontTouch!$A$2:$S$2,0),FALSE))</f>
        <v/>
      </c>
      <c r="E58" s="75" t="str">
        <f>IF(ISBLANK(INDIRECT("'ref_dontTouch'!R"&amp;ROW(C58)&amp;"C"&amp;MATCH(E$2,ref_dontTouch!$A$2:$S$2,0),FALSE)),"",INDIRECT("'ref_dontTouch'!R"&amp;ROW(C58)&amp;"C"&amp;MATCH(E$2,ref_dontTouch!$A$2:$S$2,0),FALSE))</f>
        <v/>
      </c>
      <c r="F58" s="76" t="str">
        <f>IF(ISBLANK(INDIRECT("'ref_dontTouch'!R"&amp;ROW(D58)&amp;"C"&amp;MATCH("LG Stmt",ref_dontTouch!$A$2:$S$2,0),FALSE)),"",INDIRECT("'ref_dontTouch'!R"&amp;ROW(D58)&amp;"C"&amp;MATCH("LG Stmt",ref_dontTouch!$A$2:$S$2,0),FALSE))</f>
        <v/>
      </c>
      <c r="G58" s="76" t="str">
        <f>IF(ISBLANK(INDIRECT("'ref_dontTouch'!R"&amp;ROW(E58)&amp;"C"&amp;MATCH("Set",ref_dontTouch!$A$2:$S$2,0),FALSE)),"",INDIRECT("'ref_dontTouch'!R"&amp;ROW(E58)&amp;"C"&amp;MATCH("Set",ref_dontTouch!$A$2:$S$2,0),FALSE))</f>
        <v/>
      </c>
    </row>
    <row r="59">
      <c r="A59" s="72" t="str">
        <f>IF(ISBLANK(INDIRECT("'ref_dontTouch'!R"&amp;ROW(A59)&amp;"C"&amp;MATCH(A$2,ref_dontTouch!$A$2:$S$2,0),FALSE)),"",INDIRECT("'ref_dontTouch'!R"&amp;ROW(A59)&amp;"C"&amp;MATCH(A$2,ref_dontTouch!$A$2:$S$2,0),FALSE))</f>
        <v/>
      </c>
      <c r="B59" s="73" t="str">
        <f>IF(A59="","",A59&amp;" - "&amp;VLOOKUP(A59,ref_dontTouch!C:Z,MATCH("statement",ref_dontTouch!$C$2:$Z$2,0),0))</f>
        <v/>
      </c>
      <c r="C59" s="74" t="str">
        <f>IF(ISBLANK(INDIRECT("'ref_dontTouch'!R"&amp;ROW(C59)&amp;"C"&amp;MATCH(C$2,ref_dontTouch!$A$2:$S$2,0),FALSE)),"",INDIRECT("'ref_dontTouch'!R"&amp;ROW(C59)&amp;"C"&amp;MATCH(C$2,ref_dontTouch!$A$2:$S$2,0),FALSE))</f>
        <v/>
      </c>
      <c r="D59" s="73" t="str">
        <f>IF(ISBLANK(INDIRECT("'ref_dontTouch'!R"&amp;ROW(D59)&amp;"C"&amp;MATCH(A$2,ref_dontTouch!$A$2:$S$2,0),FALSE)),"",INDIRECT("'ref_dontTouch'!R"&amp;ROW(D59)&amp;"C"&amp;MATCH(D$2,ref_dontTouch!$A$2:$S$2,0),FALSE))</f>
        <v/>
      </c>
      <c r="E59" s="75" t="str">
        <f>IF(ISBLANK(INDIRECT("'ref_dontTouch'!R"&amp;ROW(C59)&amp;"C"&amp;MATCH(E$2,ref_dontTouch!$A$2:$S$2,0),FALSE)),"",INDIRECT("'ref_dontTouch'!R"&amp;ROW(C59)&amp;"C"&amp;MATCH(E$2,ref_dontTouch!$A$2:$S$2,0),FALSE))</f>
        <v/>
      </c>
      <c r="F59" s="76" t="str">
        <f>IF(ISBLANK(INDIRECT("'ref_dontTouch'!R"&amp;ROW(D59)&amp;"C"&amp;MATCH("LG Stmt",ref_dontTouch!$A$2:$S$2,0),FALSE)),"",INDIRECT("'ref_dontTouch'!R"&amp;ROW(D59)&amp;"C"&amp;MATCH("LG Stmt",ref_dontTouch!$A$2:$S$2,0),FALSE))</f>
        <v/>
      </c>
      <c r="G59" s="76" t="str">
        <f>IF(ISBLANK(INDIRECT("'ref_dontTouch'!R"&amp;ROW(E59)&amp;"C"&amp;MATCH("Set",ref_dontTouch!$A$2:$S$2,0),FALSE)),"",INDIRECT("'ref_dontTouch'!R"&amp;ROW(E59)&amp;"C"&amp;MATCH("Set",ref_dontTouch!$A$2:$S$2,0),FALSE))</f>
        <v/>
      </c>
    </row>
    <row r="60">
      <c r="A60" s="72" t="str">
        <f>IF(ISBLANK(INDIRECT("'ref_dontTouch'!R"&amp;ROW(A60)&amp;"C"&amp;MATCH(A$2,ref_dontTouch!$A$2:$S$2,0),FALSE)),"",INDIRECT("'ref_dontTouch'!R"&amp;ROW(A60)&amp;"C"&amp;MATCH(A$2,ref_dontTouch!$A$2:$S$2,0),FALSE))</f>
        <v/>
      </c>
      <c r="B60" s="73" t="str">
        <f>IF(A60="","",A60&amp;" - "&amp;VLOOKUP(A60,ref_dontTouch!C:Z,MATCH("statement",ref_dontTouch!$C$2:$Z$2,0),0))</f>
        <v/>
      </c>
      <c r="C60" s="74" t="str">
        <f>IF(ISBLANK(INDIRECT("'ref_dontTouch'!R"&amp;ROW(C60)&amp;"C"&amp;MATCH(C$2,ref_dontTouch!$A$2:$S$2,0),FALSE)),"",INDIRECT("'ref_dontTouch'!R"&amp;ROW(C60)&amp;"C"&amp;MATCH(C$2,ref_dontTouch!$A$2:$S$2,0),FALSE))</f>
        <v/>
      </c>
      <c r="D60" s="73" t="str">
        <f>IF(ISBLANK(INDIRECT("'ref_dontTouch'!R"&amp;ROW(D60)&amp;"C"&amp;MATCH(A$2,ref_dontTouch!$A$2:$S$2,0),FALSE)),"",INDIRECT("'ref_dontTouch'!R"&amp;ROW(D60)&amp;"C"&amp;MATCH(D$2,ref_dontTouch!$A$2:$S$2,0),FALSE))</f>
        <v/>
      </c>
      <c r="E60" s="75" t="str">
        <f>IF(ISBLANK(INDIRECT("'ref_dontTouch'!R"&amp;ROW(C60)&amp;"C"&amp;MATCH(E$2,ref_dontTouch!$A$2:$S$2,0),FALSE)),"",INDIRECT("'ref_dontTouch'!R"&amp;ROW(C60)&amp;"C"&amp;MATCH(E$2,ref_dontTouch!$A$2:$S$2,0),FALSE))</f>
        <v/>
      </c>
      <c r="F60" s="76" t="str">
        <f>IF(ISBLANK(INDIRECT("'ref_dontTouch'!R"&amp;ROW(D60)&amp;"C"&amp;MATCH("LG Stmt",ref_dontTouch!$A$2:$S$2,0),FALSE)),"",INDIRECT("'ref_dontTouch'!R"&amp;ROW(D60)&amp;"C"&amp;MATCH("LG Stmt",ref_dontTouch!$A$2:$S$2,0),FALSE))</f>
        <v/>
      </c>
      <c r="G60" s="76" t="str">
        <f>IF(ISBLANK(INDIRECT("'ref_dontTouch'!R"&amp;ROW(E60)&amp;"C"&amp;MATCH("Set",ref_dontTouch!$A$2:$S$2,0),FALSE)),"",INDIRECT("'ref_dontTouch'!R"&amp;ROW(E60)&amp;"C"&amp;MATCH("Set",ref_dontTouch!$A$2:$S$2,0),FALSE))</f>
        <v/>
      </c>
    </row>
    <row r="61">
      <c r="A61" s="72" t="str">
        <f>IF(ISBLANK(INDIRECT("'ref_dontTouch'!R"&amp;ROW(A61)&amp;"C"&amp;MATCH(A$2,ref_dontTouch!$A$2:$S$2,0),FALSE)),"",INDIRECT("'ref_dontTouch'!R"&amp;ROW(A61)&amp;"C"&amp;MATCH(A$2,ref_dontTouch!$A$2:$S$2,0),FALSE))</f>
        <v/>
      </c>
      <c r="B61" s="73" t="str">
        <f>IF(A61="","",A61&amp;" - "&amp;VLOOKUP(A61,ref_dontTouch!C:Z,MATCH("statement",ref_dontTouch!$C$2:$Z$2,0),0))</f>
        <v/>
      </c>
      <c r="C61" s="74" t="str">
        <f>IF(ISBLANK(INDIRECT("'ref_dontTouch'!R"&amp;ROW(C61)&amp;"C"&amp;MATCH(C$2,ref_dontTouch!$A$2:$S$2,0),FALSE)),"",INDIRECT("'ref_dontTouch'!R"&amp;ROW(C61)&amp;"C"&amp;MATCH(C$2,ref_dontTouch!$A$2:$S$2,0),FALSE))</f>
        <v/>
      </c>
      <c r="D61" s="73" t="str">
        <f>IF(ISBLANK(INDIRECT("'ref_dontTouch'!R"&amp;ROW(D61)&amp;"C"&amp;MATCH(A$2,ref_dontTouch!$A$2:$S$2,0),FALSE)),"",INDIRECT("'ref_dontTouch'!R"&amp;ROW(D61)&amp;"C"&amp;MATCH(D$2,ref_dontTouch!$A$2:$S$2,0),FALSE))</f>
        <v/>
      </c>
      <c r="E61" s="75" t="str">
        <f>IF(ISBLANK(INDIRECT("'ref_dontTouch'!R"&amp;ROW(C61)&amp;"C"&amp;MATCH(E$2,ref_dontTouch!$A$2:$S$2,0),FALSE)),"",INDIRECT("'ref_dontTouch'!R"&amp;ROW(C61)&amp;"C"&amp;MATCH(E$2,ref_dontTouch!$A$2:$S$2,0),FALSE))</f>
        <v/>
      </c>
      <c r="F61" s="76" t="str">
        <f>IF(ISBLANK(INDIRECT("'ref_dontTouch'!R"&amp;ROW(D61)&amp;"C"&amp;MATCH("LG Stmt",ref_dontTouch!$A$2:$S$2,0),FALSE)),"",INDIRECT("'ref_dontTouch'!R"&amp;ROW(D61)&amp;"C"&amp;MATCH("LG Stmt",ref_dontTouch!$A$2:$S$2,0),FALSE))</f>
        <v/>
      </c>
      <c r="G61" s="76" t="str">
        <f>IF(ISBLANK(INDIRECT("'ref_dontTouch'!R"&amp;ROW(E61)&amp;"C"&amp;MATCH("Set",ref_dontTouch!$A$2:$S$2,0),FALSE)),"",INDIRECT("'ref_dontTouch'!R"&amp;ROW(E61)&amp;"C"&amp;MATCH("Set",ref_dontTouch!$A$2:$S$2,0),FALSE))</f>
        <v/>
      </c>
    </row>
    <row r="62">
      <c r="A62" s="72" t="str">
        <f>IF(ISBLANK(INDIRECT("'ref_dontTouch'!R"&amp;ROW(A62)&amp;"C"&amp;MATCH(A$2,ref_dontTouch!$A$2:$S$2,0),FALSE)),"",INDIRECT("'ref_dontTouch'!R"&amp;ROW(A62)&amp;"C"&amp;MATCH(A$2,ref_dontTouch!$A$2:$S$2,0),FALSE))</f>
        <v/>
      </c>
      <c r="B62" s="73" t="str">
        <f>IF(A62="","",A62&amp;" - "&amp;VLOOKUP(A62,ref_dontTouch!C:Z,MATCH("statement",ref_dontTouch!$C$2:$Z$2,0),0))</f>
        <v/>
      </c>
      <c r="C62" s="74" t="str">
        <f>IF(ISBLANK(INDIRECT("'ref_dontTouch'!R"&amp;ROW(C62)&amp;"C"&amp;MATCH(C$2,ref_dontTouch!$A$2:$S$2,0),FALSE)),"",INDIRECT("'ref_dontTouch'!R"&amp;ROW(C62)&amp;"C"&amp;MATCH(C$2,ref_dontTouch!$A$2:$S$2,0),FALSE))</f>
        <v/>
      </c>
      <c r="D62" s="73" t="str">
        <f>IF(ISBLANK(INDIRECT("'ref_dontTouch'!R"&amp;ROW(D62)&amp;"C"&amp;MATCH(A$2,ref_dontTouch!$A$2:$S$2,0),FALSE)),"",INDIRECT("'ref_dontTouch'!R"&amp;ROW(D62)&amp;"C"&amp;MATCH(D$2,ref_dontTouch!$A$2:$S$2,0),FALSE))</f>
        <v/>
      </c>
      <c r="E62" s="75" t="str">
        <f>IF(ISBLANK(INDIRECT("'ref_dontTouch'!R"&amp;ROW(C62)&amp;"C"&amp;MATCH(E$2,ref_dontTouch!$A$2:$S$2,0),FALSE)),"",INDIRECT("'ref_dontTouch'!R"&amp;ROW(C62)&amp;"C"&amp;MATCH(E$2,ref_dontTouch!$A$2:$S$2,0),FALSE))</f>
        <v/>
      </c>
      <c r="F62" s="76" t="str">
        <f>IF(ISBLANK(INDIRECT("'ref_dontTouch'!R"&amp;ROW(D62)&amp;"C"&amp;MATCH("LG Stmt",ref_dontTouch!$A$2:$S$2,0),FALSE)),"",INDIRECT("'ref_dontTouch'!R"&amp;ROW(D62)&amp;"C"&amp;MATCH("LG Stmt",ref_dontTouch!$A$2:$S$2,0),FALSE))</f>
        <v/>
      </c>
      <c r="G62" s="76" t="str">
        <f>IF(ISBLANK(INDIRECT("'ref_dontTouch'!R"&amp;ROW(E62)&amp;"C"&amp;MATCH("Set",ref_dontTouch!$A$2:$S$2,0),FALSE)),"",INDIRECT("'ref_dontTouch'!R"&amp;ROW(E62)&amp;"C"&amp;MATCH("Set",ref_dontTouch!$A$2:$S$2,0),FALSE))</f>
        <v/>
      </c>
    </row>
    <row r="63">
      <c r="A63" s="72" t="str">
        <f>IF(ISBLANK(INDIRECT("'ref_dontTouch'!R"&amp;ROW(A63)&amp;"C"&amp;MATCH(A$2,ref_dontTouch!$A$2:$S$2,0),FALSE)),"",INDIRECT("'ref_dontTouch'!R"&amp;ROW(A63)&amp;"C"&amp;MATCH(A$2,ref_dontTouch!$A$2:$S$2,0),FALSE))</f>
        <v/>
      </c>
      <c r="B63" s="73" t="str">
        <f>IF(A63="","",A63&amp;" - "&amp;VLOOKUP(A63,ref_dontTouch!C:Z,MATCH("statement",ref_dontTouch!$C$2:$Z$2,0),0))</f>
        <v/>
      </c>
      <c r="C63" s="74" t="str">
        <f>IF(ISBLANK(INDIRECT("'ref_dontTouch'!R"&amp;ROW(C63)&amp;"C"&amp;MATCH(C$2,ref_dontTouch!$A$2:$S$2,0),FALSE)),"",INDIRECT("'ref_dontTouch'!R"&amp;ROW(C63)&amp;"C"&amp;MATCH(C$2,ref_dontTouch!$A$2:$S$2,0),FALSE))</f>
        <v/>
      </c>
      <c r="D63" s="73" t="str">
        <f>IF(ISBLANK(INDIRECT("'ref_dontTouch'!R"&amp;ROW(D63)&amp;"C"&amp;MATCH(A$2,ref_dontTouch!$A$2:$S$2,0),FALSE)),"",INDIRECT("'ref_dontTouch'!R"&amp;ROW(D63)&amp;"C"&amp;MATCH(D$2,ref_dontTouch!$A$2:$S$2,0),FALSE))</f>
        <v/>
      </c>
      <c r="E63" s="75" t="str">
        <f>IF(ISBLANK(INDIRECT("'ref_dontTouch'!R"&amp;ROW(C63)&amp;"C"&amp;MATCH(E$2,ref_dontTouch!$A$2:$S$2,0),FALSE)),"",INDIRECT("'ref_dontTouch'!R"&amp;ROW(C63)&amp;"C"&amp;MATCH(E$2,ref_dontTouch!$A$2:$S$2,0),FALSE))</f>
        <v/>
      </c>
      <c r="F63" s="76" t="str">
        <f>IF(ISBLANK(INDIRECT("'ref_dontTouch'!R"&amp;ROW(D63)&amp;"C"&amp;MATCH("LG Stmt",ref_dontTouch!$A$2:$S$2,0),FALSE)),"",INDIRECT("'ref_dontTouch'!R"&amp;ROW(D63)&amp;"C"&amp;MATCH("LG Stmt",ref_dontTouch!$A$2:$S$2,0),FALSE))</f>
        <v/>
      </c>
      <c r="G63" s="76" t="str">
        <f>IF(ISBLANK(INDIRECT("'ref_dontTouch'!R"&amp;ROW(E63)&amp;"C"&amp;MATCH("Set",ref_dontTouch!$A$2:$S$2,0),FALSE)),"",INDIRECT("'ref_dontTouch'!R"&amp;ROW(E63)&amp;"C"&amp;MATCH("Set",ref_dontTouch!$A$2:$S$2,0),FALSE))</f>
        <v/>
      </c>
    </row>
    <row r="64">
      <c r="A64" s="72" t="str">
        <f>IF(ISBLANK(INDIRECT("'ref_dontTouch'!R"&amp;ROW(A64)&amp;"C"&amp;MATCH(A$2,ref_dontTouch!$A$2:$S$2,0),FALSE)),"",INDIRECT("'ref_dontTouch'!R"&amp;ROW(A64)&amp;"C"&amp;MATCH(A$2,ref_dontTouch!$A$2:$S$2,0),FALSE))</f>
        <v/>
      </c>
      <c r="B64" s="73" t="str">
        <f>IF(A64="","",A64&amp;" - "&amp;VLOOKUP(A64,ref_dontTouch!C:Z,MATCH("statement",ref_dontTouch!$C$2:$Z$2,0),0))</f>
        <v/>
      </c>
      <c r="C64" s="74" t="str">
        <f>IF(ISBLANK(INDIRECT("'ref_dontTouch'!R"&amp;ROW(C64)&amp;"C"&amp;MATCH(C$2,ref_dontTouch!$A$2:$S$2,0),FALSE)),"",INDIRECT("'ref_dontTouch'!R"&amp;ROW(C64)&amp;"C"&amp;MATCH(C$2,ref_dontTouch!$A$2:$S$2,0),FALSE))</f>
        <v/>
      </c>
      <c r="D64" s="73" t="str">
        <f>IF(ISBLANK(INDIRECT("'ref_dontTouch'!R"&amp;ROW(D64)&amp;"C"&amp;MATCH(A$2,ref_dontTouch!$A$2:$S$2,0),FALSE)),"",INDIRECT("'ref_dontTouch'!R"&amp;ROW(D64)&amp;"C"&amp;MATCH(D$2,ref_dontTouch!$A$2:$S$2,0),FALSE))</f>
        <v/>
      </c>
      <c r="E64" s="75" t="str">
        <f>IF(ISBLANK(INDIRECT("'ref_dontTouch'!R"&amp;ROW(C64)&amp;"C"&amp;MATCH(E$2,ref_dontTouch!$A$2:$S$2,0),FALSE)),"",INDIRECT("'ref_dontTouch'!R"&amp;ROW(C64)&amp;"C"&amp;MATCH(E$2,ref_dontTouch!$A$2:$S$2,0),FALSE))</f>
        <v/>
      </c>
      <c r="F64" s="76" t="str">
        <f>IF(ISBLANK(INDIRECT("'ref_dontTouch'!R"&amp;ROW(D64)&amp;"C"&amp;MATCH("LG Stmt",ref_dontTouch!$A$2:$S$2,0),FALSE)),"",INDIRECT("'ref_dontTouch'!R"&amp;ROW(D64)&amp;"C"&amp;MATCH("LG Stmt",ref_dontTouch!$A$2:$S$2,0),FALSE))</f>
        <v/>
      </c>
      <c r="G64" s="76" t="str">
        <f>IF(ISBLANK(INDIRECT("'ref_dontTouch'!R"&amp;ROW(E64)&amp;"C"&amp;MATCH("Set",ref_dontTouch!$A$2:$S$2,0),FALSE)),"",INDIRECT("'ref_dontTouch'!R"&amp;ROW(E64)&amp;"C"&amp;MATCH("Set",ref_dontTouch!$A$2:$S$2,0),FALSE))</f>
        <v/>
      </c>
    </row>
    <row r="65">
      <c r="A65" s="72" t="str">
        <f>IF(ISBLANK(INDIRECT("'ref_dontTouch'!R"&amp;ROW(A65)&amp;"C"&amp;MATCH(A$2,ref_dontTouch!$A$2:$S$2,0),FALSE)),"",INDIRECT("'ref_dontTouch'!R"&amp;ROW(A65)&amp;"C"&amp;MATCH(A$2,ref_dontTouch!$A$2:$S$2,0),FALSE))</f>
        <v/>
      </c>
      <c r="B65" s="73" t="str">
        <f>IF(A65="","",A65&amp;" - "&amp;VLOOKUP(A65,ref_dontTouch!C:Z,MATCH("statement",ref_dontTouch!$C$2:$Z$2,0),0))</f>
        <v/>
      </c>
      <c r="C65" s="74" t="str">
        <f>IF(ISBLANK(INDIRECT("'ref_dontTouch'!R"&amp;ROW(C65)&amp;"C"&amp;MATCH(C$2,ref_dontTouch!$A$2:$S$2,0),FALSE)),"",INDIRECT("'ref_dontTouch'!R"&amp;ROW(C65)&amp;"C"&amp;MATCH(C$2,ref_dontTouch!$A$2:$S$2,0),FALSE))</f>
        <v/>
      </c>
      <c r="D65" s="73" t="str">
        <f>IF(ISBLANK(INDIRECT("'ref_dontTouch'!R"&amp;ROW(D65)&amp;"C"&amp;MATCH(A$2,ref_dontTouch!$A$2:$S$2,0),FALSE)),"",INDIRECT("'ref_dontTouch'!R"&amp;ROW(D65)&amp;"C"&amp;MATCH(D$2,ref_dontTouch!$A$2:$S$2,0),FALSE))</f>
        <v/>
      </c>
      <c r="E65" s="75" t="str">
        <f>IF(ISBLANK(INDIRECT("'ref_dontTouch'!R"&amp;ROW(C65)&amp;"C"&amp;MATCH(E$2,ref_dontTouch!$A$2:$S$2,0),FALSE)),"",INDIRECT("'ref_dontTouch'!R"&amp;ROW(C65)&amp;"C"&amp;MATCH(E$2,ref_dontTouch!$A$2:$S$2,0),FALSE))</f>
        <v/>
      </c>
      <c r="F65" s="76" t="str">
        <f>IF(ISBLANK(INDIRECT("'ref_dontTouch'!R"&amp;ROW(D65)&amp;"C"&amp;MATCH("LG Stmt",ref_dontTouch!$A$2:$S$2,0),FALSE)),"",INDIRECT("'ref_dontTouch'!R"&amp;ROW(D65)&amp;"C"&amp;MATCH("LG Stmt",ref_dontTouch!$A$2:$S$2,0),FALSE))</f>
        <v/>
      </c>
      <c r="G65" s="76" t="str">
        <f>IF(ISBLANK(INDIRECT("'ref_dontTouch'!R"&amp;ROW(E65)&amp;"C"&amp;MATCH("Set",ref_dontTouch!$A$2:$S$2,0),FALSE)),"",INDIRECT("'ref_dontTouch'!R"&amp;ROW(E65)&amp;"C"&amp;MATCH("Set",ref_dontTouch!$A$2:$S$2,0),FALSE))</f>
        <v/>
      </c>
    </row>
    <row r="66">
      <c r="A66" s="72" t="str">
        <f>IF(ISBLANK(INDIRECT("'ref_dontTouch'!R"&amp;ROW(A66)&amp;"C"&amp;MATCH(A$2,ref_dontTouch!$A$2:$S$2,0),FALSE)),"",INDIRECT("'ref_dontTouch'!R"&amp;ROW(A66)&amp;"C"&amp;MATCH(A$2,ref_dontTouch!$A$2:$S$2,0),FALSE))</f>
        <v/>
      </c>
      <c r="B66" s="73" t="str">
        <f>IF(A66="","",A66&amp;" - "&amp;VLOOKUP(A66,ref_dontTouch!C:Z,MATCH("statement",ref_dontTouch!$C$2:$Z$2,0),0))</f>
        <v/>
      </c>
      <c r="C66" s="74" t="str">
        <f>IF(ISBLANK(INDIRECT("'ref_dontTouch'!R"&amp;ROW(C66)&amp;"C"&amp;MATCH(C$2,ref_dontTouch!$A$2:$S$2,0),FALSE)),"",INDIRECT("'ref_dontTouch'!R"&amp;ROW(C66)&amp;"C"&amp;MATCH(C$2,ref_dontTouch!$A$2:$S$2,0),FALSE))</f>
        <v/>
      </c>
      <c r="D66" s="73" t="str">
        <f>IF(ISBLANK(INDIRECT("'ref_dontTouch'!R"&amp;ROW(D66)&amp;"C"&amp;MATCH(A$2,ref_dontTouch!$A$2:$S$2,0),FALSE)),"",INDIRECT("'ref_dontTouch'!R"&amp;ROW(D66)&amp;"C"&amp;MATCH(D$2,ref_dontTouch!$A$2:$S$2,0),FALSE))</f>
        <v/>
      </c>
      <c r="E66" s="75" t="str">
        <f>IF(ISBLANK(INDIRECT("'ref_dontTouch'!R"&amp;ROW(C66)&amp;"C"&amp;MATCH(E$2,ref_dontTouch!$A$2:$S$2,0),FALSE)),"",INDIRECT("'ref_dontTouch'!R"&amp;ROW(C66)&amp;"C"&amp;MATCH(E$2,ref_dontTouch!$A$2:$S$2,0),FALSE))</f>
        <v/>
      </c>
      <c r="F66" s="76" t="str">
        <f>IF(ISBLANK(INDIRECT("'ref_dontTouch'!R"&amp;ROW(D66)&amp;"C"&amp;MATCH("LG Stmt",ref_dontTouch!$A$2:$S$2,0),FALSE)),"",INDIRECT("'ref_dontTouch'!R"&amp;ROW(D66)&amp;"C"&amp;MATCH("LG Stmt",ref_dontTouch!$A$2:$S$2,0),FALSE))</f>
        <v/>
      </c>
      <c r="G66" s="76" t="str">
        <f>IF(ISBLANK(INDIRECT("'ref_dontTouch'!R"&amp;ROW(E66)&amp;"C"&amp;MATCH("Set",ref_dontTouch!$A$2:$S$2,0),FALSE)),"",INDIRECT("'ref_dontTouch'!R"&amp;ROW(E66)&amp;"C"&amp;MATCH("Set",ref_dontTouch!$A$2:$S$2,0),FALSE))</f>
        <v/>
      </c>
    </row>
    <row r="67">
      <c r="A67" s="72" t="str">
        <f>IF(ISBLANK(INDIRECT("'ref_dontTouch'!R"&amp;ROW(A67)&amp;"C"&amp;MATCH(A$2,ref_dontTouch!$A$2:$S$2,0),FALSE)),"",INDIRECT("'ref_dontTouch'!R"&amp;ROW(A67)&amp;"C"&amp;MATCH(A$2,ref_dontTouch!$A$2:$S$2,0),FALSE))</f>
        <v/>
      </c>
      <c r="B67" s="73" t="str">
        <f>IF(A67="","",A67&amp;" - "&amp;VLOOKUP(A67,ref_dontTouch!C:Z,MATCH("statement",ref_dontTouch!$C$2:$Z$2,0),0))</f>
        <v/>
      </c>
      <c r="C67" s="74" t="str">
        <f>IF(ISBLANK(INDIRECT("'ref_dontTouch'!R"&amp;ROW(C67)&amp;"C"&amp;MATCH(C$2,ref_dontTouch!$A$2:$S$2,0),FALSE)),"",INDIRECT("'ref_dontTouch'!R"&amp;ROW(C67)&amp;"C"&amp;MATCH(C$2,ref_dontTouch!$A$2:$S$2,0),FALSE))</f>
        <v/>
      </c>
      <c r="D67" s="73" t="str">
        <f>IF(ISBLANK(INDIRECT("'ref_dontTouch'!R"&amp;ROW(D67)&amp;"C"&amp;MATCH(A$2,ref_dontTouch!$A$2:$S$2,0),FALSE)),"",INDIRECT("'ref_dontTouch'!R"&amp;ROW(D67)&amp;"C"&amp;MATCH(D$2,ref_dontTouch!$A$2:$S$2,0),FALSE))</f>
        <v/>
      </c>
      <c r="E67" s="75" t="str">
        <f>IF(ISBLANK(INDIRECT("'ref_dontTouch'!R"&amp;ROW(C67)&amp;"C"&amp;MATCH(E$2,ref_dontTouch!$A$2:$S$2,0),FALSE)),"",INDIRECT("'ref_dontTouch'!R"&amp;ROW(C67)&amp;"C"&amp;MATCH(E$2,ref_dontTouch!$A$2:$S$2,0),FALSE))</f>
        <v/>
      </c>
      <c r="F67" s="76" t="str">
        <f>IF(ISBLANK(INDIRECT("'ref_dontTouch'!R"&amp;ROW(D67)&amp;"C"&amp;MATCH("LG Stmt",ref_dontTouch!$A$2:$S$2,0),FALSE)),"",INDIRECT("'ref_dontTouch'!R"&amp;ROW(D67)&amp;"C"&amp;MATCH("LG Stmt",ref_dontTouch!$A$2:$S$2,0),FALSE))</f>
        <v/>
      </c>
      <c r="G67" s="76" t="str">
        <f>IF(ISBLANK(INDIRECT("'ref_dontTouch'!R"&amp;ROW(E67)&amp;"C"&amp;MATCH("Set",ref_dontTouch!$A$2:$S$2,0),FALSE)),"",INDIRECT("'ref_dontTouch'!R"&amp;ROW(E67)&amp;"C"&amp;MATCH("Set",ref_dontTouch!$A$2:$S$2,0),FALSE))</f>
        <v/>
      </c>
    </row>
    <row r="68">
      <c r="A68" s="72" t="str">
        <f>IF(ISBLANK(INDIRECT("'ref_dontTouch'!R"&amp;ROW(A68)&amp;"C"&amp;MATCH(A$2,ref_dontTouch!$A$2:$S$2,0),FALSE)),"",INDIRECT("'ref_dontTouch'!R"&amp;ROW(A68)&amp;"C"&amp;MATCH(A$2,ref_dontTouch!$A$2:$S$2,0),FALSE))</f>
        <v/>
      </c>
      <c r="B68" s="73" t="str">
        <f>IF(A68="","",A68&amp;" - "&amp;VLOOKUP(A68,ref_dontTouch!C:Z,MATCH("statement",ref_dontTouch!$C$2:$Z$2,0),0))</f>
        <v/>
      </c>
      <c r="C68" s="74" t="str">
        <f>IF(ISBLANK(INDIRECT("'ref_dontTouch'!R"&amp;ROW(C68)&amp;"C"&amp;MATCH(C$2,ref_dontTouch!$A$2:$S$2,0),FALSE)),"",INDIRECT("'ref_dontTouch'!R"&amp;ROW(C68)&amp;"C"&amp;MATCH(C$2,ref_dontTouch!$A$2:$S$2,0),FALSE))</f>
        <v/>
      </c>
      <c r="D68" s="73" t="str">
        <f>IF(ISBLANK(INDIRECT("'ref_dontTouch'!R"&amp;ROW(D68)&amp;"C"&amp;MATCH(A$2,ref_dontTouch!$A$2:$S$2,0),FALSE)),"",INDIRECT("'ref_dontTouch'!R"&amp;ROW(D68)&amp;"C"&amp;MATCH(D$2,ref_dontTouch!$A$2:$S$2,0),FALSE))</f>
        <v/>
      </c>
      <c r="E68" s="75" t="str">
        <f>IF(ISBLANK(INDIRECT("'ref_dontTouch'!R"&amp;ROW(C68)&amp;"C"&amp;MATCH(E$2,ref_dontTouch!$A$2:$S$2,0),FALSE)),"",INDIRECT("'ref_dontTouch'!R"&amp;ROW(C68)&amp;"C"&amp;MATCH(E$2,ref_dontTouch!$A$2:$S$2,0),FALSE))</f>
        <v/>
      </c>
      <c r="F68" s="76" t="str">
        <f>IF(ISBLANK(INDIRECT("'ref_dontTouch'!R"&amp;ROW(D68)&amp;"C"&amp;MATCH("LG Stmt",ref_dontTouch!$A$2:$S$2,0),FALSE)),"",INDIRECT("'ref_dontTouch'!R"&amp;ROW(D68)&amp;"C"&amp;MATCH("LG Stmt",ref_dontTouch!$A$2:$S$2,0),FALSE))</f>
        <v/>
      </c>
      <c r="G68" s="76" t="str">
        <f>IF(ISBLANK(INDIRECT("'ref_dontTouch'!R"&amp;ROW(E68)&amp;"C"&amp;MATCH("Set",ref_dontTouch!$A$2:$S$2,0),FALSE)),"",INDIRECT("'ref_dontTouch'!R"&amp;ROW(E68)&amp;"C"&amp;MATCH("Set",ref_dontTouch!$A$2:$S$2,0),FALSE))</f>
        <v/>
      </c>
    </row>
    <row r="69">
      <c r="A69" s="72" t="str">
        <f>IF(ISBLANK(INDIRECT("'ref_dontTouch'!R"&amp;ROW(A69)&amp;"C"&amp;MATCH(A$2,ref_dontTouch!$A$2:$S$2,0),FALSE)),"",INDIRECT("'ref_dontTouch'!R"&amp;ROW(A69)&amp;"C"&amp;MATCH(A$2,ref_dontTouch!$A$2:$S$2,0),FALSE))</f>
        <v/>
      </c>
      <c r="B69" s="73" t="str">
        <f>IF(A69="","",A69&amp;" - "&amp;VLOOKUP(A69,ref_dontTouch!C:Z,MATCH("statement",ref_dontTouch!$C$2:$Z$2,0),0))</f>
        <v/>
      </c>
      <c r="C69" s="74" t="str">
        <f>IF(ISBLANK(INDIRECT("'ref_dontTouch'!R"&amp;ROW(C69)&amp;"C"&amp;MATCH(C$2,ref_dontTouch!$A$2:$S$2,0),FALSE)),"",INDIRECT("'ref_dontTouch'!R"&amp;ROW(C69)&amp;"C"&amp;MATCH(C$2,ref_dontTouch!$A$2:$S$2,0),FALSE))</f>
        <v/>
      </c>
      <c r="D69" s="73" t="str">
        <f>IF(ISBLANK(INDIRECT("'ref_dontTouch'!R"&amp;ROW(D69)&amp;"C"&amp;MATCH(A$2,ref_dontTouch!$A$2:$S$2,0),FALSE)),"",INDIRECT("'ref_dontTouch'!R"&amp;ROW(D69)&amp;"C"&amp;MATCH(D$2,ref_dontTouch!$A$2:$S$2,0),FALSE))</f>
        <v/>
      </c>
      <c r="E69" s="75" t="str">
        <f>IF(ISBLANK(INDIRECT("'ref_dontTouch'!R"&amp;ROW(C69)&amp;"C"&amp;MATCH(E$2,ref_dontTouch!$A$2:$S$2,0),FALSE)),"",INDIRECT("'ref_dontTouch'!R"&amp;ROW(C69)&amp;"C"&amp;MATCH(E$2,ref_dontTouch!$A$2:$S$2,0),FALSE))</f>
        <v/>
      </c>
      <c r="F69" s="76" t="str">
        <f>IF(ISBLANK(INDIRECT("'ref_dontTouch'!R"&amp;ROW(D69)&amp;"C"&amp;MATCH("LG Stmt",ref_dontTouch!$A$2:$S$2,0),FALSE)),"",INDIRECT("'ref_dontTouch'!R"&amp;ROW(D69)&amp;"C"&amp;MATCH("LG Stmt",ref_dontTouch!$A$2:$S$2,0),FALSE))</f>
        <v/>
      </c>
      <c r="G69" s="76" t="str">
        <f>IF(ISBLANK(INDIRECT("'ref_dontTouch'!R"&amp;ROW(E69)&amp;"C"&amp;MATCH("Set",ref_dontTouch!$A$2:$S$2,0),FALSE)),"",INDIRECT("'ref_dontTouch'!R"&amp;ROW(E69)&amp;"C"&amp;MATCH("Set",ref_dontTouch!$A$2:$S$2,0),FALSE))</f>
        <v/>
      </c>
    </row>
    <row r="70">
      <c r="A70" s="72" t="str">
        <f>IF(ISBLANK(INDIRECT("'ref_dontTouch'!R"&amp;ROW(A70)&amp;"C"&amp;MATCH(A$2,ref_dontTouch!$A$2:$S$2,0),FALSE)),"",INDIRECT("'ref_dontTouch'!R"&amp;ROW(A70)&amp;"C"&amp;MATCH(A$2,ref_dontTouch!$A$2:$S$2,0),FALSE))</f>
        <v/>
      </c>
      <c r="B70" s="73" t="str">
        <f>IF(A70="","",A70&amp;" - "&amp;VLOOKUP(A70,ref_dontTouch!C:Z,MATCH("statement",ref_dontTouch!$C$2:$Z$2,0),0))</f>
        <v/>
      </c>
      <c r="C70" s="74" t="str">
        <f>IF(ISBLANK(INDIRECT("'ref_dontTouch'!R"&amp;ROW(C70)&amp;"C"&amp;MATCH(C$2,ref_dontTouch!$A$2:$S$2,0),FALSE)),"",INDIRECT("'ref_dontTouch'!R"&amp;ROW(C70)&amp;"C"&amp;MATCH(C$2,ref_dontTouch!$A$2:$S$2,0),FALSE))</f>
        <v/>
      </c>
      <c r="D70" s="73" t="str">
        <f>IF(ISBLANK(INDIRECT("'ref_dontTouch'!R"&amp;ROW(D70)&amp;"C"&amp;MATCH(A$2,ref_dontTouch!$A$2:$S$2,0),FALSE)),"",INDIRECT("'ref_dontTouch'!R"&amp;ROW(D70)&amp;"C"&amp;MATCH(D$2,ref_dontTouch!$A$2:$S$2,0),FALSE))</f>
        <v/>
      </c>
      <c r="E70" s="75" t="str">
        <f>IF(ISBLANK(INDIRECT("'ref_dontTouch'!R"&amp;ROW(C70)&amp;"C"&amp;MATCH(E$2,ref_dontTouch!$A$2:$S$2,0),FALSE)),"",INDIRECT("'ref_dontTouch'!R"&amp;ROW(C70)&amp;"C"&amp;MATCH(E$2,ref_dontTouch!$A$2:$S$2,0),FALSE))</f>
        <v/>
      </c>
      <c r="F70" s="76" t="str">
        <f>IF(ISBLANK(INDIRECT("'ref_dontTouch'!R"&amp;ROW(D70)&amp;"C"&amp;MATCH("LG Stmt",ref_dontTouch!$A$2:$S$2,0),FALSE)),"",INDIRECT("'ref_dontTouch'!R"&amp;ROW(D70)&amp;"C"&amp;MATCH("LG Stmt",ref_dontTouch!$A$2:$S$2,0),FALSE))</f>
        <v/>
      </c>
      <c r="G70" s="76" t="str">
        <f>IF(ISBLANK(INDIRECT("'ref_dontTouch'!R"&amp;ROW(E70)&amp;"C"&amp;MATCH("Set",ref_dontTouch!$A$2:$S$2,0),FALSE)),"",INDIRECT("'ref_dontTouch'!R"&amp;ROW(E70)&amp;"C"&amp;MATCH("Set",ref_dontTouch!$A$2:$S$2,0),FALSE))</f>
        <v/>
      </c>
    </row>
    <row r="71">
      <c r="A71" s="72" t="str">
        <f>IF(ISBLANK(INDIRECT("'ref_dontTouch'!R"&amp;ROW(A71)&amp;"C"&amp;MATCH(A$2,ref_dontTouch!$A$2:$S$2,0),FALSE)),"",INDIRECT("'ref_dontTouch'!R"&amp;ROW(A71)&amp;"C"&amp;MATCH(A$2,ref_dontTouch!$A$2:$S$2,0),FALSE))</f>
        <v/>
      </c>
      <c r="B71" s="73" t="str">
        <f>IF(A71="","",A71&amp;" - "&amp;VLOOKUP(A71,ref_dontTouch!C:Z,MATCH("statement",ref_dontTouch!$C$2:$Z$2,0),0))</f>
        <v/>
      </c>
      <c r="C71" s="74" t="str">
        <f>IF(ISBLANK(INDIRECT("'ref_dontTouch'!R"&amp;ROW(C71)&amp;"C"&amp;MATCH(C$2,ref_dontTouch!$A$2:$S$2,0),FALSE)),"",INDIRECT("'ref_dontTouch'!R"&amp;ROW(C71)&amp;"C"&amp;MATCH(C$2,ref_dontTouch!$A$2:$S$2,0),FALSE))</f>
        <v/>
      </c>
      <c r="D71" s="73" t="str">
        <f>IF(ISBLANK(INDIRECT("'ref_dontTouch'!R"&amp;ROW(D71)&amp;"C"&amp;MATCH(A$2,ref_dontTouch!$A$2:$S$2,0),FALSE)),"",INDIRECT("'ref_dontTouch'!R"&amp;ROW(D71)&amp;"C"&amp;MATCH(D$2,ref_dontTouch!$A$2:$S$2,0),FALSE))</f>
        <v/>
      </c>
      <c r="E71" s="75" t="str">
        <f>IF(ISBLANK(INDIRECT("'ref_dontTouch'!R"&amp;ROW(C71)&amp;"C"&amp;MATCH(E$2,ref_dontTouch!$A$2:$S$2,0),FALSE)),"",INDIRECT("'ref_dontTouch'!R"&amp;ROW(C71)&amp;"C"&amp;MATCH(E$2,ref_dontTouch!$A$2:$S$2,0),FALSE))</f>
        <v/>
      </c>
      <c r="F71" s="76" t="str">
        <f>IF(ISBLANK(INDIRECT("'ref_dontTouch'!R"&amp;ROW(D71)&amp;"C"&amp;MATCH("LG Stmt",ref_dontTouch!$A$2:$S$2,0),FALSE)),"",INDIRECT("'ref_dontTouch'!R"&amp;ROW(D71)&amp;"C"&amp;MATCH("LG Stmt",ref_dontTouch!$A$2:$S$2,0),FALSE))</f>
        <v/>
      </c>
      <c r="G71" s="76" t="str">
        <f>IF(ISBLANK(INDIRECT("'ref_dontTouch'!R"&amp;ROW(E71)&amp;"C"&amp;MATCH("Set",ref_dontTouch!$A$2:$S$2,0),FALSE)),"",INDIRECT("'ref_dontTouch'!R"&amp;ROW(E71)&amp;"C"&amp;MATCH("Set",ref_dontTouch!$A$2:$S$2,0),FALSE))</f>
        <v/>
      </c>
    </row>
    <row r="72">
      <c r="A72" s="72" t="str">
        <f>IF(ISBLANK(INDIRECT("'ref_dontTouch'!R"&amp;ROW(A72)&amp;"C"&amp;MATCH(A$2,ref_dontTouch!$A$2:$S$2,0),FALSE)),"",INDIRECT("'ref_dontTouch'!R"&amp;ROW(A72)&amp;"C"&amp;MATCH(A$2,ref_dontTouch!$A$2:$S$2,0),FALSE))</f>
        <v/>
      </c>
      <c r="B72" s="73" t="str">
        <f>IF(A72="","",A72&amp;" - "&amp;VLOOKUP(A72,ref_dontTouch!C:Z,MATCH("statement",ref_dontTouch!$C$2:$Z$2,0),0))</f>
        <v/>
      </c>
      <c r="C72" s="74" t="str">
        <f>IF(ISBLANK(INDIRECT("'ref_dontTouch'!R"&amp;ROW(C72)&amp;"C"&amp;MATCH(C$2,ref_dontTouch!$A$2:$S$2,0),FALSE)),"",INDIRECT("'ref_dontTouch'!R"&amp;ROW(C72)&amp;"C"&amp;MATCH(C$2,ref_dontTouch!$A$2:$S$2,0),FALSE))</f>
        <v/>
      </c>
      <c r="D72" s="73" t="str">
        <f>IF(ISBLANK(INDIRECT("'ref_dontTouch'!R"&amp;ROW(D72)&amp;"C"&amp;MATCH(A$2,ref_dontTouch!$A$2:$S$2,0),FALSE)),"",INDIRECT("'ref_dontTouch'!R"&amp;ROW(D72)&amp;"C"&amp;MATCH(D$2,ref_dontTouch!$A$2:$S$2,0),FALSE))</f>
        <v/>
      </c>
      <c r="E72" s="75" t="str">
        <f>IF(ISBLANK(INDIRECT("'ref_dontTouch'!R"&amp;ROW(C72)&amp;"C"&amp;MATCH(E$2,ref_dontTouch!$A$2:$S$2,0),FALSE)),"",INDIRECT("'ref_dontTouch'!R"&amp;ROW(C72)&amp;"C"&amp;MATCH(E$2,ref_dontTouch!$A$2:$S$2,0),FALSE))</f>
        <v/>
      </c>
      <c r="F72" s="76" t="str">
        <f>IF(ISBLANK(INDIRECT("'ref_dontTouch'!R"&amp;ROW(D72)&amp;"C"&amp;MATCH("LG Stmt",ref_dontTouch!$A$2:$S$2,0),FALSE)),"",INDIRECT("'ref_dontTouch'!R"&amp;ROW(D72)&amp;"C"&amp;MATCH("LG Stmt",ref_dontTouch!$A$2:$S$2,0),FALSE))</f>
        <v/>
      </c>
      <c r="G72" s="76" t="str">
        <f>IF(ISBLANK(INDIRECT("'ref_dontTouch'!R"&amp;ROW(E72)&amp;"C"&amp;MATCH("Set",ref_dontTouch!$A$2:$S$2,0),FALSE)),"",INDIRECT("'ref_dontTouch'!R"&amp;ROW(E72)&amp;"C"&amp;MATCH("Set",ref_dontTouch!$A$2:$S$2,0),FALSE))</f>
        <v/>
      </c>
    </row>
    <row r="73">
      <c r="A73" s="72" t="str">
        <f>IF(ISBLANK(INDIRECT("'ref_dontTouch'!R"&amp;ROW(A73)&amp;"C"&amp;MATCH(A$2,ref_dontTouch!$A$2:$S$2,0),FALSE)),"",INDIRECT("'ref_dontTouch'!R"&amp;ROW(A73)&amp;"C"&amp;MATCH(A$2,ref_dontTouch!$A$2:$S$2,0),FALSE))</f>
        <v/>
      </c>
      <c r="B73" s="73" t="str">
        <f>IF(A73="","",A73&amp;" - "&amp;VLOOKUP(A73,ref_dontTouch!C:Z,MATCH("statement",ref_dontTouch!$C$2:$Z$2,0),0))</f>
        <v/>
      </c>
      <c r="C73" s="74" t="str">
        <f>IF(ISBLANK(INDIRECT("'ref_dontTouch'!R"&amp;ROW(C73)&amp;"C"&amp;MATCH(C$2,ref_dontTouch!$A$2:$S$2,0),FALSE)),"",INDIRECT("'ref_dontTouch'!R"&amp;ROW(C73)&amp;"C"&amp;MATCH(C$2,ref_dontTouch!$A$2:$S$2,0),FALSE))</f>
        <v/>
      </c>
      <c r="D73" s="73" t="str">
        <f>IF(ISBLANK(INDIRECT("'ref_dontTouch'!R"&amp;ROW(D73)&amp;"C"&amp;MATCH(A$2,ref_dontTouch!$A$2:$S$2,0),FALSE)),"",INDIRECT("'ref_dontTouch'!R"&amp;ROW(D73)&amp;"C"&amp;MATCH(D$2,ref_dontTouch!$A$2:$S$2,0),FALSE))</f>
        <v/>
      </c>
      <c r="E73" s="75" t="str">
        <f>IF(ISBLANK(INDIRECT("'ref_dontTouch'!R"&amp;ROW(C73)&amp;"C"&amp;MATCH(E$2,ref_dontTouch!$A$2:$S$2,0),FALSE)),"",INDIRECT("'ref_dontTouch'!R"&amp;ROW(C73)&amp;"C"&amp;MATCH(E$2,ref_dontTouch!$A$2:$S$2,0),FALSE))</f>
        <v/>
      </c>
      <c r="F73" s="76" t="str">
        <f>IF(ISBLANK(INDIRECT("'ref_dontTouch'!R"&amp;ROW(D73)&amp;"C"&amp;MATCH("LG Stmt",ref_dontTouch!$A$2:$S$2,0),FALSE)),"",INDIRECT("'ref_dontTouch'!R"&amp;ROW(D73)&amp;"C"&amp;MATCH("LG Stmt",ref_dontTouch!$A$2:$S$2,0),FALSE))</f>
        <v/>
      </c>
      <c r="G73" s="76" t="str">
        <f>IF(ISBLANK(INDIRECT("'ref_dontTouch'!R"&amp;ROW(E73)&amp;"C"&amp;MATCH("Set",ref_dontTouch!$A$2:$S$2,0),FALSE)),"",INDIRECT("'ref_dontTouch'!R"&amp;ROW(E73)&amp;"C"&amp;MATCH("Set",ref_dontTouch!$A$2:$S$2,0),FALSE))</f>
        <v/>
      </c>
    </row>
    <row r="74">
      <c r="A74" s="72" t="str">
        <f>IF(ISBLANK(INDIRECT("'ref_dontTouch'!R"&amp;ROW(A74)&amp;"C"&amp;MATCH(A$2,ref_dontTouch!$A$2:$S$2,0),FALSE)),"",INDIRECT("'ref_dontTouch'!R"&amp;ROW(A74)&amp;"C"&amp;MATCH(A$2,ref_dontTouch!$A$2:$S$2,0),FALSE))</f>
        <v/>
      </c>
      <c r="B74" s="73" t="str">
        <f>IF(A74="","",A74&amp;" - "&amp;VLOOKUP(A74,ref_dontTouch!C:Z,MATCH("statement",ref_dontTouch!$C$2:$Z$2,0),0))</f>
        <v/>
      </c>
      <c r="C74" s="74" t="str">
        <f>IF(ISBLANK(INDIRECT("'ref_dontTouch'!R"&amp;ROW(C74)&amp;"C"&amp;MATCH(C$2,ref_dontTouch!$A$2:$S$2,0),FALSE)),"",INDIRECT("'ref_dontTouch'!R"&amp;ROW(C74)&amp;"C"&amp;MATCH(C$2,ref_dontTouch!$A$2:$S$2,0),FALSE))</f>
        <v/>
      </c>
      <c r="D74" s="73" t="str">
        <f>IF(ISBLANK(INDIRECT("'ref_dontTouch'!R"&amp;ROW(D74)&amp;"C"&amp;MATCH(A$2,ref_dontTouch!$A$2:$S$2,0),FALSE)),"",INDIRECT("'ref_dontTouch'!R"&amp;ROW(D74)&amp;"C"&amp;MATCH(D$2,ref_dontTouch!$A$2:$S$2,0),FALSE))</f>
        <v/>
      </c>
      <c r="E74" s="75" t="str">
        <f>IF(ISBLANK(INDIRECT("'ref_dontTouch'!R"&amp;ROW(C74)&amp;"C"&amp;MATCH(E$2,ref_dontTouch!$A$2:$S$2,0),FALSE)),"",INDIRECT("'ref_dontTouch'!R"&amp;ROW(C74)&amp;"C"&amp;MATCH(E$2,ref_dontTouch!$A$2:$S$2,0),FALSE))</f>
        <v/>
      </c>
      <c r="F74" s="76" t="str">
        <f>IF(ISBLANK(INDIRECT("'ref_dontTouch'!R"&amp;ROW(D74)&amp;"C"&amp;MATCH("LG Stmt",ref_dontTouch!$A$2:$S$2,0),FALSE)),"",INDIRECT("'ref_dontTouch'!R"&amp;ROW(D74)&amp;"C"&amp;MATCH("LG Stmt",ref_dontTouch!$A$2:$S$2,0),FALSE))</f>
        <v/>
      </c>
      <c r="G74" s="76" t="str">
        <f>IF(ISBLANK(INDIRECT("'ref_dontTouch'!R"&amp;ROW(E74)&amp;"C"&amp;MATCH("Set",ref_dontTouch!$A$2:$S$2,0),FALSE)),"",INDIRECT("'ref_dontTouch'!R"&amp;ROW(E74)&amp;"C"&amp;MATCH("Set",ref_dontTouch!$A$2:$S$2,0),FALSE))</f>
        <v/>
      </c>
    </row>
    <row r="75">
      <c r="A75" s="72" t="str">
        <f>IF(ISBLANK(INDIRECT("'ref_dontTouch'!R"&amp;ROW(A75)&amp;"C"&amp;MATCH(A$2,ref_dontTouch!$A$2:$S$2,0),FALSE)),"",INDIRECT("'ref_dontTouch'!R"&amp;ROW(A75)&amp;"C"&amp;MATCH(A$2,ref_dontTouch!$A$2:$S$2,0),FALSE))</f>
        <v/>
      </c>
      <c r="B75" s="73" t="str">
        <f>IF(A75="","",A75&amp;" - "&amp;VLOOKUP(A75,ref_dontTouch!C:Z,MATCH("statement",ref_dontTouch!$C$2:$Z$2,0),0))</f>
        <v/>
      </c>
      <c r="C75" s="74" t="str">
        <f>IF(ISBLANK(INDIRECT("'ref_dontTouch'!R"&amp;ROW(C75)&amp;"C"&amp;MATCH(C$2,ref_dontTouch!$A$2:$S$2,0),FALSE)),"",INDIRECT("'ref_dontTouch'!R"&amp;ROW(C75)&amp;"C"&amp;MATCH(C$2,ref_dontTouch!$A$2:$S$2,0),FALSE))</f>
        <v/>
      </c>
      <c r="D75" s="73" t="str">
        <f>IF(ISBLANK(INDIRECT("'ref_dontTouch'!R"&amp;ROW(D75)&amp;"C"&amp;MATCH(A$2,ref_dontTouch!$A$2:$S$2,0),FALSE)),"",INDIRECT("'ref_dontTouch'!R"&amp;ROW(D75)&amp;"C"&amp;MATCH(D$2,ref_dontTouch!$A$2:$S$2,0),FALSE))</f>
        <v/>
      </c>
      <c r="E75" s="75" t="str">
        <f>IF(ISBLANK(INDIRECT("'ref_dontTouch'!R"&amp;ROW(C75)&amp;"C"&amp;MATCH(E$2,ref_dontTouch!$A$2:$S$2,0),FALSE)),"",INDIRECT("'ref_dontTouch'!R"&amp;ROW(C75)&amp;"C"&amp;MATCH(E$2,ref_dontTouch!$A$2:$S$2,0),FALSE))</f>
        <v/>
      </c>
      <c r="F75" s="76" t="str">
        <f>IF(ISBLANK(INDIRECT("'ref_dontTouch'!R"&amp;ROW(D75)&amp;"C"&amp;MATCH("LG Stmt",ref_dontTouch!$A$2:$S$2,0),FALSE)),"",INDIRECT("'ref_dontTouch'!R"&amp;ROW(D75)&amp;"C"&amp;MATCH("LG Stmt",ref_dontTouch!$A$2:$S$2,0),FALSE))</f>
        <v/>
      </c>
      <c r="G75" s="76" t="str">
        <f>IF(ISBLANK(INDIRECT("'ref_dontTouch'!R"&amp;ROW(E75)&amp;"C"&amp;MATCH("Set",ref_dontTouch!$A$2:$S$2,0),FALSE)),"",INDIRECT("'ref_dontTouch'!R"&amp;ROW(E75)&amp;"C"&amp;MATCH("Set",ref_dontTouch!$A$2:$S$2,0),FALSE))</f>
        <v/>
      </c>
    </row>
    <row r="76">
      <c r="A76" s="72" t="str">
        <f>IF(ISBLANK(INDIRECT("'ref_dontTouch'!R"&amp;ROW(A76)&amp;"C"&amp;MATCH(A$2,ref_dontTouch!$A$2:$S$2,0),FALSE)),"",INDIRECT("'ref_dontTouch'!R"&amp;ROW(A76)&amp;"C"&amp;MATCH(A$2,ref_dontTouch!$A$2:$S$2,0),FALSE))</f>
        <v/>
      </c>
      <c r="B76" s="73" t="str">
        <f>IF(A76="","",A76&amp;" - "&amp;VLOOKUP(A76,ref_dontTouch!C:Z,MATCH("statement",ref_dontTouch!$C$2:$Z$2,0),0))</f>
        <v/>
      </c>
      <c r="C76" s="74" t="str">
        <f>IF(ISBLANK(INDIRECT("'ref_dontTouch'!R"&amp;ROW(C76)&amp;"C"&amp;MATCH(C$2,ref_dontTouch!$A$2:$S$2,0),FALSE)),"",INDIRECT("'ref_dontTouch'!R"&amp;ROW(C76)&amp;"C"&amp;MATCH(C$2,ref_dontTouch!$A$2:$S$2,0),FALSE))</f>
        <v/>
      </c>
      <c r="D76" s="73" t="str">
        <f>IF(ISBLANK(INDIRECT("'ref_dontTouch'!R"&amp;ROW(D76)&amp;"C"&amp;MATCH(A$2,ref_dontTouch!$A$2:$S$2,0),FALSE)),"",INDIRECT("'ref_dontTouch'!R"&amp;ROW(D76)&amp;"C"&amp;MATCH(D$2,ref_dontTouch!$A$2:$S$2,0),FALSE))</f>
        <v/>
      </c>
      <c r="E76" s="75" t="str">
        <f>IF(ISBLANK(INDIRECT("'ref_dontTouch'!R"&amp;ROW(C76)&amp;"C"&amp;MATCH(E$2,ref_dontTouch!$A$2:$S$2,0),FALSE)),"",INDIRECT("'ref_dontTouch'!R"&amp;ROW(C76)&amp;"C"&amp;MATCH(E$2,ref_dontTouch!$A$2:$S$2,0),FALSE))</f>
        <v/>
      </c>
      <c r="F76" s="76" t="str">
        <f>IF(ISBLANK(INDIRECT("'ref_dontTouch'!R"&amp;ROW(D76)&amp;"C"&amp;MATCH("LG Stmt",ref_dontTouch!$A$2:$S$2,0),FALSE)),"",INDIRECT("'ref_dontTouch'!R"&amp;ROW(D76)&amp;"C"&amp;MATCH("LG Stmt",ref_dontTouch!$A$2:$S$2,0),FALSE))</f>
        <v/>
      </c>
      <c r="G76" s="76" t="str">
        <f>IF(ISBLANK(INDIRECT("'ref_dontTouch'!R"&amp;ROW(E76)&amp;"C"&amp;MATCH("Set",ref_dontTouch!$A$2:$S$2,0),FALSE)),"",INDIRECT("'ref_dontTouch'!R"&amp;ROW(E76)&amp;"C"&amp;MATCH("Set",ref_dontTouch!$A$2:$S$2,0),FALSE))</f>
        <v/>
      </c>
    </row>
    <row r="77">
      <c r="A77" s="72" t="str">
        <f>IF(ISBLANK(INDIRECT("'ref_dontTouch'!R"&amp;ROW(A77)&amp;"C"&amp;MATCH(A$2,ref_dontTouch!$A$2:$S$2,0),FALSE)),"",INDIRECT("'ref_dontTouch'!R"&amp;ROW(A77)&amp;"C"&amp;MATCH(A$2,ref_dontTouch!$A$2:$S$2,0),FALSE))</f>
        <v/>
      </c>
      <c r="B77" s="73" t="str">
        <f>IF(A77="","",A77&amp;" - "&amp;VLOOKUP(A77,ref_dontTouch!C:Z,MATCH("statement",ref_dontTouch!$C$2:$Z$2,0),0))</f>
        <v/>
      </c>
      <c r="C77" s="74" t="str">
        <f>IF(ISBLANK(INDIRECT("'ref_dontTouch'!R"&amp;ROW(C77)&amp;"C"&amp;MATCH(C$2,ref_dontTouch!$A$2:$S$2,0),FALSE)),"",INDIRECT("'ref_dontTouch'!R"&amp;ROW(C77)&amp;"C"&amp;MATCH(C$2,ref_dontTouch!$A$2:$S$2,0),FALSE))</f>
        <v/>
      </c>
      <c r="D77" s="73" t="str">
        <f>IF(ISBLANK(INDIRECT("'ref_dontTouch'!R"&amp;ROW(D77)&amp;"C"&amp;MATCH(A$2,ref_dontTouch!$A$2:$S$2,0),FALSE)),"",INDIRECT("'ref_dontTouch'!R"&amp;ROW(D77)&amp;"C"&amp;MATCH(D$2,ref_dontTouch!$A$2:$S$2,0),FALSE))</f>
        <v/>
      </c>
      <c r="E77" s="75" t="str">
        <f>IF(ISBLANK(INDIRECT("'ref_dontTouch'!R"&amp;ROW(C77)&amp;"C"&amp;MATCH(E$2,ref_dontTouch!$A$2:$S$2,0),FALSE)),"",INDIRECT("'ref_dontTouch'!R"&amp;ROW(C77)&amp;"C"&amp;MATCH(E$2,ref_dontTouch!$A$2:$S$2,0),FALSE))</f>
        <v/>
      </c>
      <c r="F77" s="76" t="str">
        <f>IF(ISBLANK(INDIRECT("'ref_dontTouch'!R"&amp;ROW(D77)&amp;"C"&amp;MATCH("LG Stmt",ref_dontTouch!$A$2:$S$2,0),FALSE)),"",INDIRECT("'ref_dontTouch'!R"&amp;ROW(D77)&amp;"C"&amp;MATCH("LG Stmt",ref_dontTouch!$A$2:$S$2,0),FALSE))</f>
        <v/>
      </c>
      <c r="G77" s="76" t="str">
        <f>IF(ISBLANK(INDIRECT("'ref_dontTouch'!R"&amp;ROW(E77)&amp;"C"&amp;MATCH("Set",ref_dontTouch!$A$2:$S$2,0),FALSE)),"",INDIRECT("'ref_dontTouch'!R"&amp;ROW(E77)&amp;"C"&amp;MATCH("Set",ref_dontTouch!$A$2:$S$2,0),FALSE))</f>
        <v/>
      </c>
    </row>
    <row r="78">
      <c r="A78" s="72" t="str">
        <f>IF(ISBLANK(INDIRECT("'ref_dontTouch'!R"&amp;ROW(A78)&amp;"C"&amp;MATCH(A$2,ref_dontTouch!$A$2:$S$2,0),FALSE)),"",INDIRECT("'ref_dontTouch'!R"&amp;ROW(A78)&amp;"C"&amp;MATCH(A$2,ref_dontTouch!$A$2:$S$2,0),FALSE))</f>
        <v/>
      </c>
      <c r="B78" s="73" t="str">
        <f>IF(A78="","",A78&amp;" - "&amp;VLOOKUP(A78,ref_dontTouch!C:Z,MATCH("statement",ref_dontTouch!$C$2:$Z$2,0),0))</f>
        <v/>
      </c>
      <c r="C78" s="74" t="str">
        <f>IF(ISBLANK(INDIRECT("'ref_dontTouch'!R"&amp;ROW(C78)&amp;"C"&amp;MATCH(C$2,ref_dontTouch!$A$2:$S$2,0),FALSE)),"",INDIRECT("'ref_dontTouch'!R"&amp;ROW(C78)&amp;"C"&amp;MATCH(C$2,ref_dontTouch!$A$2:$S$2,0),FALSE))</f>
        <v/>
      </c>
      <c r="D78" s="73" t="str">
        <f>IF(ISBLANK(INDIRECT("'ref_dontTouch'!R"&amp;ROW(D78)&amp;"C"&amp;MATCH(A$2,ref_dontTouch!$A$2:$S$2,0),FALSE)),"",INDIRECT("'ref_dontTouch'!R"&amp;ROW(D78)&amp;"C"&amp;MATCH(D$2,ref_dontTouch!$A$2:$S$2,0),FALSE))</f>
        <v/>
      </c>
      <c r="E78" s="75" t="str">
        <f>IF(ISBLANK(INDIRECT("'ref_dontTouch'!R"&amp;ROW(C78)&amp;"C"&amp;MATCH(E$2,ref_dontTouch!$A$2:$S$2,0),FALSE)),"",INDIRECT("'ref_dontTouch'!R"&amp;ROW(C78)&amp;"C"&amp;MATCH(E$2,ref_dontTouch!$A$2:$S$2,0),FALSE))</f>
        <v/>
      </c>
      <c r="F78" s="76" t="str">
        <f>IF(ISBLANK(INDIRECT("'ref_dontTouch'!R"&amp;ROW(D78)&amp;"C"&amp;MATCH("LG Stmt",ref_dontTouch!$A$2:$S$2,0),FALSE)),"",INDIRECT("'ref_dontTouch'!R"&amp;ROW(D78)&amp;"C"&amp;MATCH("LG Stmt",ref_dontTouch!$A$2:$S$2,0),FALSE))</f>
        <v/>
      </c>
      <c r="G78" s="76" t="str">
        <f>IF(ISBLANK(INDIRECT("'ref_dontTouch'!R"&amp;ROW(E78)&amp;"C"&amp;MATCH("Set",ref_dontTouch!$A$2:$S$2,0),FALSE)),"",INDIRECT("'ref_dontTouch'!R"&amp;ROW(E78)&amp;"C"&amp;MATCH("Set",ref_dontTouch!$A$2:$S$2,0),FALSE))</f>
        <v/>
      </c>
    </row>
    <row r="79">
      <c r="A79" s="72" t="str">
        <f>IF(ISBLANK(INDIRECT("'ref_dontTouch'!R"&amp;ROW(A79)&amp;"C"&amp;MATCH(A$2,ref_dontTouch!$A$2:$S$2,0),FALSE)),"",INDIRECT("'ref_dontTouch'!R"&amp;ROW(A79)&amp;"C"&amp;MATCH(A$2,ref_dontTouch!$A$2:$S$2,0),FALSE))</f>
        <v/>
      </c>
      <c r="B79" s="73" t="str">
        <f>IF(A79="","",A79&amp;" - "&amp;VLOOKUP(A79,ref_dontTouch!C:Z,MATCH("statement",ref_dontTouch!$C$2:$Z$2,0),0))</f>
        <v/>
      </c>
      <c r="C79" s="74" t="str">
        <f>IF(ISBLANK(INDIRECT("'ref_dontTouch'!R"&amp;ROW(C79)&amp;"C"&amp;MATCH(C$2,ref_dontTouch!$A$2:$S$2,0),FALSE)),"",INDIRECT("'ref_dontTouch'!R"&amp;ROW(C79)&amp;"C"&amp;MATCH(C$2,ref_dontTouch!$A$2:$S$2,0),FALSE))</f>
        <v/>
      </c>
      <c r="D79" s="73" t="str">
        <f>IF(ISBLANK(INDIRECT("'ref_dontTouch'!R"&amp;ROW(D79)&amp;"C"&amp;MATCH(A$2,ref_dontTouch!$A$2:$S$2,0),FALSE)),"",INDIRECT("'ref_dontTouch'!R"&amp;ROW(D79)&amp;"C"&amp;MATCH(D$2,ref_dontTouch!$A$2:$S$2,0),FALSE))</f>
        <v/>
      </c>
      <c r="E79" s="75" t="str">
        <f>IF(ISBLANK(INDIRECT("'ref_dontTouch'!R"&amp;ROW(C79)&amp;"C"&amp;MATCH(E$2,ref_dontTouch!$A$2:$S$2,0),FALSE)),"",INDIRECT("'ref_dontTouch'!R"&amp;ROW(C79)&amp;"C"&amp;MATCH(E$2,ref_dontTouch!$A$2:$S$2,0),FALSE))</f>
        <v/>
      </c>
      <c r="F79" s="76" t="str">
        <f>IF(ISBLANK(INDIRECT("'ref_dontTouch'!R"&amp;ROW(D79)&amp;"C"&amp;MATCH("LG Stmt",ref_dontTouch!$A$2:$S$2,0),FALSE)),"",INDIRECT("'ref_dontTouch'!R"&amp;ROW(D79)&amp;"C"&amp;MATCH("LG Stmt",ref_dontTouch!$A$2:$S$2,0),FALSE))</f>
        <v/>
      </c>
      <c r="G79" s="76" t="str">
        <f>IF(ISBLANK(INDIRECT("'ref_dontTouch'!R"&amp;ROW(E79)&amp;"C"&amp;MATCH("Set",ref_dontTouch!$A$2:$S$2,0),FALSE)),"",INDIRECT("'ref_dontTouch'!R"&amp;ROW(E79)&amp;"C"&amp;MATCH("Set",ref_dontTouch!$A$2:$S$2,0),FALSE))</f>
        <v/>
      </c>
    </row>
    <row r="80">
      <c r="A80" s="72" t="str">
        <f>IF(ISBLANK(INDIRECT("'ref_dontTouch'!R"&amp;ROW(A80)&amp;"C"&amp;MATCH(A$2,ref_dontTouch!$A$2:$S$2,0),FALSE)),"",INDIRECT("'ref_dontTouch'!R"&amp;ROW(A80)&amp;"C"&amp;MATCH(A$2,ref_dontTouch!$A$2:$S$2,0),FALSE))</f>
        <v/>
      </c>
      <c r="B80" s="73" t="str">
        <f>IF(A80="","",A80&amp;" - "&amp;VLOOKUP(A80,ref_dontTouch!C:Z,MATCH("statement",ref_dontTouch!$C$2:$Z$2,0),0))</f>
        <v/>
      </c>
      <c r="C80" s="74" t="str">
        <f>IF(ISBLANK(INDIRECT("'ref_dontTouch'!R"&amp;ROW(C80)&amp;"C"&amp;MATCH(C$2,ref_dontTouch!$A$2:$S$2,0),FALSE)),"",INDIRECT("'ref_dontTouch'!R"&amp;ROW(C80)&amp;"C"&amp;MATCH(C$2,ref_dontTouch!$A$2:$S$2,0),FALSE))</f>
        <v/>
      </c>
      <c r="D80" s="73" t="str">
        <f>IF(ISBLANK(INDIRECT("'ref_dontTouch'!R"&amp;ROW(D80)&amp;"C"&amp;MATCH(A$2,ref_dontTouch!$A$2:$S$2,0),FALSE)),"",INDIRECT("'ref_dontTouch'!R"&amp;ROW(D80)&amp;"C"&amp;MATCH(D$2,ref_dontTouch!$A$2:$S$2,0),FALSE))</f>
        <v/>
      </c>
      <c r="E80" s="75" t="str">
        <f>IF(ISBLANK(INDIRECT("'ref_dontTouch'!R"&amp;ROW(C80)&amp;"C"&amp;MATCH(E$2,ref_dontTouch!$A$2:$S$2,0),FALSE)),"",INDIRECT("'ref_dontTouch'!R"&amp;ROW(C80)&amp;"C"&amp;MATCH(E$2,ref_dontTouch!$A$2:$S$2,0),FALSE))</f>
        <v/>
      </c>
      <c r="F80" s="76" t="str">
        <f>IF(ISBLANK(INDIRECT("'ref_dontTouch'!R"&amp;ROW(D80)&amp;"C"&amp;MATCH("LG Stmt",ref_dontTouch!$A$2:$S$2,0),FALSE)),"",INDIRECT("'ref_dontTouch'!R"&amp;ROW(D80)&amp;"C"&amp;MATCH("LG Stmt",ref_dontTouch!$A$2:$S$2,0),FALSE))</f>
        <v/>
      </c>
      <c r="G80" s="76" t="str">
        <f>IF(ISBLANK(INDIRECT("'ref_dontTouch'!R"&amp;ROW(E80)&amp;"C"&amp;MATCH("Set",ref_dontTouch!$A$2:$S$2,0),FALSE)),"",INDIRECT("'ref_dontTouch'!R"&amp;ROW(E80)&amp;"C"&amp;MATCH("Set",ref_dontTouch!$A$2:$S$2,0),FALSE))</f>
        <v/>
      </c>
    </row>
  </sheetData>
  <mergeCells count="1">
    <mergeCell ref="A1:F1"/>
  </mergeCells>
  <conditionalFormatting sqref="C2:C80">
    <cfRule type="containsText" dxfId="2" priority="1" operator="containsText" text="sustain">
      <formula>NOT(ISERROR(SEARCH(("sustain"),(C2))))</formula>
    </cfRule>
  </conditionalFormatting>
  <conditionalFormatting sqref="C2:C80">
    <cfRule type="containsText" dxfId="3" priority="2" operator="containsText" text="social">
      <formula>NOT(ISERROR(SEARCH(("social"),(C2))))</formula>
    </cfRule>
  </conditionalFormatting>
  <conditionalFormatting sqref="C2:C80">
    <cfRule type="containsText" dxfId="4" priority="3" operator="containsText" text="science">
      <formula>NOT(ISERROR(SEARCH(("science"),(C2))))</formula>
    </cfRule>
  </conditionalFormatting>
  <conditionalFormatting sqref="C2:C80">
    <cfRule type="containsText" dxfId="8" priority="4" operator="containsText" text="math">
      <formula>NOT(ISERROR(SEARCH(("math"),(C2))))</formula>
    </cfRule>
  </conditionalFormatting>
  <conditionalFormatting sqref="C2:C80">
    <cfRule type="containsText" dxfId="6" priority="5" operator="containsText" text="ela">
      <formula>NOT(ISERROR(SEARCH(("ela"),(C2))))</formula>
    </cfRule>
  </conditionalFormatting>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0"/>
  <cols>
    <col customWidth="1" min="1" max="1" width="9.63"/>
    <col customWidth="1" min="2" max="2" width="30.0"/>
    <col customWidth="1" min="4" max="4" width="16.13"/>
    <col customWidth="1" min="8" max="9" width="19.38"/>
    <col customWidth="1" min="10" max="10" width="14.13"/>
  </cols>
  <sheetData>
    <row r="1">
      <c r="A1" s="64" t="s">
        <v>7502</v>
      </c>
      <c r="B1" s="77"/>
      <c r="C1" s="77"/>
      <c r="D1" s="77"/>
      <c r="E1" s="77"/>
      <c r="F1" s="77"/>
      <c r="G1" s="77"/>
      <c r="H1" s="77"/>
      <c r="I1" s="67"/>
      <c r="J1" s="78" t="s">
        <v>7503</v>
      </c>
    </row>
    <row r="2">
      <c r="A2" s="79" t="s">
        <v>7504</v>
      </c>
      <c r="B2" s="79" t="s">
        <v>7505</v>
      </c>
      <c r="C2" s="68" t="s">
        <v>7496</v>
      </c>
      <c r="D2" s="68" t="s">
        <v>7497</v>
      </c>
      <c r="E2" s="69" t="s">
        <v>7498</v>
      </c>
      <c r="F2" s="68" t="s">
        <v>7499</v>
      </c>
      <c r="G2" s="80" t="s">
        <v>2</v>
      </c>
      <c r="H2" s="71" t="s">
        <v>7500</v>
      </c>
      <c r="I2" s="71" t="s">
        <v>7501</v>
      </c>
      <c r="J2" s="81" t="str">
        <f>if(_xlfn.isformula(C3),"Must paste values only! (No formulas)","none")</f>
        <v>none</v>
      </c>
    </row>
    <row r="3">
      <c r="A3" s="82"/>
      <c r="B3" s="83"/>
      <c r="C3" s="84" t="s">
        <v>7506</v>
      </c>
      <c r="D3" s="73"/>
      <c r="E3" s="85"/>
      <c r="F3" s="73"/>
      <c r="G3" s="76"/>
      <c r="H3" s="76"/>
      <c r="I3" s="76"/>
    </row>
    <row r="4">
      <c r="A4" s="83"/>
      <c r="B4" s="83"/>
      <c r="C4" s="72"/>
      <c r="D4" s="73"/>
      <c r="E4" s="74"/>
      <c r="F4" s="73"/>
      <c r="G4" s="76"/>
      <c r="H4" s="76"/>
      <c r="I4" s="76"/>
    </row>
    <row r="5">
      <c r="A5" s="83"/>
      <c r="B5" s="83"/>
      <c r="C5" s="72"/>
      <c r="D5" s="73"/>
      <c r="E5" s="74"/>
      <c r="F5" s="73"/>
      <c r="G5" s="76"/>
      <c r="H5" s="76"/>
      <c r="I5" s="76"/>
    </row>
    <row r="6">
      <c r="A6" s="83"/>
      <c r="B6" s="83"/>
      <c r="C6" s="72"/>
      <c r="D6" s="73"/>
      <c r="E6" s="74"/>
      <c r="F6" s="73"/>
      <c r="G6" s="76"/>
      <c r="H6" s="76"/>
      <c r="I6" s="76"/>
    </row>
    <row r="7">
      <c r="A7" s="83"/>
      <c r="B7" s="83"/>
      <c r="C7" s="72"/>
      <c r="D7" s="73"/>
      <c r="E7" s="74"/>
      <c r="F7" s="73"/>
      <c r="G7" s="76"/>
      <c r="H7" s="76"/>
      <c r="I7" s="76"/>
    </row>
    <row r="8">
      <c r="A8" s="83"/>
      <c r="B8" s="83"/>
      <c r="C8" s="72"/>
      <c r="D8" s="73"/>
      <c r="E8" s="74"/>
      <c r="F8" s="73"/>
      <c r="G8" s="76"/>
      <c r="H8" s="76"/>
      <c r="I8" s="76"/>
    </row>
    <row r="9">
      <c r="A9" s="83"/>
      <c r="B9" s="83"/>
      <c r="C9" s="72"/>
      <c r="D9" s="73"/>
      <c r="E9" s="74"/>
      <c r="F9" s="73"/>
      <c r="G9" s="76"/>
      <c r="H9" s="76"/>
      <c r="I9" s="76"/>
    </row>
    <row r="10">
      <c r="A10" s="83"/>
      <c r="B10" s="83"/>
      <c r="C10" s="72"/>
      <c r="D10" s="73"/>
      <c r="E10" s="74"/>
      <c r="F10" s="73"/>
      <c r="G10" s="76"/>
      <c r="H10" s="76"/>
      <c r="I10" s="76"/>
    </row>
    <row r="11">
      <c r="A11" s="83"/>
      <c r="B11" s="83"/>
      <c r="C11" s="72"/>
      <c r="D11" s="73"/>
      <c r="E11" s="74"/>
      <c r="F11" s="73"/>
      <c r="G11" s="76"/>
      <c r="H11" s="76"/>
      <c r="I11" s="76"/>
    </row>
    <row r="12">
      <c r="A12" s="83"/>
      <c r="B12" s="83"/>
      <c r="C12" s="72"/>
      <c r="D12" s="73"/>
      <c r="E12" s="74"/>
      <c r="F12" s="73"/>
      <c r="G12" s="76"/>
      <c r="H12" s="76"/>
      <c r="I12" s="76"/>
    </row>
    <row r="13">
      <c r="A13" s="83"/>
      <c r="B13" s="83"/>
      <c r="C13" s="72"/>
      <c r="D13" s="73"/>
      <c r="E13" s="74"/>
      <c r="F13" s="73"/>
      <c r="G13" s="76"/>
      <c r="H13" s="76"/>
      <c r="I13" s="76"/>
    </row>
    <row r="14">
      <c r="A14" s="83"/>
      <c r="B14" s="83"/>
      <c r="C14" s="72"/>
      <c r="D14" s="73"/>
      <c r="E14" s="74"/>
      <c r="F14" s="73"/>
      <c r="G14" s="76"/>
      <c r="H14" s="76"/>
      <c r="I14" s="76"/>
    </row>
    <row r="15">
      <c r="A15" s="83"/>
      <c r="B15" s="83"/>
      <c r="C15" s="72"/>
      <c r="D15" s="73"/>
      <c r="E15" s="74"/>
      <c r="F15" s="73"/>
      <c r="G15" s="76"/>
      <c r="H15" s="76"/>
      <c r="I15" s="76"/>
    </row>
    <row r="16">
      <c r="A16" s="83"/>
      <c r="B16" s="83"/>
      <c r="C16" s="72"/>
      <c r="D16" s="73"/>
      <c r="E16" s="74"/>
      <c r="F16" s="73"/>
      <c r="G16" s="76"/>
      <c r="H16" s="76"/>
      <c r="I16" s="76"/>
    </row>
    <row r="17">
      <c r="A17" s="83"/>
      <c r="B17" s="83"/>
      <c r="C17" s="72"/>
      <c r="D17" s="73"/>
      <c r="E17" s="74"/>
      <c r="F17" s="73"/>
      <c r="G17" s="76"/>
      <c r="H17" s="76"/>
      <c r="I17" s="76"/>
    </row>
    <row r="18">
      <c r="A18" s="83"/>
      <c r="B18" s="83"/>
      <c r="C18" s="72"/>
      <c r="D18" s="73"/>
      <c r="E18" s="74"/>
      <c r="F18" s="73"/>
      <c r="G18" s="76"/>
      <c r="H18" s="76"/>
      <c r="I18" s="76"/>
    </row>
    <row r="19">
      <c r="A19" s="83"/>
      <c r="B19" s="83"/>
      <c r="C19" s="72"/>
      <c r="D19" s="73"/>
      <c r="E19" s="74"/>
      <c r="F19" s="73"/>
      <c r="G19" s="76"/>
      <c r="H19" s="76"/>
      <c r="I19" s="76"/>
    </row>
    <row r="20">
      <c r="A20" s="83"/>
      <c r="B20" s="83"/>
      <c r="C20" s="72"/>
      <c r="D20" s="73"/>
      <c r="E20" s="74"/>
      <c r="F20" s="73"/>
      <c r="G20" s="76"/>
      <c r="H20" s="76"/>
      <c r="I20" s="76"/>
    </row>
    <row r="21">
      <c r="A21" s="83"/>
      <c r="B21" s="83"/>
      <c r="C21" s="72"/>
      <c r="D21" s="73"/>
      <c r="E21" s="74"/>
      <c r="F21" s="73"/>
      <c r="G21" s="76"/>
      <c r="H21" s="76"/>
      <c r="I21" s="76"/>
    </row>
    <row r="22">
      <c r="A22" s="83"/>
      <c r="B22" s="83"/>
      <c r="C22" s="72"/>
      <c r="D22" s="73"/>
      <c r="E22" s="74"/>
      <c r="F22" s="73"/>
      <c r="G22" s="76"/>
      <c r="H22" s="76"/>
      <c r="I22" s="76"/>
    </row>
    <row r="23">
      <c r="A23" s="83"/>
      <c r="B23" s="83"/>
      <c r="C23" s="72"/>
      <c r="D23" s="73"/>
      <c r="E23" s="74"/>
      <c r="F23" s="73"/>
      <c r="G23" s="76"/>
      <c r="H23" s="76"/>
      <c r="I23" s="76"/>
    </row>
    <row r="24">
      <c r="A24" s="83"/>
      <c r="B24" s="83"/>
      <c r="C24" s="72"/>
      <c r="D24" s="73"/>
      <c r="E24" s="74"/>
      <c r="F24" s="73"/>
      <c r="G24" s="76"/>
      <c r="H24" s="76"/>
      <c r="I24" s="76"/>
    </row>
    <row r="25">
      <c r="A25" s="83"/>
      <c r="B25" s="83"/>
      <c r="C25" s="72"/>
      <c r="D25" s="73"/>
      <c r="E25" s="74"/>
      <c r="F25" s="73"/>
      <c r="G25" s="76"/>
      <c r="H25" s="76"/>
      <c r="I25" s="76"/>
    </row>
    <row r="26">
      <c r="A26" s="83"/>
      <c r="B26" s="83"/>
      <c r="C26" s="72"/>
      <c r="D26" s="73"/>
      <c r="E26" s="74"/>
      <c r="F26" s="73"/>
      <c r="G26" s="76"/>
      <c r="H26" s="76"/>
      <c r="I26" s="76"/>
    </row>
    <row r="27">
      <c r="A27" s="83"/>
      <c r="B27" s="83"/>
      <c r="C27" s="72"/>
      <c r="D27" s="73"/>
      <c r="E27" s="74"/>
      <c r="F27" s="73"/>
      <c r="G27" s="76"/>
      <c r="H27" s="76"/>
      <c r="I27" s="76"/>
    </row>
    <row r="28">
      <c r="A28" s="83"/>
      <c r="B28" s="83"/>
      <c r="C28" s="72"/>
      <c r="D28" s="73"/>
      <c r="E28" s="74"/>
      <c r="F28" s="73"/>
      <c r="G28" s="76"/>
      <c r="H28" s="76"/>
      <c r="I28" s="76"/>
    </row>
    <row r="29">
      <c r="A29" s="83"/>
      <c r="B29" s="83"/>
      <c r="C29" s="72"/>
      <c r="D29" s="73"/>
      <c r="E29" s="74"/>
      <c r="F29" s="73"/>
      <c r="G29" s="76"/>
      <c r="H29" s="76"/>
      <c r="I29" s="76"/>
    </row>
    <row r="30">
      <c r="A30" s="83"/>
      <c r="B30" s="83"/>
      <c r="C30" s="72"/>
      <c r="D30" s="73"/>
      <c r="E30" s="74"/>
      <c r="F30" s="73"/>
      <c r="G30" s="76"/>
      <c r="H30" s="76"/>
      <c r="I30" s="76"/>
    </row>
    <row r="31">
      <c r="A31" s="83"/>
      <c r="B31" s="83"/>
      <c r="C31" s="72"/>
      <c r="D31" s="73"/>
      <c r="E31" s="74"/>
      <c r="F31" s="73"/>
      <c r="G31" s="76"/>
      <c r="H31" s="76"/>
      <c r="I31" s="76"/>
    </row>
    <row r="32">
      <c r="A32" s="83"/>
      <c r="B32" s="83"/>
      <c r="C32" s="72"/>
      <c r="D32" s="73"/>
      <c r="E32" s="74"/>
      <c r="F32" s="73"/>
      <c r="G32" s="76"/>
      <c r="H32" s="76"/>
      <c r="I32" s="76"/>
    </row>
    <row r="33">
      <c r="A33" s="83"/>
      <c r="B33" s="83"/>
      <c r="C33" s="72"/>
      <c r="D33" s="73"/>
      <c r="E33" s="74"/>
      <c r="F33" s="73"/>
      <c r="G33" s="76"/>
      <c r="H33" s="76"/>
      <c r="I33" s="76"/>
    </row>
    <row r="34">
      <c r="A34" s="83"/>
      <c r="B34" s="83"/>
      <c r="C34" s="72"/>
      <c r="D34" s="73"/>
      <c r="E34" s="74"/>
      <c r="F34" s="73"/>
      <c r="G34" s="76"/>
      <c r="H34" s="76"/>
      <c r="I34" s="76"/>
    </row>
    <row r="35">
      <c r="A35" s="83"/>
      <c r="B35" s="83"/>
      <c r="C35" s="72"/>
      <c r="D35" s="73"/>
      <c r="E35" s="74"/>
      <c r="F35" s="73"/>
      <c r="G35" s="76"/>
      <c r="H35" s="76"/>
      <c r="I35" s="76"/>
    </row>
    <row r="36">
      <c r="A36" s="83"/>
      <c r="B36" s="83"/>
      <c r="C36" s="72"/>
      <c r="D36" s="73"/>
      <c r="E36" s="74"/>
      <c r="F36" s="73"/>
      <c r="G36" s="76"/>
      <c r="H36" s="76"/>
      <c r="I36" s="76"/>
    </row>
    <row r="37">
      <c r="A37" s="83"/>
      <c r="B37" s="83"/>
      <c r="C37" s="72"/>
      <c r="D37" s="73"/>
      <c r="E37" s="74"/>
      <c r="F37" s="73"/>
      <c r="G37" s="76"/>
      <c r="H37" s="76"/>
      <c r="I37" s="76"/>
    </row>
    <row r="38">
      <c r="A38" s="83"/>
      <c r="B38" s="83"/>
      <c r="C38" s="72"/>
      <c r="D38" s="73"/>
      <c r="E38" s="74"/>
      <c r="F38" s="73"/>
      <c r="G38" s="76"/>
      <c r="H38" s="76"/>
      <c r="I38" s="76"/>
    </row>
    <row r="39">
      <c r="A39" s="83"/>
      <c r="B39" s="83"/>
      <c r="C39" s="72"/>
      <c r="D39" s="73"/>
      <c r="E39" s="74"/>
      <c r="F39" s="73"/>
      <c r="G39" s="76"/>
      <c r="H39" s="76"/>
      <c r="I39" s="76"/>
    </row>
    <row r="40">
      <c r="A40" s="83"/>
      <c r="B40" s="83"/>
      <c r="C40" s="72"/>
      <c r="D40" s="73"/>
      <c r="E40" s="74"/>
      <c r="F40" s="73"/>
      <c r="G40" s="76"/>
      <c r="H40" s="76"/>
      <c r="I40" s="76"/>
    </row>
    <row r="41">
      <c r="A41" s="83"/>
      <c r="B41" s="83"/>
      <c r="C41" s="72"/>
      <c r="D41" s="73"/>
      <c r="E41" s="74"/>
      <c r="F41" s="73"/>
      <c r="G41" s="76"/>
      <c r="H41" s="76"/>
      <c r="I41" s="76"/>
    </row>
    <row r="42">
      <c r="A42" s="83"/>
      <c r="B42" s="83"/>
      <c r="C42" s="72"/>
      <c r="D42" s="73"/>
      <c r="E42" s="74"/>
      <c r="F42" s="73"/>
      <c r="G42" s="76"/>
      <c r="H42" s="76"/>
      <c r="I42" s="76"/>
    </row>
    <row r="43">
      <c r="A43" s="83"/>
      <c r="B43" s="83"/>
      <c r="C43" s="72"/>
      <c r="D43" s="73"/>
      <c r="E43" s="74"/>
      <c r="F43" s="73"/>
      <c r="G43" s="76"/>
      <c r="H43" s="76"/>
      <c r="I43" s="76"/>
    </row>
    <row r="44">
      <c r="A44" s="83"/>
      <c r="B44" s="83"/>
      <c r="C44" s="72"/>
      <c r="D44" s="73"/>
      <c r="E44" s="74"/>
      <c r="F44" s="73"/>
      <c r="G44" s="76"/>
      <c r="H44" s="76"/>
      <c r="I44" s="76"/>
    </row>
    <row r="45">
      <c r="A45" s="83"/>
      <c r="B45" s="83"/>
      <c r="C45" s="72"/>
      <c r="D45" s="73"/>
      <c r="E45" s="74"/>
      <c r="F45" s="73"/>
      <c r="G45" s="76"/>
      <c r="H45" s="76"/>
      <c r="I45" s="76"/>
    </row>
    <row r="46">
      <c r="A46" s="83"/>
      <c r="B46" s="83"/>
      <c r="C46" s="72"/>
      <c r="D46" s="73"/>
      <c r="E46" s="74"/>
      <c r="F46" s="73"/>
      <c r="G46" s="76"/>
      <c r="H46" s="76"/>
      <c r="I46" s="76"/>
    </row>
    <row r="47">
      <c r="A47" s="83"/>
      <c r="B47" s="83"/>
      <c r="C47" s="72"/>
      <c r="D47" s="73"/>
      <c r="E47" s="74"/>
      <c r="F47" s="73"/>
      <c r="G47" s="76"/>
      <c r="H47" s="76"/>
      <c r="I47" s="76"/>
    </row>
    <row r="48">
      <c r="A48" s="83"/>
      <c r="B48" s="83"/>
      <c r="C48" s="72"/>
      <c r="D48" s="73"/>
      <c r="E48" s="74"/>
      <c r="F48" s="73"/>
      <c r="G48" s="76"/>
      <c r="H48" s="76"/>
      <c r="I48" s="76"/>
    </row>
    <row r="49">
      <c r="A49" s="83"/>
      <c r="B49" s="83"/>
      <c r="C49" s="72"/>
      <c r="D49" s="73"/>
      <c r="E49" s="74"/>
      <c r="F49" s="73"/>
      <c r="G49" s="76"/>
      <c r="H49" s="76"/>
      <c r="I49" s="76"/>
    </row>
    <row r="50">
      <c r="A50" s="83"/>
      <c r="B50" s="83"/>
      <c r="C50" s="72"/>
      <c r="D50" s="73"/>
      <c r="E50" s="74"/>
      <c r="F50" s="73"/>
      <c r="G50" s="76"/>
      <c r="H50" s="76"/>
      <c r="I50" s="76"/>
    </row>
    <row r="51">
      <c r="A51" s="83"/>
      <c r="B51" s="83"/>
      <c r="C51" s="72"/>
      <c r="D51" s="73"/>
      <c r="E51" s="74"/>
      <c r="F51" s="73"/>
      <c r="G51" s="76"/>
      <c r="H51" s="76"/>
      <c r="I51" s="76"/>
    </row>
    <row r="52">
      <c r="A52" s="83"/>
      <c r="B52" s="83"/>
      <c r="C52" s="72"/>
      <c r="D52" s="73"/>
      <c r="E52" s="74"/>
      <c r="F52" s="73"/>
      <c r="G52" s="76"/>
      <c r="H52" s="76"/>
      <c r="I52" s="76"/>
    </row>
    <row r="53">
      <c r="A53" s="83"/>
      <c r="B53" s="83"/>
      <c r="C53" s="72"/>
      <c r="D53" s="73"/>
      <c r="E53" s="74"/>
      <c r="F53" s="73"/>
      <c r="G53" s="76"/>
      <c r="H53" s="76"/>
      <c r="I53" s="76"/>
    </row>
    <row r="54">
      <c r="A54" s="83"/>
      <c r="B54" s="83"/>
      <c r="C54" s="72"/>
      <c r="D54" s="73"/>
      <c r="E54" s="74"/>
      <c r="F54" s="73"/>
      <c r="G54" s="76"/>
      <c r="H54" s="76"/>
      <c r="I54" s="76"/>
    </row>
    <row r="55">
      <c r="A55" s="83"/>
      <c r="B55" s="83"/>
      <c r="C55" s="72"/>
      <c r="D55" s="73"/>
      <c r="E55" s="74"/>
      <c r="F55" s="73"/>
      <c r="G55" s="76"/>
      <c r="H55" s="76"/>
      <c r="I55" s="76"/>
    </row>
    <row r="56">
      <c r="A56" s="83"/>
      <c r="B56" s="83"/>
      <c r="C56" s="72"/>
      <c r="D56" s="73"/>
      <c r="E56" s="74"/>
      <c r="F56" s="73"/>
      <c r="G56" s="76"/>
      <c r="H56" s="76"/>
      <c r="I56" s="76"/>
    </row>
    <row r="57">
      <c r="A57" s="83"/>
      <c r="B57" s="83"/>
      <c r="C57" s="72"/>
      <c r="D57" s="73"/>
      <c r="E57" s="74"/>
      <c r="F57" s="73"/>
      <c r="G57" s="76"/>
      <c r="H57" s="76"/>
      <c r="I57" s="76"/>
    </row>
    <row r="58">
      <c r="A58" s="83"/>
      <c r="B58" s="83"/>
      <c r="C58" s="72"/>
      <c r="D58" s="73"/>
      <c r="E58" s="74"/>
      <c r="F58" s="73"/>
      <c r="G58" s="76"/>
      <c r="H58" s="76"/>
      <c r="I58" s="76"/>
    </row>
    <row r="59">
      <c r="A59" s="83"/>
      <c r="B59" s="83"/>
      <c r="C59" s="72"/>
      <c r="D59" s="73"/>
      <c r="E59" s="74"/>
      <c r="F59" s="73"/>
      <c r="G59" s="76"/>
      <c r="H59" s="76"/>
      <c r="I59" s="76"/>
    </row>
    <row r="60">
      <c r="A60" s="83"/>
      <c r="B60" s="83"/>
      <c r="C60" s="72"/>
      <c r="D60" s="73"/>
      <c r="E60" s="74"/>
      <c r="F60" s="73"/>
      <c r="G60" s="76"/>
      <c r="H60" s="76"/>
      <c r="I60" s="76"/>
    </row>
    <row r="61">
      <c r="A61" s="83"/>
      <c r="B61" s="83"/>
      <c r="C61" s="72"/>
      <c r="D61" s="73"/>
      <c r="E61" s="74"/>
      <c r="F61" s="73"/>
      <c r="G61" s="76"/>
      <c r="H61" s="76"/>
      <c r="I61" s="76"/>
    </row>
    <row r="62">
      <c r="A62" s="83"/>
      <c r="B62" s="83"/>
      <c r="C62" s="72"/>
      <c r="D62" s="73"/>
      <c r="E62" s="74"/>
      <c r="F62" s="73"/>
      <c r="G62" s="76"/>
      <c r="H62" s="76"/>
      <c r="I62" s="76"/>
    </row>
    <row r="63">
      <c r="A63" s="83"/>
      <c r="B63" s="83"/>
      <c r="C63" s="72"/>
      <c r="D63" s="73"/>
      <c r="E63" s="74"/>
      <c r="F63" s="73"/>
      <c r="G63" s="76"/>
      <c r="H63" s="76"/>
      <c r="I63" s="76"/>
    </row>
    <row r="64">
      <c r="A64" s="83"/>
      <c r="B64" s="83"/>
      <c r="C64" s="72"/>
      <c r="D64" s="73"/>
      <c r="E64" s="74"/>
      <c r="F64" s="73"/>
      <c r="G64" s="76"/>
      <c r="H64" s="76"/>
      <c r="I64" s="76"/>
    </row>
    <row r="65">
      <c r="A65" s="83"/>
      <c r="B65" s="83"/>
      <c r="C65" s="72"/>
      <c r="D65" s="73"/>
      <c r="E65" s="74"/>
      <c r="F65" s="73"/>
      <c r="G65" s="76"/>
      <c r="H65" s="76"/>
      <c r="I65" s="76"/>
    </row>
    <row r="66">
      <c r="A66" s="83"/>
      <c r="B66" s="83"/>
      <c r="C66" s="72"/>
      <c r="D66" s="73"/>
      <c r="E66" s="74"/>
      <c r="F66" s="73"/>
      <c r="G66" s="76"/>
      <c r="H66" s="76"/>
      <c r="I66" s="76"/>
    </row>
    <row r="67">
      <c r="A67" s="83"/>
      <c r="B67" s="83"/>
      <c r="C67" s="72"/>
      <c r="D67" s="73"/>
      <c r="E67" s="74"/>
      <c r="F67" s="73"/>
      <c r="G67" s="76"/>
      <c r="H67" s="76"/>
      <c r="I67" s="76"/>
    </row>
    <row r="68">
      <c r="A68" s="83"/>
      <c r="B68" s="83"/>
      <c r="C68" s="72"/>
      <c r="D68" s="73"/>
      <c r="E68" s="74"/>
      <c r="F68" s="73"/>
      <c r="G68" s="76"/>
      <c r="H68" s="76"/>
      <c r="I68" s="76"/>
    </row>
    <row r="69">
      <c r="A69" s="83"/>
      <c r="B69" s="83"/>
      <c r="C69" s="72"/>
      <c r="D69" s="73"/>
      <c r="E69" s="74"/>
      <c r="F69" s="73"/>
      <c r="G69" s="76"/>
      <c r="H69" s="76"/>
      <c r="I69" s="76"/>
    </row>
    <row r="70">
      <c r="A70" s="83"/>
      <c r="B70" s="83"/>
      <c r="C70" s="72"/>
      <c r="D70" s="73"/>
      <c r="E70" s="74"/>
      <c r="F70" s="73"/>
      <c r="G70" s="76"/>
      <c r="H70" s="76"/>
      <c r="I70" s="76"/>
    </row>
    <row r="71">
      <c r="A71" s="83"/>
      <c r="B71" s="83"/>
      <c r="C71" s="72"/>
      <c r="D71" s="73"/>
      <c r="E71" s="74"/>
      <c r="F71" s="73"/>
      <c r="G71" s="76"/>
      <c r="H71" s="76"/>
      <c r="I71" s="76"/>
    </row>
    <row r="72">
      <c r="A72" s="83"/>
      <c r="B72" s="83"/>
      <c r="C72" s="72"/>
      <c r="D72" s="73"/>
      <c r="E72" s="74"/>
      <c r="F72" s="73"/>
      <c r="G72" s="76"/>
      <c r="H72" s="76"/>
      <c r="I72" s="76"/>
    </row>
    <row r="73">
      <c r="A73" s="83"/>
      <c r="B73" s="83"/>
      <c r="C73" s="72"/>
      <c r="D73" s="73"/>
      <c r="E73" s="74"/>
      <c r="F73" s="73"/>
      <c r="G73" s="76"/>
      <c r="H73" s="76"/>
      <c r="I73" s="76"/>
    </row>
    <row r="74">
      <c r="A74" s="83"/>
      <c r="B74" s="83"/>
      <c r="C74" s="72"/>
      <c r="D74" s="73"/>
      <c r="E74" s="74"/>
      <c r="F74" s="73"/>
      <c r="G74" s="76"/>
      <c r="H74" s="76"/>
      <c r="I74" s="76"/>
    </row>
    <row r="75">
      <c r="A75" s="83"/>
      <c r="B75" s="83"/>
      <c r="C75" s="72"/>
      <c r="D75" s="73"/>
      <c r="E75" s="74"/>
      <c r="F75" s="73"/>
      <c r="G75" s="76"/>
      <c r="H75" s="76"/>
      <c r="I75" s="76"/>
    </row>
    <row r="76">
      <c r="A76" s="83"/>
      <c r="B76" s="83"/>
      <c r="C76" s="72"/>
      <c r="D76" s="73"/>
      <c r="E76" s="74"/>
      <c r="F76" s="73"/>
      <c r="G76" s="76"/>
      <c r="H76" s="76"/>
      <c r="I76" s="76"/>
    </row>
    <row r="77">
      <c r="A77" s="83"/>
      <c r="B77" s="83"/>
      <c r="C77" s="72"/>
      <c r="D77" s="73"/>
      <c r="E77" s="74"/>
      <c r="F77" s="73"/>
      <c r="G77" s="76"/>
      <c r="H77" s="76"/>
      <c r="I77" s="76"/>
    </row>
    <row r="78">
      <c r="A78" s="83"/>
      <c r="B78" s="83"/>
      <c r="C78" s="72"/>
      <c r="D78" s="73"/>
      <c r="E78" s="74"/>
      <c r="F78" s="73"/>
      <c r="G78" s="76"/>
      <c r="H78" s="76"/>
      <c r="I78" s="76"/>
    </row>
    <row r="79">
      <c r="A79" s="83"/>
      <c r="B79" s="83"/>
      <c r="C79" s="72"/>
      <c r="D79" s="73"/>
      <c r="E79" s="74"/>
      <c r="F79" s="73"/>
      <c r="G79" s="76"/>
      <c r="H79" s="76"/>
      <c r="I79" s="76"/>
    </row>
    <row r="80">
      <c r="A80" s="83"/>
      <c r="B80" s="83"/>
      <c r="C80" s="72"/>
      <c r="D80" s="73"/>
      <c r="E80" s="74"/>
      <c r="F80" s="73"/>
      <c r="G80" s="76"/>
      <c r="H80" s="76"/>
      <c r="I80" s="76"/>
    </row>
    <row r="81">
      <c r="A81" s="83"/>
      <c r="B81" s="83"/>
      <c r="C81" s="72"/>
      <c r="D81" s="73"/>
      <c r="E81" s="74"/>
      <c r="F81" s="73"/>
      <c r="G81" s="76"/>
      <c r="H81" s="76"/>
      <c r="I81" s="76"/>
    </row>
    <row r="82">
      <c r="A82" s="83"/>
      <c r="B82" s="83"/>
      <c r="C82" s="72"/>
      <c r="D82" s="73"/>
      <c r="E82" s="74"/>
      <c r="F82" s="73"/>
      <c r="G82" s="76"/>
      <c r="H82" s="76"/>
      <c r="I82" s="76"/>
    </row>
    <row r="83">
      <c r="A83" s="83"/>
      <c r="B83" s="83"/>
      <c r="C83" s="72"/>
      <c r="D83" s="73"/>
      <c r="E83" s="74"/>
      <c r="F83" s="73"/>
      <c r="G83" s="76"/>
      <c r="H83" s="76"/>
      <c r="I83" s="76"/>
    </row>
    <row r="84">
      <c r="A84" s="83"/>
      <c r="B84" s="83"/>
      <c r="C84" s="72"/>
      <c r="D84" s="73"/>
      <c r="E84" s="74"/>
      <c r="F84" s="73"/>
      <c r="G84" s="76"/>
      <c r="H84" s="76"/>
      <c r="I84" s="76"/>
    </row>
    <row r="85">
      <c r="A85" s="83"/>
      <c r="B85" s="83"/>
      <c r="C85" s="72"/>
      <c r="D85" s="73"/>
      <c r="E85" s="74"/>
      <c r="F85" s="73"/>
      <c r="G85" s="76"/>
      <c r="H85" s="76"/>
      <c r="I85" s="76"/>
    </row>
    <row r="86">
      <c r="A86" s="83"/>
      <c r="B86" s="83"/>
      <c r="C86" s="72"/>
      <c r="D86" s="73"/>
      <c r="E86" s="74"/>
      <c r="F86" s="73"/>
      <c r="G86" s="76"/>
      <c r="H86" s="76"/>
      <c r="I86" s="76"/>
    </row>
    <row r="87">
      <c r="A87" s="83"/>
      <c r="B87" s="83"/>
      <c r="C87" s="72"/>
      <c r="D87" s="73"/>
      <c r="E87" s="74"/>
      <c r="F87" s="73"/>
      <c r="G87" s="76"/>
      <c r="H87" s="76"/>
      <c r="I87" s="76"/>
    </row>
    <row r="88">
      <c r="A88" s="83"/>
      <c r="B88" s="83"/>
      <c r="C88" s="72"/>
      <c r="D88" s="73"/>
      <c r="E88" s="74"/>
      <c r="F88" s="73"/>
      <c r="G88" s="76"/>
      <c r="H88" s="76"/>
      <c r="I88" s="76"/>
    </row>
    <row r="89">
      <c r="A89" s="83"/>
      <c r="B89" s="83"/>
      <c r="C89" s="72"/>
      <c r="D89" s="73"/>
      <c r="E89" s="74"/>
      <c r="F89" s="73"/>
      <c r="G89" s="76"/>
      <c r="H89" s="76"/>
      <c r="I89" s="76"/>
    </row>
    <row r="90">
      <c r="A90" s="83"/>
      <c r="B90" s="83"/>
      <c r="C90" s="72"/>
      <c r="D90" s="73"/>
      <c r="E90" s="74"/>
      <c r="F90" s="73"/>
      <c r="G90" s="76"/>
      <c r="H90" s="76"/>
      <c r="I90" s="76"/>
    </row>
    <row r="91">
      <c r="A91" s="83"/>
      <c r="B91" s="83"/>
      <c r="C91" s="72"/>
      <c r="D91" s="73"/>
      <c r="E91" s="74"/>
      <c r="F91" s="73"/>
      <c r="G91" s="76"/>
      <c r="H91" s="76"/>
      <c r="I91" s="76"/>
    </row>
    <row r="92">
      <c r="A92" s="83"/>
      <c r="B92" s="83"/>
      <c r="C92" s="72"/>
      <c r="D92" s="73"/>
      <c r="E92" s="74"/>
      <c r="F92" s="73"/>
      <c r="G92" s="76"/>
      <c r="H92" s="76"/>
      <c r="I92" s="76"/>
    </row>
    <row r="93">
      <c r="A93" s="83"/>
      <c r="B93" s="83"/>
      <c r="C93" s="72"/>
      <c r="D93" s="73"/>
      <c r="E93" s="74"/>
      <c r="F93" s="73"/>
      <c r="G93" s="76"/>
      <c r="H93" s="76"/>
      <c r="I93" s="76"/>
    </row>
    <row r="94">
      <c r="A94" s="83"/>
      <c r="B94" s="83"/>
      <c r="C94" s="72"/>
      <c r="D94" s="73"/>
      <c r="E94" s="74"/>
      <c r="F94" s="73"/>
      <c r="G94" s="76"/>
      <c r="H94" s="76"/>
      <c r="I94" s="76"/>
    </row>
    <row r="95">
      <c r="A95" s="83"/>
      <c r="B95" s="83"/>
      <c r="C95" s="72"/>
      <c r="D95" s="73"/>
      <c r="E95" s="74"/>
      <c r="F95" s="73"/>
      <c r="G95" s="76"/>
      <c r="H95" s="76"/>
      <c r="I95" s="76"/>
    </row>
    <row r="96">
      <c r="A96" s="83"/>
      <c r="B96" s="83"/>
      <c r="C96" s="72"/>
      <c r="D96" s="73"/>
      <c r="E96" s="74"/>
      <c r="F96" s="73"/>
      <c r="G96" s="76"/>
      <c r="H96" s="76"/>
      <c r="I96" s="76"/>
    </row>
    <row r="97">
      <c r="A97" s="83"/>
      <c r="B97" s="83"/>
      <c r="C97" s="72"/>
      <c r="D97" s="73"/>
      <c r="E97" s="74"/>
      <c r="F97" s="73"/>
      <c r="G97" s="76"/>
      <c r="H97" s="76"/>
      <c r="I97" s="76"/>
    </row>
    <row r="98">
      <c r="A98" s="83"/>
      <c r="B98" s="83"/>
      <c r="C98" s="72"/>
      <c r="D98" s="73"/>
      <c r="E98" s="74"/>
      <c r="F98" s="73"/>
      <c r="G98" s="76"/>
      <c r="H98" s="76"/>
      <c r="I98" s="76"/>
    </row>
    <row r="99">
      <c r="A99" s="83"/>
      <c r="B99" s="83"/>
      <c r="C99" s="72"/>
      <c r="D99" s="73"/>
      <c r="E99" s="74"/>
      <c r="F99" s="73"/>
      <c r="G99" s="76"/>
      <c r="H99" s="76"/>
      <c r="I99" s="76"/>
    </row>
    <row r="100">
      <c r="A100" s="83"/>
      <c r="B100" s="83"/>
      <c r="C100" s="72"/>
      <c r="D100" s="73"/>
      <c r="E100" s="74"/>
      <c r="F100" s="73"/>
      <c r="G100" s="76"/>
      <c r="H100" s="76"/>
      <c r="I100" s="76"/>
    </row>
    <row r="101">
      <c r="A101" s="83"/>
      <c r="B101" s="83"/>
      <c r="C101" s="72"/>
      <c r="D101" s="73"/>
      <c r="E101" s="74"/>
      <c r="F101" s="73"/>
      <c r="G101" s="76"/>
      <c r="H101" s="76"/>
      <c r="I101" s="76"/>
    </row>
    <row r="102">
      <c r="A102" s="83"/>
      <c r="B102" s="83"/>
      <c r="C102" s="72"/>
      <c r="D102" s="73"/>
      <c r="E102" s="74"/>
      <c r="F102" s="73"/>
      <c r="G102" s="76"/>
      <c r="H102" s="76"/>
      <c r="I102" s="76"/>
    </row>
    <row r="103">
      <c r="A103" s="83"/>
      <c r="B103" s="83"/>
      <c r="C103" s="72"/>
      <c r="D103" s="73"/>
      <c r="E103" s="74"/>
      <c r="F103" s="73"/>
      <c r="G103" s="76"/>
      <c r="H103" s="76"/>
      <c r="I103" s="76"/>
    </row>
    <row r="104">
      <c r="A104" s="83"/>
      <c r="B104" s="83"/>
      <c r="C104" s="72"/>
      <c r="D104" s="73"/>
      <c r="E104" s="74"/>
      <c r="F104" s="73"/>
      <c r="G104" s="76"/>
      <c r="H104" s="76"/>
      <c r="I104" s="76"/>
    </row>
    <row r="105">
      <c r="A105" s="83"/>
      <c r="B105" s="83"/>
      <c r="C105" s="72"/>
      <c r="D105" s="73"/>
      <c r="E105" s="74"/>
      <c r="F105" s="73"/>
      <c r="G105" s="76"/>
      <c r="H105" s="76"/>
      <c r="I105" s="76"/>
    </row>
    <row r="106">
      <c r="A106" s="83"/>
      <c r="B106" s="83"/>
      <c r="C106" s="72"/>
      <c r="D106" s="73"/>
      <c r="E106" s="74"/>
      <c r="F106" s="73"/>
      <c r="G106" s="76"/>
      <c r="H106" s="76"/>
      <c r="I106" s="76"/>
    </row>
    <row r="107">
      <c r="A107" s="83"/>
      <c r="B107" s="83"/>
      <c r="C107" s="72"/>
      <c r="D107" s="73"/>
      <c r="E107" s="74"/>
      <c r="F107" s="73"/>
      <c r="G107" s="76"/>
      <c r="H107" s="76"/>
      <c r="I107" s="76"/>
    </row>
    <row r="108">
      <c r="A108" s="83"/>
      <c r="B108" s="83"/>
      <c r="C108" s="72"/>
      <c r="D108" s="73"/>
      <c r="E108" s="74"/>
      <c r="F108" s="73"/>
      <c r="G108" s="76"/>
      <c r="H108" s="76"/>
      <c r="I108" s="76"/>
    </row>
    <row r="109">
      <c r="A109" s="83"/>
      <c r="B109" s="83"/>
      <c r="C109" s="72"/>
      <c r="D109" s="73"/>
      <c r="E109" s="74"/>
      <c r="F109" s="73"/>
      <c r="G109" s="76"/>
      <c r="H109" s="76"/>
      <c r="I109" s="76"/>
    </row>
    <row r="110">
      <c r="A110" s="83"/>
      <c r="B110" s="83"/>
      <c r="C110" s="72"/>
      <c r="D110" s="73"/>
      <c r="E110" s="74"/>
      <c r="F110" s="73"/>
      <c r="G110" s="76"/>
      <c r="H110" s="76"/>
      <c r="I110" s="76"/>
    </row>
    <row r="111">
      <c r="A111" s="83"/>
      <c r="B111" s="83"/>
      <c r="C111" s="72"/>
      <c r="D111" s="73"/>
      <c r="E111" s="74"/>
      <c r="F111" s="73"/>
      <c r="G111" s="76"/>
      <c r="H111" s="76"/>
      <c r="I111" s="76"/>
    </row>
    <row r="112">
      <c r="A112" s="83"/>
      <c r="B112" s="83"/>
      <c r="C112" s="72"/>
      <c r="D112" s="73"/>
      <c r="E112" s="74"/>
      <c r="F112" s="73"/>
      <c r="G112" s="76"/>
      <c r="H112" s="76"/>
      <c r="I112" s="76"/>
    </row>
    <row r="113">
      <c r="A113" s="83"/>
      <c r="B113" s="83"/>
      <c r="C113" s="72"/>
      <c r="D113" s="73"/>
      <c r="E113" s="74"/>
      <c r="F113" s="73"/>
      <c r="G113" s="76"/>
      <c r="H113" s="76"/>
      <c r="I113" s="76"/>
    </row>
    <row r="114">
      <c r="A114" s="83"/>
      <c r="B114" s="83"/>
      <c r="C114" s="72"/>
      <c r="D114" s="73"/>
      <c r="E114" s="74"/>
      <c r="F114" s="73"/>
      <c r="G114" s="76"/>
      <c r="H114" s="76"/>
      <c r="I114" s="76"/>
    </row>
    <row r="115">
      <c r="A115" s="83"/>
      <c r="B115" s="83"/>
      <c r="C115" s="72"/>
      <c r="D115" s="73"/>
      <c r="E115" s="74"/>
      <c r="F115" s="73"/>
      <c r="G115" s="76"/>
      <c r="H115" s="76"/>
      <c r="I115" s="76"/>
    </row>
    <row r="116">
      <c r="A116" s="83"/>
      <c r="B116" s="83"/>
      <c r="C116" s="72"/>
      <c r="D116" s="73"/>
      <c r="E116" s="74"/>
      <c r="F116" s="73"/>
      <c r="G116" s="76"/>
      <c r="H116" s="76"/>
      <c r="I116" s="76"/>
    </row>
    <row r="117">
      <c r="A117" s="83"/>
      <c r="B117" s="83"/>
      <c r="C117" s="72"/>
      <c r="D117" s="73"/>
      <c r="E117" s="74"/>
      <c r="F117" s="73"/>
      <c r="G117" s="76"/>
      <c r="H117" s="76"/>
      <c r="I117" s="76"/>
    </row>
    <row r="118">
      <c r="A118" s="83"/>
      <c r="B118" s="83"/>
      <c r="C118" s="72"/>
      <c r="D118" s="73"/>
      <c r="E118" s="74"/>
      <c r="F118" s="73"/>
      <c r="G118" s="76"/>
      <c r="H118" s="76"/>
      <c r="I118" s="76"/>
    </row>
    <row r="119">
      <c r="A119" s="83"/>
      <c r="B119" s="83"/>
      <c r="C119" s="72"/>
      <c r="D119" s="73"/>
      <c r="E119" s="74"/>
      <c r="F119" s="73"/>
      <c r="G119" s="76"/>
      <c r="H119" s="76"/>
      <c r="I119" s="76"/>
    </row>
    <row r="120">
      <c r="A120" s="83"/>
      <c r="B120" s="83"/>
      <c r="C120" s="72"/>
      <c r="D120" s="73"/>
      <c r="E120" s="74"/>
      <c r="F120" s="73"/>
      <c r="G120" s="76"/>
      <c r="H120" s="76"/>
      <c r="I120" s="76"/>
    </row>
    <row r="121">
      <c r="A121" s="83"/>
      <c r="B121" s="83"/>
      <c r="C121" s="72"/>
      <c r="D121" s="73"/>
      <c r="E121" s="74"/>
      <c r="F121" s="73"/>
      <c r="G121" s="76"/>
      <c r="H121" s="76"/>
      <c r="I121" s="76"/>
    </row>
    <row r="122">
      <c r="A122" s="83"/>
      <c r="B122" s="83"/>
      <c r="C122" s="72"/>
      <c r="D122" s="73"/>
      <c r="E122" s="74"/>
      <c r="F122" s="73"/>
      <c r="G122" s="76"/>
      <c r="H122" s="76"/>
      <c r="I122" s="76"/>
    </row>
    <row r="123">
      <c r="A123" s="83"/>
      <c r="B123" s="83"/>
      <c r="C123" s="72"/>
      <c r="D123" s="73"/>
      <c r="E123" s="74"/>
      <c r="F123" s="73"/>
      <c r="G123" s="76"/>
      <c r="H123" s="76"/>
      <c r="I123" s="76"/>
    </row>
    <row r="124">
      <c r="A124" s="83"/>
      <c r="B124" s="83"/>
      <c r="C124" s="72"/>
      <c r="D124" s="73"/>
      <c r="E124" s="74"/>
      <c r="F124" s="73"/>
      <c r="G124" s="76"/>
      <c r="H124" s="76"/>
      <c r="I124" s="76"/>
    </row>
    <row r="125">
      <c r="A125" s="83"/>
      <c r="B125" s="83"/>
      <c r="C125" s="72"/>
      <c r="D125" s="73"/>
      <c r="E125" s="74"/>
      <c r="F125" s="73"/>
      <c r="G125" s="76"/>
      <c r="H125" s="76"/>
      <c r="I125" s="76"/>
    </row>
    <row r="126">
      <c r="A126" s="83"/>
      <c r="B126" s="83"/>
      <c r="C126" s="72"/>
      <c r="D126" s="73"/>
      <c r="E126" s="74"/>
      <c r="F126" s="73"/>
      <c r="G126" s="76"/>
      <c r="H126" s="76"/>
      <c r="I126" s="76"/>
    </row>
    <row r="127">
      <c r="A127" s="83"/>
      <c r="B127" s="83"/>
      <c r="C127" s="72"/>
      <c r="D127" s="73"/>
      <c r="E127" s="74"/>
      <c r="F127" s="73"/>
      <c r="G127" s="76"/>
      <c r="H127" s="76"/>
      <c r="I127" s="76"/>
    </row>
    <row r="128">
      <c r="A128" s="83"/>
      <c r="B128" s="83"/>
      <c r="C128" s="72"/>
      <c r="D128" s="73"/>
      <c r="E128" s="74"/>
      <c r="F128" s="73"/>
      <c r="G128" s="76"/>
      <c r="H128" s="76"/>
      <c r="I128" s="76"/>
    </row>
    <row r="129">
      <c r="A129" s="83"/>
      <c r="B129" s="83"/>
      <c r="C129" s="72"/>
      <c r="D129" s="73"/>
      <c r="E129" s="74"/>
      <c r="F129" s="73"/>
      <c r="G129" s="76"/>
      <c r="H129" s="76"/>
      <c r="I129" s="76"/>
    </row>
    <row r="130">
      <c r="A130" s="83"/>
      <c r="B130" s="83"/>
      <c r="C130" s="72"/>
      <c r="D130" s="73"/>
      <c r="E130" s="74"/>
      <c r="F130" s="73"/>
      <c r="G130" s="76"/>
      <c r="H130" s="76"/>
      <c r="I130" s="76"/>
    </row>
    <row r="131">
      <c r="A131" s="83"/>
      <c r="B131" s="83"/>
      <c r="C131" s="72"/>
      <c r="D131" s="73"/>
      <c r="E131" s="74"/>
      <c r="F131" s="73"/>
      <c r="G131" s="76"/>
      <c r="H131" s="76"/>
      <c r="I131" s="76"/>
    </row>
    <row r="132">
      <c r="A132" s="83"/>
      <c r="B132" s="83"/>
      <c r="C132" s="72"/>
      <c r="D132" s="73"/>
      <c r="E132" s="74"/>
      <c r="F132" s="73"/>
      <c r="G132" s="76"/>
      <c r="H132" s="76"/>
      <c r="I132" s="76"/>
    </row>
    <row r="133">
      <c r="A133" s="83"/>
      <c r="B133" s="83"/>
      <c r="C133" s="72"/>
      <c r="D133" s="73"/>
      <c r="E133" s="74"/>
      <c r="F133" s="73"/>
      <c r="G133" s="76"/>
      <c r="H133" s="76"/>
      <c r="I133" s="76"/>
    </row>
    <row r="134">
      <c r="A134" s="83"/>
      <c r="B134" s="83"/>
      <c r="C134" s="72"/>
      <c r="D134" s="73"/>
      <c r="E134" s="74"/>
      <c r="F134" s="73"/>
      <c r="G134" s="76"/>
      <c r="H134" s="76"/>
      <c r="I134" s="76"/>
    </row>
    <row r="135">
      <c r="A135" s="83"/>
      <c r="B135" s="83"/>
      <c r="C135" s="72"/>
      <c r="D135" s="73"/>
      <c r="E135" s="74"/>
      <c r="F135" s="73"/>
      <c r="G135" s="76"/>
      <c r="H135" s="76"/>
      <c r="I135" s="76"/>
    </row>
    <row r="136">
      <c r="A136" s="83"/>
      <c r="B136" s="83"/>
      <c r="C136" s="72"/>
      <c r="D136" s="73"/>
      <c r="E136" s="74"/>
      <c r="F136" s="73"/>
      <c r="G136" s="76"/>
      <c r="H136" s="76"/>
      <c r="I136" s="76"/>
    </row>
    <row r="137">
      <c r="A137" s="83"/>
      <c r="B137" s="83"/>
      <c r="C137" s="72"/>
      <c r="D137" s="73"/>
      <c r="E137" s="74"/>
      <c r="F137" s="73"/>
      <c r="G137" s="76"/>
      <c r="H137" s="76"/>
      <c r="I137" s="76"/>
    </row>
    <row r="138">
      <c r="A138" s="83"/>
      <c r="B138" s="83"/>
      <c r="C138" s="72"/>
      <c r="D138" s="73"/>
      <c r="E138" s="74"/>
      <c r="F138" s="73"/>
      <c r="G138" s="76"/>
      <c r="H138" s="76"/>
      <c r="I138" s="76"/>
    </row>
    <row r="139">
      <c r="A139" s="83"/>
      <c r="B139" s="83"/>
      <c r="C139" s="72"/>
      <c r="D139" s="73"/>
      <c r="E139" s="74"/>
      <c r="F139" s="73"/>
      <c r="G139" s="76"/>
      <c r="H139" s="76"/>
      <c r="I139" s="76"/>
    </row>
    <row r="140">
      <c r="A140" s="83"/>
      <c r="B140" s="83"/>
      <c r="C140" s="72"/>
      <c r="D140" s="73"/>
      <c r="E140" s="74"/>
      <c r="F140" s="73"/>
      <c r="G140" s="76"/>
      <c r="H140" s="76"/>
      <c r="I140" s="76"/>
    </row>
    <row r="141">
      <c r="A141" s="83"/>
      <c r="B141" s="83"/>
      <c r="C141" s="72"/>
      <c r="D141" s="73"/>
      <c r="E141" s="74"/>
      <c r="F141" s="73"/>
      <c r="G141" s="76"/>
      <c r="H141" s="76"/>
      <c r="I141" s="76"/>
    </row>
    <row r="142">
      <c r="A142" s="83"/>
      <c r="B142" s="83"/>
      <c r="C142" s="72"/>
      <c r="D142" s="73"/>
      <c r="E142" s="74"/>
      <c r="F142" s="73"/>
      <c r="G142" s="76"/>
      <c r="H142" s="76"/>
      <c r="I142" s="76"/>
    </row>
    <row r="143">
      <c r="A143" s="83"/>
      <c r="B143" s="83"/>
      <c r="C143" s="72"/>
      <c r="D143" s="73"/>
      <c r="E143" s="74"/>
      <c r="F143" s="73"/>
      <c r="G143" s="76"/>
      <c r="H143" s="76"/>
      <c r="I143" s="76"/>
    </row>
    <row r="144">
      <c r="A144" s="83"/>
      <c r="B144" s="83"/>
      <c r="C144" s="72"/>
      <c r="D144" s="73"/>
      <c r="E144" s="74"/>
      <c r="F144" s="73"/>
      <c r="G144" s="76"/>
      <c r="H144" s="76"/>
      <c r="I144" s="76"/>
    </row>
    <row r="145">
      <c r="A145" s="83"/>
      <c r="B145" s="83"/>
      <c r="C145" s="72"/>
      <c r="D145" s="73"/>
      <c r="E145" s="74"/>
      <c r="F145" s="73"/>
      <c r="G145" s="76"/>
      <c r="H145" s="76"/>
      <c r="I145" s="76"/>
    </row>
    <row r="146">
      <c r="A146" s="83"/>
      <c r="B146" s="83"/>
      <c r="C146" s="72"/>
      <c r="D146" s="73"/>
      <c r="E146" s="74"/>
      <c r="F146" s="73"/>
      <c r="G146" s="76"/>
      <c r="H146" s="76"/>
      <c r="I146" s="76"/>
    </row>
    <row r="147">
      <c r="A147" s="83"/>
      <c r="B147" s="83"/>
      <c r="C147" s="72"/>
      <c r="D147" s="73"/>
      <c r="E147" s="74"/>
      <c r="F147" s="73"/>
      <c r="G147" s="76"/>
      <c r="H147" s="76"/>
      <c r="I147" s="76"/>
    </row>
    <row r="148">
      <c r="A148" s="83"/>
      <c r="B148" s="83"/>
      <c r="C148" s="72"/>
      <c r="D148" s="73"/>
      <c r="E148" s="74"/>
      <c r="F148" s="73"/>
      <c r="G148" s="76"/>
      <c r="H148" s="76"/>
      <c r="I148" s="76"/>
    </row>
    <row r="149">
      <c r="A149" s="83"/>
      <c r="B149" s="83"/>
      <c r="C149" s="72"/>
      <c r="D149" s="73"/>
      <c r="E149" s="74"/>
      <c r="F149" s="73"/>
      <c r="G149" s="76"/>
      <c r="H149" s="76"/>
      <c r="I149" s="76"/>
    </row>
    <row r="150">
      <c r="A150" s="83"/>
      <c r="B150" s="83"/>
      <c r="C150" s="72"/>
      <c r="D150" s="73"/>
      <c r="E150" s="74"/>
      <c r="F150" s="73"/>
      <c r="G150" s="76"/>
      <c r="H150" s="76"/>
      <c r="I150" s="76"/>
    </row>
    <row r="151">
      <c r="A151" s="83"/>
      <c r="B151" s="83"/>
      <c r="C151" s="72"/>
      <c r="D151" s="73"/>
      <c r="E151" s="74"/>
      <c r="F151" s="73"/>
      <c r="G151" s="76"/>
      <c r="H151" s="76"/>
      <c r="I151" s="76"/>
    </row>
    <row r="152">
      <c r="A152" s="83"/>
      <c r="B152" s="83"/>
      <c r="C152" s="72"/>
      <c r="D152" s="73"/>
      <c r="E152" s="74"/>
      <c r="F152" s="73"/>
      <c r="G152" s="76"/>
      <c r="H152" s="76"/>
      <c r="I152" s="76"/>
    </row>
    <row r="153">
      <c r="A153" s="83"/>
      <c r="B153" s="83"/>
      <c r="C153" s="72"/>
      <c r="D153" s="73"/>
      <c r="E153" s="74"/>
      <c r="F153" s="73"/>
      <c r="G153" s="76"/>
      <c r="H153" s="76"/>
      <c r="I153" s="76"/>
    </row>
    <row r="154">
      <c r="A154" s="83"/>
      <c r="B154" s="83"/>
      <c r="C154" s="72"/>
      <c r="D154" s="73"/>
      <c r="E154" s="74"/>
      <c r="F154" s="73"/>
      <c r="G154" s="76"/>
      <c r="H154" s="76"/>
      <c r="I154" s="76"/>
    </row>
    <row r="155">
      <c r="A155" s="83"/>
      <c r="B155" s="83"/>
      <c r="C155" s="72"/>
      <c r="D155" s="73"/>
      <c r="E155" s="74"/>
      <c r="F155" s="73"/>
      <c r="G155" s="76"/>
      <c r="H155" s="76"/>
      <c r="I155" s="76"/>
    </row>
    <row r="156">
      <c r="A156" s="83"/>
      <c r="B156" s="83"/>
      <c r="C156" s="72"/>
      <c r="D156" s="73"/>
      <c r="E156" s="74"/>
      <c r="F156" s="73"/>
      <c r="G156" s="76"/>
      <c r="H156" s="76"/>
      <c r="I156" s="76"/>
    </row>
    <row r="157">
      <c r="A157" s="83"/>
      <c r="B157" s="83"/>
      <c r="C157" s="72"/>
      <c r="D157" s="73"/>
      <c r="E157" s="74"/>
      <c r="F157" s="73"/>
      <c r="G157" s="76"/>
      <c r="H157" s="76"/>
      <c r="I157" s="76"/>
    </row>
    <row r="158">
      <c r="A158" s="83"/>
      <c r="B158" s="83"/>
      <c r="C158" s="72"/>
      <c r="D158" s="73"/>
      <c r="E158" s="74"/>
      <c r="F158" s="73"/>
      <c r="G158" s="76"/>
      <c r="H158" s="76"/>
      <c r="I158" s="76"/>
    </row>
    <row r="159">
      <c r="A159" s="83"/>
      <c r="B159" s="83"/>
      <c r="C159" s="72"/>
      <c r="D159" s="73"/>
      <c r="E159" s="74"/>
      <c r="F159" s="73"/>
      <c r="G159" s="76"/>
      <c r="H159" s="76"/>
      <c r="I159" s="76"/>
    </row>
    <row r="160">
      <c r="A160" s="83"/>
      <c r="B160" s="83"/>
      <c r="C160" s="72"/>
      <c r="D160" s="73"/>
      <c r="E160" s="74"/>
      <c r="F160" s="73"/>
      <c r="G160" s="76"/>
      <c r="H160" s="76"/>
      <c r="I160" s="76"/>
    </row>
    <row r="161">
      <c r="A161" s="83"/>
      <c r="B161" s="83"/>
      <c r="C161" s="72"/>
      <c r="D161" s="73"/>
      <c r="E161" s="74"/>
      <c r="F161" s="73"/>
      <c r="G161" s="76"/>
      <c r="H161" s="76"/>
      <c r="I161" s="76"/>
    </row>
    <row r="162">
      <c r="A162" s="83"/>
      <c r="B162" s="83"/>
      <c r="C162" s="72"/>
      <c r="D162" s="73"/>
      <c r="E162" s="74"/>
      <c r="F162" s="73"/>
      <c r="G162" s="76"/>
      <c r="H162" s="76"/>
      <c r="I162" s="76"/>
    </row>
    <row r="163">
      <c r="A163" s="83"/>
      <c r="B163" s="83"/>
      <c r="C163" s="72"/>
      <c r="D163" s="73"/>
      <c r="E163" s="74"/>
      <c r="F163" s="73"/>
      <c r="G163" s="76"/>
      <c r="H163" s="76"/>
      <c r="I163" s="76"/>
    </row>
    <row r="164">
      <c r="A164" s="83"/>
      <c r="B164" s="83"/>
      <c r="C164" s="72"/>
      <c r="D164" s="73"/>
      <c r="E164" s="74"/>
      <c r="F164" s="73"/>
      <c r="G164" s="76"/>
      <c r="H164" s="76"/>
      <c r="I164" s="76"/>
    </row>
    <row r="165">
      <c r="A165" s="83"/>
      <c r="B165" s="83"/>
      <c r="C165" s="72"/>
      <c r="D165" s="73"/>
      <c r="E165" s="74"/>
      <c r="F165" s="73"/>
      <c r="G165" s="76"/>
      <c r="H165" s="76"/>
      <c r="I165" s="76"/>
    </row>
    <row r="166">
      <c r="A166" s="83"/>
      <c r="B166" s="83"/>
      <c r="C166" s="72"/>
      <c r="D166" s="73"/>
      <c r="E166" s="74"/>
      <c r="F166" s="73"/>
      <c r="G166" s="76"/>
      <c r="H166" s="76"/>
      <c r="I166" s="76"/>
    </row>
    <row r="167">
      <c r="A167" s="83"/>
      <c r="B167" s="83"/>
      <c r="C167" s="72"/>
      <c r="D167" s="73"/>
      <c r="E167" s="74"/>
      <c r="F167" s="73"/>
      <c r="G167" s="76"/>
      <c r="H167" s="76"/>
      <c r="I167" s="76"/>
    </row>
    <row r="168">
      <c r="A168" s="83"/>
      <c r="B168" s="83"/>
      <c r="C168" s="72"/>
      <c r="D168" s="73"/>
      <c r="E168" s="74"/>
      <c r="F168" s="73"/>
      <c r="G168" s="76"/>
      <c r="H168" s="76"/>
      <c r="I168" s="76"/>
    </row>
    <row r="169">
      <c r="A169" s="83"/>
      <c r="B169" s="83"/>
      <c r="C169" s="72"/>
      <c r="D169" s="73"/>
      <c r="E169" s="74"/>
      <c r="F169" s="73"/>
      <c r="G169" s="76"/>
      <c r="H169" s="76"/>
      <c r="I169" s="76"/>
    </row>
    <row r="170">
      <c r="A170" s="83"/>
      <c r="B170" s="83"/>
      <c r="C170" s="72"/>
      <c r="D170" s="73"/>
      <c r="E170" s="74"/>
      <c r="F170" s="73"/>
      <c r="G170" s="76"/>
      <c r="H170" s="76"/>
      <c r="I170" s="76"/>
    </row>
    <row r="171">
      <c r="A171" s="83"/>
      <c r="B171" s="83"/>
      <c r="C171" s="72"/>
      <c r="D171" s="73"/>
      <c r="E171" s="74"/>
      <c r="F171" s="73"/>
      <c r="G171" s="76"/>
      <c r="H171" s="76"/>
      <c r="I171" s="76"/>
    </row>
    <row r="172">
      <c r="A172" s="83"/>
      <c r="B172" s="83"/>
      <c r="C172" s="72"/>
      <c r="D172" s="73"/>
      <c r="E172" s="74"/>
      <c r="F172" s="73"/>
      <c r="G172" s="76"/>
      <c r="H172" s="76"/>
      <c r="I172" s="76"/>
    </row>
    <row r="173">
      <c r="A173" s="83"/>
      <c r="B173" s="83"/>
      <c r="C173" s="72"/>
      <c r="D173" s="73"/>
      <c r="E173" s="74"/>
      <c r="F173" s="73"/>
      <c r="G173" s="76"/>
      <c r="H173" s="76"/>
      <c r="I173" s="76"/>
    </row>
    <row r="174">
      <c r="A174" s="83"/>
      <c r="B174" s="83"/>
      <c r="C174" s="72"/>
      <c r="D174" s="73"/>
      <c r="E174" s="74"/>
      <c r="F174" s="73"/>
      <c r="G174" s="76"/>
      <c r="H174" s="76"/>
      <c r="I174" s="76"/>
    </row>
    <row r="175">
      <c r="A175" s="83"/>
      <c r="B175" s="83"/>
      <c r="C175" s="72"/>
      <c r="D175" s="73"/>
      <c r="E175" s="74"/>
      <c r="F175" s="73"/>
      <c r="G175" s="76"/>
      <c r="H175" s="76"/>
      <c r="I175" s="76"/>
    </row>
    <row r="176">
      <c r="A176" s="83"/>
      <c r="B176" s="83"/>
      <c r="C176" s="72"/>
      <c r="D176" s="73"/>
      <c r="E176" s="74"/>
      <c r="F176" s="73"/>
      <c r="G176" s="76"/>
      <c r="H176" s="76"/>
      <c r="I176" s="76"/>
    </row>
    <row r="177">
      <c r="A177" s="83"/>
      <c r="B177" s="83"/>
      <c r="C177" s="72"/>
      <c r="D177" s="73"/>
      <c r="E177" s="74"/>
      <c r="F177" s="73"/>
      <c r="G177" s="76"/>
      <c r="H177" s="76"/>
      <c r="I177" s="76"/>
    </row>
    <row r="178">
      <c r="A178" s="83"/>
      <c r="B178" s="83"/>
      <c r="C178" s="72"/>
      <c r="D178" s="73"/>
      <c r="E178" s="74"/>
      <c r="F178" s="73"/>
      <c r="G178" s="76"/>
      <c r="H178" s="76"/>
      <c r="I178" s="76"/>
    </row>
    <row r="179">
      <c r="A179" s="83"/>
      <c r="B179" s="83"/>
      <c r="C179" s="72"/>
      <c r="D179" s="73"/>
      <c r="E179" s="74"/>
      <c r="F179" s="73"/>
      <c r="G179" s="76"/>
      <c r="H179" s="76"/>
      <c r="I179" s="76"/>
    </row>
    <row r="180">
      <c r="A180" s="83"/>
      <c r="B180" s="83"/>
      <c r="C180" s="72"/>
      <c r="D180" s="73"/>
      <c r="E180" s="74"/>
      <c r="F180" s="73"/>
      <c r="G180" s="76"/>
      <c r="H180" s="76"/>
      <c r="I180" s="76"/>
    </row>
    <row r="181">
      <c r="A181" s="83"/>
      <c r="B181" s="83"/>
      <c r="C181" s="72"/>
      <c r="D181" s="73"/>
      <c r="E181" s="74"/>
      <c r="F181" s="73"/>
      <c r="G181" s="76"/>
      <c r="H181" s="76"/>
      <c r="I181" s="76"/>
    </row>
    <row r="182">
      <c r="A182" s="83"/>
      <c r="B182" s="83"/>
      <c r="C182" s="72"/>
      <c r="D182" s="73"/>
      <c r="E182" s="74"/>
      <c r="F182" s="73"/>
      <c r="G182" s="76"/>
      <c r="H182" s="76"/>
      <c r="I182" s="76"/>
    </row>
    <row r="183">
      <c r="A183" s="83"/>
      <c r="B183" s="83"/>
      <c r="C183" s="72"/>
      <c r="D183" s="73"/>
      <c r="E183" s="74"/>
      <c r="F183" s="73"/>
      <c r="G183" s="76"/>
      <c r="H183" s="76"/>
      <c r="I183" s="76"/>
    </row>
    <row r="184">
      <c r="A184" s="83"/>
      <c r="B184" s="83"/>
      <c r="C184" s="72"/>
      <c r="D184" s="73"/>
      <c r="E184" s="74"/>
      <c r="F184" s="73"/>
      <c r="G184" s="76"/>
      <c r="H184" s="76"/>
      <c r="I184" s="76"/>
    </row>
    <row r="185">
      <c r="A185" s="83"/>
      <c r="B185" s="83"/>
      <c r="C185" s="72"/>
      <c r="D185" s="73"/>
      <c r="E185" s="74"/>
      <c r="F185" s="73"/>
      <c r="G185" s="76"/>
      <c r="H185" s="76"/>
      <c r="I185" s="76"/>
    </row>
    <row r="186">
      <c r="A186" s="83"/>
      <c r="B186" s="83"/>
      <c r="C186" s="72"/>
      <c r="D186" s="73"/>
      <c r="E186" s="74"/>
      <c r="F186" s="73"/>
      <c r="G186" s="76"/>
      <c r="H186" s="76"/>
      <c r="I186" s="76"/>
    </row>
    <row r="187">
      <c r="A187" s="83"/>
      <c r="B187" s="83"/>
      <c r="C187" s="72"/>
      <c r="D187" s="73"/>
      <c r="E187" s="74"/>
      <c r="F187" s="73"/>
      <c r="G187" s="76"/>
      <c r="H187" s="76"/>
      <c r="I187" s="76"/>
    </row>
    <row r="188">
      <c r="A188" s="83"/>
      <c r="B188" s="83"/>
      <c r="C188" s="72"/>
      <c r="D188" s="73"/>
      <c r="E188" s="74"/>
      <c r="F188" s="73"/>
      <c r="G188" s="76"/>
      <c r="H188" s="76"/>
      <c r="I188" s="76"/>
    </row>
    <row r="189">
      <c r="A189" s="83"/>
      <c r="B189" s="83"/>
      <c r="C189" s="72"/>
      <c r="D189" s="73"/>
      <c r="E189" s="74"/>
      <c r="F189" s="73"/>
      <c r="G189" s="76"/>
      <c r="H189" s="76"/>
      <c r="I189" s="76"/>
    </row>
    <row r="190">
      <c r="A190" s="83"/>
      <c r="B190" s="83"/>
      <c r="C190" s="72"/>
      <c r="D190" s="73"/>
      <c r="E190" s="74"/>
      <c r="F190" s="73"/>
      <c r="G190" s="76"/>
      <c r="H190" s="76"/>
      <c r="I190" s="76"/>
    </row>
    <row r="191">
      <c r="A191" s="83"/>
      <c r="B191" s="83"/>
      <c r="C191" s="72"/>
      <c r="D191" s="73"/>
      <c r="E191" s="74"/>
      <c r="F191" s="73"/>
      <c r="G191" s="76"/>
      <c r="H191" s="76"/>
      <c r="I191" s="76"/>
    </row>
    <row r="192">
      <c r="A192" s="83"/>
      <c r="B192" s="83"/>
      <c r="C192" s="72"/>
      <c r="D192" s="73"/>
      <c r="E192" s="74"/>
      <c r="F192" s="73"/>
      <c r="G192" s="76"/>
      <c r="H192" s="76"/>
      <c r="I192" s="76"/>
    </row>
    <row r="193">
      <c r="A193" s="83"/>
      <c r="B193" s="83"/>
      <c r="C193" s="72"/>
      <c r="D193" s="73"/>
      <c r="E193" s="74"/>
      <c r="F193" s="73"/>
      <c r="G193" s="76"/>
      <c r="H193" s="76"/>
      <c r="I193" s="76"/>
    </row>
    <row r="194">
      <c r="A194" s="83"/>
      <c r="B194" s="83"/>
      <c r="C194" s="72"/>
      <c r="D194" s="73"/>
      <c r="E194" s="74"/>
      <c r="F194" s="73"/>
      <c r="G194" s="76"/>
      <c r="H194" s="76"/>
      <c r="I194" s="76"/>
    </row>
    <row r="195">
      <c r="A195" s="83"/>
      <c r="B195" s="83"/>
      <c r="C195" s="72"/>
      <c r="D195" s="73"/>
      <c r="E195" s="74"/>
      <c r="F195" s="73"/>
      <c r="G195" s="76"/>
      <c r="H195" s="76"/>
      <c r="I195" s="76"/>
    </row>
    <row r="196">
      <c r="A196" s="83"/>
      <c r="B196" s="83"/>
      <c r="C196" s="72"/>
      <c r="D196" s="73"/>
      <c r="E196" s="74"/>
      <c r="F196" s="73"/>
      <c r="G196" s="76"/>
      <c r="H196" s="76"/>
      <c r="I196" s="76"/>
    </row>
    <row r="197">
      <c r="A197" s="83"/>
      <c r="B197" s="83"/>
      <c r="C197" s="72"/>
      <c r="D197" s="73"/>
      <c r="E197" s="74"/>
      <c r="F197" s="73"/>
      <c r="G197" s="76"/>
      <c r="H197" s="76"/>
      <c r="I197" s="76"/>
    </row>
    <row r="198">
      <c r="A198" s="83"/>
      <c r="B198" s="83"/>
      <c r="C198" s="72"/>
      <c r="D198" s="73"/>
      <c r="E198" s="74"/>
      <c r="F198" s="73"/>
      <c r="G198" s="76"/>
      <c r="H198" s="76"/>
      <c r="I198" s="76"/>
    </row>
    <row r="199">
      <c r="A199" s="83"/>
      <c r="B199" s="83"/>
      <c r="C199" s="72"/>
      <c r="D199" s="73"/>
      <c r="E199" s="74"/>
      <c r="F199" s="73"/>
      <c r="G199" s="76"/>
      <c r="H199" s="76"/>
      <c r="I199" s="76"/>
    </row>
    <row r="200">
      <c r="A200" s="83"/>
      <c r="B200" s="83"/>
      <c r="C200" s="72"/>
      <c r="D200" s="73"/>
      <c r="E200" s="74"/>
      <c r="F200" s="73"/>
      <c r="G200" s="76"/>
      <c r="H200" s="76"/>
      <c r="I200" s="76"/>
    </row>
    <row r="201">
      <c r="A201" s="83"/>
      <c r="B201" s="83"/>
      <c r="C201" s="72"/>
      <c r="D201" s="73"/>
      <c r="E201" s="74"/>
      <c r="F201" s="73"/>
      <c r="G201" s="76"/>
      <c r="H201" s="76"/>
      <c r="I201" s="76"/>
    </row>
    <row r="202">
      <c r="A202" s="83"/>
      <c r="B202" s="83"/>
      <c r="C202" s="72"/>
      <c r="D202" s="73"/>
      <c r="E202" s="74"/>
      <c r="F202" s="73"/>
      <c r="G202" s="76"/>
      <c r="H202" s="76"/>
      <c r="I202" s="76"/>
    </row>
    <row r="203">
      <c r="A203" s="83"/>
      <c r="B203" s="83"/>
      <c r="C203" s="72"/>
      <c r="D203" s="73"/>
      <c r="E203" s="74"/>
      <c r="F203" s="73"/>
      <c r="G203" s="76"/>
      <c r="H203" s="76"/>
      <c r="I203" s="76"/>
    </row>
    <row r="204">
      <c r="A204" s="83"/>
      <c r="B204" s="83"/>
      <c r="C204" s="72"/>
      <c r="D204" s="73"/>
      <c r="E204" s="74"/>
      <c r="F204" s="73"/>
      <c r="G204" s="76"/>
      <c r="H204" s="76"/>
      <c r="I204" s="76"/>
    </row>
    <row r="205">
      <c r="A205" s="83"/>
      <c r="B205" s="83"/>
      <c r="C205" s="72"/>
      <c r="D205" s="73"/>
      <c r="E205" s="74"/>
      <c r="F205" s="73"/>
      <c r="G205" s="76"/>
      <c r="H205" s="76"/>
      <c r="I205" s="76"/>
    </row>
    <row r="206">
      <c r="A206" s="83"/>
      <c r="B206" s="83"/>
      <c r="C206" s="72"/>
      <c r="D206" s="73"/>
      <c r="E206" s="74"/>
      <c r="F206" s="73"/>
      <c r="G206" s="76"/>
      <c r="H206" s="76"/>
      <c r="I206" s="76"/>
    </row>
    <row r="207">
      <c r="A207" s="83"/>
      <c r="B207" s="83"/>
      <c r="C207" s="72"/>
      <c r="D207" s="73"/>
      <c r="E207" s="74"/>
      <c r="F207" s="73"/>
      <c r="G207" s="76"/>
      <c r="H207" s="76"/>
      <c r="I207" s="76"/>
    </row>
    <row r="208">
      <c r="A208" s="83"/>
      <c r="B208" s="83"/>
      <c r="C208" s="72"/>
      <c r="D208" s="73"/>
      <c r="E208" s="74"/>
      <c r="F208" s="73"/>
      <c r="G208" s="76"/>
      <c r="H208" s="76"/>
      <c r="I208" s="76"/>
    </row>
    <row r="209">
      <c r="A209" s="83"/>
      <c r="B209" s="83"/>
      <c r="C209" s="72"/>
      <c r="D209" s="73"/>
      <c r="E209" s="74"/>
      <c r="F209" s="73"/>
      <c r="G209" s="76"/>
      <c r="H209" s="76"/>
      <c r="I209" s="76"/>
    </row>
    <row r="210">
      <c r="A210" s="83"/>
      <c r="B210" s="83"/>
      <c r="C210" s="72"/>
      <c r="D210" s="73"/>
      <c r="E210" s="74"/>
      <c r="F210" s="73"/>
      <c r="G210" s="76"/>
      <c r="H210" s="76"/>
      <c r="I210" s="76"/>
    </row>
    <row r="211">
      <c r="A211" s="83"/>
      <c r="B211" s="83"/>
      <c r="C211" s="72"/>
      <c r="D211" s="73"/>
      <c r="E211" s="74"/>
      <c r="F211" s="73"/>
      <c r="G211" s="76"/>
      <c r="H211" s="76"/>
      <c r="I211" s="76"/>
    </row>
    <row r="212">
      <c r="A212" s="83"/>
      <c r="B212" s="83"/>
      <c r="C212" s="72"/>
      <c r="D212" s="73"/>
      <c r="E212" s="74"/>
      <c r="F212" s="73"/>
      <c r="G212" s="76"/>
      <c r="H212" s="76"/>
      <c r="I212" s="76"/>
    </row>
    <row r="213">
      <c r="A213" s="83"/>
      <c r="B213" s="83"/>
      <c r="C213" s="72"/>
      <c r="D213" s="73"/>
      <c r="E213" s="74"/>
      <c r="F213" s="73"/>
      <c r="G213" s="76"/>
      <c r="H213" s="76"/>
      <c r="I213" s="76"/>
    </row>
    <row r="214">
      <c r="A214" s="83"/>
      <c r="B214" s="83"/>
      <c r="C214" s="72"/>
      <c r="D214" s="73"/>
      <c r="E214" s="74"/>
      <c r="F214" s="73"/>
      <c r="G214" s="76"/>
      <c r="H214" s="76"/>
      <c r="I214" s="76"/>
    </row>
    <row r="215">
      <c r="A215" s="83"/>
      <c r="B215" s="83"/>
      <c r="C215" s="72"/>
      <c r="D215" s="73"/>
      <c r="E215" s="74"/>
      <c r="F215" s="73"/>
      <c r="G215" s="76"/>
      <c r="H215" s="76"/>
      <c r="I215" s="76"/>
    </row>
    <row r="216">
      <c r="A216" s="83"/>
      <c r="B216" s="83"/>
      <c r="C216" s="72"/>
      <c r="D216" s="73"/>
      <c r="E216" s="74"/>
      <c r="F216" s="73"/>
      <c r="G216" s="76"/>
      <c r="H216" s="76"/>
      <c r="I216" s="76"/>
    </row>
    <row r="217">
      <c r="A217" s="83"/>
      <c r="B217" s="83"/>
      <c r="C217" s="72"/>
      <c r="D217" s="73"/>
      <c r="E217" s="74"/>
      <c r="F217" s="73"/>
      <c r="G217" s="76"/>
      <c r="H217" s="76"/>
      <c r="I217" s="76"/>
    </row>
    <row r="218">
      <c r="A218" s="83"/>
      <c r="B218" s="83"/>
      <c r="C218" s="72"/>
      <c r="D218" s="73"/>
      <c r="E218" s="74"/>
      <c r="F218" s="73"/>
      <c r="G218" s="76"/>
      <c r="H218" s="76"/>
      <c r="I218" s="76"/>
    </row>
    <row r="219">
      <c r="A219" s="83"/>
      <c r="B219" s="83"/>
      <c r="C219" s="72"/>
      <c r="D219" s="73"/>
      <c r="E219" s="74"/>
      <c r="F219" s="73"/>
      <c r="G219" s="76"/>
      <c r="H219" s="76"/>
      <c r="I219" s="76"/>
    </row>
    <row r="220">
      <c r="A220" s="83"/>
      <c r="B220" s="83"/>
      <c r="C220" s="72"/>
      <c r="D220" s="73"/>
      <c r="E220" s="74"/>
      <c r="F220" s="73"/>
      <c r="G220" s="76"/>
      <c r="H220" s="76"/>
      <c r="I220" s="76"/>
    </row>
    <row r="221">
      <c r="A221" s="83"/>
      <c r="B221" s="83"/>
      <c r="C221" s="72"/>
      <c r="D221" s="73"/>
      <c r="E221" s="74"/>
      <c r="F221" s="73"/>
      <c r="G221" s="76"/>
      <c r="H221" s="76"/>
      <c r="I221" s="76"/>
    </row>
    <row r="222">
      <c r="A222" s="83"/>
      <c r="B222" s="83"/>
      <c r="C222" s="72"/>
      <c r="D222" s="73"/>
      <c r="E222" s="74"/>
      <c r="F222" s="73"/>
      <c r="G222" s="76"/>
      <c r="H222" s="76"/>
      <c r="I222" s="76"/>
    </row>
    <row r="223">
      <c r="A223" s="83"/>
      <c r="B223" s="83"/>
      <c r="C223" s="72"/>
      <c r="D223" s="73"/>
      <c r="E223" s="74"/>
      <c r="F223" s="73"/>
      <c r="G223" s="76"/>
      <c r="H223" s="76"/>
      <c r="I223" s="76"/>
    </row>
    <row r="224">
      <c r="A224" s="83"/>
      <c r="B224" s="83"/>
      <c r="C224" s="72"/>
      <c r="D224" s="73"/>
      <c r="E224" s="74"/>
      <c r="F224" s="73"/>
      <c r="G224" s="76"/>
      <c r="H224" s="76"/>
      <c r="I224" s="76"/>
    </row>
    <row r="225">
      <c r="A225" s="83"/>
      <c r="B225" s="83"/>
      <c r="C225" s="72"/>
      <c r="D225" s="73"/>
      <c r="E225" s="74"/>
      <c r="F225" s="73"/>
      <c r="G225" s="76"/>
      <c r="H225" s="76"/>
      <c r="I225" s="76"/>
    </row>
    <row r="226">
      <c r="A226" s="83"/>
      <c r="B226" s="83"/>
      <c r="C226" s="72"/>
      <c r="D226" s="73"/>
      <c r="E226" s="74"/>
      <c r="F226" s="73"/>
      <c r="G226" s="76"/>
      <c r="H226" s="76"/>
      <c r="I226" s="76"/>
    </row>
    <row r="227">
      <c r="A227" s="83"/>
      <c r="B227" s="83"/>
      <c r="C227" s="72"/>
      <c r="D227" s="73"/>
      <c r="E227" s="74"/>
      <c r="F227" s="73"/>
      <c r="G227" s="76"/>
      <c r="H227" s="76"/>
      <c r="I227" s="76"/>
    </row>
    <row r="228">
      <c r="A228" s="83"/>
      <c r="B228" s="83"/>
      <c r="C228" s="72"/>
      <c r="D228" s="73"/>
      <c r="E228" s="74"/>
      <c r="F228" s="73"/>
      <c r="G228" s="76"/>
      <c r="H228" s="76"/>
      <c r="I228" s="76"/>
    </row>
    <row r="229">
      <c r="A229" s="83"/>
      <c r="B229" s="83"/>
      <c r="C229" s="72"/>
      <c r="D229" s="73"/>
      <c r="E229" s="74"/>
      <c r="F229" s="73"/>
      <c r="G229" s="76"/>
      <c r="H229" s="76"/>
      <c r="I229" s="76"/>
    </row>
    <row r="230">
      <c r="A230" s="83"/>
      <c r="B230" s="83"/>
      <c r="C230" s="72"/>
      <c r="D230" s="73"/>
      <c r="E230" s="74"/>
      <c r="F230" s="73"/>
      <c r="G230" s="76"/>
      <c r="H230" s="76"/>
      <c r="I230" s="76"/>
    </row>
    <row r="231">
      <c r="A231" s="83"/>
      <c r="B231" s="83"/>
      <c r="C231" s="72"/>
      <c r="D231" s="73"/>
      <c r="E231" s="74"/>
      <c r="F231" s="73"/>
      <c r="G231" s="76"/>
      <c r="H231" s="76"/>
      <c r="I231" s="76"/>
    </row>
    <row r="232">
      <c r="A232" s="83"/>
      <c r="B232" s="83"/>
      <c r="C232" s="72"/>
      <c r="D232" s="73"/>
      <c r="E232" s="74"/>
      <c r="F232" s="73"/>
      <c r="G232" s="76"/>
      <c r="H232" s="76"/>
      <c r="I232" s="76"/>
    </row>
    <row r="233">
      <c r="A233" s="83"/>
      <c r="B233" s="83"/>
      <c r="C233" s="72"/>
      <c r="D233" s="73"/>
      <c r="E233" s="74"/>
      <c r="F233" s="73"/>
      <c r="G233" s="76"/>
      <c r="H233" s="76"/>
      <c r="I233" s="76"/>
    </row>
    <row r="234">
      <c r="A234" s="83"/>
      <c r="B234" s="83"/>
      <c r="C234" s="72"/>
      <c r="D234" s="73"/>
      <c r="E234" s="74"/>
      <c r="F234" s="73"/>
      <c r="G234" s="76"/>
      <c r="H234" s="76"/>
      <c r="I234" s="76"/>
    </row>
    <row r="235">
      <c r="A235" s="83"/>
      <c r="B235" s="83"/>
      <c r="C235" s="72"/>
      <c r="D235" s="73"/>
      <c r="E235" s="74"/>
      <c r="F235" s="73"/>
      <c r="G235" s="76"/>
      <c r="H235" s="76"/>
      <c r="I235" s="76"/>
    </row>
    <row r="236">
      <c r="A236" s="83"/>
      <c r="B236" s="83"/>
      <c r="C236" s="72"/>
      <c r="D236" s="73"/>
      <c r="E236" s="74"/>
      <c r="F236" s="73"/>
      <c r="G236" s="76"/>
      <c r="H236" s="76"/>
      <c r="I236" s="76"/>
    </row>
    <row r="237">
      <c r="A237" s="83"/>
      <c r="B237" s="83"/>
      <c r="C237" s="72"/>
      <c r="D237" s="73"/>
      <c r="E237" s="74"/>
      <c r="F237" s="73"/>
      <c r="G237" s="76"/>
      <c r="H237" s="76"/>
      <c r="I237" s="76"/>
    </row>
    <row r="238">
      <c r="A238" s="83"/>
      <c r="B238" s="83"/>
      <c r="C238" s="72"/>
      <c r="D238" s="73"/>
      <c r="E238" s="74"/>
      <c r="F238" s="73"/>
      <c r="G238" s="76"/>
      <c r="H238" s="76"/>
      <c r="I238" s="76"/>
    </row>
    <row r="239">
      <c r="A239" s="83"/>
      <c r="B239" s="83"/>
      <c r="C239" s="72"/>
      <c r="D239" s="73"/>
      <c r="E239" s="74"/>
      <c r="F239" s="73"/>
      <c r="G239" s="76"/>
      <c r="H239" s="76"/>
      <c r="I239" s="76"/>
    </row>
    <row r="240">
      <c r="A240" s="83"/>
      <c r="B240" s="83"/>
      <c r="C240" s="72"/>
      <c r="D240" s="73"/>
      <c r="E240" s="74"/>
      <c r="F240" s="73"/>
      <c r="G240" s="76"/>
      <c r="H240" s="76"/>
      <c r="I240" s="76"/>
    </row>
    <row r="241">
      <c r="A241" s="83"/>
      <c r="B241" s="83"/>
      <c r="C241" s="72"/>
      <c r="D241" s="73"/>
      <c r="E241" s="74"/>
      <c r="F241" s="73"/>
      <c r="G241" s="76"/>
      <c r="H241" s="76"/>
      <c r="I241" s="76"/>
    </row>
    <row r="242">
      <c r="A242" s="83"/>
      <c r="B242" s="83"/>
      <c r="C242" s="72"/>
      <c r="D242" s="73"/>
      <c r="E242" s="74"/>
      <c r="F242" s="73"/>
      <c r="G242" s="76"/>
      <c r="H242" s="76"/>
      <c r="I242" s="76"/>
    </row>
    <row r="243">
      <c r="A243" s="83"/>
      <c r="B243" s="83"/>
      <c r="C243" s="72"/>
      <c r="D243" s="73"/>
      <c r="E243" s="74"/>
      <c r="F243" s="73"/>
      <c r="G243" s="76"/>
      <c r="H243" s="76"/>
      <c r="I243" s="76"/>
    </row>
    <row r="244">
      <c r="A244" s="83"/>
      <c r="B244" s="83"/>
      <c r="C244" s="72"/>
      <c r="D244" s="73"/>
      <c r="E244" s="74"/>
      <c r="F244" s="73"/>
      <c r="G244" s="76"/>
      <c r="H244" s="76"/>
      <c r="I244" s="76"/>
    </row>
    <row r="245">
      <c r="A245" s="83"/>
      <c r="B245" s="83"/>
      <c r="C245" s="72"/>
      <c r="D245" s="73"/>
      <c r="E245" s="74"/>
      <c r="F245" s="73"/>
      <c r="G245" s="76"/>
      <c r="H245" s="76"/>
      <c r="I245" s="76"/>
    </row>
    <row r="246">
      <c r="A246" s="83"/>
      <c r="B246" s="83"/>
      <c r="C246" s="72"/>
      <c r="D246" s="73"/>
      <c r="E246" s="74"/>
      <c r="F246" s="73"/>
      <c r="G246" s="76"/>
      <c r="H246" s="76"/>
      <c r="I246" s="76"/>
    </row>
    <row r="247">
      <c r="A247" s="83"/>
      <c r="B247" s="83"/>
      <c r="C247" s="72"/>
      <c r="D247" s="73"/>
      <c r="E247" s="74"/>
      <c r="F247" s="73"/>
      <c r="G247" s="76"/>
      <c r="H247" s="76"/>
      <c r="I247" s="76"/>
    </row>
    <row r="248">
      <c r="A248" s="83"/>
      <c r="B248" s="83"/>
      <c r="C248" s="72"/>
      <c r="D248" s="73"/>
      <c r="E248" s="74"/>
      <c r="F248" s="73"/>
      <c r="G248" s="76"/>
      <c r="H248" s="76"/>
      <c r="I248" s="76"/>
    </row>
    <row r="249">
      <c r="A249" s="83"/>
      <c r="B249" s="83"/>
      <c r="C249" s="72"/>
      <c r="D249" s="73"/>
      <c r="E249" s="74"/>
      <c r="F249" s="73"/>
      <c r="G249" s="76"/>
      <c r="H249" s="76"/>
      <c r="I249" s="76"/>
    </row>
    <row r="250">
      <c r="A250" s="83"/>
      <c r="B250" s="83"/>
      <c r="C250" s="72"/>
      <c r="D250" s="73"/>
      <c r="E250" s="74"/>
      <c r="F250" s="73"/>
      <c r="G250" s="76"/>
      <c r="H250" s="76"/>
      <c r="I250" s="76"/>
    </row>
    <row r="251">
      <c r="A251" s="83"/>
      <c r="B251" s="83"/>
      <c r="C251" s="72"/>
      <c r="D251" s="73"/>
      <c r="E251" s="74"/>
      <c r="F251" s="73"/>
      <c r="G251" s="76"/>
      <c r="H251" s="76"/>
      <c r="I251" s="76"/>
    </row>
    <row r="252">
      <c r="A252" s="83"/>
      <c r="B252" s="83"/>
      <c r="C252" s="72"/>
      <c r="D252" s="73"/>
      <c r="E252" s="74"/>
      <c r="F252" s="73"/>
      <c r="G252" s="76"/>
      <c r="H252" s="76"/>
      <c r="I252" s="76"/>
    </row>
    <row r="253">
      <c r="A253" s="83"/>
      <c r="B253" s="83"/>
      <c r="C253" s="72"/>
      <c r="D253" s="73"/>
      <c r="E253" s="74"/>
      <c r="F253" s="73"/>
      <c r="G253" s="76"/>
      <c r="H253" s="76"/>
      <c r="I253" s="76"/>
    </row>
    <row r="254">
      <c r="A254" s="83"/>
      <c r="B254" s="83"/>
      <c r="C254" s="72"/>
      <c r="D254" s="73"/>
      <c r="E254" s="74"/>
      <c r="F254" s="73"/>
      <c r="G254" s="76"/>
      <c r="H254" s="76"/>
      <c r="I254" s="76"/>
    </row>
    <row r="255">
      <c r="A255" s="83"/>
      <c r="B255" s="83"/>
      <c r="C255" s="72"/>
      <c r="D255" s="73"/>
      <c r="E255" s="74"/>
      <c r="F255" s="73"/>
      <c r="G255" s="76"/>
      <c r="H255" s="76"/>
      <c r="I255" s="76"/>
    </row>
    <row r="256">
      <c r="A256" s="83"/>
      <c r="B256" s="83"/>
      <c r="C256" s="72"/>
      <c r="D256" s="73"/>
      <c r="E256" s="74"/>
      <c r="F256" s="73"/>
      <c r="G256" s="76"/>
      <c r="H256" s="76"/>
      <c r="I256" s="76"/>
    </row>
    <row r="257">
      <c r="A257" s="83"/>
      <c r="B257" s="83"/>
      <c r="C257" s="72"/>
      <c r="D257" s="73"/>
      <c r="E257" s="74"/>
      <c r="F257" s="73"/>
      <c r="G257" s="76"/>
      <c r="H257" s="76"/>
      <c r="I257" s="76"/>
    </row>
    <row r="258">
      <c r="A258" s="83"/>
      <c r="B258" s="83"/>
      <c r="C258" s="72"/>
      <c r="D258" s="73"/>
      <c r="E258" s="74"/>
      <c r="F258" s="73"/>
      <c r="G258" s="76"/>
      <c r="H258" s="76"/>
      <c r="I258" s="76"/>
    </row>
    <row r="259">
      <c r="A259" s="83"/>
      <c r="B259" s="83"/>
      <c r="C259" s="72"/>
      <c r="D259" s="73"/>
      <c r="E259" s="74"/>
      <c r="F259" s="73"/>
      <c r="G259" s="76"/>
      <c r="H259" s="76"/>
      <c r="I259" s="76"/>
    </row>
    <row r="260">
      <c r="A260" s="83"/>
      <c r="B260" s="83"/>
      <c r="C260" s="72"/>
      <c r="D260" s="73"/>
      <c r="E260" s="74"/>
      <c r="F260" s="73"/>
      <c r="G260" s="76"/>
      <c r="H260" s="76"/>
      <c r="I260" s="76"/>
    </row>
    <row r="261">
      <c r="A261" s="83"/>
      <c r="B261" s="83"/>
      <c r="C261" s="72"/>
      <c r="D261" s="73"/>
      <c r="E261" s="74"/>
      <c r="F261" s="73"/>
      <c r="G261" s="76"/>
      <c r="H261" s="76"/>
      <c r="I261" s="76"/>
    </row>
    <row r="262">
      <c r="A262" s="83"/>
      <c r="B262" s="83"/>
      <c r="C262" s="72"/>
      <c r="D262" s="73"/>
      <c r="E262" s="74"/>
      <c r="F262" s="73"/>
      <c r="G262" s="76"/>
      <c r="H262" s="76"/>
      <c r="I262" s="76"/>
    </row>
    <row r="263">
      <c r="A263" s="83"/>
      <c r="B263" s="83"/>
      <c r="C263" s="72"/>
      <c r="D263" s="73"/>
      <c r="E263" s="74"/>
      <c r="F263" s="73"/>
      <c r="G263" s="76"/>
      <c r="H263" s="76"/>
      <c r="I263" s="76"/>
    </row>
    <row r="264">
      <c r="A264" s="83"/>
      <c r="B264" s="83"/>
      <c r="C264" s="72"/>
      <c r="D264" s="73"/>
      <c r="E264" s="74"/>
      <c r="F264" s="73"/>
      <c r="G264" s="76"/>
      <c r="H264" s="76"/>
      <c r="I264" s="76"/>
    </row>
    <row r="265">
      <c r="A265" s="83"/>
      <c r="B265" s="83"/>
      <c r="C265" s="72"/>
      <c r="D265" s="73"/>
      <c r="E265" s="74"/>
      <c r="F265" s="73"/>
      <c r="G265" s="76"/>
      <c r="H265" s="76"/>
      <c r="I265" s="76"/>
    </row>
    <row r="266">
      <c r="A266" s="83"/>
      <c r="B266" s="83"/>
      <c r="C266" s="72"/>
      <c r="D266" s="73"/>
      <c r="E266" s="74"/>
      <c r="F266" s="73"/>
      <c r="G266" s="76"/>
      <c r="H266" s="76"/>
      <c r="I266" s="76"/>
    </row>
    <row r="267">
      <c r="A267" s="83"/>
      <c r="B267" s="83"/>
      <c r="C267" s="72"/>
      <c r="D267" s="73"/>
      <c r="E267" s="74"/>
      <c r="F267" s="73"/>
      <c r="G267" s="76"/>
      <c r="H267" s="76"/>
      <c r="I267" s="76"/>
    </row>
    <row r="268">
      <c r="A268" s="83"/>
      <c r="B268" s="83"/>
      <c r="C268" s="72"/>
      <c r="D268" s="73"/>
      <c r="E268" s="74"/>
      <c r="F268" s="73"/>
      <c r="G268" s="76"/>
      <c r="H268" s="76"/>
      <c r="I268" s="76"/>
    </row>
    <row r="269">
      <c r="A269" s="83"/>
      <c r="B269" s="83"/>
      <c r="C269" s="72"/>
      <c r="D269" s="73"/>
      <c r="E269" s="74"/>
      <c r="F269" s="73"/>
      <c r="G269" s="76"/>
      <c r="H269" s="76"/>
      <c r="I269" s="76"/>
    </row>
    <row r="270">
      <c r="A270" s="83"/>
      <c r="B270" s="83"/>
      <c r="C270" s="72"/>
      <c r="D270" s="73"/>
      <c r="E270" s="74"/>
      <c r="F270" s="73"/>
      <c r="G270" s="76"/>
      <c r="H270" s="76"/>
      <c r="I270" s="76"/>
    </row>
    <row r="271">
      <c r="A271" s="83"/>
      <c r="B271" s="83"/>
      <c r="C271" s="72"/>
      <c r="D271" s="73"/>
      <c r="E271" s="74"/>
      <c r="F271" s="73"/>
      <c r="G271" s="76"/>
      <c r="H271" s="76"/>
      <c r="I271" s="76"/>
    </row>
    <row r="272">
      <c r="A272" s="83"/>
      <c r="B272" s="83"/>
      <c r="C272" s="72"/>
      <c r="D272" s="73"/>
      <c r="E272" s="74"/>
      <c r="F272" s="73"/>
      <c r="G272" s="76"/>
      <c r="H272" s="76"/>
      <c r="I272" s="76"/>
    </row>
    <row r="273">
      <c r="A273" s="83"/>
      <c r="B273" s="83"/>
      <c r="C273" s="72"/>
      <c r="D273" s="73"/>
      <c r="E273" s="74"/>
      <c r="F273" s="73"/>
      <c r="G273" s="76"/>
      <c r="H273" s="76"/>
      <c r="I273" s="76"/>
    </row>
    <row r="274">
      <c r="A274" s="83"/>
      <c r="B274" s="83"/>
      <c r="C274" s="72"/>
      <c r="D274" s="73"/>
      <c r="E274" s="74"/>
      <c r="F274" s="73"/>
      <c r="G274" s="76"/>
      <c r="H274" s="76"/>
      <c r="I274" s="76"/>
    </row>
    <row r="275">
      <c r="A275" s="83"/>
      <c r="B275" s="83"/>
      <c r="C275" s="72"/>
      <c r="D275" s="73"/>
      <c r="E275" s="74"/>
      <c r="F275" s="73"/>
      <c r="G275" s="76"/>
      <c r="H275" s="76"/>
      <c r="I275" s="76"/>
    </row>
    <row r="276">
      <c r="A276" s="83"/>
      <c r="B276" s="83"/>
      <c r="C276" s="72"/>
      <c r="D276" s="73"/>
      <c r="E276" s="74"/>
      <c r="F276" s="73"/>
      <c r="G276" s="76"/>
      <c r="H276" s="76"/>
      <c r="I276" s="76"/>
    </row>
    <row r="277">
      <c r="A277" s="83"/>
      <c r="B277" s="83"/>
      <c r="C277" s="72"/>
      <c r="D277" s="73"/>
      <c r="E277" s="74"/>
      <c r="F277" s="73"/>
      <c r="G277" s="76"/>
      <c r="H277" s="76"/>
      <c r="I277" s="76"/>
    </row>
    <row r="278">
      <c r="A278" s="83"/>
      <c r="B278" s="83"/>
      <c r="C278" s="72"/>
      <c r="D278" s="73"/>
      <c r="E278" s="74"/>
      <c r="F278" s="73"/>
      <c r="G278" s="76"/>
      <c r="H278" s="76"/>
      <c r="I278" s="76"/>
    </row>
    <row r="279">
      <c r="A279" s="83"/>
      <c r="B279" s="83"/>
      <c r="C279" s="72"/>
      <c r="D279" s="73"/>
      <c r="E279" s="74"/>
      <c r="F279" s="73"/>
      <c r="G279" s="76"/>
      <c r="H279" s="76"/>
      <c r="I279" s="76"/>
    </row>
    <row r="280">
      <c r="A280" s="83"/>
      <c r="B280" s="83"/>
      <c r="C280" s="72"/>
      <c r="D280" s="73"/>
      <c r="E280" s="74"/>
      <c r="F280" s="73"/>
      <c r="G280" s="76"/>
      <c r="H280" s="76"/>
      <c r="I280" s="76"/>
    </row>
    <row r="281">
      <c r="A281" s="83"/>
      <c r="B281" s="83"/>
      <c r="C281" s="72"/>
      <c r="D281" s="73"/>
      <c r="E281" s="74"/>
      <c r="F281" s="73"/>
      <c r="G281" s="76"/>
      <c r="H281" s="76"/>
      <c r="I281" s="76"/>
    </row>
    <row r="282">
      <c r="A282" s="83"/>
      <c r="B282" s="83"/>
      <c r="C282" s="72"/>
      <c r="D282" s="73"/>
      <c r="E282" s="74"/>
      <c r="F282" s="73"/>
      <c r="G282" s="76"/>
      <c r="H282" s="76"/>
      <c r="I282" s="76"/>
    </row>
    <row r="283">
      <c r="A283" s="83"/>
      <c r="B283" s="83"/>
      <c r="C283" s="72"/>
      <c r="D283" s="73"/>
      <c r="E283" s="74"/>
      <c r="F283" s="73"/>
      <c r="G283" s="76"/>
      <c r="H283" s="76"/>
      <c r="I283" s="76"/>
    </row>
    <row r="284">
      <c r="A284" s="83"/>
      <c r="B284" s="83"/>
      <c r="C284" s="72"/>
      <c r="D284" s="73"/>
      <c r="E284" s="74"/>
      <c r="F284" s="73"/>
      <c r="G284" s="76"/>
      <c r="H284" s="76"/>
      <c r="I284" s="76"/>
    </row>
    <row r="285">
      <c r="A285" s="83"/>
      <c r="B285" s="83"/>
      <c r="C285" s="72"/>
      <c r="D285" s="73"/>
      <c r="E285" s="74"/>
      <c r="F285" s="73"/>
      <c r="G285" s="76"/>
      <c r="H285" s="76"/>
      <c r="I285" s="76"/>
    </row>
    <row r="286">
      <c r="A286" s="83"/>
      <c r="B286" s="83"/>
      <c r="C286" s="72"/>
      <c r="D286" s="73"/>
      <c r="E286" s="74"/>
      <c r="F286" s="73"/>
      <c r="G286" s="76"/>
      <c r="H286" s="76"/>
      <c r="I286" s="76"/>
    </row>
    <row r="287">
      <c r="A287" s="83"/>
      <c r="B287" s="83"/>
      <c r="C287" s="72"/>
      <c r="D287" s="73"/>
      <c r="E287" s="74"/>
      <c r="F287" s="73"/>
      <c r="G287" s="76"/>
      <c r="H287" s="76"/>
      <c r="I287" s="76"/>
    </row>
    <row r="288">
      <c r="A288" s="83"/>
      <c r="B288" s="83"/>
      <c r="C288" s="72"/>
      <c r="D288" s="73"/>
      <c r="E288" s="74"/>
      <c r="F288" s="73"/>
      <c r="G288" s="76"/>
      <c r="H288" s="76"/>
      <c r="I288" s="76"/>
    </row>
    <row r="289">
      <c r="A289" s="83"/>
      <c r="B289" s="83"/>
      <c r="C289" s="72"/>
      <c r="D289" s="73"/>
      <c r="E289" s="74"/>
      <c r="F289" s="73"/>
      <c r="G289" s="76"/>
      <c r="H289" s="76"/>
      <c r="I289" s="76"/>
    </row>
    <row r="290">
      <c r="A290" s="83"/>
      <c r="B290" s="83"/>
      <c r="C290" s="72"/>
      <c r="D290" s="73"/>
      <c r="E290" s="74"/>
      <c r="F290" s="73"/>
      <c r="G290" s="76"/>
      <c r="H290" s="76"/>
      <c r="I290" s="76"/>
    </row>
    <row r="291">
      <c r="A291" s="83"/>
      <c r="B291" s="83"/>
      <c r="C291" s="72"/>
      <c r="D291" s="73"/>
      <c r="E291" s="74"/>
      <c r="F291" s="73"/>
      <c r="G291" s="76"/>
      <c r="H291" s="76"/>
      <c r="I291" s="76"/>
    </row>
    <row r="292">
      <c r="A292" s="83"/>
      <c r="B292" s="83"/>
      <c r="C292" s="72"/>
      <c r="D292" s="73"/>
      <c r="E292" s="74"/>
      <c r="F292" s="73"/>
      <c r="G292" s="76"/>
      <c r="H292" s="76"/>
      <c r="I292" s="76"/>
    </row>
    <row r="293">
      <c r="A293" s="83"/>
      <c r="B293" s="83"/>
      <c r="C293" s="72"/>
      <c r="D293" s="73"/>
      <c r="E293" s="74"/>
      <c r="F293" s="73"/>
      <c r="G293" s="76"/>
      <c r="H293" s="76"/>
      <c r="I293" s="76"/>
    </row>
    <row r="294">
      <c r="A294" s="83"/>
      <c r="B294" s="83"/>
      <c r="C294" s="72"/>
      <c r="D294" s="73"/>
      <c r="E294" s="74"/>
      <c r="F294" s="73"/>
      <c r="G294" s="76"/>
      <c r="H294" s="76"/>
      <c r="I294" s="76"/>
    </row>
    <row r="295">
      <c r="A295" s="83"/>
      <c r="B295" s="83"/>
      <c r="C295" s="72"/>
      <c r="D295" s="73"/>
      <c r="E295" s="74"/>
      <c r="F295" s="73"/>
      <c r="G295" s="76"/>
      <c r="H295" s="76"/>
      <c r="I295" s="76"/>
    </row>
    <row r="296">
      <c r="A296" s="83"/>
      <c r="B296" s="83"/>
      <c r="C296" s="72"/>
      <c r="D296" s="73"/>
      <c r="E296" s="74"/>
      <c r="F296" s="73"/>
      <c r="G296" s="76"/>
      <c r="H296" s="76"/>
      <c r="I296" s="76"/>
    </row>
    <row r="297">
      <c r="A297" s="83"/>
      <c r="B297" s="83"/>
      <c r="C297" s="72"/>
      <c r="D297" s="73"/>
      <c r="E297" s="74"/>
      <c r="F297" s="73"/>
      <c r="G297" s="76"/>
      <c r="H297" s="76"/>
      <c r="I297" s="76"/>
    </row>
    <row r="298">
      <c r="A298" s="83"/>
      <c r="B298" s="83"/>
      <c r="C298" s="72"/>
      <c r="D298" s="73"/>
      <c r="E298" s="74"/>
      <c r="F298" s="73"/>
      <c r="G298" s="76"/>
      <c r="H298" s="76"/>
      <c r="I298" s="76"/>
    </row>
    <row r="299">
      <c r="A299" s="83"/>
      <c r="B299" s="83"/>
      <c r="C299" s="72"/>
      <c r="D299" s="73"/>
      <c r="E299" s="74"/>
      <c r="F299" s="73"/>
      <c r="G299" s="76"/>
      <c r="H299" s="76"/>
      <c r="I299" s="76"/>
    </row>
    <row r="300">
      <c r="A300" s="83"/>
      <c r="B300" s="83"/>
      <c r="C300" s="72"/>
      <c r="D300" s="73"/>
      <c r="E300" s="74"/>
      <c r="F300" s="73"/>
      <c r="G300" s="76"/>
      <c r="H300" s="76"/>
      <c r="I300" s="76"/>
    </row>
    <row r="301">
      <c r="A301" s="83"/>
      <c r="B301" s="83"/>
      <c r="C301" s="72"/>
      <c r="D301" s="73"/>
      <c r="E301" s="74"/>
      <c r="F301" s="73"/>
      <c r="G301" s="76"/>
      <c r="H301" s="76"/>
      <c r="I301" s="76"/>
    </row>
    <row r="302">
      <c r="A302" s="83"/>
      <c r="B302" s="83"/>
      <c r="C302" s="72"/>
      <c r="D302" s="73"/>
      <c r="E302" s="74"/>
      <c r="F302" s="73"/>
      <c r="G302" s="76"/>
      <c r="H302" s="76"/>
      <c r="I302" s="76"/>
    </row>
    <row r="303">
      <c r="A303" s="83"/>
      <c r="B303" s="83"/>
      <c r="C303" s="72"/>
      <c r="D303" s="73"/>
      <c r="E303" s="74"/>
      <c r="F303" s="73"/>
      <c r="G303" s="76"/>
      <c r="H303" s="76"/>
      <c r="I303" s="76"/>
    </row>
    <row r="304">
      <c r="A304" s="83"/>
      <c r="B304" s="83"/>
      <c r="C304" s="72"/>
      <c r="D304" s="73"/>
      <c r="E304" s="74"/>
      <c r="F304" s="73"/>
      <c r="G304" s="76"/>
      <c r="H304" s="76"/>
      <c r="I304" s="76"/>
    </row>
    <row r="305">
      <c r="A305" s="83"/>
      <c r="B305" s="83"/>
      <c r="C305" s="72"/>
      <c r="D305" s="73"/>
      <c r="E305" s="74"/>
      <c r="F305" s="73"/>
      <c r="G305" s="76"/>
      <c r="H305" s="76"/>
      <c r="I305" s="76"/>
    </row>
    <row r="306">
      <c r="A306" s="83"/>
      <c r="B306" s="83"/>
      <c r="C306" s="72"/>
      <c r="D306" s="73"/>
      <c r="E306" s="74"/>
      <c r="F306" s="73"/>
      <c r="G306" s="76"/>
      <c r="H306" s="76"/>
      <c r="I306" s="76"/>
    </row>
    <row r="307">
      <c r="A307" s="83"/>
      <c r="B307" s="83"/>
      <c r="C307" s="72"/>
      <c r="D307" s="73"/>
      <c r="E307" s="74"/>
      <c r="F307" s="73"/>
      <c r="G307" s="76"/>
      <c r="H307" s="76"/>
      <c r="I307" s="76"/>
    </row>
    <row r="308">
      <c r="A308" s="83"/>
      <c r="B308" s="83"/>
      <c r="C308" s="72"/>
      <c r="D308" s="73"/>
      <c r="E308" s="74"/>
      <c r="F308" s="73"/>
      <c r="G308" s="76"/>
      <c r="H308" s="76"/>
      <c r="I308" s="76"/>
    </row>
    <row r="309">
      <c r="A309" s="83"/>
      <c r="B309" s="83"/>
      <c r="C309" s="72"/>
      <c r="D309" s="73"/>
      <c r="E309" s="74"/>
      <c r="F309" s="73"/>
      <c r="G309" s="76"/>
      <c r="H309" s="76"/>
      <c r="I309" s="76"/>
    </row>
    <row r="310">
      <c r="A310" s="83"/>
      <c r="B310" s="83"/>
      <c r="C310" s="72"/>
      <c r="D310" s="73"/>
      <c r="E310" s="74"/>
      <c r="F310" s="73"/>
      <c r="G310" s="76"/>
      <c r="H310" s="76"/>
      <c r="I310" s="76"/>
    </row>
    <row r="311">
      <c r="A311" s="83"/>
      <c r="B311" s="83"/>
      <c r="C311" s="72"/>
      <c r="D311" s="73"/>
      <c r="E311" s="74"/>
      <c r="F311" s="73"/>
      <c r="G311" s="76"/>
      <c r="H311" s="76"/>
      <c r="I311" s="76"/>
    </row>
    <row r="312">
      <c r="A312" s="83"/>
      <c r="B312" s="83"/>
      <c r="C312" s="72"/>
      <c r="D312" s="73"/>
      <c r="E312" s="74"/>
      <c r="F312" s="73"/>
      <c r="G312" s="76"/>
      <c r="H312" s="76"/>
      <c r="I312" s="76"/>
    </row>
    <row r="313">
      <c r="A313" s="83"/>
      <c r="B313" s="83"/>
      <c r="C313" s="72"/>
      <c r="D313" s="73"/>
      <c r="E313" s="74"/>
      <c r="F313" s="73"/>
      <c r="G313" s="76"/>
      <c r="H313" s="76"/>
      <c r="I313" s="76"/>
    </row>
    <row r="314">
      <c r="A314" s="83"/>
      <c r="B314" s="83"/>
      <c r="C314" s="72"/>
      <c r="D314" s="73"/>
      <c r="E314" s="74"/>
      <c r="F314" s="73"/>
      <c r="G314" s="76"/>
      <c r="H314" s="76"/>
      <c r="I314" s="76"/>
    </row>
    <row r="315">
      <c r="A315" s="83"/>
      <c r="B315" s="83"/>
      <c r="C315" s="72"/>
      <c r="D315" s="73"/>
      <c r="E315" s="74"/>
      <c r="F315" s="73"/>
      <c r="G315" s="76"/>
      <c r="H315" s="76"/>
      <c r="I315" s="76"/>
    </row>
    <row r="316">
      <c r="A316" s="83"/>
      <c r="B316" s="83"/>
      <c r="C316" s="72"/>
      <c r="D316" s="73"/>
      <c r="E316" s="74"/>
      <c r="F316" s="73"/>
      <c r="G316" s="76"/>
      <c r="H316" s="76"/>
      <c r="I316" s="76"/>
    </row>
    <row r="317">
      <c r="A317" s="83"/>
      <c r="B317" s="83"/>
      <c r="C317" s="72"/>
      <c r="D317" s="73"/>
      <c r="E317" s="74"/>
      <c r="F317" s="73"/>
      <c r="G317" s="76"/>
      <c r="H317" s="76"/>
      <c r="I317" s="76"/>
    </row>
    <row r="318">
      <c r="A318" s="83"/>
      <c r="B318" s="83"/>
      <c r="C318" s="72"/>
      <c r="D318" s="73"/>
      <c r="E318" s="74"/>
      <c r="F318" s="73"/>
      <c r="G318" s="76"/>
      <c r="H318" s="76"/>
      <c r="I318" s="76"/>
    </row>
    <row r="319">
      <c r="A319" s="83"/>
      <c r="B319" s="83"/>
      <c r="C319" s="72"/>
      <c r="D319" s="73"/>
      <c r="E319" s="74"/>
      <c r="F319" s="73"/>
      <c r="G319" s="76"/>
      <c r="H319" s="76"/>
      <c r="I319" s="76"/>
    </row>
    <row r="320">
      <c r="A320" s="83"/>
      <c r="B320" s="83"/>
      <c r="C320" s="72"/>
      <c r="D320" s="73"/>
      <c r="E320" s="74"/>
      <c r="F320" s="73"/>
      <c r="G320" s="76"/>
      <c r="H320" s="76"/>
      <c r="I320" s="76"/>
    </row>
    <row r="321">
      <c r="A321" s="83"/>
      <c r="B321" s="83"/>
      <c r="C321" s="72"/>
      <c r="D321" s="73"/>
      <c r="E321" s="74"/>
      <c r="F321" s="73"/>
      <c r="G321" s="76"/>
      <c r="H321" s="76"/>
      <c r="I321" s="76"/>
    </row>
    <row r="322">
      <c r="A322" s="83"/>
      <c r="B322" s="83"/>
      <c r="C322" s="72"/>
      <c r="D322" s="73"/>
      <c r="E322" s="74"/>
      <c r="F322" s="73"/>
      <c r="G322" s="76"/>
      <c r="H322" s="76"/>
      <c r="I322" s="76"/>
    </row>
    <row r="323">
      <c r="A323" s="83"/>
      <c r="B323" s="83"/>
      <c r="C323" s="72"/>
      <c r="D323" s="73"/>
      <c r="E323" s="74"/>
      <c r="F323" s="73"/>
      <c r="G323" s="76"/>
      <c r="H323" s="76"/>
      <c r="I323" s="76"/>
    </row>
    <row r="324">
      <c r="A324" s="83"/>
      <c r="B324" s="83"/>
      <c r="C324" s="72"/>
      <c r="D324" s="73"/>
      <c r="E324" s="74"/>
      <c r="F324" s="73"/>
      <c r="G324" s="76"/>
      <c r="H324" s="76"/>
      <c r="I324" s="76"/>
    </row>
    <row r="325">
      <c r="A325" s="83"/>
      <c r="B325" s="83"/>
      <c r="C325" s="72"/>
      <c r="D325" s="73"/>
      <c r="E325" s="74"/>
      <c r="F325" s="73"/>
      <c r="G325" s="76"/>
      <c r="H325" s="76"/>
      <c r="I325" s="76"/>
    </row>
    <row r="326">
      <c r="A326" s="83"/>
      <c r="B326" s="83"/>
      <c r="C326" s="72"/>
      <c r="D326" s="73"/>
      <c r="E326" s="74"/>
      <c r="F326" s="73"/>
      <c r="G326" s="76"/>
      <c r="H326" s="76"/>
      <c r="I326" s="76"/>
    </row>
    <row r="327">
      <c r="A327" s="83"/>
      <c r="B327" s="83"/>
      <c r="C327" s="72"/>
      <c r="D327" s="73"/>
      <c r="E327" s="74"/>
      <c r="F327" s="73"/>
      <c r="G327" s="76"/>
      <c r="H327" s="76"/>
      <c r="I327" s="76"/>
    </row>
    <row r="328">
      <c r="A328" s="83"/>
      <c r="B328" s="83"/>
      <c r="C328" s="72"/>
      <c r="D328" s="73"/>
      <c r="E328" s="74"/>
      <c r="F328" s="73"/>
      <c r="G328" s="76"/>
      <c r="H328" s="76"/>
      <c r="I328" s="76"/>
    </row>
    <row r="329">
      <c r="A329" s="83"/>
      <c r="B329" s="83"/>
      <c r="C329" s="72"/>
      <c r="D329" s="73"/>
      <c r="E329" s="74"/>
      <c r="F329" s="73"/>
      <c r="G329" s="76"/>
      <c r="H329" s="76"/>
      <c r="I329" s="76"/>
    </row>
    <row r="330">
      <c r="A330" s="83"/>
      <c r="B330" s="83"/>
      <c r="C330" s="72"/>
      <c r="D330" s="73"/>
      <c r="E330" s="74"/>
      <c r="F330" s="73"/>
      <c r="G330" s="76"/>
      <c r="H330" s="76"/>
      <c r="I330" s="76"/>
    </row>
    <row r="331">
      <c r="A331" s="83"/>
      <c r="B331" s="83"/>
      <c r="C331" s="72"/>
      <c r="D331" s="73"/>
      <c r="E331" s="74"/>
      <c r="F331" s="73"/>
      <c r="G331" s="76"/>
      <c r="H331" s="76"/>
      <c r="I331" s="76"/>
    </row>
    <row r="332">
      <c r="A332" s="83"/>
      <c r="B332" s="83"/>
      <c r="C332" s="72"/>
      <c r="D332" s="73"/>
      <c r="E332" s="74"/>
      <c r="F332" s="73"/>
      <c r="G332" s="76"/>
      <c r="H332" s="76"/>
      <c r="I332" s="76"/>
    </row>
    <row r="333">
      <c r="A333" s="83"/>
      <c r="B333" s="83"/>
      <c r="C333" s="72"/>
      <c r="D333" s="73"/>
      <c r="E333" s="74"/>
      <c r="F333" s="73"/>
      <c r="G333" s="76"/>
      <c r="H333" s="76"/>
      <c r="I333" s="76"/>
    </row>
    <row r="334">
      <c r="A334" s="83"/>
      <c r="B334" s="83"/>
      <c r="C334" s="72"/>
      <c r="D334" s="73"/>
      <c r="E334" s="74"/>
      <c r="F334" s="73"/>
      <c r="G334" s="76"/>
      <c r="H334" s="76"/>
      <c r="I334" s="76"/>
    </row>
    <row r="335">
      <c r="A335" s="83"/>
      <c r="B335" s="83"/>
      <c r="C335" s="72"/>
      <c r="D335" s="73"/>
      <c r="E335" s="74"/>
      <c r="F335" s="73"/>
      <c r="G335" s="76"/>
      <c r="H335" s="76"/>
      <c r="I335" s="76"/>
    </row>
    <row r="336">
      <c r="A336" s="83"/>
      <c r="B336" s="83"/>
      <c r="C336" s="72"/>
      <c r="D336" s="73"/>
      <c r="E336" s="74"/>
      <c r="F336" s="73"/>
      <c r="G336" s="76"/>
      <c r="H336" s="76"/>
      <c r="I336" s="76"/>
    </row>
    <row r="337">
      <c r="A337" s="83"/>
      <c r="B337" s="83"/>
      <c r="C337" s="72"/>
      <c r="D337" s="73"/>
      <c r="E337" s="74"/>
      <c r="F337" s="73"/>
      <c r="G337" s="76"/>
      <c r="H337" s="76"/>
      <c r="I337" s="76"/>
    </row>
    <row r="338">
      <c r="A338" s="83"/>
      <c r="B338" s="83"/>
      <c r="C338" s="72"/>
      <c r="D338" s="73"/>
      <c r="E338" s="74"/>
      <c r="F338" s="73"/>
      <c r="G338" s="76"/>
      <c r="H338" s="76"/>
      <c r="I338" s="76"/>
    </row>
    <row r="339">
      <c r="A339" s="83"/>
      <c r="B339" s="83"/>
      <c r="C339" s="72"/>
      <c r="D339" s="73"/>
      <c r="E339" s="74"/>
      <c r="F339" s="73"/>
      <c r="G339" s="76"/>
      <c r="H339" s="76"/>
      <c r="I339" s="76"/>
    </row>
    <row r="340">
      <c r="A340" s="83"/>
      <c r="B340" s="83"/>
      <c r="C340" s="72"/>
      <c r="D340" s="73"/>
      <c r="E340" s="74"/>
      <c r="F340" s="73"/>
      <c r="G340" s="76"/>
      <c r="H340" s="76"/>
      <c r="I340" s="76"/>
    </row>
    <row r="341">
      <c r="A341" s="83"/>
      <c r="B341" s="83"/>
      <c r="C341" s="72"/>
      <c r="D341" s="73"/>
      <c r="E341" s="74"/>
      <c r="F341" s="73"/>
      <c r="G341" s="76"/>
      <c r="H341" s="76"/>
      <c r="I341" s="76"/>
    </row>
    <row r="342">
      <c r="A342" s="83"/>
      <c r="B342" s="83"/>
      <c r="C342" s="72"/>
      <c r="D342" s="73"/>
      <c r="E342" s="74"/>
      <c r="F342" s="73"/>
      <c r="G342" s="76"/>
      <c r="H342" s="76"/>
      <c r="I342" s="76"/>
    </row>
    <row r="343">
      <c r="A343" s="83"/>
      <c r="B343" s="83"/>
      <c r="C343" s="72"/>
      <c r="D343" s="73"/>
      <c r="E343" s="74"/>
      <c r="F343" s="73"/>
      <c r="G343" s="76"/>
      <c r="H343" s="76"/>
      <c r="I343" s="76"/>
    </row>
    <row r="344">
      <c r="A344" s="83"/>
      <c r="B344" s="83"/>
      <c r="C344" s="72"/>
      <c r="D344" s="73"/>
      <c r="E344" s="74"/>
      <c r="F344" s="73"/>
      <c r="G344" s="76"/>
      <c r="H344" s="76"/>
      <c r="I344" s="76"/>
    </row>
    <row r="345">
      <c r="A345" s="83"/>
      <c r="B345" s="83"/>
      <c r="C345" s="72"/>
      <c r="D345" s="73"/>
      <c r="E345" s="74"/>
      <c r="F345" s="73"/>
      <c r="G345" s="76"/>
      <c r="H345" s="76"/>
      <c r="I345" s="76"/>
    </row>
    <row r="346">
      <c r="A346" s="83"/>
      <c r="B346" s="83"/>
      <c r="C346" s="72"/>
      <c r="D346" s="73"/>
      <c r="E346" s="74"/>
      <c r="F346" s="73"/>
      <c r="G346" s="76"/>
      <c r="H346" s="76"/>
      <c r="I346" s="76"/>
    </row>
    <row r="347">
      <c r="A347" s="83"/>
      <c r="B347" s="83"/>
      <c r="C347" s="72"/>
      <c r="D347" s="73"/>
      <c r="E347" s="74"/>
      <c r="F347" s="73"/>
      <c r="G347" s="76"/>
      <c r="H347" s="76"/>
      <c r="I347" s="76"/>
    </row>
    <row r="348">
      <c r="A348" s="83"/>
      <c r="B348" s="83"/>
      <c r="C348" s="72"/>
      <c r="D348" s="73"/>
      <c r="E348" s="74"/>
      <c r="F348" s="73"/>
      <c r="G348" s="76"/>
      <c r="H348" s="76"/>
      <c r="I348" s="76"/>
    </row>
    <row r="349">
      <c r="A349" s="83"/>
      <c r="B349" s="83"/>
      <c r="C349" s="72"/>
      <c r="D349" s="73"/>
      <c r="E349" s="74"/>
      <c r="F349" s="73"/>
      <c r="G349" s="76"/>
      <c r="H349" s="76"/>
      <c r="I349" s="76"/>
    </row>
    <row r="350">
      <c r="A350" s="83"/>
      <c r="B350" s="83"/>
      <c r="C350" s="72"/>
      <c r="D350" s="73"/>
      <c r="E350" s="74"/>
      <c r="F350" s="73"/>
      <c r="G350" s="76"/>
      <c r="H350" s="76"/>
      <c r="I350" s="76"/>
    </row>
    <row r="351">
      <c r="A351" s="83"/>
      <c r="B351" s="83"/>
      <c r="C351" s="72"/>
      <c r="D351" s="73"/>
      <c r="E351" s="74"/>
      <c r="F351" s="73"/>
      <c r="G351" s="76"/>
      <c r="H351" s="76"/>
      <c r="I351" s="76"/>
    </row>
    <row r="352">
      <c r="A352" s="83"/>
      <c r="B352" s="83"/>
      <c r="C352" s="72"/>
      <c r="D352" s="73"/>
      <c r="E352" s="74"/>
      <c r="F352" s="73"/>
      <c r="G352" s="76"/>
      <c r="H352" s="76"/>
      <c r="I352" s="76"/>
    </row>
    <row r="353">
      <c r="A353" s="83"/>
      <c r="B353" s="83"/>
      <c r="C353" s="72"/>
      <c r="D353" s="73"/>
      <c r="E353" s="74"/>
      <c r="F353" s="73"/>
      <c r="G353" s="76"/>
      <c r="H353" s="76"/>
      <c r="I353" s="76"/>
    </row>
    <row r="354">
      <c r="A354" s="83"/>
      <c r="B354" s="83"/>
      <c r="C354" s="72"/>
      <c r="D354" s="73"/>
      <c r="E354" s="74"/>
      <c r="F354" s="73"/>
      <c r="G354" s="76"/>
      <c r="H354" s="76"/>
      <c r="I354" s="76"/>
    </row>
    <row r="355">
      <c r="A355" s="83"/>
      <c r="B355" s="83"/>
      <c r="C355" s="72"/>
      <c r="D355" s="73"/>
      <c r="E355" s="74"/>
      <c r="F355" s="73"/>
      <c r="G355" s="76"/>
      <c r="H355" s="76"/>
      <c r="I355" s="76"/>
    </row>
    <row r="356">
      <c r="A356" s="83"/>
      <c r="B356" s="83"/>
      <c r="C356" s="72"/>
      <c r="D356" s="73"/>
      <c r="E356" s="74"/>
      <c r="F356" s="73"/>
      <c r="G356" s="76"/>
      <c r="H356" s="76"/>
      <c r="I356" s="76"/>
    </row>
    <row r="357">
      <c r="A357" s="83"/>
      <c r="B357" s="83"/>
      <c r="C357" s="72"/>
      <c r="D357" s="73"/>
      <c r="E357" s="74"/>
      <c r="F357" s="73"/>
      <c r="G357" s="76"/>
      <c r="H357" s="76"/>
      <c r="I357" s="76"/>
    </row>
    <row r="358">
      <c r="A358" s="83"/>
      <c r="B358" s="83"/>
      <c r="C358" s="72"/>
      <c r="D358" s="73"/>
      <c r="E358" s="74"/>
      <c r="F358" s="73"/>
      <c r="G358" s="76"/>
      <c r="H358" s="76"/>
      <c r="I358" s="76"/>
    </row>
    <row r="359">
      <c r="A359" s="83"/>
      <c r="B359" s="83"/>
      <c r="C359" s="72"/>
      <c r="D359" s="73"/>
      <c r="E359" s="74"/>
      <c r="F359" s="73"/>
      <c r="G359" s="76"/>
      <c r="H359" s="76"/>
      <c r="I359" s="76"/>
    </row>
    <row r="360">
      <c r="A360" s="83"/>
      <c r="B360" s="83"/>
      <c r="C360" s="72"/>
      <c r="D360" s="73"/>
      <c r="E360" s="74"/>
      <c r="F360" s="73"/>
      <c r="G360" s="76"/>
      <c r="H360" s="76"/>
      <c r="I360" s="76"/>
    </row>
    <row r="361">
      <c r="A361" s="83"/>
      <c r="B361" s="83"/>
      <c r="C361" s="72"/>
      <c r="D361" s="73"/>
      <c r="E361" s="74"/>
      <c r="F361" s="73"/>
      <c r="G361" s="76"/>
      <c r="H361" s="76"/>
      <c r="I361" s="76"/>
    </row>
    <row r="362">
      <c r="A362" s="83"/>
      <c r="B362" s="83"/>
      <c r="C362" s="72"/>
      <c r="D362" s="73"/>
      <c r="E362" s="74"/>
      <c r="F362" s="73"/>
      <c r="G362" s="76"/>
      <c r="H362" s="76"/>
      <c r="I362" s="76"/>
    </row>
    <row r="363">
      <c r="A363" s="83"/>
      <c r="B363" s="83"/>
      <c r="C363" s="72"/>
      <c r="D363" s="73"/>
      <c r="E363" s="74"/>
      <c r="F363" s="73"/>
      <c r="G363" s="76"/>
      <c r="H363" s="76"/>
      <c r="I363" s="76"/>
    </row>
    <row r="364">
      <c r="A364" s="83"/>
      <c r="B364" s="83"/>
      <c r="C364" s="72"/>
      <c r="D364" s="73"/>
      <c r="E364" s="74"/>
      <c r="F364" s="73"/>
      <c r="G364" s="76"/>
      <c r="H364" s="76"/>
      <c r="I364" s="76"/>
    </row>
    <row r="365">
      <c r="A365" s="83"/>
      <c r="B365" s="83"/>
      <c r="C365" s="72"/>
      <c r="D365" s="73"/>
      <c r="E365" s="74"/>
      <c r="F365" s="73"/>
      <c r="G365" s="76"/>
      <c r="H365" s="76"/>
      <c r="I365" s="76"/>
    </row>
    <row r="366">
      <c r="A366" s="83"/>
      <c r="B366" s="83"/>
      <c r="C366" s="72"/>
      <c r="D366" s="73"/>
      <c r="E366" s="74"/>
      <c r="F366" s="73"/>
      <c r="G366" s="76"/>
      <c r="H366" s="76"/>
      <c r="I366" s="76"/>
    </row>
    <row r="367">
      <c r="A367" s="83"/>
      <c r="B367" s="83"/>
      <c r="C367" s="72"/>
      <c r="D367" s="73"/>
      <c r="E367" s="74"/>
      <c r="F367" s="73"/>
      <c r="G367" s="76"/>
      <c r="H367" s="76"/>
      <c r="I367" s="76"/>
    </row>
    <row r="368">
      <c r="A368" s="83"/>
      <c r="B368" s="83"/>
      <c r="C368" s="72"/>
      <c r="D368" s="73"/>
      <c r="E368" s="74"/>
      <c r="F368" s="73"/>
      <c r="G368" s="76"/>
      <c r="H368" s="76"/>
      <c r="I368" s="76"/>
    </row>
    <row r="369">
      <c r="A369" s="83"/>
      <c r="B369" s="83"/>
      <c r="C369" s="72"/>
      <c r="D369" s="73"/>
      <c r="E369" s="74"/>
      <c r="F369" s="73"/>
      <c r="G369" s="76"/>
      <c r="H369" s="76"/>
      <c r="I369" s="76"/>
    </row>
    <row r="370">
      <c r="A370" s="83"/>
      <c r="B370" s="83"/>
      <c r="C370" s="72"/>
      <c r="D370" s="73"/>
      <c r="E370" s="74"/>
      <c r="F370" s="73"/>
      <c r="G370" s="76"/>
      <c r="H370" s="76"/>
      <c r="I370" s="76"/>
    </row>
    <row r="371">
      <c r="A371" s="83"/>
      <c r="B371" s="83"/>
      <c r="C371" s="72"/>
      <c r="D371" s="73"/>
      <c r="E371" s="74"/>
      <c r="F371" s="73"/>
      <c r="G371" s="76"/>
      <c r="H371" s="76"/>
      <c r="I371" s="76"/>
    </row>
    <row r="372">
      <c r="A372" s="83"/>
      <c r="B372" s="83"/>
      <c r="C372" s="72"/>
      <c r="D372" s="73"/>
      <c r="E372" s="74"/>
      <c r="F372" s="73"/>
      <c r="G372" s="76"/>
      <c r="H372" s="76"/>
      <c r="I372" s="76"/>
    </row>
    <row r="373">
      <c r="A373" s="83"/>
      <c r="B373" s="83"/>
      <c r="C373" s="72"/>
      <c r="D373" s="73"/>
      <c r="E373" s="74"/>
      <c r="F373" s="73"/>
      <c r="G373" s="76"/>
      <c r="H373" s="76"/>
      <c r="I373" s="76"/>
    </row>
    <row r="374">
      <c r="A374" s="83"/>
      <c r="B374" s="83"/>
      <c r="C374" s="72"/>
      <c r="D374" s="73"/>
      <c r="E374" s="74"/>
      <c r="F374" s="73"/>
      <c r="G374" s="76"/>
      <c r="H374" s="76"/>
      <c r="I374" s="76"/>
    </row>
    <row r="375">
      <c r="A375" s="83"/>
      <c r="B375" s="83"/>
      <c r="C375" s="72"/>
      <c r="D375" s="73"/>
      <c r="E375" s="74"/>
      <c r="F375" s="73"/>
      <c r="G375" s="76"/>
      <c r="H375" s="76"/>
      <c r="I375" s="76"/>
    </row>
    <row r="376">
      <c r="A376" s="83"/>
      <c r="B376" s="83"/>
      <c r="C376" s="72"/>
      <c r="D376" s="73"/>
      <c r="E376" s="74"/>
      <c r="F376" s="73"/>
      <c r="G376" s="76"/>
      <c r="H376" s="76"/>
      <c r="I376" s="76"/>
    </row>
    <row r="377">
      <c r="A377" s="83"/>
      <c r="B377" s="83"/>
      <c r="C377" s="72"/>
      <c r="D377" s="73"/>
      <c r="E377" s="74"/>
      <c r="F377" s="73"/>
      <c r="G377" s="76"/>
      <c r="H377" s="76"/>
      <c r="I377" s="76"/>
    </row>
    <row r="378">
      <c r="A378" s="83"/>
      <c r="B378" s="83"/>
      <c r="C378" s="72"/>
      <c r="D378" s="73"/>
      <c r="E378" s="74"/>
      <c r="F378" s="73"/>
      <c r="G378" s="76"/>
      <c r="H378" s="76"/>
      <c r="I378" s="76"/>
    </row>
    <row r="379">
      <c r="A379" s="83"/>
      <c r="B379" s="83"/>
      <c r="C379" s="72"/>
      <c r="D379" s="73"/>
      <c r="E379" s="74"/>
      <c r="F379" s="73"/>
      <c r="G379" s="76"/>
      <c r="H379" s="76"/>
      <c r="I379" s="76"/>
    </row>
    <row r="380">
      <c r="A380" s="83"/>
      <c r="B380" s="83"/>
      <c r="C380" s="72"/>
      <c r="D380" s="73"/>
      <c r="E380" s="74"/>
      <c r="F380" s="73"/>
      <c r="G380" s="76"/>
      <c r="H380" s="76"/>
      <c r="I380" s="76"/>
    </row>
    <row r="381">
      <c r="A381" s="83"/>
      <c r="B381" s="83"/>
      <c r="C381" s="72"/>
      <c r="D381" s="73"/>
      <c r="E381" s="74"/>
      <c r="F381" s="73"/>
      <c r="G381" s="76"/>
      <c r="H381" s="76"/>
      <c r="I381" s="76"/>
    </row>
    <row r="382">
      <c r="A382" s="83"/>
      <c r="B382" s="83"/>
      <c r="C382" s="72"/>
      <c r="D382" s="73"/>
      <c r="E382" s="74"/>
      <c r="F382" s="73"/>
      <c r="G382" s="76"/>
      <c r="H382" s="76"/>
      <c r="I382" s="76"/>
    </row>
    <row r="383">
      <c r="A383" s="83"/>
      <c r="B383" s="83"/>
      <c r="C383" s="72"/>
      <c r="D383" s="73"/>
      <c r="E383" s="74"/>
      <c r="F383" s="73"/>
      <c r="G383" s="76"/>
      <c r="H383" s="76"/>
      <c r="I383" s="76"/>
    </row>
    <row r="384">
      <c r="A384" s="83"/>
      <c r="B384" s="83"/>
      <c r="C384" s="72"/>
      <c r="D384" s="73"/>
      <c r="E384" s="74"/>
      <c r="F384" s="73"/>
      <c r="G384" s="76"/>
      <c r="H384" s="76"/>
      <c r="I384" s="76"/>
    </row>
    <row r="385">
      <c r="A385" s="83"/>
      <c r="B385" s="83"/>
      <c r="C385" s="72"/>
      <c r="D385" s="73"/>
      <c r="E385" s="74"/>
      <c r="F385" s="73"/>
      <c r="G385" s="76"/>
      <c r="H385" s="76"/>
      <c r="I385" s="76"/>
    </row>
    <row r="386">
      <c r="A386" s="83"/>
      <c r="B386" s="83"/>
      <c r="C386" s="72"/>
      <c r="D386" s="73"/>
      <c r="E386" s="74"/>
      <c r="F386" s="73"/>
      <c r="G386" s="76"/>
      <c r="H386" s="76"/>
      <c r="I386" s="76"/>
    </row>
    <row r="387">
      <c r="A387" s="83"/>
      <c r="B387" s="83"/>
      <c r="C387" s="72"/>
      <c r="D387" s="73"/>
      <c r="E387" s="74"/>
      <c r="F387" s="73"/>
      <c r="G387" s="76"/>
      <c r="H387" s="76"/>
      <c r="I387" s="76"/>
    </row>
    <row r="388">
      <c r="A388" s="83"/>
      <c r="B388" s="83"/>
      <c r="C388" s="72"/>
      <c r="D388" s="73"/>
      <c r="E388" s="74"/>
      <c r="F388" s="73"/>
      <c r="G388" s="76"/>
      <c r="H388" s="76"/>
      <c r="I388" s="76"/>
    </row>
    <row r="389">
      <c r="A389" s="83"/>
      <c r="B389" s="83"/>
      <c r="C389" s="72"/>
      <c r="D389" s="73"/>
      <c r="E389" s="74"/>
      <c r="F389" s="73"/>
      <c r="G389" s="76"/>
      <c r="H389" s="76"/>
      <c r="I389" s="76"/>
    </row>
    <row r="390">
      <c r="A390" s="83"/>
      <c r="B390" s="83"/>
      <c r="C390" s="72"/>
      <c r="D390" s="73"/>
      <c r="E390" s="74"/>
      <c r="F390" s="73"/>
      <c r="G390" s="76"/>
      <c r="H390" s="76"/>
      <c r="I390" s="76"/>
    </row>
    <row r="391">
      <c r="A391" s="83"/>
      <c r="B391" s="83"/>
      <c r="C391" s="72"/>
      <c r="D391" s="73"/>
      <c r="E391" s="74"/>
      <c r="F391" s="73"/>
      <c r="G391" s="76"/>
      <c r="H391" s="76"/>
      <c r="I391" s="76"/>
    </row>
    <row r="392">
      <c r="A392" s="83"/>
      <c r="B392" s="83"/>
      <c r="C392" s="72"/>
      <c r="D392" s="73"/>
      <c r="E392" s="74"/>
      <c r="F392" s="73"/>
      <c r="G392" s="76"/>
      <c r="H392" s="76"/>
      <c r="I392" s="76"/>
    </row>
    <row r="393">
      <c r="A393" s="83"/>
      <c r="B393" s="83"/>
      <c r="C393" s="72"/>
      <c r="D393" s="73"/>
      <c r="E393" s="74"/>
      <c r="F393" s="73"/>
      <c r="G393" s="76"/>
      <c r="H393" s="76"/>
      <c r="I393" s="76"/>
    </row>
    <row r="394">
      <c r="A394" s="83"/>
      <c r="B394" s="83"/>
      <c r="C394" s="72"/>
      <c r="D394" s="73"/>
      <c r="E394" s="74"/>
      <c r="F394" s="73"/>
      <c r="G394" s="76"/>
      <c r="H394" s="76"/>
      <c r="I394" s="76"/>
    </row>
    <row r="395">
      <c r="A395" s="83"/>
      <c r="B395" s="83"/>
      <c r="C395" s="72"/>
      <c r="D395" s="73"/>
      <c r="E395" s="74"/>
      <c r="F395" s="73"/>
      <c r="G395" s="76"/>
      <c r="H395" s="76"/>
      <c r="I395" s="76"/>
    </row>
    <row r="396">
      <c r="A396" s="83"/>
      <c r="B396" s="83"/>
      <c r="C396" s="72"/>
      <c r="D396" s="73"/>
      <c r="E396" s="74"/>
      <c r="F396" s="73"/>
      <c r="G396" s="76"/>
      <c r="H396" s="76"/>
      <c r="I396" s="76"/>
    </row>
    <row r="397">
      <c r="A397" s="83"/>
      <c r="B397" s="83"/>
      <c r="C397" s="72"/>
      <c r="D397" s="73"/>
      <c r="E397" s="74"/>
      <c r="F397" s="73"/>
      <c r="G397" s="76"/>
      <c r="H397" s="76"/>
      <c r="I397" s="76"/>
    </row>
    <row r="398">
      <c r="A398" s="83"/>
      <c r="B398" s="83"/>
      <c r="C398" s="72"/>
      <c r="D398" s="73"/>
      <c r="E398" s="74"/>
      <c r="F398" s="73"/>
      <c r="G398" s="76"/>
      <c r="H398" s="76"/>
      <c r="I398" s="76"/>
    </row>
    <row r="399">
      <c r="A399" s="83"/>
      <c r="B399" s="83"/>
      <c r="C399" s="72"/>
      <c r="D399" s="73"/>
      <c r="E399" s="74"/>
      <c r="F399" s="73"/>
      <c r="G399" s="76"/>
      <c r="H399" s="76"/>
      <c r="I399" s="76"/>
    </row>
    <row r="400">
      <c r="A400" s="83"/>
      <c r="B400" s="83"/>
      <c r="C400" s="72"/>
      <c r="D400" s="73"/>
      <c r="E400" s="74"/>
      <c r="F400" s="73"/>
      <c r="G400" s="76"/>
      <c r="H400" s="76"/>
      <c r="I400" s="76"/>
    </row>
    <row r="401">
      <c r="A401" s="83"/>
      <c r="B401" s="83"/>
      <c r="C401" s="72"/>
      <c r="D401" s="73"/>
      <c r="E401" s="74"/>
      <c r="F401" s="73"/>
      <c r="G401" s="76"/>
      <c r="H401" s="76"/>
      <c r="I401" s="76"/>
    </row>
    <row r="402">
      <c r="A402" s="83"/>
      <c r="B402" s="83"/>
      <c r="C402" s="72"/>
      <c r="D402" s="73"/>
      <c r="E402" s="74"/>
      <c r="F402" s="73"/>
      <c r="G402" s="76"/>
      <c r="H402" s="76"/>
      <c r="I402" s="76"/>
    </row>
    <row r="403">
      <c r="A403" s="83"/>
      <c r="B403" s="83"/>
      <c r="C403" s="72"/>
      <c r="D403" s="73"/>
      <c r="E403" s="74"/>
      <c r="F403" s="73"/>
      <c r="G403" s="76"/>
      <c r="H403" s="76"/>
      <c r="I403" s="76"/>
    </row>
    <row r="404">
      <c r="A404" s="83"/>
      <c r="B404" s="83"/>
      <c r="C404" s="72"/>
      <c r="D404" s="73"/>
      <c r="E404" s="74"/>
      <c r="F404" s="73"/>
      <c r="G404" s="76"/>
      <c r="H404" s="76"/>
      <c r="I404" s="76"/>
    </row>
    <row r="405">
      <c r="A405" s="83"/>
      <c r="B405" s="83"/>
      <c r="C405" s="72"/>
      <c r="D405" s="73"/>
      <c r="E405" s="74"/>
      <c r="F405" s="73"/>
      <c r="G405" s="76"/>
      <c r="H405" s="76"/>
      <c r="I405" s="76"/>
    </row>
    <row r="406">
      <c r="A406" s="83"/>
      <c r="B406" s="83"/>
      <c r="C406" s="72"/>
      <c r="D406" s="73"/>
      <c r="E406" s="74"/>
      <c r="F406" s="73"/>
      <c r="G406" s="76"/>
      <c r="H406" s="76"/>
      <c r="I406" s="76"/>
    </row>
    <row r="407">
      <c r="A407" s="83"/>
      <c r="B407" s="83"/>
      <c r="C407" s="72"/>
      <c r="D407" s="73"/>
      <c r="E407" s="74"/>
      <c r="F407" s="73"/>
      <c r="G407" s="76"/>
      <c r="H407" s="76"/>
      <c r="I407" s="76"/>
    </row>
    <row r="408">
      <c r="A408" s="83"/>
      <c r="B408" s="83"/>
      <c r="C408" s="72"/>
      <c r="D408" s="73"/>
      <c r="E408" s="74"/>
      <c r="F408" s="73"/>
      <c r="G408" s="76"/>
      <c r="H408" s="76"/>
      <c r="I408" s="76"/>
    </row>
    <row r="409">
      <c r="A409" s="83"/>
      <c r="B409" s="83"/>
      <c r="C409" s="72"/>
      <c r="D409" s="73"/>
      <c r="E409" s="74"/>
      <c r="F409" s="73"/>
      <c r="G409" s="76"/>
      <c r="H409" s="76"/>
      <c r="I409" s="76"/>
    </row>
    <row r="410">
      <c r="A410" s="83"/>
      <c r="B410" s="83"/>
      <c r="C410" s="72"/>
      <c r="D410" s="73"/>
      <c r="E410" s="74"/>
      <c r="F410" s="73"/>
      <c r="G410" s="76"/>
      <c r="H410" s="76"/>
      <c r="I410" s="76"/>
    </row>
    <row r="411">
      <c r="A411" s="83"/>
      <c r="B411" s="83"/>
      <c r="C411" s="72"/>
      <c r="D411" s="73"/>
      <c r="E411" s="74"/>
      <c r="F411" s="73"/>
      <c r="G411" s="76"/>
      <c r="H411" s="76"/>
      <c r="I411" s="76"/>
    </row>
    <row r="412">
      <c r="A412" s="83"/>
      <c r="B412" s="83"/>
      <c r="C412" s="72"/>
      <c r="D412" s="73"/>
      <c r="E412" s="74"/>
      <c r="F412" s="73"/>
      <c r="G412" s="76"/>
      <c r="H412" s="76"/>
      <c r="I412" s="76"/>
    </row>
    <row r="413">
      <c r="A413" s="83"/>
      <c r="B413" s="83"/>
      <c r="C413" s="72"/>
      <c r="D413" s="73"/>
      <c r="E413" s="74"/>
      <c r="F413" s="73"/>
      <c r="G413" s="76"/>
      <c r="H413" s="76"/>
      <c r="I413" s="76"/>
    </row>
    <row r="414">
      <c r="A414" s="83"/>
      <c r="B414" s="83"/>
      <c r="C414" s="72"/>
      <c r="D414" s="73"/>
      <c r="E414" s="74"/>
      <c r="F414" s="73"/>
      <c r="G414" s="76"/>
      <c r="H414" s="76"/>
      <c r="I414" s="76"/>
    </row>
    <row r="415">
      <c r="A415" s="83"/>
      <c r="B415" s="83"/>
      <c r="C415" s="72"/>
      <c r="D415" s="73"/>
      <c r="E415" s="74"/>
      <c r="F415" s="73"/>
      <c r="G415" s="76"/>
      <c r="H415" s="76"/>
      <c r="I415" s="76"/>
    </row>
    <row r="416">
      <c r="A416" s="83"/>
      <c r="B416" s="83"/>
      <c r="C416" s="72"/>
      <c r="D416" s="73"/>
      <c r="E416" s="74"/>
      <c r="F416" s="73"/>
      <c r="G416" s="76"/>
      <c r="H416" s="76"/>
      <c r="I416" s="76"/>
    </row>
    <row r="417">
      <c r="A417" s="83"/>
      <c r="B417" s="83"/>
      <c r="C417" s="72"/>
      <c r="D417" s="73"/>
      <c r="E417" s="74"/>
      <c r="F417" s="73"/>
      <c r="G417" s="76"/>
      <c r="H417" s="76"/>
      <c r="I417" s="76"/>
    </row>
    <row r="418">
      <c r="A418" s="83"/>
      <c r="B418" s="83"/>
      <c r="C418" s="72"/>
      <c r="D418" s="73"/>
      <c r="E418" s="74"/>
      <c r="F418" s="73"/>
      <c r="G418" s="76"/>
      <c r="H418" s="76"/>
      <c r="I418" s="76"/>
    </row>
    <row r="419">
      <c r="A419" s="83"/>
      <c r="B419" s="83"/>
      <c r="C419" s="72"/>
      <c r="D419" s="73"/>
      <c r="E419" s="74"/>
      <c r="F419" s="73"/>
      <c r="G419" s="76"/>
      <c r="H419" s="76"/>
      <c r="I419" s="76"/>
    </row>
    <row r="420">
      <c r="A420" s="83"/>
      <c r="B420" s="83"/>
      <c r="C420" s="72"/>
      <c r="D420" s="73"/>
      <c r="E420" s="74"/>
      <c r="F420" s="73"/>
      <c r="G420" s="76"/>
      <c r="H420" s="76"/>
      <c r="I420" s="76"/>
    </row>
    <row r="421">
      <c r="A421" s="83"/>
      <c r="B421" s="83"/>
      <c r="C421" s="72"/>
      <c r="D421" s="73"/>
      <c r="E421" s="74"/>
      <c r="F421" s="73"/>
      <c r="G421" s="76"/>
      <c r="H421" s="76"/>
      <c r="I421" s="76"/>
    </row>
    <row r="422">
      <c r="A422" s="83"/>
      <c r="B422" s="83"/>
      <c r="C422" s="72"/>
      <c r="D422" s="73"/>
      <c r="E422" s="74"/>
      <c r="F422" s="73"/>
      <c r="G422" s="76"/>
      <c r="H422" s="76"/>
      <c r="I422" s="76"/>
    </row>
    <row r="423">
      <c r="A423" s="83"/>
      <c r="B423" s="83"/>
      <c r="C423" s="72"/>
      <c r="D423" s="73"/>
      <c r="E423" s="74"/>
      <c r="F423" s="73"/>
      <c r="G423" s="76"/>
      <c r="H423" s="76"/>
      <c r="I423" s="76"/>
    </row>
    <row r="424">
      <c r="A424" s="83"/>
      <c r="B424" s="83"/>
      <c r="C424" s="72"/>
      <c r="D424" s="73"/>
      <c r="E424" s="74"/>
      <c r="F424" s="73"/>
      <c r="G424" s="76"/>
      <c r="H424" s="76"/>
      <c r="I424" s="76"/>
    </row>
    <row r="425">
      <c r="A425" s="83"/>
      <c r="B425" s="83"/>
      <c r="C425" s="72"/>
      <c r="D425" s="73"/>
      <c r="E425" s="74"/>
      <c r="F425" s="73"/>
      <c r="G425" s="76"/>
      <c r="H425" s="76"/>
      <c r="I425" s="76"/>
    </row>
    <row r="426">
      <c r="A426" s="83"/>
      <c r="B426" s="83"/>
      <c r="C426" s="72"/>
      <c r="D426" s="73"/>
      <c r="E426" s="74"/>
      <c r="F426" s="73"/>
      <c r="G426" s="76"/>
      <c r="H426" s="76"/>
      <c r="I426" s="76"/>
    </row>
    <row r="427">
      <c r="A427" s="83"/>
      <c r="B427" s="83"/>
      <c r="C427" s="72"/>
      <c r="D427" s="73"/>
      <c r="E427" s="74"/>
      <c r="F427" s="73"/>
      <c r="G427" s="76"/>
      <c r="H427" s="76"/>
      <c r="I427" s="76"/>
    </row>
    <row r="428">
      <c r="A428" s="83"/>
      <c r="B428" s="83"/>
      <c r="C428" s="72"/>
      <c r="D428" s="73"/>
      <c r="E428" s="74"/>
      <c r="F428" s="73"/>
      <c r="G428" s="76"/>
      <c r="H428" s="76"/>
      <c r="I428" s="76"/>
    </row>
    <row r="429">
      <c r="A429" s="83"/>
      <c r="B429" s="83"/>
      <c r="C429" s="72"/>
      <c r="D429" s="73"/>
      <c r="E429" s="74"/>
      <c r="F429" s="73"/>
      <c r="G429" s="76"/>
      <c r="H429" s="76"/>
      <c r="I429" s="76"/>
    </row>
    <row r="430">
      <c r="A430" s="83"/>
      <c r="B430" s="83"/>
      <c r="C430" s="72"/>
      <c r="D430" s="73"/>
      <c r="E430" s="74"/>
      <c r="F430" s="73"/>
      <c r="G430" s="76"/>
      <c r="H430" s="76"/>
      <c r="I430" s="76"/>
    </row>
    <row r="431">
      <c r="A431" s="83"/>
      <c r="B431" s="83"/>
      <c r="C431" s="72"/>
      <c r="D431" s="73"/>
      <c r="E431" s="74"/>
      <c r="F431" s="73"/>
      <c r="G431" s="76"/>
      <c r="H431" s="76"/>
      <c r="I431" s="76"/>
    </row>
    <row r="432">
      <c r="A432" s="83"/>
      <c r="B432" s="83"/>
      <c r="C432" s="72"/>
      <c r="D432" s="73"/>
      <c r="E432" s="74"/>
      <c r="F432" s="73"/>
      <c r="G432" s="76"/>
      <c r="H432" s="76"/>
      <c r="I432" s="76"/>
    </row>
    <row r="433">
      <c r="A433" s="83"/>
      <c r="B433" s="83"/>
      <c r="C433" s="72"/>
      <c r="D433" s="73"/>
      <c r="E433" s="74"/>
      <c r="F433" s="73"/>
      <c r="G433" s="76"/>
      <c r="H433" s="76"/>
      <c r="I433" s="76"/>
    </row>
    <row r="434">
      <c r="A434" s="83"/>
      <c r="B434" s="83"/>
      <c r="C434" s="72"/>
      <c r="D434" s="73"/>
      <c r="E434" s="74"/>
      <c r="F434" s="73"/>
      <c r="G434" s="76"/>
      <c r="H434" s="76"/>
      <c r="I434" s="76"/>
    </row>
    <row r="435">
      <c r="A435" s="83"/>
      <c r="B435" s="83"/>
      <c r="C435" s="72"/>
      <c r="D435" s="73"/>
      <c r="E435" s="74"/>
      <c r="F435" s="73"/>
      <c r="G435" s="76"/>
      <c r="H435" s="76"/>
      <c r="I435" s="76"/>
    </row>
    <row r="436">
      <c r="A436" s="83"/>
      <c r="B436" s="83"/>
      <c r="C436" s="72"/>
      <c r="D436" s="73"/>
      <c r="E436" s="74"/>
      <c r="F436" s="73"/>
      <c r="G436" s="76"/>
      <c r="H436" s="76"/>
      <c r="I436" s="76"/>
    </row>
    <row r="437">
      <c r="A437" s="83"/>
      <c r="B437" s="83"/>
      <c r="C437" s="72"/>
      <c r="D437" s="73"/>
      <c r="E437" s="74"/>
      <c r="F437" s="73"/>
      <c r="G437" s="76"/>
      <c r="H437" s="76"/>
      <c r="I437" s="76"/>
    </row>
    <row r="438">
      <c r="A438" s="83"/>
      <c r="B438" s="83"/>
      <c r="C438" s="72"/>
      <c r="D438" s="73"/>
      <c r="E438" s="74"/>
      <c r="F438" s="73"/>
      <c r="G438" s="76"/>
      <c r="H438" s="76"/>
      <c r="I438" s="76"/>
    </row>
    <row r="439">
      <c r="A439" s="83"/>
      <c r="B439" s="83"/>
      <c r="C439" s="72"/>
      <c r="D439" s="73"/>
      <c r="E439" s="74"/>
      <c r="F439" s="73"/>
      <c r="G439" s="76"/>
      <c r="H439" s="76"/>
      <c r="I439" s="76"/>
    </row>
    <row r="440">
      <c r="A440" s="83"/>
      <c r="B440" s="83"/>
      <c r="C440" s="72"/>
      <c r="D440" s="73"/>
      <c r="E440" s="74"/>
      <c r="F440" s="73"/>
      <c r="G440" s="76"/>
      <c r="H440" s="76"/>
      <c r="I440" s="76"/>
    </row>
    <row r="441">
      <c r="A441" s="83"/>
      <c r="B441" s="83"/>
      <c r="C441" s="72"/>
      <c r="D441" s="73"/>
      <c r="E441" s="74"/>
      <c r="F441" s="73"/>
      <c r="G441" s="76"/>
      <c r="H441" s="76"/>
      <c r="I441" s="76"/>
    </row>
    <row r="442">
      <c r="A442" s="83"/>
      <c r="B442" s="83"/>
      <c r="C442" s="72"/>
      <c r="D442" s="73"/>
      <c r="E442" s="74"/>
      <c r="F442" s="73"/>
      <c r="G442" s="76"/>
      <c r="H442" s="76"/>
      <c r="I442" s="76"/>
    </row>
    <row r="443">
      <c r="A443" s="83"/>
      <c r="B443" s="83"/>
      <c r="C443" s="72"/>
      <c r="D443" s="73"/>
      <c r="E443" s="74"/>
      <c r="F443" s="73"/>
      <c r="G443" s="76"/>
      <c r="H443" s="76"/>
      <c r="I443" s="76"/>
    </row>
    <row r="444">
      <c r="A444" s="83"/>
      <c r="B444" s="83"/>
      <c r="C444" s="72"/>
      <c r="D444" s="73"/>
      <c r="E444" s="74"/>
      <c r="F444" s="73"/>
      <c r="G444" s="76"/>
      <c r="H444" s="76"/>
      <c r="I444" s="76"/>
    </row>
    <row r="445">
      <c r="A445" s="83"/>
      <c r="B445" s="83"/>
      <c r="C445" s="72"/>
      <c r="D445" s="73"/>
      <c r="E445" s="74"/>
      <c r="F445" s="73"/>
      <c r="G445" s="76"/>
      <c r="H445" s="76"/>
      <c r="I445" s="76"/>
    </row>
    <row r="446">
      <c r="A446" s="83"/>
      <c r="B446" s="83"/>
      <c r="C446" s="72"/>
      <c r="D446" s="73"/>
      <c r="E446" s="74"/>
      <c r="F446" s="73"/>
      <c r="G446" s="76"/>
      <c r="H446" s="76"/>
      <c r="I446" s="76"/>
    </row>
    <row r="447">
      <c r="A447" s="83"/>
      <c r="B447" s="83"/>
      <c r="C447" s="72"/>
      <c r="D447" s="73"/>
      <c r="E447" s="74"/>
      <c r="F447" s="73"/>
      <c r="G447" s="76"/>
      <c r="H447" s="76"/>
      <c r="I447" s="76"/>
    </row>
    <row r="448">
      <c r="A448" s="83"/>
      <c r="B448" s="83"/>
      <c r="C448" s="72"/>
      <c r="D448" s="73"/>
      <c r="E448" s="74"/>
      <c r="F448" s="73"/>
      <c r="G448" s="76"/>
      <c r="H448" s="76"/>
      <c r="I448" s="76"/>
    </row>
    <row r="449">
      <c r="A449" s="83"/>
      <c r="B449" s="83"/>
      <c r="C449" s="72"/>
      <c r="D449" s="73"/>
      <c r="E449" s="74"/>
      <c r="F449" s="73"/>
      <c r="G449" s="76"/>
      <c r="H449" s="76"/>
      <c r="I449" s="76"/>
    </row>
    <row r="450">
      <c r="A450" s="83"/>
      <c r="B450" s="83"/>
      <c r="C450" s="72"/>
      <c r="D450" s="73"/>
      <c r="E450" s="74"/>
      <c r="F450" s="73"/>
      <c r="G450" s="76"/>
      <c r="H450" s="76"/>
      <c r="I450" s="76"/>
    </row>
    <row r="451">
      <c r="A451" s="83"/>
      <c r="B451" s="83"/>
      <c r="C451" s="72"/>
      <c r="D451" s="73"/>
      <c r="E451" s="74"/>
      <c r="F451" s="73"/>
      <c r="G451" s="76"/>
      <c r="H451" s="76"/>
      <c r="I451" s="76"/>
    </row>
    <row r="452">
      <c r="A452" s="83"/>
      <c r="B452" s="83"/>
      <c r="C452" s="72"/>
      <c r="D452" s="73"/>
      <c r="E452" s="74"/>
      <c r="F452" s="73"/>
      <c r="G452" s="76"/>
      <c r="H452" s="76"/>
      <c r="I452" s="76"/>
    </row>
    <row r="453">
      <c r="A453" s="83"/>
      <c r="B453" s="83"/>
      <c r="C453" s="72"/>
      <c r="D453" s="73"/>
      <c r="E453" s="74"/>
      <c r="F453" s="73"/>
      <c r="G453" s="76"/>
      <c r="H453" s="76"/>
      <c r="I453" s="76"/>
    </row>
    <row r="454">
      <c r="A454" s="83"/>
      <c r="B454" s="83"/>
      <c r="C454" s="72"/>
      <c r="D454" s="73"/>
      <c r="E454" s="74"/>
      <c r="F454" s="73"/>
      <c r="G454" s="76"/>
      <c r="H454" s="76"/>
      <c r="I454" s="76"/>
    </row>
    <row r="455">
      <c r="A455" s="83"/>
      <c r="B455" s="83"/>
      <c r="C455" s="72"/>
      <c r="D455" s="73"/>
      <c r="E455" s="74"/>
      <c r="F455" s="73"/>
      <c r="G455" s="76"/>
      <c r="H455" s="76"/>
      <c r="I455" s="76"/>
    </row>
    <row r="456">
      <c r="A456" s="83"/>
      <c r="B456" s="83"/>
      <c r="C456" s="72"/>
      <c r="D456" s="73"/>
      <c r="E456" s="74"/>
      <c r="F456" s="73"/>
      <c r="G456" s="76"/>
      <c r="H456" s="76"/>
      <c r="I456" s="76"/>
    </row>
    <row r="457">
      <c r="A457" s="83"/>
      <c r="B457" s="83"/>
      <c r="C457" s="72"/>
      <c r="D457" s="73"/>
      <c r="E457" s="74"/>
      <c r="F457" s="73"/>
      <c r="G457" s="76"/>
      <c r="H457" s="76"/>
      <c r="I457" s="76"/>
    </row>
    <row r="458">
      <c r="A458" s="83"/>
      <c r="B458" s="83"/>
      <c r="C458" s="72"/>
      <c r="D458" s="73"/>
      <c r="E458" s="74"/>
      <c r="F458" s="73"/>
      <c r="G458" s="76"/>
      <c r="H458" s="76"/>
      <c r="I458" s="76"/>
    </row>
    <row r="459">
      <c r="A459" s="83"/>
      <c r="B459" s="83"/>
      <c r="C459" s="72"/>
      <c r="D459" s="73"/>
      <c r="E459" s="74"/>
      <c r="F459" s="73"/>
      <c r="G459" s="76"/>
      <c r="H459" s="76"/>
      <c r="I459" s="76"/>
    </row>
    <row r="460">
      <c r="A460" s="83"/>
      <c r="B460" s="83"/>
      <c r="C460" s="72"/>
      <c r="D460" s="73"/>
      <c r="E460" s="74"/>
      <c r="F460" s="73"/>
      <c r="G460" s="76"/>
      <c r="H460" s="76"/>
      <c r="I460" s="76"/>
    </row>
    <row r="461">
      <c r="A461" s="83"/>
      <c r="B461" s="83"/>
      <c r="C461" s="72"/>
      <c r="D461" s="73"/>
      <c r="E461" s="74"/>
      <c r="F461" s="73"/>
      <c r="G461" s="76"/>
      <c r="H461" s="76"/>
      <c r="I461" s="76"/>
    </row>
    <row r="462">
      <c r="A462" s="83"/>
      <c r="B462" s="83"/>
      <c r="C462" s="72"/>
      <c r="D462" s="73"/>
      <c r="E462" s="74"/>
      <c r="F462" s="73"/>
      <c r="G462" s="76"/>
      <c r="H462" s="76"/>
      <c r="I462" s="76"/>
    </row>
    <row r="463">
      <c r="A463" s="83"/>
      <c r="B463" s="83"/>
      <c r="C463" s="72"/>
      <c r="D463" s="73"/>
      <c r="E463" s="74"/>
      <c r="F463" s="73"/>
      <c r="G463" s="76"/>
      <c r="H463" s="76"/>
      <c r="I463" s="76"/>
    </row>
    <row r="464">
      <c r="A464" s="83"/>
      <c r="B464" s="83"/>
      <c r="C464" s="72"/>
      <c r="D464" s="73"/>
      <c r="E464" s="74"/>
      <c r="F464" s="73"/>
      <c r="G464" s="76"/>
      <c r="H464" s="76"/>
      <c r="I464" s="76"/>
    </row>
    <row r="465">
      <c r="A465" s="83"/>
      <c r="B465" s="83"/>
      <c r="C465" s="72"/>
      <c r="D465" s="73"/>
      <c r="E465" s="74"/>
      <c r="F465" s="73"/>
      <c r="G465" s="76"/>
      <c r="H465" s="76"/>
      <c r="I465" s="76"/>
    </row>
    <row r="466">
      <c r="A466" s="83"/>
      <c r="B466" s="83"/>
      <c r="C466" s="72"/>
      <c r="D466" s="73"/>
      <c r="E466" s="74"/>
      <c r="F466" s="73"/>
      <c r="G466" s="76"/>
      <c r="H466" s="76"/>
      <c r="I466" s="76"/>
    </row>
    <row r="467">
      <c r="A467" s="83"/>
      <c r="B467" s="83"/>
      <c r="C467" s="72"/>
      <c r="D467" s="73"/>
      <c r="E467" s="74"/>
      <c r="F467" s="73"/>
      <c r="G467" s="76"/>
      <c r="H467" s="76"/>
      <c r="I467" s="76"/>
    </row>
    <row r="468">
      <c r="A468" s="83"/>
      <c r="B468" s="83"/>
      <c r="C468" s="72"/>
      <c r="D468" s="73"/>
      <c r="E468" s="74"/>
      <c r="F468" s="73"/>
      <c r="G468" s="76"/>
      <c r="H468" s="76"/>
      <c r="I468" s="76"/>
    </row>
    <row r="469">
      <c r="A469" s="83"/>
      <c r="B469" s="83"/>
      <c r="C469" s="72"/>
      <c r="D469" s="73"/>
      <c r="E469" s="74"/>
      <c r="F469" s="73"/>
      <c r="G469" s="76"/>
      <c r="H469" s="76"/>
      <c r="I469" s="76"/>
    </row>
    <row r="470">
      <c r="A470" s="83"/>
      <c r="B470" s="83"/>
      <c r="C470" s="72"/>
      <c r="D470" s="73"/>
      <c r="E470" s="74"/>
      <c r="F470" s="73"/>
      <c r="G470" s="76"/>
      <c r="H470" s="76"/>
      <c r="I470" s="76"/>
    </row>
    <row r="471">
      <c r="A471" s="83"/>
      <c r="B471" s="83"/>
      <c r="C471" s="72"/>
      <c r="D471" s="73"/>
      <c r="E471" s="74"/>
      <c r="F471" s="73"/>
      <c r="G471" s="76"/>
      <c r="H471" s="76"/>
      <c r="I471" s="76"/>
    </row>
    <row r="472">
      <c r="A472" s="83"/>
      <c r="B472" s="83"/>
      <c r="C472" s="72"/>
      <c r="D472" s="73"/>
      <c r="E472" s="74"/>
      <c r="F472" s="73"/>
      <c r="G472" s="76"/>
      <c r="H472" s="76"/>
      <c r="I472" s="76"/>
    </row>
    <row r="473">
      <c r="A473" s="83"/>
      <c r="B473" s="83"/>
      <c r="C473" s="72"/>
      <c r="D473" s="73"/>
      <c r="E473" s="74"/>
      <c r="F473" s="73"/>
      <c r="G473" s="76"/>
      <c r="H473" s="76"/>
      <c r="I473" s="76"/>
    </row>
    <row r="474">
      <c r="A474" s="83"/>
      <c r="B474" s="83"/>
      <c r="C474" s="72"/>
      <c r="D474" s="73"/>
      <c r="E474" s="74"/>
      <c r="F474" s="73"/>
      <c r="G474" s="76"/>
      <c r="H474" s="76"/>
      <c r="I474" s="76"/>
    </row>
    <row r="475">
      <c r="A475" s="83"/>
      <c r="B475" s="83"/>
      <c r="C475" s="72"/>
      <c r="D475" s="73"/>
      <c r="E475" s="74"/>
      <c r="F475" s="73"/>
      <c r="G475" s="76"/>
      <c r="H475" s="76"/>
      <c r="I475" s="76"/>
    </row>
    <row r="476">
      <c r="A476" s="83"/>
      <c r="B476" s="83"/>
      <c r="C476" s="72"/>
      <c r="D476" s="73"/>
      <c r="E476" s="74"/>
      <c r="F476" s="73"/>
      <c r="G476" s="76"/>
      <c r="H476" s="76"/>
      <c r="I476" s="76"/>
    </row>
    <row r="477">
      <c r="A477" s="83"/>
      <c r="B477" s="83"/>
      <c r="C477" s="72"/>
      <c r="D477" s="73"/>
      <c r="E477" s="74"/>
      <c r="F477" s="73"/>
      <c r="G477" s="76"/>
      <c r="H477" s="76"/>
      <c r="I477" s="76"/>
    </row>
    <row r="478">
      <c r="A478" s="83"/>
      <c r="B478" s="83"/>
      <c r="C478" s="72"/>
      <c r="D478" s="73"/>
      <c r="E478" s="74"/>
      <c r="F478" s="73"/>
      <c r="G478" s="76"/>
      <c r="H478" s="76"/>
      <c r="I478" s="76"/>
    </row>
    <row r="479">
      <c r="A479" s="83"/>
      <c r="B479" s="83"/>
      <c r="C479" s="72"/>
      <c r="D479" s="73"/>
      <c r="E479" s="74"/>
      <c r="F479" s="73"/>
      <c r="G479" s="76"/>
      <c r="H479" s="76"/>
      <c r="I479" s="76"/>
    </row>
    <row r="480">
      <c r="A480" s="83"/>
      <c r="B480" s="83"/>
      <c r="C480" s="72"/>
      <c r="D480" s="73"/>
      <c r="E480" s="74"/>
      <c r="F480" s="73"/>
      <c r="G480" s="76"/>
      <c r="H480" s="76"/>
      <c r="I480" s="76"/>
    </row>
    <row r="481">
      <c r="A481" s="83"/>
      <c r="B481" s="83"/>
      <c r="C481" s="72"/>
      <c r="D481" s="73"/>
      <c r="E481" s="74"/>
      <c r="F481" s="73"/>
      <c r="G481" s="76"/>
      <c r="H481" s="76"/>
      <c r="I481" s="76"/>
    </row>
    <row r="482">
      <c r="A482" s="83"/>
      <c r="B482" s="83"/>
      <c r="C482" s="72"/>
      <c r="D482" s="73"/>
      <c r="E482" s="74"/>
      <c r="F482" s="73"/>
      <c r="G482" s="76"/>
      <c r="H482" s="76"/>
      <c r="I482" s="76"/>
    </row>
    <row r="483">
      <c r="A483" s="83"/>
      <c r="B483" s="83"/>
      <c r="C483" s="72"/>
      <c r="D483" s="73"/>
      <c r="E483" s="74"/>
      <c r="F483" s="73"/>
      <c r="G483" s="76"/>
      <c r="H483" s="76"/>
      <c r="I483" s="76"/>
    </row>
    <row r="484">
      <c r="A484" s="83"/>
      <c r="B484" s="83"/>
      <c r="C484" s="72"/>
      <c r="D484" s="73"/>
      <c r="E484" s="74"/>
      <c r="F484" s="73"/>
      <c r="G484" s="76"/>
      <c r="H484" s="76"/>
      <c r="I484" s="76"/>
    </row>
    <row r="485">
      <c r="A485" s="83"/>
      <c r="B485" s="83"/>
      <c r="C485" s="72"/>
      <c r="D485" s="73"/>
      <c r="E485" s="74"/>
      <c r="F485" s="73"/>
      <c r="G485" s="76"/>
      <c r="H485" s="76"/>
      <c r="I485" s="76"/>
    </row>
    <row r="486">
      <c r="A486" s="83"/>
      <c r="B486" s="83"/>
      <c r="C486" s="72"/>
      <c r="D486" s="73"/>
      <c r="E486" s="74"/>
      <c r="F486" s="73"/>
      <c r="G486" s="76"/>
      <c r="H486" s="76"/>
      <c r="I486" s="76"/>
    </row>
    <row r="487">
      <c r="A487" s="83"/>
      <c r="B487" s="83"/>
      <c r="C487" s="72"/>
      <c r="D487" s="73"/>
      <c r="E487" s="74"/>
      <c r="F487" s="73"/>
      <c r="G487" s="76"/>
      <c r="H487" s="76"/>
      <c r="I487" s="76"/>
    </row>
    <row r="488">
      <c r="A488" s="83"/>
      <c r="B488" s="83"/>
      <c r="C488" s="72"/>
      <c r="D488" s="73"/>
      <c r="E488" s="74"/>
      <c r="F488" s="73"/>
      <c r="G488" s="76"/>
      <c r="H488" s="76"/>
      <c r="I488" s="76"/>
    </row>
    <row r="489">
      <c r="A489" s="83"/>
      <c r="B489" s="83"/>
      <c r="C489" s="72"/>
      <c r="D489" s="73"/>
      <c r="E489" s="74"/>
      <c r="F489" s="73"/>
      <c r="G489" s="76"/>
      <c r="H489" s="76"/>
      <c r="I489" s="76"/>
    </row>
    <row r="490">
      <c r="A490" s="83"/>
      <c r="B490" s="83"/>
      <c r="C490" s="72"/>
      <c r="D490" s="73"/>
      <c r="E490" s="74"/>
      <c r="F490" s="73"/>
      <c r="G490" s="76"/>
      <c r="H490" s="76"/>
      <c r="I490" s="76"/>
    </row>
    <row r="491">
      <c r="A491" s="83"/>
      <c r="B491" s="83"/>
      <c r="C491" s="72"/>
      <c r="D491" s="73"/>
      <c r="E491" s="74"/>
      <c r="F491" s="73"/>
      <c r="G491" s="76"/>
      <c r="H491" s="76"/>
      <c r="I491" s="76"/>
    </row>
    <row r="492">
      <c r="A492" s="83"/>
      <c r="B492" s="83"/>
      <c r="C492" s="72"/>
      <c r="D492" s="73"/>
      <c r="E492" s="74"/>
      <c r="F492" s="73"/>
      <c r="G492" s="76"/>
      <c r="H492" s="76"/>
      <c r="I492" s="76"/>
    </row>
    <row r="493">
      <c r="A493" s="83"/>
      <c r="B493" s="83"/>
      <c r="C493" s="72"/>
      <c r="D493" s="73"/>
      <c r="E493" s="74"/>
      <c r="F493" s="73"/>
      <c r="G493" s="76"/>
      <c r="H493" s="76"/>
      <c r="I493" s="76"/>
    </row>
    <row r="494">
      <c r="A494" s="83"/>
      <c r="B494" s="83"/>
      <c r="C494" s="72"/>
      <c r="D494" s="73"/>
      <c r="E494" s="74"/>
      <c r="F494" s="73"/>
      <c r="G494" s="76"/>
      <c r="H494" s="76"/>
      <c r="I494" s="76"/>
    </row>
    <row r="495">
      <c r="A495" s="83"/>
      <c r="B495" s="83"/>
      <c r="C495" s="72"/>
      <c r="D495" s="73"/>
      <c r="E495" s="74"/>
      <c r="F495" s="73"/>
      <c r="G495" s="76"/>
      <c r="H495" s="76"/>
      <c r="I495" s="76"/>
    </row>
    <row r="496">
      <c r="A496" s="83"/>
      <c r="B496" s="83"/>
      <c r="C496" s="72"/>
      <c r="D496" s="73"/>
      <c r="E496" s="74"/>
      <c r="F496" s="73"/>
      <c r="G496" s="76"/>
      <c r="H496" s="76"/>
      <c r="I496" s="76"/>
    </row>
    <row r="497">
      <c r="A497" s="83"/>
      <c r="B497" s="83"/>
      <c r="C497" s="72"/>
      <c r="D497" s="73"/>
      <c r="E497" s="74"/>
      <c r="F497" s="73"/>
      <c r="G497" s="76"/>
      <c r="H497" s="76"/>
      <c r="I497" s="76"/>
    </row>
    <row r="498">
      <c r="A498" s="83"/>
      <c r="B498" s="83"/>
      <c r="C498" s="72"/>
      <c r="D498" s="73"/>
      <c r="E498" s="74"/>
      <c r="F498" s="73"/>
      <c r="G498" s="76"/>
      <c r="H498" s="76"/>
      <c r="I498" s="76"/>
    </row>
    <row r="499">
      <c r="A499" s="83"/>
      <c r="B499" s="83"/>
      <c r="C499" s="72"/>
      <c r="D499" s="73"/>
      <c r="E499" s="74"/>
      <c r="F499" s="73"/>
      <c r="G499" s="76"/>
      <c r="H499" s="76"/>
      <c r="I499" s="76"/>
    </row>
    <row r="500">
      <c r="A500" s="83"/>
      <c r="B500" s="83"/>
      <c r="C500" s="72"/>
      <c r="D500" s="73"/>
      <c r="E500" s="74"/>
      <c r="F500" s="73"/>
      <c r="G500" s="76"/>
      <c r="H500" s="76"/>
      <c r="I500" s="76"/>
    </row>
    <row r="501">
      <c r="A501" s="83"/>
      <c r="B501" s="83"/>
      <c r="C501" s="72"/>
      <c r="D501" s="73"/>
      <c r="E501" s="74"/>
      <c r="F501" s="73"/>
      <c r="G501" s="76"/>
      <c r="H501" s="76"/>
      <c r="I501" s="76"/>
    </row>
    <row r="502">
      <c r="A502" s="83"/>
      <c r="B502" s="83"/>
      <c r="C502" s="72"/>
      <c r="D502" s="73"/>
      <c r="E502" s="74"/>
      <c r="F502" s="73"/>
      <c r="G502" s="76"/>
      <c r="H502" s="76"/>
      <c r="I502" s="76"/>
    </row>
    <row r="503">
      <c r="A503" s="83"/>
      <c r="B503" s="83"/>
      <c r="C503" s="72"/>
      <c r="D503" s="73"/>
      <c r="E503" s="74"/>
      <c r="F503" s="73"/>
      <c r="G503" s="76"/>
      <c r="H503" s="76"/>
      <c r="I503" s="76"/>
    </row>
    <row r="504">
      <c r="A504" s="83"/>
      <c r="B504" s="83"/>
      <c r="C504" s="72"/>
      <c r="D504" s="73"/>
      <c r="E504" s="74"/>
      <c r="F504" s="73"/>
      <c r="G504" s="76"/>
      <c r="H504" s="76"/>
      <c r="I504" s="76"/>
    </row>
    <row r="505">
      <c r="A505" s="83"/>
      <c r="B505" s="83"/>
      <c r="C505" s="72"/>
      <c r="D505" s="73"/>
      <c r="E505" s="74"/>
      <c r="F505" s="73"/>
      <c r="G505" s="76"/>
      <c r="H505" s="76"/>
      <c r="I505" s="76"/>
    </row>
    <row r="506">
      <c r="A506" s="83"/>
      <c r="B506" s="83"/>
      <c r="C506" s="72"/>
      <c r="D506" s="73"/>
      <c r="E506" s="74"/>
      <c r="F506" s="73"/>
      <c r="G506" s="76"/>
      <c r="H506" s="76"/>
      <c r="I506" s="76"/>
    </row>
    <row r="507">
      <c r="A507" s="83"/>
      <c r="B507" s="83"/>
      <c r="C507" s="72"/>
      <c r="D507" s="73"/>
      <c r="E507" s="74"/>
      <c r="F507" s="73"/>
      <c r="G507" s="76"/>
      <c r="H507" s="76"/>
      <c r="I507" s="76"/>
    </row>
    <row r="508">
      <c r="A508" s="83"/>
      <c r="B508" s="83"/>
      <c r="C508" s="72"/>
      <c r="D508" s="73"/>
      <c r="E508" s="74"/>
      <c r="F508" s="73"/>
      <c r="G508" s="76"/>
      <c r="H508" s="76"/>
      <c r="I508" s="76"/>
    </row>
    <row r="509">
      <c r="A509" s="83"/>
      <c r="B509" s="83"/>
      <c r="C509" s="72"/>
      <c r="D509" s="73"/>
      <c r="E509" s="74"/>
      <c r="F509" s="73"/>
      <c r="G509" s="76"/>
      <c r="H509" s="76"/>
      <c r="I509" s="76"/>
    </row>
    <row r="510">
      <c r="A510" s="83"/>
      <c r="B510" s="83"/>
      <c r="C510" s="72"/>
      <c r="D510" s="73"/>
      <c r="E510" s="74"/>
      <c r="F510" s="73"/>
      <c r="G510" s="76"/>
      <c r="H510" s="76"/>
      <c r="I510" s="76"/>
    </row>
    <row r="511">
      <c r="A511" s="83"/>
      <c r="B511" s="83"/>
      <c r="C511" s="72"/>
      <c r="D511" s="73"/>
      <c r="E511" s="74"/>
      <c r="F511" s="73"/>
      <c r="G511" s="76"/>
      <c r="H511" s="76"/>
      <c r="I511" s="76"/>
    </row>
    <row r="512">
      <c r="A512" s="83"/>
      <c r="B512" s="83"/>
      <c r="C512" s="72"/>
      <c r="D512" s="73"/>
      <c r="E512" s="74"/>
      <c r="F512" s="73"/>
      <c r="G512" s="76"/>
      <c r="H512" s="76"/>
      <c r="I512" s="76"/>
    </row>
    <row r="513">
      <c r="A513" s="83"/>
      <c r="B513" s="83"/>
      <c r="C513" s="72"/>
      <c r="D513" s="73"/>
      <c r="E513" s="74"/>
      <c r="F513" s="73"/>
      <c r="G513" s="76"/>
      <c r="H513" s="76"/>
      <c r="I513" s="76"/>
    </row>
    <row r="514">
      <c r="A514" s="83"/>
      <c r="B514" s="83"/>
      <c r="C514" s="72"/>
      <c r="D514" s="73"/>
      <c r="E514" s="74"/>
      <c r="F514" s="73"/>
      <c r="G514" s="76"/>
      <c r="H514" s="76"/>
      <c r="I514" s="76"/>
    </row>
    <row r="515">
      <c r="A515" s="83"/>
      <c r="B515" s="83"/>
      <c r="C515" s="72"/>
      <c r="D515" s="73"/>
      <c r="E515" s="74"/>
      <c r="F515" s="73"/>
      <c r="G515" s="76"/>
      <c r="H515" s="76"/>
      <c r="I515" s="76"/>
    </row>
    <row r="516">
      <c r="A516" s="83"/>
      <c r="B516" s="83"/>
      <c r="C516" s="72"/>
      <c r="D516" s="73"/>
      <c r="E516" s="74"/>
      <c r="F516" s="73"/>
      <c r="G516" s="76"/>
      <c r="H516" s="76"/>
      <c r="I516" s="76"/>
    </row>
    <row r="517">
      <c r="A517" s="83"/>
      <c r="B517" s="83"/>
      <c r="C517" s="72"/>
      <c r="D517" s="73"/>
      <c r="E517" s="74"/>
      <c r="F517" s="73"/>
      <c r="G517" s="76"/>
      <c r="H517" s="76"/>
      <c r="I517" s="76"/>
    </row>
    <row r="518">
      <c r="A518" s="83"/>
      <c r="B518" s="83"/>
      <c r="C518" s="72"/>
      <c r="D518" s="73"/>
      <c r="E518" s="74"/>
      <c r="F518" s="73"/>
      <c r="G518" s="76"/>
      <c r="H518" s="76"/>
      <c r="I518" s="76"/>
    </row>
    <row r="519">
      <c r="A519" s="83"/>
      <c r="B519" s="83"/>
      <c r="C519" s="72"/>
      <c r="D519" s="73"/>
      <c r="E519" s="74"/>
      <c r="F519" s="73"/>
      <c r="G519" s="76"/>
      <c r="H519" s="76"/>
      <c r="I519" s="76"/>
    </row>
    <row r="520">
      <c r="A520" s="83"/>
      <c r="B520" s="83"/>
      <c r="C520" s="72"/>
      <c r="D520" s="73"/>
      <c r="E520" s="74"/>
      <c r="F520" s="73"/>
      <c r="G520" s="76"/>
      <c r="H520" s="76"/>
      <c r="I520" s="76"/>
    </row>
    <row r="521">
      <c r="A521" s="83"/>
      <c r="B521" s="83"/>
      <c r="C521" s="72"/>
      <c r="D521" s="73"/>
      <c r="E521" s="74"/>
      <c r="F521" s="73"/>
      <c r="G521" s="76"/>
      <c r="H521" s="76"/>
      <c r="I521" s="76"/>
    </row>
    <row r="522">
      <c r="A522" s="83"/>
      <c r="B522" s="83"/>
      <c r="C522" s="72"/>
      <c r="D522" s="73"/>
      <c r="E522" s="74"/>
      <c r="F522" s="73"/>
      <c r="G522" s="76"/>
      <c r="H522" s="76"/>
      <c r="I522" s="76"/>
    </row>
    <row r="523">
      <c r="A523" s="83"/>
      <c r="B523" s="83"/>
      <c r="C523" s="72"/>
      <c r="D523" s="73"/>
      <c r="E523" s="74"/>
      <c r="F523" s="73"/>
      <c r="G523" s="76"/>
      <c r="H523" s="76"/>
      <c r="I523" s="76"/>
    </row>
    <row r="524">
      <c r="A524" s="83"/>
      <c r="B524" s="83"/>
      <c r="C524" s="72"/>
      <c r="D524" s="73"/>
      <c r="E524" s="74"/>
      <c r="F524" s="73"/>
      <c r="G524" s="76"/>
      <c r="H524" s="76"/>
      <c r="I524" s="76"/>
    </row>
    <row r="525">
      <c r="A525" s="83"/>
      <c r="B525" s="83"/>
      <c r="C525" s="72"/>
      <c r="D525" s="73"/>
      <c r="E525" s="74"/>
      <c r="F525" s="73"/>
      <c r="G525" s="76"/>
      <c r="H525" s="76"/>
      <c r="I525" s="76"/>
    </row>
    <row r="526">
      <c r="A526" s="83"/>
      <c r="B526" s="83"/>
      <c r="C526" s="72"/>
      <c r="D526" s="73"/>
      <c r="E526" s="74"/>
      <c r="F526" s="73"/>
      <c r="G526" s="76"/>
      <c r="H526" s="76"/>
      <c r="I526" s="76"/>
    </row>
    <row r="527">
      <c r="A527" s="83"/>
      <c r="B527" s="83"/>
      <c r="C527" s="72"/>
      <c r="D527" s="73"/>
      <c r="E527" s="74"/>
      <c r="F527" s="73"/>
      <c r="G527" s="76"/>
      <c r="H527" s="76"/>
      <c r="I527" s="76"/>
    </row>
    <row r="528">
      <c r="A528" s="83"/>
      <c r="B528" s="83"/>
      <c r="C528" s="72"/>
      <c r="D528" s="73"/>
      <c r="E528" s="74"/>
      <c r="F528" s="73"/>
      <c r="G528" s="76"/>
      <c r="H528" s="76"/>
      <c r="I528" s="76"/>
    </row>
    <row r="529">
      <c r="A529" s="83"/>
      <c r="B529" s="83"/>
      <c r="C529" s="72"/>
      <c r="D529" s="73"/>
      <c r="E529" s="74"/>
      <c r="F529" s="73"/>
      <c r="G529" s="76"/>
      <c r="H529" s="76"/>
      <c r="I529" s="76"/>
    </row>
    <row r="530">
      <c r="A530" s="83"/>
      <c r="B530" s="83"/>
      <c r="C530" s="72"/>
      <c r="D530" s="73"/>
      <c r="E530" s="74"/>
      <c r="F530" s="73"/>
      <c r="G530" s="76"/>
      <c r="H530" s="76"/>
      <c r="I530" s="76"/>
    </row>
    <row r="531">
      <c r="A531" s="83"/>
      <c r="B531" s="83"/>
      <c r="C531" s="72"/>
      <c r="D531" s="73"/>
      <c r="E531" s="74"/>
      <c r="F531" s="73"/>
      <c r="G531" s="76"/>
      <c r="H531" s="76"/>
      <c r="I531" s="76"/>
    </row>
    <row r="532">
      <c r="A532" s="83"/>
      <c r="B532" s="83"/>
      <c r="C532" s="72"/>
      <c r="D532" s="73"/>
      <c r="E532" s="74"/>
      <c r="F532" s="73"/>
      <c r="G532" s="76"/>
      <c r="H532" s="76"/>
      <c r="I532" s="76"/>
    </row>
    <row r="533">
      <c r="A533" s="83"/>
      <c r="B533" s="83"/>
      <c r="C533" s="72"/>
      <c r="D533" s="73"/>
      <c r="E533" s="74"/>
      <c r="F533" s="73"/>
      <c r="G533" s="76"/>
      <c r="H533" s="76"/>
      <c r="I533" s="76"/>
    </row>
    <row r="534">
      <c r="A534" s="83"/>
      <c r="B534" s="83"/>
      <c r="C534" s="72"/>
      <c r="D534" s="73"/>
      <c r="E534" s="74"/>
      <c r="F534" s="73"/>
      <c r="G534" s="76"/>
      <c r="H534" s="76"/>
      <c r="I534" s="76"/>
    </row>
    <row r="535">
      <c r="A535" s="83"/>
      <c r="B535" s="83"/>
      <c r="C535" s="72"/>
      <c r="D535" s="73"/>
      <c r="E535" s="74"/>
      <c r="F535" s="73"/>
      <c r="G535" s="76"/>
      <c r="H535" s="76"/>
      <c r="I535" s="76"/>
    </row>
    <row r="536">
      <c r="A536" s="83"/>
      <c r="B536" s="83"/>
      <c r="C536" s="72"/>
      <c r="D536" s="73"/>
      <c r="E536" s="74"/>
      <c r="F536" s="73"/>
      <c r="G536" s="76"/>
      <c r="H536" s="76"/>
      <c r="I536" s="76"/>
    </row>
    <row r="537">
      <c r="A537" s="83"/>
      <c r="B537" s="83"/>
      <c r="C537" s="72"/>
      <c r="D537" s="73"/>
      <c r="E537" s="74"/>
      <c r="F537" s="73"/>
      <c r="G537" s="76"/>
      <c r="H537" s="76"/>
      <c r="I537" s="76"/>
    </row>
    <row r="538">
      <c r="A538" s="83"/>
      <c r="B538" s="83"/>
      <c r="C538" s="72"/>
      <c r="D538" s="73"/>
      <c r="E538" s="74"/>
      <c r="F538" s="73"/>
      <c r="G538" s="76"/>
      <c r="H538" s="76"/>
      <c r="I538" s="76"/>
    </row>
    <row r="539">
      <c r="A539" s="83"/>
      <c r="B539" s="83"/>
      <c r="C539" s="72"/>
      <c r="D539" s="73"/>
      <c r="E539" s="74"/>
      <c r="F539" s="73"/>
      <c r="G539" s="76"/>
      <c r="H539" s="76"/>
      <c r="I539" s="76"/>
    </row>
    <row r="540">
      <c r="A540" s="83"/>
      <c r="B540" s="83"/>
      <c r="C540" s="72"/>
      <c r="D540" s="73"/>
      <c r="E540" s="74"/>
      <c r="F540" s="73"/>
      <c r="G540" s="76"/>
      <c r="H540" s="76"/>
      <c r="I540" s="76"/>
    </row>
    <row r="541">
      <c r="A541" s="83"/>
      <c r="B541" s="83"/>
      <c r="C541" s="72"/>
      <c r="D541" s="73"/>
      <c r="E541" s="74"/>
      <c r="F541" s="73"/>
      <c r="G541" s="76"/>
      <c r="H541" s="76"/>
      <c r="I541" s="76"/>
    </row>
    <row r="542">
      <c r="A542" s="83"/>
      <c r="B542" s="83"/>
      <c r="C542" s="72"/>
      <c r="D542" s="73"/>
      <c r="E542" s="74"/>
      <c r="F542" s="73"/>
      <c r="G542" s="76"/>
      <c r="H542" s="76"/>
      <c r="I542" s="76"/>
    </row>
    <row r="543">
      <c r="A543" s="83"/>
      <c r="B543" s="83"/>
      <c r="C543" s="72"/>
      <c r="D543" s="73"/>
      <c r="E543" s="74"/>
      <c r="F543" s="73"/>
      <c r="G543" s="76"/>
      <c r="H543" s="76"/>
      <c r="I543" s="76"/>
    </row>
    <row r="544">
      <c r="A544" s="83"/>
      <c r="B544" s="83"/>
      <c r="C544" s="72"/>
      <c r="D544" s="73"/>
      <c r="E544" s="74"/>
      <c r="F544" s="73"/>
      <c r="G544" s="76"/>
      <c r="H544" s="76"/>
      <c r="I544" s="76"/>
    </row>
    <row r="545">
      <c r="A545" s="83"/>
      <c r="B545" s="83"/>
      <c r="C545" s="72"/>
      <c r="D545" s="73"/>
      <c r="E545" s="74"/>
      <c r="F545" s="73"/>
      <c r="G545" s="76"/>
      <c r="H545" s="76"/>
      <c r="I545" s="76"/>
    </row>
    <row r="546">
      <c r="A546" s="83"/>
      <c r="B546" s="83"/>
      <c r="C546" s="72"/>
      <c r="D546" s="73"/>
      <c r="E546" s="74"/>
      <c r="F546" s="73"/>
      <c r="G546" s="76"/>
      <c r="H546" s="76"/>
      <c r="I546" s="76"/>
    </row>
    <row r="547">
      <c r="A547" s="83"/>
      <c r="B547" s="83"/>
      <c r="C547" s="72"/>
      <c r="D547" s="73"/>
      <c r="E547" s="74"/>
      <c r="F547" s="73"/>
      <c r="G547" s="76"/>
      <c r="H547" s="76"/>
      <c r="I547" s="76"/>
    </row>
    <row r="548">
      <c r="A548" s="83"/>
      <c r="B548" s="83"/>
      <c r="C548" s="72"/>
      <c r="D548" s="73"/>
      <c r="E548" s="74"/>
      <c r="F548" s="73"/>
      <c r="G548" s="76"/>
      <c r="H548" s="76"/>
      <c r="I548" s="76"/>
    </row>
    <row r="549">
      <c r="A549" s="83"/>
      <c r="B549" s="83"/>
      <c r="C549" s="72"/>
      <c r="D549" s="73"/>
      <c r="E549" s="74"/>
      <c r="F549" s="73"/>
      <c r="G549" s="76"/>
      <c r="H549" s="76"/>
      <c r="I549" s="76"/>
    </row>
    <row r="550">
      <c r="A550" s="83"/>
      <c r="B550" s="83"/>
      <c r="C550" s="72"/>
      <c r="D550" s="73"/>
      <c r="E550" s="74"/>
      <c r="F550" s="73"/>
      <c r="G550" s="76"/>
      <c r="H550" s="76"/>
      <c r="I550" s="76"/>
    </row>
    <row r="551">
      <c r="A551" s="83"/>
      <c r="B551" s="83"/>
      <c r="C551" s="72"/>
      <c r="D551" s="73"/>
      <c r="E551" s="74"/>
      <c r="F551" s="73"/>
      <c r="G551" s="76"/>
      <c r="H551" s="76"/>
      <c r="I551" s="76"/>
    </row>
    <row r="552">
      <c r="A552" s="83"/>
      <c r="B552" s="83"/>
      <c r="C552" s="72"/>
      <c r="D552" s="73"/>
      <c r="E552" s="74"/>
      <c r="F552" s="73"/>
      <c r="G552" s="76"/>
      <c r="H552" s="76"/>
      <c r="I552" s="76"/>
    </row>
    <row r="553">
      <c r="A553" s="83"/>
      <c r="B553" s="83"/>
      <c r="C553" s="72"/>
      <c r="D553" s="73"/>
      <c r="E553" s="74"/>
      <c r="F553" s="73"/>
      <c r="G553" s="76"/>
      <c r="H553" s="76"/>
      <c r="I553" s="76"/>
    </row>
    <row r="554">
      <c r="A554" s="83"/>
      <c r="B554" s="83"/>
      <c r="C554" s="72"/>
      <c r="D554" s="73"/>
      <c r="E554" s="74"/>
      <c r="F554" s="73"/>
      <c r="G554" s="76"/>
      <c r="H554" s="76"/>
      <c r="I554" s="76"/>
    </row>
    <row r="555">
      <c r="A555" s="83"/>
      <c r="B555" s="83"/>
      <c r="C555" s="72"/>
      <c r="D555" s="73"/>
      <c r="E555" s="74"/>
      <c r="F555" s="73"/>
      <c r="G555" s="76"/>
      <c r="H555" s="76"/>
      <c r="I555" s="76"/>
    </row>
    <row r="556">
      <c r="A556" s="83"/>
      <c r="B556" s="83"/>
      <c r="C556" s="72"/>
      <c r="D556" s="73"/>
      <c r="E556" s="74"/>
      <c r="F556" s="73"/>
      <c r="G556" s="76"/>
      <c r="H556" s="76"/>
      <c r="I556" s="76"/>
    </row>
    <row r="557">
      <c r="A557" s="83"/>
      <c r="B557" s="83"/>
      <c r="C557" s="72"/>
      <c r="D557" s="73"/>
      <c r="E557" s="74"/>
      <c r="F557" s="73"/>
      <c r="G557" s="76"/>
      <c r="H557" s="76"/>
      <c r="I557" s="76"/>
    </row>
    <row r="558">
      <c r="A558" s="83"/>
      <c r="B558" s="83"/>
      <c r="C558" s="72"/>
      <c r="D558" s="73"/>
      <c r="E558" s="74"/>
      <c r="F558" s="73"/>
      <c r="G558" s="76"/>
      <c r="H558" s="76"/>
      <c r="I558" s="76"/>
    </row>
    <row r="559">
      <c r="A559" s="83"/>
      <c r="B559" s="83"/>
      <c r="C559" s="72"/>
      <c r="D559" s="73"/>
      <c r="E559" s="74"/>
      <c r="F559" s="73"/>
      <c r="G559" s="76"/>
      <c r="H559" s="76"/>
      <c r="I559" s="76"/>
    </row>
    <row r="560">
      <c r="A560" s="83"/>
      <c r="B560" s="83"/>
      <c r="C560" s="72"/>
      <c r="D560" s="73"/>
      <c r="E560" s="74"/>
      <c r="F560" s="73"/>
      <c r="G560" s="76"/>
      <c r="H560" s="76"/>
      <c r="I560" s="76"/>
    </row>
    <row r="561">
      <c r="A561" s="83"/>
      <c r="B561" s="83"/>
      <c r="C561" s="72"/>
      <c r="D561" s="73"/>
      <c r="E561" s="74"/>
      <c r="F561" s="73"/>
      <c r="G561" s="76"/>
      <c r="H561" s="76"/>
      <c r="I561" s="76"/>
    </row>
    <row r="562">
      <c r="A562" s="83"/>
      <c r="B562" s="83"/>
      <c r="C562" s="72"/>
      <c r="D562" s="73"/>
      <c r="E562" s="74"/>
      <c r="F562" s="73"/>
      <c r="G562" s="76"/>
      <c r="H562" s="76"/>
      <c r="I562" s="76"/>
    </row>
    <row r="563">
      <c r="A563" s="83"/>
      <c r="B563" s="83"/>
      <c r="C563" s="72"/>
      <c r="D563" s="73"/>
      <c r="E563" s="74"/>
      <c r="F563" s="73"/>
      <c r="G563" s="76"/>
      <c r="H563" s="76"/>
      <c r="I563" s="76"/>
    </row>
    <row r="564">
      <c r="A564" s="83"/>
      <c r="B564" s="83"/>
      <c r="C564" s="72"/>
      <c r="D564" s="73"/>
      <c r="E564" s="74"/>
      <c r="F564" s="73"/>
      <c r="G564" s="76"/>
      <c r="H564" s="76"/>
      <c r="I564" s="76"/>
    </row>
    <row r="565">
      <c r="A565" s="83"/>
      <c r="B565" s="83"/>
      <c r="C565" s="72"/>
      <c r="D565" s="73"/>
      <c r="E565" s="74"/>
      <c r="F565" s="73"/>
      <c r="G565" s="76"/>
      <c r="H565" s="76"/>
      <c r="I565" s="76"/>
    </row>
    <row r="566">
      <c r="A566" s="83"/>
      <c r="B566" s="83"/>
      <c r="C566" s="72"/>
      <c r="D566" s="73"/>
      <c r="E566" s="74"/>
      <c r="F566" s="73"/>
      <c r="G566" s="76"/>
      <c r="H566" s="76"/>
      <c r="I566" s="76"/>
    </row>
    <row r="567">
      <c r="A567" s="83"/>
      <c r="B567" s="83"/>
      <c r="C567" s="72"/>
      <c r="D567" s="73"/>
      <c r="E567" s="74"/>
      <c r="F567" s="73"/>
      <c r="G567" s="76"/>
      <c r="H567" s="76"/>
      <c r="I567" s="76"/>
    </row>
    <row r="568">
      <c r="A568" s="83"/>
      <c r="B568" s="83"/>
      <c r="C568" s="72"/>
      <c r="D568" s="73"/>
      <c r="E568" s="74"/>
      <c r="F568" s="73"/>
      <c r="G568" s="76"/>
      <c r="H568" s="76"/>
      <c r="I568" s="76"/>
    </row>
    <row r="569">
      <c r="A569" s="83"/>
      <c r="B569" s="83"/>
      <c r="C569" s="72"/>
      <c r="D569" s="73"/>
      <c r="E569" s="74"/>
      <c r="F569" s="73"/>
      <c r="G569" s="76"/>
      <c r="H569" s="76"/>
      <c r="I569" s="76"/>
    </row>
    <row r="570">
      <c r="A570" s="83"/>
      <c r="B570" s="83"/>
      <c r="C570" s="72"/>
      <c r="D570" s="73"/>
      <c r="E570" s="74"/>
      <c r="F570" s="73"/>
      <c r="G570" s="76"/>
      <c r="H570" s="76"/>
      <c r="I570" s="76"/>
    </row>
    <row r="571">
      <c r="A571" s="83"/>
      <c r="B571" s="83"/>
      <c r="C571" s="72"/>
      <c r="D571" s="73"/>
      <c r="E571" s="74"/>
      <c r="F571" s="73"/>
      <c r="G571" s="76"/>
      <c r="H571" s="76"/>
      <c r="I571" s="76"/>
    </row>
    <row r="572">
      <c r="A572" s="83"/>
      <c r="B572" s="83"/>
      <c r="C572" s="72"/>
      <c r="D572" s="73"/>
      <c r="E572" s="74"/>
      <c r="F572" s="73"/>
      <c r="G572" s="76"/>
      <c r="H572" s="76"/>
      <c r="I572" s="76"/>
    </row>
    <row r="573">
      <c r="A573" s="83"/>
      <c r="B573" s="83"/>
      <c r="C573" s="72"/>
      <c r="D573" s="73"/>
      <c r="E573" s="74"/>
      <c r="F573" s="73"/>
      <c r="G573" s="76"/>
      <c r="H573" s="76"/>
      <c r="I573" s="76"/>
    </row>
    <row r="574">
      <c r="A574" s="83"/>
      <c r="B574" s="83"/>
      <c r="C574" s="72"/>
      <c r="D574" s="73"/>
      <c r="E574" s="74"/>
      <c r="F574" s="73"/>
      <c r="G574" s="76"/>
      <c r="H574" s="76"/>
      <c r="I574" s="76"/>
    </row>
    <row r="575">
      <c r="A575" s="83"/>
      <c r="B575" s="83"/>
      <c r="C575" s="72"/>
      <c r="D575" s="73"/>
      <c r="E575" s="74"/>
      <c r="F575" s="73"/>
      <c r="G575" s="76"/>
      <c r="H575" s="76"/>
      <c r="I575" s="76"/>
    </row>
    <row r="576">
      <c r="A576" s="83"/>
      <c r="B576" s="83"/>
      <c r="C576" s="72"/>
      <c r="D576" s="73"/>
      <c r="E576" s="74"/>
      <c r="F576" s="73"/>
      <c r="G576" s="76"/>
      <c r="H576" s="76"/>
      <c r="I576" s="76"/>
    </row>
    <row r="577">
      <c r="A577" s="83"/>
      <c r="B577" s="83"/>
      <c r="C577" s="72"/>
      <c r="D577" s="73"/>
      <c r="E577" s="74"/>
      <c r="F577" s="73"/>
      <c r="G577" s="76"/>
      <c r="H577" s="76"/>
      <c r="I577" s="76"/>
    </row>
    <row r="578">
      <c r="A578" s="83"/>
      <c r="B578" s="83"/>
      <c r="C578" s="72"/>
      <c r="D578" s="73"/>
      <c r="E578" s="74"/>
      <c r="F578" s="73"/>
      <c r="G578" s="76"/>
      <c r="H578" s="76"/>
      <c r="I578" s="76"/>
    </row>
    <row r="579">
      <c r="A579" s="83"/>
      <c r="B579" s="83"/>
      <c r="C579" s="72"/>
      <c r="D579" s="73"/>
      <c r="E579" s="74"/>
      <c r="F579" s="73"/>
      <c r="G579" s="76"/>
      <c r="H579" s="76"/>
      <c r="I579" s="76"/>
    </row>
    <row r="580">
      <c r="A580" s="83"/>
      <c r="B580" s="83"/>
      <c r="C580" s="72"/>
      <c r="D580" s="73"/>
      <c r="E580" s="74"/>
      <c r="F580" s="73"/>
      <c r="G580" s="76"/>
      <c r="H580" s="76"/>
      <c r="I580" s="76"/>
    </row>
    <row r="581">
      <c r="A581" s="83"/>
      <c r="B581" s="83"/>
      <c r="C581" s="72"/>
      <c r="D581" s="73"/>
      <c r="E581" s="74"/>
      <c r="F581" s="73"/>
      <c r="G581" s="76"/>
      <c r="H581" s="76"/>
      <c r="I581" s="76"/>
    </row>
    <row r="582">
      <c r="A582" s="83"/>
      <c r="B582" s="83"/>
      <c r="C582" s="72"/>
      <c r="D582" s="73"/>
      <c r="E582" s="74"/>
      <c r="F582" s="73"/>
      <c r="G582" s="76"/>
      <c r="H582" s="76"/>
      <c r="I582" s="76"/>
    </row>
    <row r="583">
      <c r="A583" s="83"/>
      <c r="B583" s="83"/>
      <c r="C583" s="72"/>
      <c r="D583" s="73"/>
      <c r="E583" s="74"/>
      <c r="F583" s="73"/>
      <c r="G583" s="76"/>
      <c r="H583" s="76"/>
      <c r="I583" s="76"/>
    </row>
    <row r="584">
      <c r="A584" s="83"/>
      <c r="B584" s="83"/>
      <c r="C584" s="72"/>
      <c r="D584" s="73"/>
      <c r="E584" s="74"/>
      <c r="F584" s="73"/>
      <c r="G584" s="76"/>
      <c r="H584" s="76"/>
      <c r="I584" s="76"/>
    </row>
    <row r="585">
      <c r="A585" s="83"/>
      <c r="B585" s="83"/>
      <c r="C585" s="72"/>
      <c r="D585" s="73"/>
      <c r="E585" s="74"/>
      <c r="F585" s="73"/>
      <c r="G585" s="76"/>
      <c r="H585" s="76"/>
      <c r="I585" s="76"/>
    </row>
    <row r="586">
      <c r="A586" s="83"/>
      <c r="B586" s="83"/>
      <c r="C586" s="72"/>
      <c r="D586" s="73"/>
      <c r="E586" s="74"/>
      <c r="F586" s="73"/>
      <c r="G586" s="76"/>
      <c r="H586" s="76"/>
      <c r="I586" s="76"/>
    </row>
    <row r="587">
      <c r="A587" s="83"/>
      <c r="B587" s="83"/>
      <c r="C587" s="72"/>
      <c r="D587" s="73"/>
      <c r="E587" s="74"/>
      <c r="F587" s="73"/>
      <c r="G587" s="76"/>
      <c r="H587" s="76"/>
      <c r="I587" s="76"/>
    </row>
    <row r="588">
      <c r="A588" s="83"/>
      <c r="B588" s="83"/>
      <c r="C588" s="72"/>
      <c r="D588" s="73"/>
      <c r="E588" s="74"/>
      <c r="F588" s="73"/>
      <c r="G588" s="76"/>
      <c r="H588" s="76"/>
      <c r="I588" s="76"/>
    </row>
    <row r="589">
      <c r="A589" s="83"/>
      <c r="B589" s="83"/>
      <c r="C589" s="72"/>
      <c r="D589" s="73"/>
      <c r="E589" s="74"/>
      <c r="F589" s="73"/>
      <c r="G589" s="76"/>
      <c r="H589" s="76"/>
      <c r="I589" s="76"/>
    </row>
    <row r="590">
      <c r="A590" s="83"/>
      <c r="B590" s="83"/>
      <c r="C590" s="72"/>
      <c r="D590" s="73"/>
      <c r="E590" s="74"/>
      <c r="F590" s="73"/>
      <c r="G590" s="76"/>
      <c r="H590" s="76"/>
      <c r="I590" s="76"/>
    </row>
    <row r="591">
      <c r="A591" s="83"/>
      <c r="B591" s="83"/>
      <c r="C591" s="72"/>
      <c r="D591" s="73"/>
      <c r="E591" s="74"/>
      <c r="F591" s="73"/>
      <c r="G591" s="76"/>
      <c r="H591" s="76"/>
      <c r="I591" s="76"/>
    </row>
    <row r="592">
      <c r="A592" s="83"/>
      <c r="B592" s="83"/>
      <c r="C592" s="72"/>
      <c r="D592" s="73"/>
      <c r="E592" s="74"/>
      <c r="F592" s="73"/>
      <c r="G592" s="76"/>
      <c r="H592" s="76"/>
      <c r="I592" s="76"/>
    </row>
    <row r="593">
      <c r="A593" s="83"/>
      <c r="B593" s="83"/>
      <c r="C593" s="72"/>
      <c r="D593" s="73"/>
      <c r="E593" s="74"/>
      <c r="F593" s="73"/>
      <c r="G593" s="76"/>
      <c r="H593" s="76"/>
      <c r="I593" s="76"/>
    </row>
    <row r="594">
      <c r="A594" s="83"/>
      <c r="B594" s="83"/>
      <c r="C594" s="72"/>
      <c r="D594" s="73"/>
      <c r="E594" s="74"/>
      <c r="F594" s="73"/>
      <c r="G594" s="76"/>
      <c r="H594" s="76"/>
      <c r="I594" s="76"/>
    </row>
    <row r="595">
      <c r="A595" s="83"/>
      <c r="B595" s="83"/>
      <c r="C595" s="72"/>
      <c r="D595" s="73"/>
      <c r="E595" s="74"/>
      <c r="F595" s="73"/>
      <c r="G595" s="76"/>
      <c r="H595" s="76"/>
      <c r="I595" s="76"/>
    </row>
    <row r="596">
      <c r="A596" s="83"/>
      <c r="B596" s="83"/>
      <c r="C596" s="72"/>
      <c r="D596" s="73"/>
      <c r="E596" s="74"/>
      <c r="F596" s="73"/>
      <c r="G596" s="76"/>
      <c r="H596" s="76"/>
      <c r="I596" s="76"/>
    </row>
    <row r="597">
      <c r="A597" s="83"/>
      <c r="B597" s="83"/>
      <c r="C597" s="72"/>
      <c r="D597" s="73"/>
      <c r="E597" s="74"/>
      <c r="F597" s="73"/>
      <c r="G597" s="76"/>
      <c r="H597" s="76"/>
      <c r="I597" s="76"/>
    </row>
    <row r="598">
      <c r="A598" s="83"/>
      <c r="B598" s="83"/>
      <c r="C598" s="72"/>
      <c r="D598" s="73"/>
      <c r="E598" s="74"/>
      <c r="F598" s="73"/>
      <c r="G598" s="76"/>
      <c r="H598" s="76"/>
      <c r="I598" s="76"/>
    </row>
    <row r="599">
      <c r="A599" s="83"/>
      <c r="B599" s="83"/>
      <c r="C599" s="72"/>
      <c r="D599" s="73"/>
      <c r="E599" s="74"/>
      <c r="F599" s="73"/>
      <c r="G599" s="76"/>
      <c r="H599" s="76"/>
      <c r="I599" s="76"/>
    </row>
    <row r="600">
      <c r="A600" s="83"/>
      <c r="B600" s="83"/>
      <c r="C600" s="72"/>
      <c r="D600" s="73"/>
      <c r="E600" s="74"/>
      <c r="F600" s="73"/>
      <c r="G600" s="76"/>
      <c r="H600" s="76"/>
      <c r="I600" s="76"/>
    </row>
    <row r="601">
      <c r="A601" s="83"/>
      <c r="B601" s="83"/>
      <c r="C601" s="72"/>
      <c r="D601" s="73"/>
      <c r="E601" s="74"/>
      <c r="F601" s="73"/>
      <c r="G601" s="76"/>
      <c r="H601" s="76"/>
      <c r="I601" s="76"/>
    </row>
    <row r="602">
      <c r="A602" s="83"/>
      <c r="B602" s="83"/>
      <c r="C602" s="72"/>
      <c r="D602" s="73"/>
      <c r="E602" s="74"/>
      <c r="F602" s="73"/>
      <c r="G602" s="76"/>
      <c r="H602" s="76"/>
      <c r="I602" s="76"/>
    </row>
    <row r="603">
      <c r="A603" s="83"/>
      <c r="B603" s="83"/>
      <c r="C603" s="72"/>
      <c r="D603" s="73"/>
      <c r="E603" s="74"/>
      <c r="F603" s="73"/>
      <c r="G603" s="76"/>
      <c r="H603" s="76"/>
      <c r="I603" s="76"/>
    </row>
    <row r="604">
      <c r="A604" s="83"/>
      <c r="B604" s="83"/>
      <c r="C604" s="72"/>
      <c r="D604" s="73"/>
      <c r="E604" s="74"/>
      <c r="F604" s="73"/>
      <c r="G604" s="76"/>
      <c r="H604" s="76"/>
      <c r="I604" s="76"/>
    </row>
    <row r="605">
      <c r="A605" s="83"/>
      <c r="B605" s="83"/>
      <c r="C605" s="72"/>
      <c r="D605" s="73"/>
      <c r="E605" s="74"/>
      <c r="F605" s="73"/>
      <c r="G605" s="76"/>
      <c r="H605" s="76"/>
      <c r="I605" s="76"/>
    </row>
    <row r="606">
      <c r="A606" s="83"/>
      <c r="B606" s="83"/>
      <c r="C606" s="72"/>
      <c r="D606" s="73"/>
      <c r="E606" s="74"/>
      <c r="F606" s="73"/>
      <c r="G606" s="76"/>
      <c r="H606" s="76"/>
      <c r="I606" s="76"/>
    </row>
    <row r="607">
      <c r="A607" s="83"/>
      <c r="B607" s="83"/>
      <c r="C607" s="72"/>
      <c r="D607" s="73"/>
      <c r="E607" s="74"/>
      <c r="F607" s="73"/>
      <c r="G607" s="76"/>
      <c r="H607" s="76"/>
      <c r="I607" s="76"/>
    </row>
    <row r="608">
      <c r="A608" s="83"/>
      <c r="B608" s="83"/>
      <c r="C608" s="72"/>
      <c r="D608" s="73"/>
      <c r="E608" s="74"/>
      <c r="F608" s="73"/>
      <c r="G608" s="76"/>
      <c r="H608" s="76"/>
      <c r="I608" s="76"/>
    </row>
    <row r="609">
      <c r="A609" s="83"/>
      <c r="B609" s="83"/>
      <c r="C609" s="72"/>
      <c r="D609" s="73"/>
      <c r="E609" s="74"/>
      <c r="F609" s="73"/>
      <c r="G609" s="76"/>
      <c r="H609" s="76"/>
      <c r="I609" s="76"/>
    </row>
    <row r="610">
      <c r="A610" s="83"/>
      <c r="B610" s="83"/>
      <c r="C610" s="72"/>
      <c r="D610" s="73"/>
      <c r="E610" s="74"/>
      <c r="F610" s="73"/>
      <c r="G610" s="76"/>
      <c r="H610" s="76"/>
      <c r="I610" s="76"/>
    </row>
    <row r="611">
      <c r="A611" s="83"/>
      <c r="B611" s="83"/>
      <c r="C611" s="72"/>
      <c r="D611" s="73"/>
      <c r="E611" s="74"/>
      <c r="F611" s="73"/>
      <c r="G611" s="76"/>
      <c r="H611" s="76"/>
      <c r="I611" s="76"/>
    </row>
    <row r="612">
      <c r="A612" s="83"/>
      <c r="B612" s="83"/>
      <c r="C612" s="72"/>
      <c r="D612" s="73"/>
      <c r="E612" s="74"/>
      <c r="F612" s="73"/>
      <c r="G612" s="76"/>
      <c r="H612" s="76"/>
      <c r="I612" s="76"/>
    </row>
    <row r="613">
      <c r="A613" s="83"/>
      <c r="B613" s="83"/>
      <c r="C613" s="72"/>
      <c r="D613" s="73"/>
      <c r="E613" s="74"/>
      <c r="F613" s="73"/>
      <c r="G613" s="76"/>
      <c r="H613" s="76"/>
      <c r="I613" s="76"/>
    </row>
    <row r="614">
      <c r="A614" s="83"/>
      <c r="B614" s="83"/>
      <c r="C614" s="72"/>
      <c r="D614" s="73"/>
      <c r="E614" s="74"/>
      <c r="F614" s="73"/>
      <c r="G614" s="76"/>
      <c r="H614" s="76"/>
      <c r="I614" s="76"/>
    </row>
    <row r="615">
      <c r="A615" s="83"/>
      <c r="B615" s="83"/>
      <c r="C615" s="72"/>
      <c r="D615" s="73"/>
      <c r="E615" s="74"/>
      <c r="F615" s="73"/>
      <c r="G615" s="76"/>
      <c r="H615" s="76"/>
      <c r="I615" s="76"/>
    </row>
    <row r="616">
      <c r="A616" s="83"/>
      <c r="B616" s="83"/>
      <c r="C616" s="72"/>
      <c r="D616" s="73"/>
      <c r="E616" s="74"/>
      <c r="F616" s="73"/>
      <c r="G616" s="76"/>
      <c r="H616" s="76"/>
      <c r="I616" s="76"/>
    </row>
    <row r="617">
      <c r="A617" s="83"/>
      <c r="B617" s="83"/>
      <c r="C617" s="72"/>
      <c r="D617" s="73"/>
      <c r="E617" s="74"/>
      <c r="F617" s="73"/>
      <c r="G617" s="76"/>
      <c r="H617" s="76"/>
      <c r="I617" s="76"/>
    </row>
    <row r="618">
      <c r="A618" s="83"/>
      <c r="B618" s="83"/>
      <c r="C618" s="72"/>
      <c r="D618" s="73"/>
      <c r="E618" s="74"/>
      <c r="F618" s="73"/>
      <c r="G618" s="76"/>
      <c r="H618" s="76"/>
      <c r="I618" s="76"/>
    </row>
    <row r="619">
      <c r="A619" s="83"/>
      <c r="B619" s="83"/>
      <c r="C619" s="72"/>
      <c r="D619" s="73"/>
      <c r="E619" s="74"/>
      <c r="F619" s="73"/>
      <c r="G619" s="76"/>
      <c r="H619" s="76"/>
      <c r="I619" s="76"/>
    </row>
    <row r="620">
      <c r="A620" s="83"/>
      <c r="B620" s="83"/>
      <c r="C620" s="72"/>
      <c r="D620" s="73"/>
      <c r="E620" s="74"/>
      <c r="F620" s="73"/>
      <c r="G620" s="76"/>
      <c r="H620" s="76"/>
      <c r="I620" s="76"/>
    </row>
    <row r="621">
      <c r="A621" s="83"/>
      <c r="B621" s="83"/>
      <c r="C621" s="72"/>
      <c r="D621" s="73"/>
      <c r="E621" s="74"/>
      <c r="F621" s="73"/>
      <c r="G621" s="76"/>
      <c r="H621" s="76"/>
      <c r="I621" s="76"/>
    </row>
    <row r="622">
      <c r="A622" s="83"/>
      <c r="B622" s="83"/>
      <c r="C622" s="72"/>
      <c r="D622" s="73"/>
      <c r="E622" s="74"/>
      <c r="F622" s="73"/>
      <c r="G622" s="76"/>
      <c r="H622" s="76"/>
      <c r="I622" s="76"/>
    </row>
    <row r="623">
      <c r="A623" s="83"/>
      <c r="B623" s="83"/>
      <c r="C623" s="72"/>
      <c r="D623" s="73"/>
      <c r="E623" s="74"/>
      <c r="F623" s="73"/>
      <c r="G623" s="76"/>
      <c r="H623" s="76"/>
      <c r="I623" s="76"/>
    </row>
    <row r="624">
      <c r="A624" s="83"/>
      <c r="B624" s="83"/>
      <c r="C624" s="72"/>
      <c r="D624" s="73"/>
      <c r="E624" s="74"/>
      <c r="F624" s="73"/>
      <c r="G624" s="76"/>
      <c r="H624" s="76"/>
      <c r="I624" s="76"/>
    </row>
    <row r="625">
      <c r="A625" s="83"/>
      <c r="B625" s="83"/>
      <c r="C625" s="72"/>
      <c r="D625" s="73"/>
      <c r="E625" s="74"/>
      <c r="F625" s="73"/>
      <c r="G625" s="76"/>
      <c r="H625" s="76"/>
      <c r="I625" s="76"/>
    </row>
    <row r="626">
      <c r="A626" s="83"/>
      <c r="B626" s="83"/>
      <c r="C626" s="72"/>
      <c r="D626" s="73"/>
      <c r="E626" s="74"/>
      <c r="F626" s="73"/>
      <c r="G626" s="76"/>
      <c r="H626" s="76"/>
      <c r="I626" s="76"/>
    </row>
    <row r="627">
      <c r="A627" s="83"/>
      <c r="B627" s="83"/>
      <c r="C627" s="72"/>
      <c r="D627" s="73"/>
      <c r="E627" s="74"/>
      <c r="F627" s="73"/>
      <c r="G627" s="76"/>
      <c r="H627" s="76"/>
      <c r="I627" s="76"/>
    </row>
    <row r="628">
      <c r="A628" s="83"/>
      <c r="B628" s="83"/>
      <c r="C628" s="72"/>
      <c r="D628" s="73"/>
      <c r="E628" s="74"/>
      <c r="F628" s="73"/>
      <c r="G628" s="76"/>
      <c r="H628" s="76"/>
      <c r="I628" s="76"/>
    </row>
    <row r="629">
      <c r="A629" s="83"/>
      <c r="B629" s="83"/>
      <c r="C629" s="72"/>
      <c r="D629" s="73"/>
      <c r="E629" s="74"/>
      <c r="F629" s="73"/>
      <c r="G629" s="76"/>
      <c r="H629" s="76"/>
      <c r="I629" s="76"/>
    </row>
    <row r="630">
      <c r="A630" s="83"/>
      <c r="B630" s="83"/>
      <c r="C630" s="72"/>
      <c r="D630" s="73"/>
      <c r="E630" s="74"/>
      <c r="F630" s="73"/>
      <c r="G630" s="76"/>
      <c r="H630" s="76"/>
      <c r="I630" s="76"/>
    </row>
    <row r="631">
      <c r="A631" s="83"/>
      <c r="B631" s="83"/>
      <c r="C631" s="72"/>
      <c r="D631" s="73"/>
      <c r="E631" s="74"/>
      <c r="F631" s="73"/>
      <c r="G631" s="76"/>
      <c r="H631" s="76"/>
      <c r="I631" s="76"/>
    </row>
    <row r="632">
      <c r="A632" s="83"/>
      <c r="B632" s="83"/>
      <c r="C632" s="72"/>
      <c r="D632" s="73"/>
      <c r="E632" s="74"/>
      <c r="F632" s="73"/>
      <c r="G632" s="76"/>
      <c r="H632" s="76"/>
      <c r="I632" s="76"/>
    </row>
    <row r="633">
      <c r="A633" s="83"/>
      <c r="B633" s="83"/>
      <c r="C633" s="72"/>
      <c r="D633" s="73"/>
      <c r="E633" s="74"/>
      <c r="F633" s="73"/>
      <c r="G633" s="76"/>
      <c r="H633" s="76"/>
      <c r="I633" s="76"/>
    </row>
    <row r="634">
      <c r="A634" s="83"/>
      <c r="B634" s="83"/>
      <c r="C634" s="72"/>
      <c r="D634" s="73"/>
      <c r="E634" s="74"/>
      <c r="F634" s="73"/>
      <c r="G634" s="76"/>
      <c r="H634" s="76"/>
      <c r="I634" s="76"/>
    </row>
    <row r="635">
      <c r="A635" s="83"/>
      <c r="B635" s="83"/>
      <c r="C635" s="72"/>
      <c r="D635" s="73"/>
      <c r="E635" s="74"/>
      <c r="F635" s="73"/>
      <c r="G635" s="76"/>
      <c r="H635" s="76"/>
      <c r="I635" s="76"/>
    </row>
    <row r="636">
      <c r="A636" s="83"/>
      <c r="B636" s="83"/>
      <c r="C636" s="72"/>
      <c r="D636" s="73"/>
      <c r="E636" s="74"/>
      <c r="F636" s="73"/>
      <c r="G636" s="76"/>
      <c r="H636" s="76"/>
      <c r="I636" s="76"/>
    </row>
    <row r="637">
      <c r="A637" s="83"/>
      <c r="B637" s="83"/>
      <c r="C637" s="72"/>
      <c r="D637" s="73"/>
      <c r="E637" s="74"/>
      <c r="F637" s="73"/>
      <c r="G637" s="76"/>
      <c r="H637" s="76"/>
      <c r="I637" s="76"/>
    </row>
    <row r="638">
      <c r="A638" s="83"/>
      <c r="B638" s="83"/>
      <c r="C638" s="72"/>
      <c r="D638" s="73"/>
      <c r="E638" s="74"/>
      <c r="F638" s="73"/>
      <c r="G638" s="76"/>
      <c r="H638" s="76"/>
      <c r="I638" s="76"/>
    </row>
    <row r="639">
      <c r="A639" s="83"/>
      <c r="B639" s="83"/>
      <c r="C639" s="72"/>
      <c r="D639" s="73"/>
      <c r="E639" s="74"/>
      <c r="F639" s="73"/>
      <c r="G639" s="76"/>
      <c r="H639" s="76"/>
      <c r="I639" s="76"/>
    </row>
    <row r="640">
      <c r="A640" s="83"/>
      <c r="B640" s="83"/>
      <c r="C640" s="72"/>
      <c r="D640" s="73"/>
      <c r="E640" s="74"/>
      <c r="F640" s="73"/>
      <c r="G640" s="76"/>
      <c r="H640" s="76"/>
      <c r="I640" s="76"/>
    </row>
    <row r="641">
      <c r="A641" s="83"/>
      <c r="B641" s="83"/>
      <c r="C641" s="72"/>
      <c r="D641" s="73"/>
      <c r="E641" s="74"/>
      <c r="F641" s="73"/>
      <c r="G641" s="76"/>
      <c r="H641" s="76"/>
      <c r="I641" s="76"/>
    </row>
    <row r="642">
      <c r="A642" s="83"/>
      <c r="B642" s="83"/>
      <c r="C642" s="72"/>
      <c r="D642" s="73"/>
      <c r="E642" s="74"/>
      <c r="F642" s="73"/>
      <c r="G642" s="76"/>
      <c r="H642" s="76"/>
      <c r="I642" s="76"/>
    </row>
    <row r="643">
      <c r="A643" s="83"/>
      <c r="B643" s="83"/>
      <c r="C643" s="72"/>
      <c r="D643" s="73"/>
      <c r="E643" s="74"/>
      <c r="F643" s="73"/>
      <c r="G643" s="76"/>
      <c r="H643" s="76"/>
      <c r="I643" s="76"/>
    </row>
    <row r="644">
      <c r="A644" s="83"/>
      <c r="B644" s="83"/>
      <c r="C644" s="72"/>
      <c r="D644" s="73"/>
      <c r="E644" s="74"/>
      <c r="F644" s="73"/>
      <c r="G644" s="76"/>
      <c r="H644" s="76"/>
      <c r="I644" s="76"/>
    </row>
    <row r="645">
      <c r="A645" s="83"/>
      <c r="B645" s="83"/>
      <c r="C645" s="72"/>
      <c r="D645" s="73"/>
      <c r="E645" s="74"/>
      <c r="F645" s="73"/>
      <c r="G645" s="76"/>
      <c r="H645" s="76"/>
      <c r="I645" s="76"/>
    </row>
    <row r="646">
      <c r="A646" s="83"/>
      <c r="B646" s="83"/>
      <c r="C646" s="72"/>
      <c r="D646" s="73"/>
      <c r="E646" s="74"/>
      <c r="F646" s="73"/>
      <c r="G646" s="76"/>
      <c r="H646" s="76"/>
      <c r="I646" s="76"/>
    </row>
    <row r="647">
      <c r="A647" s="83"/>
      <c r="B647" s="83"/>
      <c r="C647" s="72"/>
      <c r="D647" s="73"/>
      <c r="E647" s="74"/>
      <c r="F647" s="73"/>
      <c r="G647" s="76"/>
      <c r="H647" s="76"/>
      <c r="I647" s="76"/>
    </row>
    <row r="648">
      <c r="A648" s="83"/>
      <c r="B648" s="83"/>
      <c r="C648" s="72"/>
      <c r="D648" s="73"/>
      <c r="E648" s="74"/>
      <c r="F648" s="73"/>
      <c r="G648" s="76"/>
      <c r="H648" s="76"/>
      <c r="I648" s="76"/>
    </row>
    <row r="649">
      <c r="A649" s="83"/>
      <c r="B649" s="83"/>
      <c r="C649" s="72"/>
      <c r="D649" s="73"/>
      <c r="E649" s="74"/>
      <c r="F649" s="73"/>
      <c r="G649" s="76"/>
      <c r="H649" s="76"/>
      <c r="I649" s="76"/>
    </row>
    <row r="650">
      <c r="A650" s="83"/>
      <c r="B650" s="83"/>
      <c r="C650" s="72"/>
      <c r="D650" s="73"/>
      <c r="E650" s="74"/>
      <c r="F650" s="73"/>
      <c r="G650" s="76"/>
      <c r="H650" s="76"/>
      <c r="I650" s="76"/>
    </row>
    <row r="651">
      <c r="A651" s="83"/>
      <c r="B651" s="83"/>
      <c r="C651" s="72"/>
      <c r="D651" s="73"/>
      <c r="E651" s="74"/>
      <c r="F651" s="73"/>
      <c r="G651" s="76"/>
      <c r="H651" s="76"/>
      <c r="I651" s="76"/>
    </row>
    <row r="652">
      <c r="A652" s="83"/>
      <c r="B652" s="83"/>
      <c r="C652" s="72"/>
      <c r="D652" s="73"/>
      <c r="E652" s="74"/>
      <c r="F652" s="73"/>
      <c r="G652" s="76"/>
      <c r="H652" s="76"/>
      <c r="I652" s="76"/>
    </row>
    <row r="653">
      <c r="A653" s="83"/>
      <c r="B653" s="83"/>
      <c r="C653" s="72"/>
      <c r="D653" s="73"/>
      <c r="E653" s="74"/>
      <c r="F653" s="73"/>
      <c r="G653" s="76"/>
      <c r="H653" s="76"/>
      <c r="I653" s="76"/>
    </row>
    <row r="654">
      <c r="A654" s="83"/>
      <c r="B654" s="83"/>
      <c r="C654" s="72"/>
      <c r="D654" s="73"/>
      <c r="E654" s="74"/>
      <c r="F654" s="73"/>
      <c r="G654" s="76"/>
      <c r="H654" s="76"/>
      <c r="I654" s="76"/>
    </row>
    <row r="655">
      <c r="A655" s="83"/>
      <c r="B655" s="83"/>
      <c r="C655" s="72"/>
      <c r="D655" s="73"/>
      <c r="E655" s="74"/>
      <c r="F655" s="73"/>
      <c r="G655" s="76"/>
      <c r="H655" s="76"/>
      <c r="I655" s="76"/>
    </row>
    <row r="656">
      <c r="A656" s="83"/>
      <c r="B656" s="83"/>
      <c r="C656" s="72"/>
      <c r="D656" s="73"/>
      <c r="E656" s="74"/>
      <c r="F656" s="73"/>
      <c r="G656" s="76"/>
      <c r="H656" s="76"/>
      <c r="I656" s="76"/>
    </row>
    <row r="657">
      <c r="A657" s="83"/>
      <c r="B657" s="83"/>
      <c r="C657" s="72"/>
      <c r="D657" s="73"/>
      <c r="E657" s="74"/>
      <c r="F657" s="73"/>
      <c r="G657" s="76"/>
      <c r="H657" s="76"/>
      <c r="I657" s="76"/>
    </row>
    <row r="658">
      <c r="A658" s="83"/>
      <c r="B658" s="83"/>
      <c r="C658" s="72"/>
      <c r="D658" s="73"/>
      <c r="E658" s="74"/>
      <c r="F658" s="73"/>
      <c r="G658" s="76"/>
      <c r="H658" s="76"/>
      <c r="I658" s="76"/>
    </row>
    <row r="659">
      <c r="A659" s="83"/>
      <c r="B659" s="83"/>
      <c r="C659" s="72"/>
      <c r="D659" s="73"/>
      <c r="E659" s="74"/>
      <c r="F659" s="73"/>
      <c r="G659" s="76"/>
      <c r="H659" s="76"/>
      <c r="I659" s="76"/>
    </row>
    <row r="660">
      <c r="A660" s="83"/>
      <c r="B660" s="83"/>
      <c r="C660" s="72"/>
      <c r="D660" s="73"/>
      <c r="E660" s="74"/>
      <c r="F660" s="73"/>
      <c r="G660" s="76"/>
      <c r="H660" s="76"/>
      <c r="I660" s="76"/>
    </row>
    <row r="661">
      <c r="A661" s="83"/>
      <c r="B661" s="83"/>
      <c r="C661" s="72"/>
      <c r="D661" s="73"/>
      <c r="E661" s="74"/>
      <c r="F661" s="73"/>
      <c r="G661" s="76"/>
      <c r="H661" s="76"/>
      <c r="I661" s="76"/>
    </row>
    <row r="662">
      <c r="A662" s="83"/>
      <c r="B662" s="83"/>
      <c r="C662" s="72"/>
      <c r="D662" s="73"/>
      <c r="E662" s="74"/>
      <c r="F662" s="73"/>
      <c r="G662" s="76"/>
      <c r="H662" s="76"/>
      <c r="I662" s="76"/>
    </row>
    <row r="663">
      <c r="A663" s="83"/>
      <c r="B663" s="83"/>
      <c r="C663" s="72"/>
      <c r="D663" s="73"/>
      <c r="E663" s="74"/>
      <c r="F663" s="73"/>
      <c r="G663" s="76"/>
      <c r="H663" s="76"/>
      <c r="I663" s="76"/>
    </row>
    <row r="664">
      <c r="A664" s="83"/>
      <c r="B664" s="83"/>
      <c r="C664" s="72"/>
      <c r="D664" s="73"/>
      <c r="E664" s="74"/>
      <c r="F664" s="73"/>
      <c r="G664" s="76"/>
      <c r="H664" s="76"/>
      <c r="I664" s="76"/>
    </row>
    <row r="665">
      <c r="A665" s="83"/>
      <c r="B665" s="83"/>
      <c r="C665" s="72"/>
      <c r="D665" s="73"/>
      <c r="E665" s="74"/>
      <c r="F665" s="73"/>
      <c r="G665" s="76"/>
      <c r="H665" s="76"/>
      <c r="I665" s="76"/>
    </row>
    <row r="666">
      <c r="A666" s="83"/>
      <c r="B666" s="83"/>
      <c r="C666" s="72"/>
      <c r="D666" s="73"/>
      <c r="E666" s="74"/>
      <c r="F666" s="73"/>
      <c r="G666" s="76"/>
      <c r="H666" s="76"/>
      <c r="I666" s="76"/>
    </row>
    <row r="667">
      <c r="A667" s="83"/>
      <c r="B667" s="83"/>
      <c r="C667" s="72"/>
      <c r="D667" s="73"/>
      <c r="E667" s="74"/>
      <c r="F667" s="73"/>
      <c r="G667" s="76"/>
      <c r="H667" s="76"/>
      <c r="I667" s="76"/>
    </row>
    <row r="668">
      <c r="A668" s="83"/>
      <c r="B668" s="83"/>
      <c r="C668" s="72"/>
      <c r="D668" s="73"/>
      <c r="E668" s="74"/>
      <c r="F668" s="73"/>
      <c r="G668" s="76"/>
      <c r="H668" s="76"/>
      <c r="I668" s="76"/>
    </row>
    <row r="669">
      <c r="A669" s="83"/>
      <c r="B669" s="83"/>
      <c r="C669" s="72"/>
      <c r="D669" s="73"/>
      <c r="E669" s="74"/>
      <c r="F669" s="73"/>
      <c r="G669" s="76"/>
      <c r="H669" s="76"/>
      <c r="I669" s="76"/>
    </row>
    <row r="670">
      <c r="A670" s="83"/>
      <c r="B670" s="83"/>
      <c r="C670" s="72"/>
      <c r="D670" s="73"/>
      <c r="E670" s="74"/>
      <c r="F670" s="73"/>
      <c r="G670" s="76"/>
      <c r="H670" s="76"/>
      <c r="I670" s="76"/>
    </row>
    <row r="671">
      <c r="A671" s="83"/>
      <c r="B671" s="83"/>
      <c r="C671" s="72"/>
      <c r="D671" s="73"/>
      <c r="E671" s="74"/>
      <c r="F671" s="73"/>
      <c r="G671" s="76"/>
      <c r="H671" s="76"/>
      <c r="I671" s="76"/>
    </row>
    <row r="672">
      <c r="A672" s="83"/>
      <c r="B672" s="83"/>
      <c r="C672" s="72"/>
      <c r="D672" s="73"/>
      <c r="E672" s="74"/>
      <c r="F672" s="73"/>
      <c r="G672" s="76"/>
      <c r="H672" s="76"/>
      <c r="I672" s="76"/>
    </row>
    <row r="673">
      <c r="A673" s="83"/>
      <c r="B673" s="83"/>
      <c r="C673" s="72"/>
      <c r="D673" s="73"/>
      <c r="E673" s="74"/>
      <c r="F673" s="73"/>
      <c r="G673" s="76"/>
      <c r="H673" s="76"/>
      <c r="I673" s="76"/>
    </row>
    <row r="674">
      <c r="A674" s="83"/>
      <c r="B674" s="83"/>
      <c r="C674" s="72"/>
      <c r="D674" s="73"/>
      <c r="E674" s="74"/>
      <c r="F674" s="73"/>
      <c r="G674" s="76"/>
      <c r="H674" s="76"/>
      <c r="I674" s="76"/>
    </row>
    <row r="675">
      <c r="A675" s="83"/>
      <c r="B675" s="83"/>
      <c r="C675" s="72"/>
      <c r="D675" s="73"/>
      <c r="E675" s="74"/>
      <c r="F675" s="73"/>
      <c r="G675" s="76"/>
      <c r="H675" s="76"/>
      <c r="I675" s="76"/>
    </row>
    <row r="676">
      <c r="A676" s="83"/>
      <c r="B676" s="83"/>
      <c r="C676" s="72"/>
      <c r="D676" s="73"/>
      <c r="E676" s="74"/>
      <c r="F676" s="73"/>
      <c r="G676" s="76"/>
      <c r="H676" s="76"/>
      <c r="I676" s="76"/>
    </row>
    <row r="677">
      <c r="A677" s="83"/>
      <c r="B677" s="83"/>
      <c r="C677" s="72"/>
      <c r="D677" s="73"/>
      <c r="E677" s="74"/>
      <c r="F677" s="73"/>
      <c r="G677" s="76"/>
      <c r="H677" s="76"/>
      <c r="I677" s="76"/>
    </row>
    <row r="678">
      <c r="A678" s="83"/>
      <c r="B678" s="83"/>
      <c r="C678" s="72"/>
      <c r="D678" s="73"/>
      <c r="E678" s="74"/>
      <c r="F678" s="73"/>
      <c r="G678" s="76"/>
      <c r="H678" s="76"/>
      <c r="I678" s="76"/>
    </row>
    <row r="679">
      <c r="A679" s="83"/>
      <c r="B679" s="83"/>
      <c r="C679" s="72"/>
      <c r="D679" s="73"/>
      <c r="E679" s="74"/>
      <c r="F679" s="73"/>
      <c r="G679" s="76"/>
      <c r="H679" s="76"/>
      <c r="I679" s="76"/>
    </row>
    <row r="680">
      <c r="A680" s="83"/>
      <c r="B680" s="83"/>
      <c r="C680" s="72"/>
      <c r="D680" s="73"/>
      <c r="E680" s="74"/>
      <c r="F680" s="73"/>
      <c r="G680" s="76"/>
      <c r="H680" s="76"/>
      <c r="I680" s="76"/>
    </row>
    <row r="681">
      <c r="A681" s="83"/>
      <c r="B681" s="83"/>
      <c r="C681" s="72"/>
      <c r="D681" s="73"/>
      <c r="E681" s="74"/>
      <c r="F681" s="73"/>
      <c r="G681" s="76"/>
      <c r="H681" s="76"/>
      <c r="I681" s="76"/>
    </row>
    <row r="682">
      <c r="A682" s="83"/>
      <c r="B682" s="83"/>
      <c r="C682" s="72"/>
      <c r="D682" s="73"/>
      <c r="E682" s="74"/>
      <c r="F682" s="73"/>
      <c r="G682" s="76"/>
      <c r="H682" s="76"/>
      <c r="I682" s="76"/>
    </row>
    <row r="683">
      <c r="A683" s="83"/>
      <c r="B683" s="83"/>
      <c r="C683" s="72"/>
      <c r="D683" s="73"/>
      <c r="E683" s="74"/>
      <c r="F683" s="73"/>
      <c r="G683" s="76"/>
      <c r="H683" s="76"/>
      <c r="I683" s="76"/>
    </row>
    <row r="684">
      <c r="A684" s="83"/>
      <c r="B684" s="83"/>
      <c r="C684" s="72"/>
      <c r="D684" s="73"/>
      <c r="E684" s="74"/>
      <c r="F684" s="73"/>
      <c r="G684" s="76"/>
      <c r="H684" s="76"/>
      <c r="I684" s="76"/>
    </row>
    <row r="685">
      <c r="A685" s="83"/>
      <c r="B685" s="83"/>
      <c r="C685" s="72"/>
      <c r="D685" s="73"/>
      <c r="E685" s="74"/>
      <c r="F685" s="73"/>
      <c r="G685" s="76"/>
      <c r="H685" s="76"/>
      <c r="I685" s="76"/>
    </row>
    <row r="686">
      <c r="A686" s="83"/>
      <c r="B686" s="83"/>
      <c r="C686" s="72"/>
      <c r="D686" s="73"/>
      <c r="E686" s="74"/>
      <c r="F686" s="73"/>
      <c r="G686" s="76"/>
      <c r="H686" s="76"/>
      <c r="I686" s="76"/>
    </row>
    <row r="687">
      <c r="A687" s="83"/>
      <c r="B687" s="83"/>
      <c r="C687" s="72"/>
      <c r="D687" s="73"/>
      <c r="E687" s="74"/>
      <c r="F687" s="73"/>
      <c r="G687" s="76"/>
      <c r="H687" s="76"/>
      <c r="I687" s="76"/>
    </row>
    <row r="688">
      <c r="A688" s="83"/>
      <c r="B688" s="83"/>
      <c r="C688" s="72"/>
      <c r="D688" s="73"/>
      <c r="E688" s="74"/>
      <c r="F688" s="73"/>
      <c r="G688" s="76"/>
      <c r="H688" s="76"/>
      <c r="I688" s="76"/>
    </row>
    <row r="689">
      <c r="A689" s="83"/>
      <c r="B689" s="83"/>
      <c r="C689" s="72"/>
      <c r="D689" s="73"/>
      <c r="E689" s="74"/>
      <c r="F689" s="73"/>
      <c r="G689" s="76"/>
      <c r="H689" s="76"/>
      <c r="I689" s="76"/>
    </row>
    <row r="690">
      <c r="A690" s="83"/>
      <c r="B690" s="83"/>
      <c r="C690" s="72"/>
      <c r="D690" s="73"/>
      <c r="E690" s="74"/>
      <c r="F690" s="73"/>
      <c r="G690" s="76"/>
      <c r="H690" s="76"/>
      <c r="I690" s="76"/>
    </row>
    <row r="691">
      <c r="A691" s="83"/>
      <c r="B691" s="83"/>
      <c r="C691" s="72"/>
      <c r="D691" s="73"/>
      <c r="E691" s="74"/>
      <c r="F691" s="73"/>
      <c r="G691" s="76"/>
      <c r="H691" s="76"/>
      <c r="I691" s="76"/>
    </row>
    <row r="692">
      <c r="A692" s="83"/>
      <c r="B692" s="83"/>
      <c r="C692" s="72"/>
      <c r="D692" s="73"/>
      <c r="E692" s="74"/>
      <c r="F692" s="73"/>
      <c r="G692" s="76"/>
      <c r="H692" s="76"/>
      <c r="I692" s="76"/>
    </row>
    <row r="693">
      <c r="A693" s="83"/>
      <c r="B693" s="83"/>
      <c r="C693" s="72"/>
      <c r="D693" s="73"/>
      <c r="E693" s="74"/>
      <c r="F693" s="73"/>
      <c r="G693" s="76"/>
      <c r="H693" s="76"/>
      <c r="I693" s="76"/>
    </row>
    <row r="694">
      <c r="A694" s="83"/>
      <c r="B694" s="83"/>
      <c r="C694" s="72"/>
      <c r="D694" s="73"/>
      <c r="E694" s="74"/>
      <c r="F694" s="73"/>
      <c r="G694" s="76"/>
      <c r="H694" s="76"/>
      <c r="I694" s="76"/>
    </row>
    <row r="695">
      <c r="A695" s="83"/>
      <c r="B695" s="83"/>
      <c r="C695" s="72"/>
      <c r="D695" s="73"/>
      <c r="E695" s="74"/>
      <c r="F695" s="73"/>
      <c r="G695" s="76"/>
      <c r="H695" s="76"/>
      <c r="I695" s="76"/>
    </row>
    <row r="696">
      <c r="A696" s="83"/>
      <c r="B696" s="83"/>
      <c r="C696" s="72"/>
      <c r="D696" s="73"/>
      <c r="E696" s="74"/>
      <c r="F696" s="73"/>
      <c r="G696" s="76"/>
      <c r="H696" s="76"/>
      <c r="I696" s="76"/>
    </row>
    <row r="697">
      <c r="A697" s="83"/>
      <c r="B697" s="83"/>
      <c r="C697" s="72"/>
      <c r="D697" s="73"/>
      <c r="E697" s="74"/>
      <c r="F697" s="73"/>
      <c r="G697" s="76"/>
      <c r="H697" s="76"/>
      <c r="I697" s="76"/>
    </row>
    <row r="698">
      <c r="A698" s="83"/>
      <c r="B698" s="83"/>
      <c r="C698" s="72"/>
      <c r="D698" s="73"/>
      <c r="E698" s="74"/>
      <c r="F698" s="73"/>
      <c r="G698" s="76"/>
      <c r="H698" s="76"/>
      <c r="I698" s="76"/>
    </row>
    <row r="699">
      <c r="A699" s="83"/>
      <c r="B699" s="83"/>
      <c r="C699" s="72"/>
      <c r="D699" s="73"/>
      <c r="E699" s="74"/>
      <c r="F699" s="73"/>
      <c r="G699" s="76"/>
      <c r="H699" s="76"/>
      <c r="I699" s="76"/>
    </row>
    <row r="700">
      <c r="A700" s="83"/>
      <c r="B700" s="83"/>
      <c r="C700" s="72"/>
      <c r="D700" s="73"/>
      <c r="E700" s="74"/>
      <c r="F700" s="73"/>
      <c r="G700" s="76"/>
      <c r="H700" s="76"/>
      <c r="I700" s="76"/>
    </row>
    <row r="701">
      <c r="A701" s="83"/>
      <c r="B701" s="83"/>
      <c r="C701" s="72"/>
      <c r="D701" s="73"/>
      <c r="E701" s="74"/>
      <c r="F701" s="73"/>
      <c r="G701" s="76"/>
      <c r="H701" s="76"/>
      <c r="I701" s="76"/>
    </row>
    <row r="702">
      <c r="A702" s="83"/>
      <c r="B702" s="83"/>
      <c r="C702" s="72"/>
      <c r="D702" s="73"/>
      <c r="E702" s="74"/>
      <c r="F702" s="73"/>
      <c r="G702" s="76"/>
      <c r="H702" s="76"/>
      <c r="I702" s="76"/>
    </row>
    <row r="703">
      <c r="A703" s="83"/>
      <c r="B703" s="83"/>
      <c r="C703" s="72"/>
      <c r="D703" s="73"/>
      <c r="E703" s="74"/>
      <c r="F703" s="73"/>
      <c r="G703" s="76"/>
      <c r="H703" s="76"/>
      <c r="I703" s="76"/>
    </row>
    <row r="704">
      <c r="A704" s="83"/>
      <c r="B704" s="83"/>
      <c r="C704" s="72"/>
      <c r="D704" s="73"/>
      <c r="E704" s="74"/>
      <c r="F704" s="73"/>
      <c r="G704" s="76"/>
      <c r="H704" s="76"/>
      <c r="I704" s="76"/>
    </row>
    <row r="705">
      <c r="A705" s="83"/>
      <c r="B705" s="83"/>
      <c r="C705" s="72"/>
      <c r="D705" s="73"/>
      <c r="E705" s="74"/>
      <c r="F705" s="73"/>
      <c r="G705" s="76"/>
      <c r="H705" s="76"/>
      <c r="I705" s="76"/>
    </row>
    <row r="706">
      <c r="A706" s="83"/>
      <c r="B706" s="83"/>
      <c r="C706" s="72"/>
      <c r="D706" s="73"/>
      <c r="E706" s="74"/>
      <c r="F706" s="73"/>
      <c r="G706" s="76"/>
      <c r="H706" s="76"/>
      <c r="I706" s="76"/>
    </row>
    <row r="707">
      <c r="A707" s="83"/>
      <c r="B707" s="83"/>
      <c r="C707" s="72"/>
      <c r="D707" s="73"/>
      <c r="E707" s="74"/>
      <c r="F707" s="73"/>
      <c r="G707" s="76"/>
      <c r="H707" s="76"/>
      <c r="I707" s="76"/>
    </row>
    <row r="708">
      <c r="A708" s="83"/>
      <c r="B708" s="83"/>
      <c r="C708" s="72"/>
      <c r="D708" s="73"/>
      <c r="E708" s="74"/>
      <c r="F708" s="73"/>
      <c r="G708" s="76"/>
      <c r="H708" s="76"/>
      <c r="I708" s="76"/>
    </row>
    <row r="709">
      <c r="A709" s="83"/>
      <c r="B709" s="83"/>
      <c r="C709" s="72"/>
      <c r="D709" s="73"/>
      <c r="E709" s="74"/>
      <c r="F709" s="73"/>
      <c r="G709" s="76"/>
      <c r="H709" s="76"/>
      <c r="I709" s="76"/>
    </row>
    <row r="710">
      <c r="A710" s="83"/>
      <c r="B710" s="83"/>
      <c r="C710" s="72"/>
      <c r="D710" s="73"/>
      <c r="E710" s="74"/>
      <c r="F710" s="73"/>
      <c r="G710" s="76"/>
      <c r="H710" s="76"/>
      <c r="I710" s="76"/>
    </row>
    <row r="711">
      <c r="A711" s="83"/>
      <c r="B711" s="83"/>
      <c r="C711" s="72"/>
      <c r="D711" s="73"/>
      <c r="E711" s="74"/>
      <c r="F711" s="73"/>
      <c r="G711" s="76"/>
      <c r="H711" s="76"/>
      <c r="I711" s="76"/>
    </row>
    <row r="712">
      <c r="A712" s="83"/>
      <c r="B712" s="83"/>
      <c r="C712" s="72"/>
      <c r="D712" s="73"/>
      <c r="E712" s="74"/>
      <c r="F712" s="73"/>
      <c r="G712" s="76"/>
      <c r="H712" s="76"/>
      <c r="I712" s="76"/>
    </row>
    <row r="713">
      <c r="A713" s="83"/>
      <c r="B713" s="83"/>
      <c r="C713" s="72"/>
      <c r="D713" s="73"/>
      <c r="E713" s="74"/>
      <c r="F713" s="73"/>
      <c r="G713" s="76"/>
      <c r="H713" s="76"/>
      <c r="I713" s="76"/>
    </row>
    <row r="714">
      <c r="A714" s="83"/>
      <c r="B714" s="83"/>
      <c r="C714" s="72"/>
      <c r="D714" s="73"/>
      <c r="E714" s="74"/>
      <c r="F714" s="73"/>
      <c r="G714" s="76"/>
      <c r="H714" s="76"/>
      <c r="I714" s="76"/>
    </row>
    <row r="715">
      <c r="A715" s="83"/>
      <c r="B715" s="83"/>
      <c r="C715" s="72"/>
      <c r="D715" s="73"/>
      <c r="E715" s="74"/>
      <c r="F715" s="73"/>
      <c r="G715" s="76"/>
      <c r="H715" s="76"/>
      <c r="I715" s="76"/>
    </row>
    <row r="716">
      <c r="A716" s="83"/>
      <c r="B716" s="83"/>
      <c r="C716" s="72"/>
      <c r="D716" s="73"/>
      <c r="E716" s="74"/>
      <c r="F716" s="73"/>
      <c r="G716" s="76"/>
      <c r="H716" s="76"/>
      <c r="I716" s="76"/>
    </row>
    <row r="717">
      <c r="A717" s="83"/>
      <c r="B717" s="83"/>
      <c r="C717" s="72"/>
      <c r="D717" s="73"/>
      <c r="E717" s="74"/>
      <c r="F717" s="73"/>
      <c r="G717" s="76"/>
      <c r="H717" s="76"/>
      <c r="I717" s="76"/>
    </row>
    <row r="718">
      <c r="A718" s="83"/>
      <c r="B718" s="83"/>
      <c r="C718" s="72"/>
      <c r="D718" s="73"/>
      <c r="E718" s="74"/>
      <c r="F718" s="73"/>
      <c r="G718" s="76"/>
      <c r="H718" s="76"/>
      <c r="I718" s="76"/>
    </row>
    <row r="719">
      <c r="A719" s="83"/>
      <c r="B719" s="83"/>
      <c r="C719" s="72"/>
      <c r="D719" s="73"/>
      <c r="E719" s="74"/>
      <c r="F719" s="73"/>
      <c r="G719" s="76"/>
      <c r="H719" s="76"/>
      <c r="I719" s="76"/>
    </row>
    <row r="720">
      <c r="A720" s="83"/>
      <c r="B720" s="83"/>
      <c r="C720" s="72"/>
      <c r="D720" s="73"/>
      <c r="E720" s="74"/>
      <c r="F720" s="73"/>
      <c r="G720" s="76"/>
      <c r="H720" s="76"/>
      <c r="I720" s="76"/>
    </row>
    <row r="721">
      <c r="A721" s="83"/>
      <c r="B721" s="83"/>
      <c r="C721" s="72"/>
      <c r="D721" s="73"/>
      <c r="E721" s="74"/>
      <c r="F721" s="73"/>
      <c r="G721" s="76"/>
      <c r="H721" s="76"/>
      <c r="I721" s="76"/>
    </row>
    <row r="722">
      <c r="A722" s="83"/>
      <c r="B722" s="83"/>
      <c r="C722" s="72"/>
      <c r="D722" s="73"/>
      <c r="E722" s="74"/>
      <c r="F722" s="73"/>
      <c r="G722" s="76"/>
      <c r="H722" s="76"/>
      <c r="I722" s="76"/>
    </row>
    <row r="723">
      <c r="A723" s="83"/>
      <c r="B723" s="83"/>
      <c r="C723" s="72"/>
      <c r="D723" s="73"/>
      <c r="E723" s="74"/>
      <c r="F723" s="73"/>
      <c r="G723" s="76"/>
      <c r="H723" s="76"/>
      <c r="I723" s="76"/>
    </row>
    <row r="724">
      <c r="A724" s="83"/>
      <c r="B724" s="83"/>
      <c r="C724" s="72"/>
      <c r="D724" s="73"/>
      <c r="E724" s="74"/>
      <c r="F724" s="73"/>
      <c r="G724" s="76"/>
      <c r="H724" s="76"/>
      <c r="I724" s="76"/>
    </row>
    <row r="725">
      <c r="A725" s="83"/>
      <c r="B725" s="83"/>
      <c r="C725" s="72"/>
      <c r="D725" s="73"/>
      <c r="E725" s="74"/>
      <c r="F725" s="73"/>
      <c r="G725" s="76"/>
      <c r="H725" s="76"/>
      <c r="I725" s="76"/>
    </row>
    <row r="726">
      <c r="A726" s="83"/>
      <c r="B726" s="83"/>
      <c r="C726" s="72"/>
      <c r="D726" s="73"/>
      <c r="E726" s="74"/>
      <c r="F726" s="73"/>
      <c r="G726" s="76"/>
      <c r="H726" s="76"/>
      <c r="I726" s="76"/>
    </row>
    <row r="727">
      <c r="A727" s="83"/>
      <c r="B727" s="83"/>
      <c r="C727" s="72"/>
      <c r="D727" s="73"/>
      <c r="E727" s="74"/>
      <c r="F727" s="73"/>
      <c r="G727" s="76"/>
      <c r="H727" s="76"/>
      <c r="I727" s="76"/>
    </row>
    <row r="728">
      <c r="A728" s="83"/>
      <c r="B728" s="83"/>
      <c r="C728" s="72"/>
      <c r="D728" s="73"/>
      <c r="E728" s="74"/>
      <c r="F728" s="73"/>
      <c r="G728" s="76"/>
      <c r="H728" s="76"/>
      <c r="I728" s="76"/>
    </row>
    <row r="729">
      <c r="A729" s="83"/>
      <c r="B729" s="83"/>
      <c r="C729" s="72"/>
      <c r="D729" s="73"/>
      <c r="E729" s="74"/>
      <c r="F729" s="73"/>
      <c r="G729" s="76"/>
      <c r="H729" s="76"/>
      <c r="I729" s="76"/>
    </row>
    <row r="730">
      <c r="A730" s="83"/>
      <c r="B730" s="83"/>
      <c r="C730" s="72"/>
      <c r="D730" s="73"/>
      <c r="E730" s="74"/>
      <c r="F730" s="73"/>
      <c r="G730" s="76"/>
      <c r="H730" s="76"/>
      <c r="I730" s="76"/>
    </row>
    <row r="731">
      <c r="A731" s="83"/>
      <c r="B731" s="83"/>
      <c r="C731" s="72"/>
      <c r="D731" s="73"/>
      <c r="E731" s="74"/>
      <c r="F731" s="73"/>
      <c r="G731" s="76"/>
      <c r="H731" s="76"/>
      <c r="I731" s="76"/>
    </row>
    <row r="732">
      <c r="A732" s="83"/>
      <c r="B732" s="83"/>
      <c r="C732" s="72"/>
      <c r="D732" s="73"/>
      <c r="E732" s="74"/>
      <c r="F732" s="73"/>
      <c r="G732" s="76"/>
      <c r="H732" s="76"/>
      <c r="I732" s="76"/>
    </row>
    <row r="733">
      <c r="A733" s="83"/>
      <c r="B733" s="83"/>
      <c r="C733" s="72"/>
      <c r="D733" s="73"/>
      <c r="E733" s="74"/>
      <c r="F733" s="73"/>
      <c r="G733" s="76"/>
      <c r="H733" s="76"/>
      <c r="I733" s="76"/>
    </row>
    <row r="734">
      <c r="A734" s="83"/>
      <c r="B734" s="83"/>
      <c r="C734" s="72"/>
      <c r="D734" s="73"/>
      <c r="E734" s="74"/>
      <c r="F734" s="73"/>
      <c r="G734" s="76"/>
      <c r="H734" s="76"/>
      <c r="I734" s="76"/>
    </row>
    <row r="735">
      <c r="A735" s="83"/>
      <c r="B735" s="83"/>
      <c r="C735" s="72"/>
      <c r="D735" s="73"/>
      <c r="E735" s="74"/>
      <c r="F735" s="73"/>
      <c r="G735" s="76"/>
      <c r="H735" s="76"/>
      <c r="I735" s="76"/>
    </row>
    <row r="736">
      <c r="A736" s="83"/>
      <c r="B736" s="83"/>
      <c r="C736" s="72"/>
      <c r="D736" s="73"/>
      <c r="E736" s="74"/>
      <c r="F736" s="73"/>
      <c r="G736" s="76"/>
      <c r="H736" s="76"/>
      <c r="I736" s="76"/>
    </row>
    <row r="737">
      <c r="A737" s="83"/>
      <c r="B737" s="83"/>
      <c r="C737" s="72"/>
      <c r="D737" s="73"/>
      <c r="E737" s="74"/>
      <c r="F737" s="73"/>
      <c r="G737" s="76"/>
      <c r="H737" s="76"/>
      <c r="I737" s="76"/>
    </row>
    <row r="738">
      <c r="A738" s="83"/>
      <c r="B738" s="83"/>
      <c r="C738" s="72"/>
      <c r="D738" s="73"/>
      <c r="E738" s="74"/>
      <c r="F738" s="73"/>
      <c r="G738" s="76"/>
      <c r="H738" s="76"/>
      <c r="I738" s="76"/>
    </row>
    <row r="739">
      <c r="A739" s="83"/>
      <c r="B739" s="83"/>
      <c r="C739" s="72"/>
      <c r="D739" s="73"/>
      <c r="E739" s="74"/>
      <c r="F739" s="73"/>
      <c r="G739" s="76"/>
      <c r="H739" s="76"/>
      <c r="I739" s="76"/>
    </row>
    <row r="740">
      <c r="A740" s="83"/>
      <c r="B740" s="83"/>
      <c r="C740" s="72"/>
      <c r="D740" s="73"/>
      <c r="E740" s="74"/>
      <c r="F740" s="73"/>
      <c r="G740" s="76"/>
      <c r="H740" s="76"/>
      <c r="I740" s="76"/>
    </row>
    <row r="741">
      <c r="A741" s="83"/>
      <c r="B741" s="83"/>
      <c r="C741" s="72"/>
      <c r="D741" s="73"/>
      <c r="E741" s="74"/>
      <c r="F741" s="73"/>
      <c r="G741" s="76"/>
      <c r="H741" s="76"/>
      <c r="I741" s="76"/>
    </row>
    <row r="742">
      <c r="A742" s="83"/>
      <c r="B742" s="83"/>
      <c r="C742" s="72"/>
      <c r="D742" s="73"/>
      <c r="E742" s="74"/>
      <c r="F742" s="73"/>
      <c r="G742" s="76"/>
      <c r="H742" s="76"/>
      <c r="I742" s="76"/>
    </row>
    <row r="743">
      <c r="A743" s="83"/>
      <c r="B743" s="83"/>
      <c r="C743" s="72"/>
      <c r="D743" s="73"/>
      <c r="E743" s="74"/>
      <c r="F743" s="73"/>
      <c r="G743" s="76"/>
      <c r="H743" s="76"/>
      <c r="I743" s="76"/>
    </row>
    <row r="744">
      <c r="A744" s="83"/>
      <c r="B744" s="83"/>
      <c r="C744" s="72"/>
      <c r="D744" s="73"/>
      <c r="E744" s="74"/>
      <c r="F744" s="73"/>
      <c r="G744" s="76"/>
      <c r="H744" s="76"/>
      <c r="I744" s="76"/>
    </row>
    <row r="745">
      <c r="A745" s="83"/>
      <c r="B745" s="83"/>
      <c r="C745" s="72"/>
      <c r="D745" s="73"/>
      <c r="E745" s="74"/>
      <c r="F745" s="73"/>
      <c r="G745" s="76"/>
      <c r="H745" s="76"/>
      <c r="I745" s="76"/>
    </row>
    <row r="746">
      <c r="A746" s="83"/>
      <c r="B746" s="83"/>
      <c r="C746" s="72"/>
      <c r="D746" s="73"/>
      <c r="E746" s="74"/>
      <c r="F746" s="73"/>
      <c r="G746" s="76"/>
      <c r="H746" s="76"/>
      <c r="I746" s="76"/>
    </row>
    <row r="747">
      <c r="A747" s="83"/>
      <c r="B747" s="83"/>
      <c r="C747" s="72"/>
      <c r="D747" s="73"/>
      <c r="E747" s="74"/>
      <c r="F747" s="73"/>
      <c r="G747" s="76"/>
      <c r="H747" s="76"/>
      <c r="I747" s="76"/>
    </row>
    <row r="748">
      <c r="A748" s="83"/>
      <c r="B748" s="83"/>
      <c r="C748" s="72"/>
      <c r="D748" s="73"/>
      <c r="E748" s="74"/>
      <c r="F748" s="73"/>
      <c r="G748" s="76"/>
      <c r="H748" s="76"/>
      <c r="I748" s="76"/>
    </row>
    <row r="749">
      <c r="A749" s="83"/>
      <c r="B749" s="83"/>
      <c r="C749" s="72"/>
      <c r="D749" s="73"/>
      <c r="E749" s="74"/>
      <c r="F749" s="73"/>
      <c r="G749" s="76"/>
      <c r="H749" s="76"/>
      <c r="I749" s="76"/>
    </row>
    <row r="750">
      <c r="A750" s="83"/>
      <c r="B750" s="83"/>
      <c r="C750" s="72"/>
      <c r="D750" s="73"/>
      <c r="E750" s="74"/>
      <c r="F750" s="73"/>
      <c r="G750" s="76"/>
      <c r="H750" s="76"/>
      <c r="I750" s="76"/>
    </row>
    <row r="751">
      <c r="A751" s="83"/>
      <c r="B751" s="83"/>
      <c r="C751" s="72"/>
      <c r="D751" s="73"/>
      <c r="E751" s="74"/>
      <c r="F751" s="73"/>
      <c r="G751" s="76"/>
      <c r="H751" s="76"/>
      <c r="I751" s="76"/>
    </row>
    <row r="752">
      <c r="A752" s="83"/>
      <c r="B752" s="83"/>
      <c r="C752" s="72"/>
      <c r="D752" s="73"/>
      <c r="E752" s="74"/>
      <c r="F752" s="73"/>
      <c r="G752" s="76"/>
      <c r="H752" s="76"/>
      <c r="I752" s="76"/>
    </row>
    <row r="753">
      <c r="A753" s="83"/>
      <c r="B753" s="83"/>
      <c r="C753" s="72"/>
      <c r="D753" s="73"/>
      <c r="E753" s="74"/>
      <c r="F753" s="73"/>
      <c r="G753" s="76"/>
      <c r="H753" s="76"/>
      <c r="I753" s="76"/>
    </row>
    <row r="754">
      <c r="A754" s="83"/>
      <c r="B754" s="83"/>
      <c r="C754" s="72"/>
      <c r="D754" s="73"/>
      <c r="E754" s="74"/>
      <c r="F754" s="73"/>
      <c r="G754" s="76"/>
      <c r="H754" s="76"/>
      <c r="I754" s="76"/>
    </row>
    <row r="755">
      <c r="A755" s="83"/>
      <c r="B755" s="83"/>
      <c r="C755" s="72"/>
      <c r="D755" s="73"/>
      <c r="E755" s="74"/>
      <c r="F755" s="73"/>
      <c r="G755" s="76"/>
      <c r="H755" s="76"/>
      <c r="I755" s="76"/>
    </row>
    <row r="756">
      <c r="A756" s="83"/>
      <c r="B756" s="83"/>
      <c r="C756" s="72"/>
      <c r="D756" s="73"/>
      <c r="E756" s="74"/>
      <c r="F756" s="73"/>
      <c r="G756" s="76"/>
      <c r="H756" s="76"/>
      <c r="I756" s="76"/>
    </row>
    <row r="757">
      <c r="A757" s="83"/>
      <c r="B757" s="83"/>
      <c r="C757" s="72"/>
      <c r="D757" s="73"/>
      <c r="E757" s="74"/>
      <c r="F757" s="73"/>
      <c r="G757" s="76"/>
      <c r="H757" s="76"/>
      <c r="I757" s="76"/>
    </row>
    <row r="758">
      <c r="A758" s="83"/>
      <c r="B758" s="83"/>
      <c r="C758" s="72"/>
      <c r="D758" s="73"/>
      <c r="E758" s="74"/>
      <c r="F758" s="73"/>
      <c r="G758" s="76"/>
      <c r="H758" s="76"/>
      <c r="I758" s="76"/>
    </row>
    <row r="759">
      <c r="A759" s="83"/>
      <c r="B759" s="83"/>
      <c r="C759" s="72"/>
      <c r="D759" s="73"/>
      <c r="E759" s="74"/>
      <c r="F759" s="73"/>
      <c r="G759" s="76"/>
      <c r="H759" s="76"/>
      <c r="I759" s="76"/>
    </row>
    <row r="760">
      <c r="A760" s="83"/>
      <c r="B760" s="83"/>
      <c r="C760" s="72"/>
      <c r="D760" s="73"/>
      <c r="E760" s="74"/>
      <c r="F760" s="73"/>
      <c r="G760" s="76"/>
      <c r="H760" s="76"/>
      <c r="I760" s="76"/>
    </row>
    <row r="761">
      <c r="A761" s="83"/>
      <c r="B761" s="83"/>
      <c r="C761" s="72"/>
      <c r="D761" s="73"/>
      <c r="E761" s="74"/>
      <c r="F761" s="73"/>
      <c r="G761" s="76"/>
      <c r="H761" s="76"/>
      <c r="I761" s="76"/>
    </row>
    <row r="762">
      <c r="A762" s="83"/>
      <c r="B762" s="83"/>
      <c r="C762" s="72"/>
      <c r="D762" s="73"/>
      <c r="E762" s="74"/>
      <c r="F762" s="73"/>
      <c r="G762" s="76"/>
      <c r="H762" s="76"/>
      <c r="I762" s="76"/>
    </row>
    <row r="763">
      <c r="A763" s="83"/>
      <c r="B763" s="83"/>
      <c r="C763" s="72"/>
      <c r="D763" s="73"/>
      <c r="E763" s="74"/>
      <c r="F763" s="73"/>
      <c r="G763" s="76"/>
      <c r="H763" s="76"/>
      <c r="I763" s="76"/>
    </row>
    <row r="764">
      <c r="A764" s="83"/>
      <c r="B764" s="83"/>
      <c r="C764" s="72"/>
      <c r="D764" s="73"/>
      <c r="E764" s="74"/>
      <c r="F764" s="73"/>
      <c r="G764" s="76"/>
      <c r="H764" s="76"/>
      <c r="I764" s="76"/>
    </row>
    <row r="765">
      <c r="A765" s="83"/>
      <c r="B765" s="83"/>
      <c r="C765" s="72"/>
      <c r="D765" s="73"/>
      <c r="E765" s="74"/>
      <c r="F765" s="73"/>
      <c r="G765" s="76"/>
      <c r="H765" s="76"/>
      <c r="I765" s="76"/>
    </row>
    <row r="766">
      <c r="A766" s="83"/>
      <c r="B766" s="83"/>
      <c r="C766" s="72"/>
      <c r="D766" s="73"/>
      <c r="E766" s="74"/>
      <c r="F766" s="73"/>
      <c r="G766" s="76"/>
      <c r="H766" s="76"/>
      <c r="I766" s="76"/>
    </row>
    <row r="767">
      <c r="A767" s="83"/>
      <c r="B767" s="83"/>
      <c r="C767" s="72"/>
      <c r="D767" s="73"/>
      <c r="E767" s="74"/>
      <c r="F767" s="73"/>
      <c r="G767" s="76"/>
      <c r="H767" s="76"/>
      <c r="I767" s="76"/>
    </row>
    <row r="768">
      <c r="A768" s="83"/>
      <c r="B768" s="83"/>
      <c r="C768" s="72"/>
      <c r="D768" s="73"/>
      <c r="E768" s="74"/>
      <c r="F768" s="73"/>
      <c r="G768" s="76"/>
      <c r="H768" s="76"/>
      <c r="I768" s="76"/>
    </row>
    <row r="769">
      <c r="A769" s="83"/>
      <c r="B769" s="83"/>
      <c r="C769" s="72"/>
      <c r="D769" s="73"/>
      <c r="E769" s="74"/>
      <c r="F769" s="73"/>
      <c r="G769" s="76"/>
      <c r="H769" s="76"/>
      <c r="I769" s="76"/>
    </row>
    <row r="770">
      <c r="A770" s="83"/>
      <c r="B770" s="83"/>
      <c r="C770" s="72"/>
      <c r="D770" s="73"/>
      <c r="E770" s="74"/>
      <c r="F770" s="73"/>
      <c r="G770" s="76"/>
      <c r="H770" s="76"/>
      <c r="I770" s="76"/>
    </row>
    <row r="771">
      <c r="A771" s="83"/>
      <c r="B771" s="83"/>
      <c r="C771" s="72"/>
      <c r="D771" s="73"/>
      <c r="E771" s="74"/>
      <c r="F771" s="73"/>
      <c r="G771" s="76"/>
      <c r="H771" s="76"/>
      <c r="I771" s="76"/>
    </row>
    <row r="772">
      <c r="A772" s="83"/>
      <c r="B772" s="83"/>
      <c r="C772" s="72"/>
      <c r="D772" s="73"/>
      <c r="E772" s="74"/>
      <c r="F772" s="73"/>
      <c r="G772" s="76"/>
      <c r="H772" s="76"/>
      <c r="I772" s="76"/>
    </row>
    <row r="773">
      <c r="A773" s="83"/>
      <c r="B773" s="83"/>
      <c r="C773" s="72"/>
      <c r="D773" s="73"/>
      <c r="E773" s="74"/>
      <c r="F773" s="73"/>
      <c r="G773" s="76"/>
      <c r="H773" s="76"/>
      <c r="I773" s="76"/>
    </row>
    <row r="774">
      <c r="A774" s="83"/>
      <c r="B774" s="83"/>
      <c r="C774" s="72"/>
      <c r="D774" s="73"/>
      <c r="E774" s="74"/>
      <c r="F774" s="73"/>
      <c r="G774" s="76"/>
      <c r="H774" s="76"/>
      <c r="I774" s="76"/>
    </row>
    <row r="775">
      <c r="A775" s="83"/>
      <c r="B775" s="83"/>
      <c r="C775" s="72"/>
      <c r="D775" s="73"/>
      <c r="E775" s="74"/>
      <c r="F775" s="73"/>
      <c r="G775" s="76"/>
      <c r="H775" s="76"/>
      <c r="I775" s="76"/>
    </row>
    <row r="776">
      <c r="A776" s="83"/>
      <c r="B776" s="83"/>
      <c r="C776" s="72"/>
      <c r="D776" s="73"/>
      <c r="E776" s="74"/>
      <c r="F776" s="73"/>
      <c r="G776" s="76"/>
      <c r="H776" s="76"/>
      <c r="I776" s="76"/>
    </row>
    <row r="777">
      <c r="A777" s="83"/>
      <c r="B777" s="83"/>
      <c r="C777" s="72"/>
      <c r="D777" s="73"/>
      <c r="E777" s="74"/>
      <c r="F777" s="73"/>
      <c r="G777" s="76"/>
      <c r="H777" s="76"/>
      <c r="I777" s="76"/>
    </row>
    <row r="778">
      <c r="A778" s="83"/>
      <c r="B778" s="83"/>
      <c r="C778" s="72"/>
      <c r="D778" s="73"/>
      <c r="E778" s="74"/>
      <c r="F778" s="73"/>
      <c r="G778" s="76"/>
      <c r="H778" s="76"/>
      <c r="I778" s="76"/>
    </row>
    <row r="779">
      <c r="A779" s="83"/>
      <c r="B779" s="83"/>
      <c r="C779" s="72"/>
      <c r="D779" s="73"/>
      <c r="E779" s="74"/>
      <c r="F779" s="73"/>
      <c r="G779" s="76"/>
      <c r="H779" s="76"/>
      <c r="I779" s="76"/>
    </row>
    <row r="780">
      <c r="A780" s="83"/>
      <c r="B780" s="83"/>
      <c r="C780" s="72"/>
      <c r="D780" s="73"/>
      <c r="E780" s="74"/>
      <c r="F780" s="73"/>
      <c r="G780" s="76"/>
      <c r="H780" s="76"/>
      <c r="I780" s="76"/>
    </row>
    <row r="781">
      <c r="A781" s="83"/>
      <c r="B781" s="83"/>
      <c r="C781" s="72"/>
      <c r="D781" s="73"/>
      <c r="E781" s="74"/>
      <c r="F781" s="73"/>
      <c r="G781" s="76"/>
      <c r="H781" s="76"/>
      <c r="I781" s="76"/>
    </row>
    <row r="782">
      <c r="A782" s="83"/>
      <c r="B782" s="83"/>
      <c r="C782" s="72"/>
      <c r="D782" s="73"/>
      <c r="E782" s="74"/>
      <c r="F782" s="73"/>
      <c r="G782" s="76"/>
      <c r="H782" s="76"/>
      <c r="I782" s="76"/>
    </row>
    <row r="783">
      <c r="A783" s="83"/>
      <c r="B783" s="83"/>
      <c r="C783" s="72"/>
      <c r="D783" s="73"/>
      <c r="E783" s="74"/>
      <c r="F783" s="73"/>
      <c r="G783" s="76"/>
      <c r="H783" s="76"/>
      <c r="I783" s="76"/>
    </row>
    <row r="784">
      <c r="A784" s="83"/>
      <c r="B784" s="83"/>
      <c r="C784" s="72"/>
      <c r="D784" s="73"/>
      <c r="E784" s="74"/>
      <c r="F784" s="73"/>
      <c r="G784" s="76"/>
      <c r="H784" s="76"/>
      <c r="I784" s="76"/>
    </row>
    <row r="785">
      <c r="A785" s="83"/>
      <c r="B785" s="83"/>
      <c r="C785" s="72"/>
      <c r="D785" s="73"/>
      <c r="E785" s="74"/>
      <c r="F785" s="73"/>
      <c r="G785" s="76"/>
      <c r="H785" s="76"/>
      <c r="I785" s="76"/>
    </row>
    <row r="786">
      <c r="A786" s="83"/>
      <c r="B786" s="83"/>
      <c r="C786" s="72"/>
      <c r="D786" s="73"/>
      <c r="E786" s="74"/>
      <c r="F786" s="73"/>
      <c r="G786" s="76"/>
      <c r="H786" s="76"/>
      <c r="I786" s="76"/>
    </row>
    <row r="787">
      <c r="A787" s="83"/>
      <c r="B787" s="83"/>
      <c r="C787" s="72"/>
      <c r="D787" s="73"/>
      <c r="E787" s="74"/>
      <c r="F787" s="73"/>
      <c r="G787" s="76"/>
      <c r="H787" s="76"/>
      <c r="I787" s="76"/>
    </row>
    <row r="788">
      <c r="A788" s="83"/>
      <c r="B788" s="83"/>
      <c r="C788" s="72"/>
      <c r="D788" s="73"/>
      <c r="E788" s="74"/>
      <c r="F788" s="73"/>
      <c r="G788" s="76"/>
      <c r="H788" s="76"/>
      <c r="I788" s="76"/>
    </row>
    <row r="789">
      <c r="A789" s="83"/>
      <c r="B789" s="83"/>
      <c r="C789" s="72"/>
      <c r="D789" s="73"/>
      <c r="E789" s="74"/>
      <c r="F789" s="73"/>
      <c r="G789" s="76"/>
      <c r="H789" s="76"/>
      <c r="I789" s="76"/>
    </row>
    <row r="790">
      <c r="A790" s="83"/>
      <c r="B790" s="83"/>
      <c r="C790" s="72"/>
      <c r="D790" s="73"/>
      <c r="E790" s="74"/>
      <c r="F790" s="73"/>
      <c r="G790" s="76"/>
      <c r="H790" s="76"/>
      <c r="I790" s="76"/>
    </row>
    <row r="791">
      <c r="A791" s="83"/>
      <c r="B791" s="83"/>
      <c r="C791" s="72"/>
      <c r="D791" s="73"/>
      <c r="E791" s="74"/>
      <c r="F791" s="73"/>
      <c r="G791" s="76"/>
      <c r="H791" s="76"/>
      <c r="I791" s="76"/>
    </row>
    <row r="792">
      <c r="A792" s="83"/>
      <c r="B792" s="83"/>
      <c r="C792" s="72"/>
      <c r="D792" s="73"/>
      <c r="E792" s="74"/>
      <c r="F792" s="73"/>
      <c r="G792" s="76"/>
      <c r="H792" s="76"/>
      <c r="I792" s="76"/>
    </row>
    <row r="793">
      <c r="A793" s="83"/>
      <c r="B793" s="83"/>
      <c r="C793" s="72"/>
      <c r="D793" s="73"/>
      <c r="E793" s="74"/>
      <c r="F793" s="73"/>
      <c r="G793" s="76"/>
      <c r="H793" s="76"/>
      <c r="I793" s="76"/>
    </row>
    <row r="794">
      <c r="A794" s="83"/>
      <c r="B794" s="83"/>
      <c r="C794" s="72"/>
      <c r="D794" s="73"/>
      <c r="E794" s="74"/>
      <c r="F794" s="73"/>
      <c r="G794" s="76"/>
      <c r="H794" s="76"/>
      <c r="I794" s="76"/>
    </row>
    <row r="795">
      <c r="A795" s="83"/>
      <c r="B795" s="83"/>
      <c r="C795" s="72"/>
      <c r="D795" s="73"/>
      <c r="E795" s="74"/>
      <c r="F795" s="73"/>
      <c r="G795" s="76"/>
      <c r="H795" s="76"/>
      <c r="I795" s="76"/>
    </row>
    <row r="796">
      <c r="A796" s="83"/>
      <c r="B796" s="83"/>
      <c r="C796" s="72"/>
      <c r="D796" s="73"/>
      <c r="E796" s="74"/>
      <c r="F796" s="73"/>
      <c r="G796" s="76"/>
      <c r="H796" s="76"/>
      <c r="I796" s="76"/>
    </row>
    <row r="797">
      <c r="A797" s="83"/>
      <c r="B797" s="83"/>
      <c r="C797" s="72"/>
      <c r="D797" s="73"/>
      <c r="E797" s="74"/>
      <c r="F797" s="73"/>
      <c r="G797" s="76"/>
      <c r="H797" s="76"/>
      <c r="I797" s="76"/>
    </row>
    <row r="798">
      <c r="A798" s="83"/>
      <c r="B798" s="83"/>
      <c r="C798" s="72"/>
      <c r="D798" s="73"/>
      <c r="E798" s="74"/>
      <c r="F798" s="73"/>
      <c r="G798" s="76"/>
      <c r="H798" s="76"/>
      <c r="I798" s="76"/>
    </row>
    <row r="799">
      <c r="A799" s="83"/>
      <c r="B799" s="83"/>
      <c r="C799" s="72"/>
      <c r="D799" s="73"/>
      <c r="E799" s="74"/>
      <c r="F799" s="73"/>
      <c r="G799" s="76"/>
      <c r="H799" s="76"/>
      <c r="I799" s="76"/>
    </row>
    <row r="800">
      <c r="A800" s="83"/>
      <c r="B800" s="83"/>
      <c r="C800" s="72"/>
      <c r="D800" s="73"/>
      <c r="E800" s="74"/>
      <c r="F800" s="73"/>
      <c r="G800" s="76"/>
      <c r="H800" s="76"/>
      <c r="I800" s="76"/>
    </row>
    <row r="801">
      <c r="A801" s="83"/>
      <c r="B801" s="83"/>
      <c r="C801" s="72"/>
      <c r="D801" s="73"/>
      <c r="E801" s="74"/>
      <c r="F801" s="73"/>
      <c r="G801" s="76"/>
      <c r="H801" s="76"/>
      <c r="I801" s="76"/>
    </row>
    <row r="802">
      <c r="A802" s="83"/>
      <c r="B802" s="83"/>
      <c r="C802" s="72"/>
      <c r="D802" s="73"/>
      <c r="E802" s="74"/>
      <c r="F802" s="73"/>
      <c r="G802" s="76"/>
      <c r="H802" s="76"/>
      <c r="I802" s="76"/>
    </row>
    <row r="803">
      <c r="A803" s="83"/>
      <c r="B803" s="83"/>
      <c r="C803" s="72"/>
      <c r="D803" s="73"/>
      <c r="E803" s="74"/>
      <c r="F803" s="73"/>
      <c r="G803" s="76"/>
      <c r="H803" s="76"/>
      <c r="I803" s="76"/>
    </row>
    <row r="804">
      <c r="A804" s="83"/>
      <c r="B804" s="83"/>
      <c r="C804" s="72"/>
      <c r="D804" s="73"/>
      <c r="E804" s="74"/>
      <c r="F804" s="73"/>
      <c r="G804" s="76"/>
      <c r="H804" s="76"/>
      <c r="I804" s="76"/>
    </row>
    <row r="805">
      <c r="A805" s="83"/>
      <c r="B805" s="83"/>
      <c r="C805" s="72"/>
      <c r="D805" s="73"/>
      <c r="E805" s="74"/>
      <c r="F805" s="73"/>
      <c r="G805" s="76"/>
      <c r="H805" s="76"/>
      <c r="I805" s="76"/>
    </row>
    <row r="806">
      <c r="A806" s="83"/>
      <c r="B806" s="83"/>
      <c r="C806" s="72"/>
      <c r="D806" s="73"/>
      <c r="E806" s="74"/>
      <c r="F806" s="73"/>
      <c r="G806" s="76"/>
      <c r="H806" s="76"/>
      <c r="I806" s="76"/>
    </row>
    <row r="807">
      <c r="A807" s="83"/>
      <c r="B807" s="83"/>
      <c r="C807" s="72"/>
      <c r="D807" s="73"/>
      <c r="E807" s="74"/>
      <c r="F807" s="73"/>
      <c r="G807" s="76"/>
      <c r="H807" s="76"/>
      <c r="I807" s="76"/>
    </row>
    <row r="808">
      <c r="A808" s="83"/>
      <c r="B808" s="83"/>
      <c r="C808" s="72"/>
      <c r="D808" s="73"/>
      <c r="E808" s="74"/>
      <c r="F808" s="73"/>
      <c r="G808" s="76"/>
      <c r="H808" s="76"/>
      <c r="I808" s="76"/>
    </row>
    <row r="809">
      <c r="A809" s="83"/>
      <c r="B809" s="83"/>
      <c r="C809" s="72"/>
      <c r="D809" s="73"/>
      <c r="E809" s="74"/>
      <c r="F809" s="73"/>
      <c r="G809" s="76"/>
      <c r="H809" s="76"/>
      <c r="I809" s="76"/>
    </row>
    <row r="810">
      <c r="A810" s="83"/>
      <c r="B810" s="83"/>
      <c r="C810" s="72"/>
      <c r="D810" s="73"/>
      <c r="E810" s="74"/>
      <c r="F810" s="73"/>
      <c r="G810" s="76"/>
      <c r="H810" s="76"/>
      <c r="I810" s="76"/>
    </row>
    <row r="811">
      <c r="A811" s="83"/>
      <c r="B811" s="83"/>
      <c r="C811" s="72"/>
      <c r="D811" s="73"/>
      <c r="E811" s="74"/>
      <c r="F811" s="73"/>
      <c r="G811" s="76"/>
      <c r="H811" s="76"/>
      <c r="I811" s="76"/>
    </row>
    <row r="812">
      <c r="A812" s="83"/>
      <c r="B812" s="83"/>
      <c r="C812" s="72"/>
      <c r="D812" s="73"/>
      <c r="E812" s="74"/>
      <c r="F812" s="73"/>
      <c r="G812" s="76"/>
      <c r="H812" s="76"/>
      <c r="I812" s="76"/>
    </row>
    <row r="813">
      <c r="A813" s="83"/>
      <c r="B813" s="83"/>
      <c r="C813" s="72"/>
      <c r="D813" s="73"/>
      <c r="E813" s="74"/>
      <c r="F813" s="73"/>
      <c r="G813" s="76"/>
      <c r="H813" s="76"/>
      <c r="I813" s="76"/>
    </row>
    <row r="814">
      <c r="A814" s="83"/>
      <c r="B814" s="83"/>
      <c r="C814" s="72"/>
      <c r="D814" s="73"/>
      <c r="E814" s="74"/>
      <c r="F814" s="73"/>
      <c r="G814" s="76"/>
      <c r="H814" s="76"/>
      <c r="I814" s="76"/>
    </row>
    <row r="815">
      <c r="A815" s="83"/>
      <c r="B815" s="83"/>
      <c r="C815" s="72"/>
      <c r="D815" s="73"/>
      <c r="E815" s="74"/>
      <c r="F815" s="73"/>
      <c r="G815" s="76"/>
      <c r="H815" s="76"/>
      <c r="I815" s="76"/>
    </row>
    <row r="816">
      <c r="A816" s="83"/>
      <c r="B816" s="83"/>
      <c r="C816" s="72"/>
      <c r="D816" s="73"/>
      <c r="E816" s="74"/>
      <c r="F816" s="73"/>
      <c r="G816" s="76"/>
      <c r="H816" s="76"/>
      <c r="I816" s="76"/>
    </row>
    <row r="817">
      <c r="A817" s="83"/>
      <c r="B817" s="83"/>
      <c r="C817" s="72"/>
      <c r="D817" s="73"/>
      <c r="E817" s="74"/>
      <c r="F817" s="73"/>
      <c r="G817" s="76"/>
      <c r="H817" s="76"/>
      <c r="I817" s="76"/>
    </row>
    <row r="818">
      <c r="A818" s="83"/>
      <c r="B818" s="83"/>
      <c r="C818" s="72"/>
      <c r="D818" s="73"/>
      <c r="E818" s="74"/>
      <c r="F818" s="73"/>
      <c r="G818" s="76"/>
      <c r="H818" s="76"/>
      <c r="I818" s="76"/>
    </row>
    <row r="819">
      <c r="A819" s="83"/>
      <c r="B819" s="83"/>
      <c r="C819" s="72"/>
      <c r="D819" s="73"/>
      <c r="E819" s="74"/>
      <c r="F819" s="73"/>
      <c r="G819" s="76"/>
      <c r="H819" s="76"/>
      <c r="I819" s="76"/>
    </row>
    <row r="820">
      <c r="A820" s="83"/>
      <c r="B820" s="83"/>
      <c r="C820" s="72"/>
      <c r="D820" s="73"/>
      <c r="E820" s="74"/>
      <c r="F820" s="73"/>
      <c r="G820" s="76"/>
      <c r="H820" s="76"/>
      <c r="I820" s="76"/>
    </row>
    <row r="821">
      <c r="A821" s="83"/>
      <c r="B821" s="83"/>
      <c r="C821" s="72"/>
      <c r="D821" s="73"/>
      <c r="E821" s="74"/>
      <c r="F821" s="73"/>
      <c r="G821" s="76"/>
      <c r="H821" s="76"/>
      <c r="I821" s="76"/>
    </row>
    <row r="822">
      <c r="A822" s="83"/>
      <c r="B822" s="83"/>
      <c r="C822" s="72"/>
      <c r="D822" s="73"/>
      <c r="E822" s="74"/>
      <c r="F822" s="73"/>
      <c r="G822" s="76"/>
      <c r="H822" s="76"/>
      <c r="I822" s="76"/>
    </row>
    <row r="823">
      <c r="A823" s="83"/>
      <c r="B823" s="83"/>
      <c r="C823" s="72"/>
      <c r="D823" s="73"/>
      <c r="E823" s="74"/>
      <c r="F823" s="73"/>
      <c r="G823" s="76"/>
      <c r="H823" s="76"/>
      <c r="I823" s="76"/>
    </row>
    <row r="824">
      <c r="A824" s="83"/>
      <c r="B824" s="83"/>
      <c r="C824" s="72"/>
      <c r="D824" s="73"/>
      <c r="E824" s="74"/>
      <c r="F824" s="73"/>
      <c r="G824" s="76"/>
      <c r="H824" s="76"/>
      <c r="I824" s="76"/>
    </row>
    <row r="825">
      <c r="A825" s="83"/>
      <c r="B825" s="83"/>
      <c r="C825" s="72"/>
      <c r="D825" s="73"/>
      <c r="E825" s="74"/>
      <c r="F825" s="73"/>
      <c r="G825" s="76"/>
      <c r="H825" s="76"/>
      <c r="I825" s="76"/>
    </row>
    <row r="826">
      <c r="A826" s="83"/>
      <c r="B826" s="83"/>
      <c r="C826" s="72"/>
      <c r="D826" s="73"/>
      <c r="E826" s="74"/>
      <c r="F826" s="73"/>
      <c r="G826" s="76"/>
      <c r="H826" s="76"/>
      <c r="I826" s="76"/>
    </row>
    <row r="827">
      <c r="A827" s="83"/>
      <c r="B827" s="83"/>
      <c r="C827" s="72"/>
      <c r="D827" s="73"/>
      <c r="E827" s="74"/>
      <c r="F827" s="73"/>
      <c r="G827" s="76"/>
      <c r="H827" s="76"/>
      <c r="I827" s="76"/>
    </row>
    <row r="828">
      <c r="A828" s="83"/>
      <c r="B828" s="83"/>
      <c r="C828" s="72"/>
      <c r="D828" s="73"/>
      <c r="E828" s="74"/>
      <c r="F828" s="73"/>
      <c r="G828" s="76"/>
      <c r="H828" s="76"/>
      <c r="I828" s="76"/>
    </row>
    <row r="829">
      <c r="A829" s="83"/>
      <c r="B829" s="83"/>
      <c r="C829" s="72"/>
      <c r="D829" s="73"/>
      <c r="E829" s="74"/>
      <c r="F829" s="73"/>
      <c r="G829" s="76"/>
      <c r="H829" s="76"/>
      <c r="I829" s="76"/>
    </row>
    <row r="830">
      <c r="A830" s="83"/>
      <c r="B830" s="83"/>
      <c r="C830" s="72"/>
      <c r="D830" s="73"/>
      <c r="E830" s="74"/>
      <c r="F830" s="73"/>
      <c r="G830" s="76"/>
      <c r="H830" s="76"/>
      <c r="I830" s="76"/>
    </row>
    <row r="831">
      <c r="A831" s="83"/>
      <c r="B831" s="83"/>
      <c r="C831" s="72"/>
      <c r="D831" s="73"/>
      <c r="E831" s="74"/>
      <c r="F831" s="73"/>
      <c r="G831" s="76"/>
      <c r="H831" s="76"/>
      <c r="I831" s="76"/>
    </row>
    <row r="832">
      <c r="A832" s="83"/>
      <c r="B832" s="83"/>
      <c r="C832" s="72"/>
      <c r="D832" s="73"/>
      <c r="E832" s="74"/>
      <c r="F832" s="73"/>
      <c r="G832" s="76"/>
      <c r="H832" s="76"/>
      <c r="I832" s="76"/>
    </row>
    <row r="833">
      <c r="A833" s="83"/>
      <c r="B833" s="83"/>
      <c r="C833" s="72"/>
      <c r="D833" s="73"/>
      <c r="E833" s="74"/>
      <c r="F833" s="73"/>
      <c r="G833" s="76"/>
      <c r="H833" s="76"/>
      <c r="I833" s="76"/>
    </row>
    <row r="834">
      <c r="A834" s="83"/>
      <c r="B834" s="83"/>
      <c r="C834" s="72"/>
      <c r="D834" s="73"/>
      <c r="E834" s="74"/>
      <c r="F834" s="73"/>
      <c r="G834" s="76"/>
      <c r="H834" s="76"/>
      <c r="I834" s="76"/>
    </row>
    <row r="835">
      <c r="A835" s="83"/>
      <c r="B835" s="83"/>
      <c r="C835" s="72"/>
      <c r="D835" s="73"/>
      <c r="E835" s="74"/>
      <c r="F835" s="73"/>
      <c r="G835" s="76"/>
      <c r="H835" s="76"/>
      <c r="I835" s="76"/>
    </row>
    <row r="836">
      <c r="A836" s="83"/>
      <c r="B836" s="83"/>
      <c r="C836" s="72"/>
      <c r="D836" s="73"/>
      <c r="E836" s="74"/>
      <c r="F836" s="73"/>
      <c r="G836" s="76"/>
      <c r="H836" s="76"/>
      <c r="I836" s="76"/>
    </row>
    <row r="837">
      <c r="A837" s="83"/>
      <c r="B837" s="83"/>
      <c r="C837" s="72"/>
      <c r="D837" s="73"/>
      <c r="E837" s="74"/>
      <c r="F837" s="73"/>
      <c r="G837" s="76"/>
      <c r="H837" s="76"/>
      <c r="I837" s="76"/>
    </row>
    <row r="838">
      <c r="A838" s="83"/>
      <c r="B838" s="83"/>
      <c r="C838" s="72"/>
      <c r="D838" s="73"/>
      <c r="E838" s="74"/>
      <c r="F838" s="73"/>
      <c r="G838" s="76"/>
      <c r="H838" s="76"/>
      <c r="I838" s="76"/>
    </row>
    <row r="839">
      <c r="A839" s="83"/>
      <c r="B839" s="83"/>
      <c r="C839" s="72"/>
      <c r="D839" s="73"/>
      <c r="E839" s="74"/>
      <c r="F839" s="73"/>
      <c r="G839" s="76"/>
      <c r="H839" s="76"/>
      <c r="I839" s="76"/>
    </row>
    <row r="840">
      <c r="A840" s="83"/>
      <c r="B840" s="83"/>
      <c r="C840" s="72"/>
      <c r="D840" s="73"/>
      <c r="E840" s="74"/>
      <c r="F840" s="73"/>
      <c r="G840" s="76"/>
      <c r="H840" s="76"/>
      <c r="I840" s="76"/>
    </row>
    <row r="841">
      <c r="A841" s="83"/>
      <c r="B841" s="83"/>
      <c r="C841" s="72"/>
      <c r="D841" s="73"/>
      <c r="E841" s="74"/>
      <c r="F841" s="73"/>
      <c r="G841" s="76"/>
      <c r="H841" s="76"/>
      <c r="I841" s="76"/>
    </row>
    <row r="842">
      <c r="A842" s="83"/>
      <c r="B842" s="83"/>
      <c r="C842" s="72"/>
      <c r="D842" s="73"/>
      <c r="E842" s="74"/>
      <c r="F842" s="73"/>
      <c r="G842" s="76"/>
      <c r="H842" s="76"/>
      <c r="I842" s="76"/>
    </row>
    <row r="843">
      <c r="A843" s="83"/>
      <c r="B843" s="83"/>
      <c r="C843" s="72"/>
      <c r="D843" s="73"/>
      <c r="E843" s="74"/>
      <c r="F843" s="73"/>
      <c r="G843" s="76"/>
      <c r="H843" s="76"/>
      <c r="I843" s="76"/>
    </row>
    <row r="844">
      <c r="A844" s="83"/>
      <c r="B844" s="83"/>
      <c r="C844" s="72"/>
      <c r="D844" s="73"/>
      <c r="E844" s="74"/>
      <c r="F844" s="73"/>
      <c r="G844" s="76"/>
      <c r="H844" s="76"/>
      <c r="I844" s="76"/>
    </row>
    <row r="845">
      <c r="A845" s="83"/>
      <c r="B845" s="83"/>
      <c r="C845" s="72"/>
      <c r="D845" s="73"/>
      <c r="E845" s="74"/>
      <c r="F845" s="73"/>
      <c r="G845" s="76"/>
      <c r="H845" s="76"/>
      <c r="I845" s="76"/>
    </row>
    <row r="846">
      <c r="A846" s="83"/>
      <c r="B846" s="83"/>
      <c r="C846" s="72"/>
      <c r="D846" s="73"/>
      <c r="E846" s="74"/>
      <c r="F846" s="73"/>
      <c r="G846" s="76"/>
      <c r="H846" s="76"/>
      <c r="I846" s="76"/>
    </row>
    <row r="847">
      <c r="A847" s="83"/>
      <c r="B847" s="83"/>
      <c r="C847" s="72"/>
      <c r="D847" s="73"/>
      <c r="E847" s="74"/>
      <c r="F847" s="73"/>
      <c r="G847" s="76"/>
      <c r="H847" s="76"/>
      <c r="I847" s="76"/>
    </row>
    <row r="848">
      <c r="A848" s="83"/>
      <c r="B848" s="83"/>
      <c r="C848" s="72"/>
      <c r="D848" s="73"/>
      <c r="E848" s="74"/>
      <c r="F848" s="73"/>
      <c r="G848" s="76"/>
      <c r="H848" s="76"/>
      <c r="I848" s="76"/>
    </row>
    <row r="849">
      <c r="A849" s="83"/>
      <c r="B849" s="83"/>
      <c r="C849" s="72"/>
      <c r="D849" s="73"/>
      <c r="E849" s="74"/>
      <c r="F849" s="73"/>
      <c r="G849" s="76"/>
      <c r="H849" s="76"/>
      <c r="I849" s="76"/>
    </row>
    <row r="850">
      <c r="A850" s="83"/>
      <c r="B850" s="83"/>
      <c r="C850" s="72"/>
      <c r="D850" s="73"/>
      <c r="E850" s="74"/>
      <c r="F850" s="73"/>
      <c r="G850" s="76"/>
      <c r="H850" s="76"/>
      <c r="I850" s="76"/>
    </row>
    <row r="851">
      <c r="A851" s="83"/>
      <c r="B851" s="83"/>
      <c r="C851" s="72"/>
      <c r="D851" s="73"/>
      <c r="E851" s="74"/>
      <c r="F851" s="73"/>
      <c r="G851" s="76"/>
      <c r="H851" s="76"/>
      <c r="I851" s="76"/>
    </row>
    <row r="852">
      <c r="A852" s="83"/>
      <c r="B852" s="83"/>
      <c r="C852" s="72"/>
      <c r="D852" s="73"/>
      <c r="E852" s="74"/>
      <c r="F852" s="73"/>
      <c r="G852" s="76"/>
      <c r="H852" s="76"/>
      <c r="I852" s="76"/>
    </row>
    <row r="853">
      <c r="A853" s="83"/>
      <c r="B853" s="83"/>
      <c r="C853" s="72"/>
      <c r="D853" s="73"/>
      <c r="E853" s="74"/>
      <c r="F853" s="73"/>
      <c r="G853" s="76"/>
      <c r="H853" s="76"/>
      <c r="I853" s="76"/>
    </row>
    <row r="854">
      <c r="A854" s="83"/>
      <c r="B854" s="83"/>
      <c r="C854" s="72"/>
      <c r="D854" s="73"/>
      <c r="E854" s="74"/>
      <c r="F854" s="73"/>
      <c r="G854" s="76"/>
      <c r="H854" s="76"/>
      <c r="I854" s="76"/>
    </row>
    <row r="855">
      <c r="A855" s="83"/>
      <c r="B855" s="83"/>
      <c r="C855" s="72"/>
      <c r="D855" s="73"/>
      <c r="E855" s="74"/>
      <c r="F855" s="73"/>
      <c r="G855" s="76"/>
      <c r="H855" s="76"/>
      <c r="I855" s="76"/>
    </row>
    <row r="856">
      <c r="A856" s="83"/>
      <c r="B856" s="83"/>
      <c r="C856" s="72"/>
      <c r="D856" s="73"/>
      <c r="E856" s="74"/>
      <c r="F856" s="73"/>
      <c r="G856" s="76"/>
      <c r="H856" s="76"/>
      <c r="I856" s="76"/>
    </row>
    <row r="857">
      <c r="A857" s="83"/>
      <c r="B857" s="83"/>
      <c r="C857" s="72"/>
      <c r="D857" s="73"/>
      <c r="E857" s="74"/>
      <c r="F857" s="73"/>
      <c r="G857" s="76"/>
      <c r="H857" s="76"/>
      <c r="I857" s="76"/>
    </row>
    <row r="858">
      <c r="A858" s="83"/>
      <c r="B858" s="83"/>
      <c r="C858" s="72"/>
      <c r="D858" s="73"/>
      <c r="E858" s="74"/>
      <c r="F858" s="73"/>
      <c r="G858" s="76"/>
      <c r="H858" s="76"/>
      <c r="I858" s="76"/>
    </row>
    <row r="859">
      <c r="A859" s="83"/>
      <c r="B859" s="83"/>
      <c r="C859" s="72"/>
      <c r="D859" s="73"/>
      <c r="E859" s="74"/>
      <c r="F859" s="73"/>
      <c r="G859" s="76"/>
      <c r="H859" s="76"/>
      <c r="I859" s="76"/>
    </row>
    <row r="860">
      <c r="A860" s="83"/>
      <c r="B860" s="83"/>
      <c r="C860" s="72"/>
      <c r="D860" s="73"/>
      <c r="E860" s="74"/>
      <c r="F860" s="73"/>
      <c r="G860" s="76"/>
      <c r="H860" s="76"/>
      <c r="I860" s="76"/>
    </row>
    <row r="861">
      <c r="A861" s="83"/>
      <c r="B861" s="83"/>
      <c r="C861" s="72"/>
      <c r="D861" s="73"/>
      <c r="E861" s="74"/>
      <c r="F861" s="73"/>
      <c r="G861" s="76"/>
      <c r="H861" s="76"/>
      <c r="I861" s="76"/>
    </row>
    <row r="862">
      <c r="A862" s="83"/>
      <c r="B862" s="83"/>
      <c r="C862" s="72"/>
      <c r="D862" s="73"/>
      <c r="E862" s="74"/>
      <c r="F862" s="73"/>
      <c r="G862" s="76"/>
      <c r="H862" s="76"/>
      <c r="I862" s="76"/>
    </row>
    <row r="863">
      <c r="A863" s="83"/>
      <c r="B863" s="83"/>
      <c r="C863" s="72"/>
      <c r="D863" s="73"/>
      <c r="E863" s="74"/>
      <c r="F863" s="73"/>
      <c r="G863" s="76"/>
      <c r="H863" s="76"/>
      <c r="I863" s="76"/>
    </row>
    <row r="864">
      <c r="A864" s="83"/>
      <c r="B864" s="83"/>
      <c r="C864" s="72"/>
      <c r="D864" s="73"/>
      <c r="E864" s="74"/>
      <c r="F864" s="73"/>
      <c r="G864" s="76"/>
      <c r="H864" s="76"/>
      <c r="I864" s="76"/>
    </row>
    <row r="865">
      <c r="A865" s="83"/>
      <c r="B865" s="83"/>
      <c r="C865" s="72"/>
      <c r="D865" s="73"/>
      <c r="E865" s="74"/>
      <c r="F865" s="73"/>
      <c r="G865" s="76"/>
      <c r="H865" s="76"/>
      <c r="I865" s="76"/>
    </row>
    <row r="866">
      <c r="A866" s="83"/>
      <c r="B866" s="83"/>
      <c r="C866" s="72"/>
      <c r="D866" s="73"/>
      <c r="E866" s="74"/>
      <c r="F866" s="73"/>
      <c r="G866" s="76"/>
      <c r="H866" s="76"/>
      <c r="I866" s="76"/>
    </row>
    <row r="867">
      <c r="A867" s="83"/>
      <c r="B867" s="83"/>
      <c r="C867" s="72"/>
      <c r="D867" s="73"/>
      <c r="E867" s="74"/>
      <c r="F867" s="73"/>
      <c r="G867" s="76"/>
      <c r="H867" s="76"/>
      <c r="I867" s="76"/>
    </row>
    <row r="868">
      <c r="A868" s="83"/>
      <c r="B868" s="83"/>
      <c r="C868" s="72"/>
      <c r="D868" s="73"/>
      <c r="E868" s="74"/>
      <c r="F868" s="73"/>
      <c r="G868" s="76"/>
      <c r="H868" s="76"/>
      <c r="I868" s="76"/>
    </row>
    <row r="869">
      <c r="A869" s="83"/>
      <c r="B869" s="83"/>
      <c r="C869" s="72"/>
      <c r="D869" s="73"/>
      <c r="E869" s="74"/>
      <c r="F869" s="73"/>
      <c r="G869" s="76"/>
      <c r="H869" s="76"/>
      <c r="I869" s="76"/>
    </row>
    <row r="870">
      <c r="A870" s="83"/>
      <c r="B870" s="83"/>
      <c r="C870" s="72"/>
      <c r="D870" s="73"/>
      <c r="E870" s="74"/>
      <c r="F870" s="73"/>
      <c r="G870" s="76"/>
      <c r="H870" s="76"/>
      <c r="I870" s="76"/>
    </row>
    <row r="871">
      <c r="A871" s="83"/>
      <c r="B871" s="83"/>
      <c r="C871" s="72"/>
      <c r="D871" s="73"/>
      <c r="E871" s="74"/>
      <c r="F871" s="73"/>
      <c r="G871" s="76"/>
      <c r="H871" s="76"/>
      <c r="I871" s="76"/>
    </row>
    <row r="872">
      <c r="A872" s="83"/>
      <c r="B872" s="83"/>
      <c r="C872" s="72"/>
      <c r="D872" s="73"/>
      <c r="E872" s="74"/>
      <c r="F872" s="73"/>
      <c r="G872" s="76"/>
      <c r="H872" s="76"/>
      <c r="I872" s="76"/>
    </row>
    <row r="873">
      <c r="A873" s="83"/>
      <c r="B873" s="83"/>
      <c r="C873" s="72"/>
      <c r="D873" s="73"/>
      <c r="E873" s="74"/>
      <c r="F873" s="73"/>
      <c r="G873" s="76"/>
      <c r="H873" s="76"/>
      <c r="I873" s="76"/>
    </row>
    <row r="874">
      <c r="A874" s="83"/>
      <c r="B874" s="83"/>
      <c r="C874" s="72"/>
      <c r="D874" s="73"/>
      <c r="E874" s="74"/>
      <c r="F874" s="73"/>
      <c r="G874" s="76"/>
      <c r="H874" s="76"/>
      <c r="I874" s="76"/>
    </row>
    <row r="875">
      <c r="A875" s="83"/>
      <c r="B875" s="83"/>
      <c r="C875" s="72"/>
      <c r="D875" s="73"/>
      <c r="E875" s="74"/>
      <c r="F875" s="73"/>
      <c r="G875" s="76"/>
      <c r="H875" s="76"/>
      <c r="I875" s="76"/>
    </row>
    <row r="876">
      <c r="A876" s="83"/>
      <c r="B876" s="83"/>
      <c r="C876" s="72"/>
      <c r="D876" s="73"/>
      <c r="E876" s="74"/>
      <c r="F876" s="73"/>
      <c r="G876" s="76"/>
      <c r="H876" s="76"/>
      <c r="I876" s="76"/>
    </row>
    <row r="877">
      <c r="A877" s="83"/>
      <c r="B877" s="83"/>
      <c r="C877" s="72"/>
      <c r="D877" s="73"/>
      <c r="E877" s="74"/>
      <c r="F877" s="73"/>
      <c r="G877" s="76"/>
      <c r="H877" s="76"/>
      <c r="I877" s="76"/>
    </row>
    <row r="878">
      <c r="A878" s="83"/>
      <c r="B878" s="83"/>
      <c r="C878" s="72"/>
      <c r="D878" s="73"/>
      <c r="E878" s="74"/>
      <c r="F878" s="73"/>
      <c r="G878" s="76"/>
      <c r="H878" s="76"/>
      <c r="I878" s="76"/>
    </row>
    <row r="879">
      <c r="A879" s="83"/>
      <c r="B879" s="83"/>
      <c r="C879" s="72"/>
      <c r="D879" s="73"/>
      <c r="E879" s="74"/>
      <c r="F879" s="73"/>
      <c r="G879" s="76"/>
      <c r="H879" s="76"/>
      <c r="I879" s="76"/>
    </row>
    <row r="880">
      <c r="A880" s="83"/>
      <c r="B880" s="83"/>
      <c r="C880" s="72"/>
      <c r="D880" s="73"/>
      <c r="E880" s="74"/>
      <c r="F880" s="73"/>
      <c r="G880" s="76"/>
      <c r="H880" s="76"/>
      <c r="I880" s="76"/>
    </row>
    <row r="881">
      <c r="A881" s="83"/>
      <c r="B881" s="83"/>
      <c r="C881" s="72"/>
      <c r="D881" s="73"/>
      <c r="E881" s="74"/>
      <c r="F881" s="73"/>
      <c r="G881" s="76"/>
      <c r="H881" s="76"/>
      <c r="I881" s="76"/>
    </row>
    <row r="882">
      <c r="A882" s="83"/>
      <c r="B882" s="83"/>
      <c r="C882" s="72"/>
      <c r="D882" s="73"/>
      <c r="E882" s="74"/>
      <c r="F882" s="73"/>
      <c r="G882" s="76"/>
      <c r="H882" s="76"/>
      <c r="I882" s="76"/>
    </row>
    <row r="883">
      <c r="A883" s="83"/>
      <c r="B883" s="83"/>
      <c r="C883" s="72"/>
      <c r="D883" s="73"/>
      <c r="E883" s="74"/>
      <c r="F883" s="73"/>
      <c r="G883" s="76"/>
      <c r="H883" s="76"/>
      <c r="I883" s="76"/>
    </row>
    <row r="884">
      <c r="A884" s="83"/>
      <c r="B884" s="83"/>
      <c r="C884" s="72"/>
      <c r="D884" s="73"/>
      <c r="E884" s="74"/>
      <c r="F884" s="73"/>
      <c r="G884" s="76"/>
      <c r="H884" s="76"/>
      <c r="I884" s="76"/>
    </row>
    <row r="885">
      <c r="A885" s="83"/>
      <c r="B885" s="83"/>
      <c r="C885" s="72"/>
      <c r="D885" s="73"/>
      <c r="E885" s="74"/>
      <c r="F885" s="73"/>
      <c r="G885" s="76"/>
      <c r="H885" s="76"/>
      <c r="I885" s="76"/>
    </row>
    <row r="886">
      <c r="A886" s="83"/>
      <c r="B886" s="83"/>
      <c r="C886" s="72"/>
      <c r="D886" s="73"/>
      <c r="E886" s="74"/>
      <c r="F886" s="73"/>
      <c r="G886" s="76"/>
      <c r="H886" s="76"/>
      <c r="I886" s="76"/>
    </row>
    <row r="887">
      <c r="A887" s="83"/>
      <c r="B887" s="83"/>
      <c r="C887" s="72"/>
      <c r="D887" s="73"/>
      <c r="E887" s="74"/>
      <c r="F887" s="73"/>
      <c r="G887" s="76"/>
      <c r="H887" s="76"/>
      <c r="I887" s="76"/>
    </row>
    <row r="888">
      <c r="A888" s="83"/>
      <c r="B888" s="83"/>
      <c r="C888" s="72"/>
      <c r="D888" s="73"/>
      <c r="E888" s="74"/>
      <c r="F888" s="73"/>
      <c r="G888" s="76"/>
      <c r="H888" s="76"/>
      <c r="I888" s="76"/>
    </row>
    <row r="889">
      <c r="A889" s="83"/>
      <c r="B889" s="83"/>
      <c r="C889" s="72"/>
      <c r="D889" s="73"/>
      <c r="E889" s="74"/>
      <c r="F889" s="73"/>
      <c r="G889" s="76"/>
      <c r="H889" s="76"/>
      <c r="I889" s="76"/>
    </row>
    <row r="890">
      <c r="A890" s="83"/>
      <c r="B890" s="83"/>
      <c r="C890" s="72"/>
      <c r="D890" s="73"/>
      <c r="E890" s="74"/>
      <c r="F890" s="73"/>
      <c r="G890" s="76"/>
      <c r="H890" s="76"/>
      <c r="I890" s="76"/>
    </row>
    <row r="891">
      <c r="A891" s="83"/>
      <c r="B891" s="83"/>
      <c r="C891" s="72"/>
      <c r="D891" s="73"/>
      <c r="E891" s="74"/>
      <c r="F891" s="73"/>
      <c r="G891" s="76"/>
      <c r="H891" s="76"/>
      <c r="I891" s="76"/>
    </row>
    <row r="892">
      <c r="A892" s="83"/>
      <c r="B892" s="83"/>
      <c r="C892" s="72"/>
      <c r="D892" s="73"/>
      <c r="E892" s="74"/>
      <c r="F892" s="73"/>
      <c r="G892" s="76"/>
      <c r="H892" s="76"/>
      <c r="I892" s="76"/>
    </row>
    <row r="893">
      <c r="A893" s="83"/>
      <c r="B893" s="83"/>
      <c r="C893" s="72"/>
      <c r="D893" s="73"/>
      <c r="E893" s="74"/>
      <c r="F893" s="73"/>
      <c r="G893" s="76"/>
      <c r="H893" s="76"/>
      <c r="I893" s="76"/>
    </row>
    <row r="894">
      <c r="A894" s="83"/>
      <c r="B894" s="83"/>
      <c r="C894" s="72"/>
      <c r="D894" s="73"/>
      <c r="E894" s="74"/>
      <c r="F894" s="73"/>
      <c r="G894" s="76"/>
      <c r="H894" s="76"/>
      <c r="I894" s="76"/>
    </row>
    <row r="895">
      <c r="A895" s="83"/>
      <c r="B895" s="83"/>
      <c r="C895" s="72"/>
      <c r="D895" s="73"/>
      <c r="E895" s="74"/>
      <c r="F895" s="73"/>
      <c r="G895" s="76"/>
      <c r="H895" s="76"/>
      <c r="I895" s="76"/>
    </row>
    <row r="896">
      <c r="A896" s="83"/>
      <c r="B896" s="83"/>
      <c r="C896" s="72"/>
      <c r="D896" s="73"/>
      <c r="E896" s="74"/>
      <c r="F896" s="73"/>
      <c r="G896" s="76"/>
      <c r="H896" s="76"/>
      <c r="I896" s="76"/>
    </row>
    <row r="897">
      <c r="A897" s="83"/>
      <c r="B897" s="83"/>
      <c r="C897" s="72"/>
      <c r="D897" s="73"/>
      <c r="E897" s="74"/>
      <c r="F897" s="73"/>
      <c r="G897" s="76"/>
      <c r="H897" s="76"/>
      <c r="I897" s="76"/>
    </row>
    <row r="898">
      <c r="A898" s="83"/>
      <c r="B898" s="83"/>
      <c r="C898" s="72"/>
      <c r="D898" s="73"/>
      <c r="E898" s="74"/>
      <c r="F898" s="73"/>
      <c r="G898" s="76"/>
      <c r="H898" s="76"/>
      <c r="I898" s="76"/>
    </row>
    <row r="899">
      <c r="A899" s="83"/>
      <c r="B899" s="83"/>
      <c r="C899" s="72"/>
      <c r="D899" s="73"/>
      <c r="E899" s="74"/>
      <c r="F899" s="73"/>
      <c r="G899" s="76"/>
      <c r="H899" s="76"/>
      <c r="I899" s="76"/>
    </row>
    <row r="900">
      <c r="A900" s="83"/>
      <c r="B900" s="83"/>
      <c r="C900" s="72"/>
      <c r="D900" s="73"/>
      <c r="E900" s="74"/>
      <c r="F900" s="73"/>
      <c r="G900" s="76"/>
      <c r="H900" s="76"/>
      <c r="I900" s="76"/>
    </row>
    <row r="901">
      <c r="A901" s="83"/>
      <c r="B901" s="83"/>
      <c r="C901" s="72"/>
      <c r="D901" s="73"/>
      <c r="E901" s="74"/>
      <c r="F901" s="73"/>
      <c r="G901" s="76"/>
      <c r="H901" s="76"/>
      <c r="I901" s="76"/>
    </row>
    <row r="902">
      <c r="A902" s="83"/>
      <c r="B902" s="83"/>
      <c r="C902" s="72"/>
      <c r="D902" s="73"/>
      <c r="E902" s="74"/>
      <c r="F902" s="73"/>
      <c r="G902" s="76"/>
      <c r="H902" s="76"/>
      <c r="I902" s="76"/>
    </row>
    <row r="903">
      <c r="A903" s="83"/>
      <c r="B903" s="83"/>
      <c r="C903" s="72"/>
      <c r="D903" s="73"/>
      <c r="E903" s="74"/>
      <c r="F903" s="73"/>
      <c r="G903" s="76"/>
      <c r="H903" s="76"/>
      <c r="I903" s="76"/>
    </row>
    <row r="904">
      <c r="A904" s="83"/>
      <c r="B904" s="83"/>
      <c r="C904" s="72"/>
      <c r="D904" s="73"/>
      <c r="E904" s="74"/>
      <c r="F904" s="73"/>
      <c r="G904" s="76"/>
      <c r="H904" s="76"/>
      <c r="I904" s="76"/>
    </row>
    <row r="905">
      <c r="A905" s="83"/>
      <c r="B905" s="83"/>
      <c r="C905" s="72"/>
      <c r="D905" s="73"/>
      <c r="E905" s="74"/>
      <c r="F905" s="73"/>
      <c r="G905" s="76"/>
      <c r="H905" s="76"/>
      <c r="I905" s="76"/>
    </row>
    <row r="906">
      <c r="A906" s="83"/>
      <c r="B906" s="83"/>
      <c r="C906" s="72"/>
      <c r="D906" s="73"/>
      <c r="E906" s="74"/>
      <c r="F906" s="73"/>
      <c r="G906" s="76"/>
      <c r="H906" s="76"/>
      <c r="I906" s="76"/>
    </row>
    <row r="907">
      <c r="A907" s="83"/>
      <c r="B907" s="83"/>
      <c r="C907" s="72"/>
      <c r="D907" s="73"/>
      <c r="E907" s="74"/>
      <c r="F907" s="73"/>
      <c r="G907" s="76"/>
      <c r="H907" s="76"/>
      <c r="I907" s="76"/>
    </row>
    <row r="908">
      <c r="A908" s="83"/>
      <c r="B908" s="83"/>
      <c r="C908" s="72"/>
      <c r="D908" s="73"/>
      <c r="E908" s="74"/>
      <c r="F908" s="73"/>
      <c r="G908" s="76"/>
      <c r="H908" s="76"/>
      <c r="I908" s="76"/>
    </row>
    <row r="909">
      <c r="A909" s="83"/>
      <c r="B909" s="83"/>
      <c r="C909" s="72"/>
      <c r="D909" s="73"/>
      <c r="E909" s="74"/>
      <c r="F909" s="73"/>
      <c r="G909" s="76"/>
      <c r="H909" s="76"/>
      <c r="I909" s="76"/>
    </row>
    <row r="910">
      <c r="A910" s="83"/>
      <c r="B910" s="83"/>
      <c r="C910" s="72"/>
      <c r="D910" s="73"/>
      <c r="E910" s="74"/>
      <c r="F910" s="73"/>
      <c r="G910" s="76"/>
      <c r="H910" s="76"/>
      <c r="I910" s="76"/>
    </row>
    <row r="911">
      <c r="A911" s="83"/>
      <c r="B911" s="83"/>
      <c r="C911" s="72"/>
      <c r="D911" s="73"/>
      <c r="E911" s="74"/>
      <c r="F911" s="73"/>
      <c r="G911" s="76"/>
      <c r="H911" s="76"/>
      <c r="I911" s="76"/>
    </row>
    <row r="912">
      <c r="A912" s="83"/>
      <c r="B912" s="83"/>
      <c r="C912" s="72"/>
      <c r="D912" s="73"/>
      <c r="E912" s="74"/>
      <c r="F912" s="73"/>
      <c r="G912" s="76"/>
      <c r="H912" s="76"/>
      <c r="I912" s="76"/>
    </row>
    <row r="913">
      <c r="A913" s="83"/>
      <c r="B913" s="83"/>
      <c r="C913" s="72"/>
      <c r="D913" s="73"/>
      <c r="E913" s="74"/>
      <c r="F913" s="73"/>
      <c r="G913" s="76"/>
      <c r="H913" s="76"/>
      <c r="I913" s="76"/>
    </row>
    <row r="914">
      <c r="A914" s="83"/>
      <c r="B914" s="83"/>
      <c r="C914" s="72"/>
      <c r="D914" s="73"/>
      <c r="E914" s="74"/>
      <c r="F914" s="73"/>
      <c r="G914" s="76"/>
      <c r="H914" s="76"/>
      <c r="I914" s="76"/>
    </row>
    <row r="915">
      <c r="A915" s="83"/>
      <c r="B915" s="83"/>
      <c r="C915" s="72"/>
      <c r="D915" s="73"/>
      <c r="E915" s="74"/>
      <c r="F915" s="73"/>
      <c r="G915" s="76"/>
      <c r="H915" s="76"/>
      <c r="I915" s="76"/>
    </row>
    <row r="916">
      <c r="A916" s="83"/>
      <c r="B916" s="83"/>
      <c r="C916" s="72"/>
      <c r="D916" s="73"/>
      <c r="E916" s="74"/>
      <c r="F916" s="73"/>
      <c r="G916" s="76"/>
      <c r="H916" s="76"/>
      <c r="I916" s="76"/>
    </row>
    <row r="917">
      <c r="A917" s="83"/>
      <c r="B917" s="83"/>
      <c r="C917" s="72"/>
      <c r="D917" s="73"/>
      <c r="E917" s="74"/>
      <c r="F917" s="73"/>
      <c r="G917" s="76"/>
      <c r="H917" s="76"/>
      <c r="I917" s="76"/>
    </row>
    <row r="918">
      <c r="A918" s="83"/>
      <c r="B918" s="83"/>
      <c r="C918" s="72"/>
      <c r="D918" s="73"/>
      <c r="E918" s="74"/>
      <c r="F918" s="73"/>
      <c r="G918" s="76"/>
      <c r="H918" s="76"/>
      <c r="I918" s="76"/>
    </row>
    <row r="919">
      <c r="A919" s="83"/>
      <c r="B919" s="83"/>
      <c r="C919" s="72"/>
      <c r="D919" s="73"/>
      <c r="E919" s="74"/>
      <c r="F919" s="73"/>
      <c r="G919" s="76"/>
      <c r="H919" s="76"/>
      <c r="I919" s="76"/>
    </row>
    <row r="920">
      <c r="A920" s="83"/>
      <c r="B920" s="83"/>
      <c r="C920" s="72"/>
      <c r="D920" s="73"/>
      <c r="E920" s="74"/>
      <c r="F920" s="73"/>
      <c r="G920" s="76"/>
      <c r="H920" s="76"/>
      <c r="I920" s="76"/>
    </row>
    <row r="921">
      <c r="A921" s="83"/>
      <c r="B921" s="83"/>
      <c r="C921" s="72"/>
      <c r="D921" s="73"/>
      <c r="E921" s="74"/>
      <c r="F921" s="73"/>
      <c r="G921" s="76"/>
      <c r="H921" s="76"/>
      <c r="I921" s="76"/>
    </row>
    <row r="922">
      <c r="A922" s="83"/>
      <c r="B922" s="83"/>
      <c r="C922" s="72"/>
      <c r="D922" s="73"/>
      <c r="E922" s="74"/>
      <c r="F922" s="73"/>
      <c r="G922" s="76"/>
      <c r="H922" s="76"/>
      <c r="I922" s="76"/>
    </row>
    <row r="923">
      <c r="A923" s="83"/>
      <c r="B923" s="83"/>
      <c r="C923" s="72"/>
      <c r="D923" s="73"/>
      <c r="E923" s="74"/>
      <c r="F923" s="73"/>
      <c r="G923" s="76"/>
      <c r="H923" s="76"/>
      <c r="I923" s="76"/>
    </row>
    <row r="924">
      <c r="A924" s="83"/>
      <c r="B924" s="83"/>
      <c r="C924" s="72"/>
      <c r="D924" s="73"/>
      <c r="E924" s="74"/>
      <c r="F924" s="73"/>
      <c r="G924" s="76"/>
      <c r="H924" s="76"/>
      <c r="I924" s="76"/>
    </row>
    <row r="925">
      <c r="A925" s="83"/>
      <c r="B925" s="83"/>
      <c r="C925" s="72"/>
      <c r="D925" s="73"/>
      <c r="E925" s="74"/>
      <c r="F925" s="73"/>
      <c r="G925" s="76"/>
      <c r="H925" s="76"/>
      <c r="I925" s="76"/>
    </row>
    <row r="926">
      <c r="A926" s="83"/>
      <c r="B926" s="83"/>
      <c r="C926" s="72"/>
      <c r="D926" s="73"/>
      <c r="E926" s="74"/>
      <c r="F926" s="73"/>
      <c r="G926" s="76"/>
      <c r="H926" s="76"/>
      <c r="I926" s="76"/>
    </row>
    <row r="927">
      <c r="A927" s="83"/>
      <c r="B927" s="83"/>
      <c r="C927" s="72"/>
      <c r="D927" s="73"/>
      <c r="E927" s="74"/>
      <c r="F927" s="73"/>
      <c r="G927" s="76"/>
      <c r="H927" s="76"/>
      <c r="I927" s="76"/>
    </row>
    <row r="928">
      <c r="A928" s="83"/>
      <c r="B928" s="83"/>
      <c r="C928" s="72"/>
      <c r="D928" s="73"/>
      <c r="E928" s="74"/>
      <c r="F928" s="73"/>
      <c r="G928" s="76"/>
      <c r="H928" s="76"/>
      <c r="I928" s="76"/>
    </row>
    <row r="929">
      <c r="A929" s="83"/>
      <c r="B929" s="83"/>
      <c r="C929" s="72"/>
      <c r="D929" s="73"/>
      <c r="E929" s="74"/>
      <c r="F929" s="73"/>
      <c r="G929" s="76"/>
      <c r="H929" s="76"/>
      <c r="I929" s="76"/>
    </row>
    <row r="930">
      <c r="A930" s="83"/>
      <c r="B930" s="83"/>
      <c r="C930" s="72"/>
      <c r="D930" s="73"/>
      <c r="E930" s="74"/>
      <c r="F930" s="73"/>
      <c r="G930" s="76"/>
      <c r="H930" s="76"/>
      <c r="I930" s="76"/>
    </row>
    <row r="931">
      <c r="A931" s="83"/>
      <c r="B931" s="83"/>
      <c r="C931" s="72"/>
      <c r="D931" s="73"/>
      <c r="E931" s="74"/>
      <c r="F931" s="73"/>
      <c r="G931" s="76"/>
      <c r="H931" s="76"/>
      <c r="I931" s="76"/>
    </row>
    <row r="932">
      <c r="A932" s="83"/>
      <c r="B932" s="83"/>
      <c r="C932" s="72"/>
      <c r="D932" s="73"/>
      <c r="E932" s="74"/>
      <c r="F932" s="73"/>
      <c r="G932" s="76"/>
      <c r="H932" s="76"/>
      <c r="I932" s="76"/>
    </row>
    <row r="933">
      <c r="A933" s="83"/>
      <c r="B933" s="83"/>
      <c r="C933" s="72"/>
      <c r="D933" s="73"/>
      <c r="E933" s="74"/>
      <c r="F933" s="73"/>
      <c r="G933" s="76"/>
      <c r="H933" s="76"/>
      <c r="I933" s="76"/>
    </row>
    <row r="934">
      <c r="A934" s="83"/>
      <c r="B934" s="83"/>
      <c r="C934" s="72"/>
      <c r="D934" s="73"/>
      <c r="E934" s="74"/>
      <c r="F934" s="73"/>
      <c r="G934" s="76"/>
      <c r="H934" s="76"/>
      <c r="I934" s="76"/>
    </row>
    <row r="935">
      <c r="A935" s="83"/>
      <c r="B935" s="83"/>
      <c r="C935" s="72"/>
      <c r="D935" s="73"/>
      <c r="E935" s="74"/>
      <c r="F935" s="73"/>
      <c r="G935" s="76"/>
      <c r="H935" s="76"/>
      <c r="I935" s="76"/>
    </row>
    <row r="936">
      <c r="A936" s="83"/>
      <c r="B936" s="83"/>
      <c r="C936" s="72"/>
      <c r="D936" s="73"/>
      <c r="E936" s="74"/>
      <c r="F936" s="73"/>
      <c r="G936" s="76"/>
      <c r="H936" s="76"/>
      <c r="I936" s="76"/>
    </row>
    <row r="937">
      <c r="A937" s="83"/>
      <c r="B937" s="83"/>
      <c r="C937" s="72"/>
      <c r="D937" s="73"/>
      <c r="E937" s="74"/>
      <c r="F937" s="73"/>
      <c r="G937" s="76"/>
      <c r="H937" s="76"/>
      <c r="I937" s="76"/>
    </row>
    <row r="938">
      <c r="A938" s="83"/>
      <c r="B938" s="83"/>
      <c r="C938" s="72"/>
      <c r="D938" s="73"/>
      <c r="E938" s="74"/>
      <c r="F938" s="73"/>
      <c r="G938" s="76"/>
      <c r="H938" s="76"/>
      <c r="I938" s="76"/>
    </row>
    <row r="939">
      <c r="A939" s="83"/>
      <c r="B939" s="83"/>
      <c r="C939" s="72"/>
      <c r="D939" s="73"/>
      <c r="E939" s="74"/>
      <c r="F939" s="73"/>
      <c r="G939" s="76"/>
      <c r="H939" s="76"/>
      <c r="I939" s="76"/>
    </row>
    <row r="940">
      <c r="A940" s="83"/>
      <c r="B940" s="83"/>
      <c r="C940" s="72"/>
      <c r="D940" s="73"/>
      <c r="E940" s="74"/>
      <c r="F940" s="73"/>
      <c r="G940" s="76"/>
      <c r="H940" s="76"/>
      <c r="I940" s="76"/>
    </row>
    <row r="941">
      <c r="A941" s="83"/>
      <c r="B941" s="83"/>
      <c r="C941" s="72"/>
      <c r="D941" s="73"/>
      <c r="E941" s="74"/>
      <c r="F941" s="73"/>
      <c r="G941" s="76"/>
      <c r="H941" s="76"/>
      <c r="I941" s="76"/>
    </row>
    <row r="942">
      <c r="A942" s="83"/>
      <c r="B942" s="83"/>
      <c r="C942" s="72"/>
      <c r="D942" s="73"/>
      <c r="E942" s="74"/>
      <c r="F942" s="73"/>
      <c r="G942" s="76"/>
      <c r="H942" s="76"/>
      <c r="I942" s="76"/>
    </row>
    <row r="943">
      <c r="A943" s="83"/>
      <c r="B943" s="83"/>
      <c r="C943" s="72"/>
      <c r="D943" s="73"/>
      <c r="E943" s="74"/>
      <c r="F943" s="73"/>
      <c r="G943" s="76"/>
      <c r="H943" s="76"/>
      <c r="I943" s="76"/>
    </row>
    <row r="944">
      <c r="A944" s="83"/>
      <c r="B944" s="83"/>
      <c r="C944" s="72"/>
      <c r="D944" s="73"/>
      <c r="E944" s="74"/>
      <c r="F944" s="73"/>
      <c r="G944" s="76"/>
      <c r="H944" s="76"/>
      <c r="I944" s="76"/>
    </row>
    <row r="945">
      <c r="A945" s="83"/>
      <c r="B945" s="83"/>
      <c r="C945" s="72"/>
      <c r="D945" s="73"/>
      <c r="E945" s="74"/>
      <c r="F945" s="73"/>
      <c r="G945" s="76"/>
      <c r="H945" s="76"/>
      <c r="I945" s="76"/>
    </row>
    <row r="946">
      <c r="A946" s="83"/>
      <c r="B946" s="83"/>
      <c r="C946" s="72"/>
      <c r="D946" s="73"/>
      <c r="E946" s="74"/>
      <c r="F946" s="73"/>
      <c r="G946" s="76"/>
      <c r="H946" s="76"/>
      <c r="I946" s="76"/>
    </row>
    <row r="947">
      <c r="A947" s="83"/>
      <c r="B947" s="83"/>
      <c r="C947" s="72"/>
      <c r="D947" s="73"/>
      <c r="E947" s="74"/>
      <c r="F947" s="73"/>
      <c r="G947" s="76"/>
      <c r="H947" s="76"/>
      <c r="I947" s="76"/>
    </row>
    <row r="948">
      <c r="A948" s="83"/>
      <c r="B948" s="83"/>
      <c r="C948" s="72"/>
      <c r="D948" s="73"/>
      <c r="E948" s="74"/>
      <c r="F948" s="73"/>
      <c r="G948" s="76"/>
      <c r="H948" s="76"/>
      <c r="I948" s="76"/>
    </row>
    <row r="949">
      <c r="A949" s="83"/>
      <c r="B949" s="83"/>
      <c r="C949" s="72"/>
      <c r="D949" s="73"/>
      <c r="E949" s="74"/>
      <c r="F949" s="73"/>
      <c r="G949" s="76"/>
      <c r="H949" s="76"/>
      <c r="I949" s="76"/>
    </row>
    <row r="950">
      <c r="A950" s="83"/>
      <c r="B950" s="83"/>
      <c r="C950" s="72"/>
      <c r="D950" s="73"/>
      <c r="E950" s="74"/>
      <c r="F950" s="73"/>
      <c r="G950" s="76"/>
      <c r="H950" s="76"/>
      <c r="I950" s="76"/>
    </row>
    <row r="951">
      <c r="A951" s="83"/>
      <c r="B951" s="83"/>
      <c r="C951" s="72"/>
      <c r="D951" s="73"/>
      <c r="E951" s="74"/>
      <c r="F951" s="73"/>
      <c r="G951" s="76"/>
      <c r="H951" s="76"/>
      <c r="I951" s="76"/>
    </row>
    <row r="952">
      <c r="A952" s="83"/>
      <c r="B952" s="83"/>
      <c r="C952" s="72"/>
      <c r="D952" s="73"/>
      <c r="E952" s="74"/>
      <c r="F952" s="73"/>
      <c r="G952" s="76"/>
      <c r="H952" s="76"/>
      <c r="I952" s="76"/>
    </row>
    <row r="953">
      <c r="A953" s="83"/>
      <c r="B953" s="83"/>
      <c r="C953" s="72"/>
      <c r="D953" s="73"/>
      <c r="E953" s="74"/>
      <c r="F953" s="73"/>
      <c r="G953" s="76"/>
      <c r="H953" s="76"/>
      <c r="I953" s="76"/>
    </row>
    <row r="954">
      <c r="A954" s="83"/>
      <c r="B954" s="83"/>
      <c r="C954" s="72"/>
      <c r="D954" s="73"/>
      <c r="E954" s="74"/>
      <c r="F954" s="73"/>
      <c r="G954" s="76"/>
      <c r="H954" s="76"/>
      <c r="I954" s="76"/>
    </row>
    <row r="955">
      <c r="A955" s="83"/>
      <c r="B955" s="83"/>
      <c r="C955" s="72"/>
      <c r="D955" s="73"/>
      <c r="E955" s="74"/>
      <c r="F955" s="73"/>
      <c r="G955" s="76"/>
      <c r="H955" s="76"/>
      <c r="I955" s="76"/>
    </row>
    <row r="956">
      <c r="A956" s="83"/>
      <c r="B956" s="83"/>
      <c r="C956" s="72"/>
      <c r="D956" s="73"/>
      <c r="E956" s="74"/>
      <c r="F956" s="73"/>
      <c r="G956" s="76"/>
      <c r="H956" s="76"/>
      <c r="I956" s="76"/>
    </row>
    <row r="957">
      <c r="A957" s="83"/>
      <c r="B957" s="83"/>
      <c r="C957" s="72"/>
      <c r="D957" s="73"/>
      <c r="E957" s="74"/>
      <c r="F957" s="73"/>
      <c r="G957" s="76"/>
      <c r="H957" s="76"/>
      <c r="I957" s="76"/>
    </row>
    <row r="958">
      <c r="A958" s="83"/>
      <c r="B958" s="83"/>
      <c r="C958" s="72"/>
      <c r="D958" s="73"/>
      <c r="E958" s="74"/>
      <c r="F958" s="73"/>
      <c r="G958" s="76"/>
      <c r="H958" s="76"/>
      <c r="I958" s="76"/>
    </row>
    <row r="959">
      <c r="A959" s="83"/>
      <c r="B959" s="83"/>
      <c r="C959" s="72"/>
      <c r="D959" s="73"/>
      <c r="E959" s="74"/>
      <c r="F959" s="73"/>
      <c r="G959" s="76"/>
      <c r="H959" s="76"/>
      <c r="I959" s="76"/>
    </row>
    <row r="960">
      <c r="A960" s="83"/>
      <c r="B960" s="83"/>
      <c r="C960" s="72"/>
      <c r="D960" s="73"/>
      <c r="E960" s="74"/>
      <c r="F960" s="73"/>
      <c r="G960" s="76"/>
      <c r="H960" s="76"/>
      <c r="I960" s="76"/>
    </row>
    <row r="961">
      <c r="A961" s="83"/>
      <c r="B961" s="83"/>
      <c r="C961" s="72"/>
      <c r="D961" s="73"/>
      <c r="E961" s="74"/>
      <c r="F961" s="73"/>
      <c r="G961" s="76"/>
      <c r="H961" s="76"/>
      <c r="I961" s="76"/>
    </row>
    <row r="962">
      <c r="A962" s="83"/>
      <c r="B962" s="83"/>
      <c r="C962" s="72"/>
      <c r="D962" s="73"/>
      <c r="E962" s="74"/>
      <c r="F962" s="73"/>
      <c r="G962" s="76"/>
      <c r="H962" s="76"/>
      <c r="I962" s="76"/>
    </row>
    <row r="963">
      <c r="A963" s="83"/>
      <c r="B963" s="83"/>
      <c r="C963" s="72"/>
      <c r="D963" s="73"/>
      <c r="E963" s="74"/>
      <c r="F963" s="73"/>
      <c r="G963" s="76"/>
      <c r="H963" s="76"/>
      <c r="I963" s="76"/>
    </row>
    <row r="964">
      <c r="A964" s="83"/>
      <c r="B964" s="83"/>
      <c r="C964" s="72"/>
      <c r="D964" s="73"/>
      <c r="E964" s="74"/>
      <c r="F964" s="73"/>
      <c r="G964" s="76"/>
      <c r="H964" s="76"/>
      <c r="I964" s="76"/>
    </row>
    <row r="965">
      <c r="A965" s="83"/>
      <c r="B965" s="83"/>
      <c r="C965" s="72"/>
      <c r="D965" s="73"/>
      <c r="E965" s="74"/>
      <c r="F965" s="73"/>
      <c r="G965" s="76"/>
      <c r="H965" s="76"/>
      <c r="I965" s="76"/>
    </row>
    <row r="966">
      <c r="A966" s="83"/>
      <c r="B966" s="83"/>
      <c r="C966" s="72"/>
      <c r="D966" s="73"/>
      <c r="E966" s="74"/>
      <c r="F966" s="73"/>
      <c r="G966" s="76"/>
      <c r="H966" s="76"/>
      <c r="I966" s="76"/>
    </row>
    <row r="967">
      <c r="A967" s="83"/>
      <c r="B967" s="83"/>
      <c r="C967" s="72"/>
      <c r="D967" s="73"/>
      <c r="E967" s="74"/>
      <c r="F967" s="73"/>
      <c r="G967" s="76"/>
      <c r="H967" s="76"/>
      <c r="I967" s="76"/>
    </row>
    <row r="968">
      <c r="A968" s="83"/>
      <c r="B968" s="83"/>
      <c r="C968" s="72"/>
      <c r="D968" s="73"/>
      <c r="E968" s="74"/>
      <c r="F968" s="73"/>
      <c r="G968" s="76"/>
      <c r="H968" s="76"/>
      <c r="I968" s="76"/>
    </row>
    <row r="969">
      <c r="A969" s="83"/>
      <c r="B969" s="83"/>
      <c r="C969" s="72"/>
      <c r="D969" s="73"/>
      <c r="E969" s="74"/>
      <c r="F969" s="73"/>
      <c r="G969" s="76"/>
      <c r="H969" s="76"/>
      <c r="I969" s="76"/>
    </row>
    <row r="970">
      <c r="A970" s="83"/>
      <c r="B970" s="83"/>
      <c r="C970" s="72"/>
      <c r="D970" s="73"/>
      <c r="E970" s="74"/>
      <c r="F970" s="73"/>
      <c r="G970" s="76"/>
      <c r="H970" s="76"/>
      <c r="I970" s="76"/>
    </row>
    <row r="971">
      <c r="A971" s="83"/>
      <c r="B971" s="83"/>
      <c r="C971" s="72"/>
      <c r="D971" s="73"/>
      <c r="E971" s="74"/>
      <c r="F971" s="73"/>
      <c r="G971" s="76"/>
      <c r="H971" s="76"/>
      <c r="I971" s="76"/>
    </row>
    <row r="972">
      <c r="A972" s="83"/>
      <c r="B972" s="83"/>
      <c r="C972" s="72"/>
      <c r="D972" s="73"/>
      <c r="E972" s="74"/>
      <c r="F972" s="73"/>
      <c r="G972" s="76"/>
      <c r="H972" s="76"/>
      <c r="I972" s="76"/>
    </row>
    <row r="973">
      <c r="A973" s="83"/>
      <c r="B973" s="83"/>
      <c r="C973" s="72"/>
      <c r="D973" s="73"/>
      <c r="E973" s="74"/>
      <c r="F973" s="73"/>
      <c r="G973" s="76"/>
      <c r="H973" s="76"/>
      <c r="I973" s="76"/>
    </row>
    <row r="974">
      <c r="A974" s="83"/>
      <c r="B974" s="83"/>
      <c r="C974" s="72"/>
      <c r="D974" s="73"/>
      <c r="E974" s="74"/>
      <c r="F974" s="73"/>
      <c r="G974" s="76"/>
      <c r="H974" s="76"/>
      <c r="I974" s="76"/>
    </row>
    <row r="975">
      <c r="A975" s="83"/>
      <c r="B975" s="83"/>
      <c r="C975" s="72"/>
      <c r="D975" s="73"/>
      <c r="E975" s="74"/>
      <c r="F975" s="73"/>
      <c r="G975" s="76"/>
      <c r="H975" s="76"/>
      <c r="I975" s="76"/>
    </row>
    <row r="976">
      <c r="A976" s="83"/>
      <c r="B976" s="83"/>
      <c r="C976" s="72"/>
      <c r="D976" s="73"/>
      <c r="E976" s="74"/>
      <c r="F976" s="73"/>
      <c r="G976" s="76"/>
      <c r="H976" s="76"/>
      <c r="I976" s="76"/>
    </row>
    <row r="977">
      <c r="A977" s="83"/>
      <c r="B977" s="83"/>
      <c r="C977" s="72"/>
      <c r="D977" s="73"/>
      <c r="E977" s="74"/>
      <c r="F977" s="73"/>
      <c r="G977" s="76"/>
      <c r="H977" s="76"/>
      <c r="I977" s="76"/>
    </row>
    <row r="978">
      <c r="A978" s="83"/>
      <c r="B978" s="83"/>
      <c r="C978" s="72"/>
      <c r="D978" s="73"/>
      <c r="E978" s="74"/>
      <c r="F978" s="73"/>
      <c r="G978" s="76"/>
      <c r="H978" s="76"/>
      <c r="I978" s="76"/>
    </row>
    <row r="979">
      <c r="A979" s="83"/>
      <c r="B979" s="83"/>
      <c r="C979" s="72"/>
      <c r="D979" s="73"/>
      <c r="E979" s="74"/>
      <c r="F979" s="73"/>
      <c r="G979" s="76"/>
      <c r="H979" s="76"/>
      <c r="I979" s="76"/>
    </row>
    <row r="980">
      <c r="A980" s="83"/>
      <c r="B980" s="83"/>
      <c r="C980" s="72"/>
      <c r="D980" s="73"/>
      <c r="E980" s="74"/>
      <c r="F980" s="73"/>
      <c r="G980" s="76"/>
      <c r="H980" s="76"/>
      <c r="I980" s="76"/>
    </row>
    <row r="981">
      <c r="A981" s="83"/>
      <c r="B981" s="83"/>
      <c r="C981" s="72"/>
      <c r="D981" s="73"/>
      <c r="E981" s="74"/>
      <c r="F981" s="73"/>
      <c r="G981" s="76"/>
      <c r="H981" s="76"/>
      <c r="I981" s="76"/>
    </row>
    <row r="982">
      <c r="A982" s="83"/>
      <c r="B982" s="83"/>
      <c r="C982" s="72"/>
      <c r="D982" s="73"/>
      <c r="E982" s="74"/>
      <c r="F982" s="73"/>
      <c r="G982" s="76"/>
      <c r="H982" s="76"/>
      <c r="I982" s="76"/>
    </row>
    <row r="983">
      <c r="A983" s="83"/>
      <c r="B983" s="83"/>
      <c r="C983" s="72"/>
      <c r="D983" s="73"/>
      <c r="E983" s="74"/>
      <c r="F983" s="73"/>
      <c r="G983" s="76"/>
      <c r="H983" s="76"/>
      <c r="I983" s="76"/>
    </row>
    <row r="984">
      <c r="A984" s="83"/>
      <c r="B984" s="83"/>
      <c r="C984" s="72"/>
      <c r="D984" s="73"/>
      <c r="E984" s="74"/>
      <c r="F984" s="73"/>
      <c r="G984" s="76"/>
      <c r="H984" s="76"/>
      <c r="I984" s="76"/>
    </row>
    <row r="985">
      <c r="A985" s="83"/>
      <c r="B985" s="83"/>
      <c r="C985" s="72"/>
      <c r="D985" s="73"/>
      <c r="E985" s="74"/>
      <c r="F985" s="73"/>
      <c r="G985" s="76"/>
      <c r="H985" s="76"/>
      <c r="I985" s="76"/>
    </row>
    <row r="986">
      <c r="A986" s="83"/>
      <c r="B986" s="83"/>
      <c r="C986" s="72"/>
      <c r="D986" s="73"/>
      <c r="E986" s="74"/>
      <c r="F986" s="73"/>
      <c r="G986" s="76"/>
      <c r="H986" s="76"/>
      <c r="I986" s="76"/>
    </row>
    <row r="987">
      <c r="A987" s="83"/>
      <c r="B987" s="83"/>
      <c r="C987" s="72"/>
      <c r="D987" s="73"/>
      <c r="E987" s="74"/>
      <c r="F987" s="73"/>
      <c r="G987" s="76"/>
      <c r="H987" s="76"/>
      <c r="I987" s="76"/>
    </row>
    <row r="988">
      <c r="A988" s="83"/>
      <c r="B988" s="83"/>
      <c r="C988" s="72"/>
      <c r="D988" s="73"/>
      <c r="E988" s="74"/>
      <c r="F988" s="73"/>
      <c r="G988" s="76"/>
      <c r="H988" s="76"/>
      <c r="I988" s="76"/>
    </row>
    <row r="989">
      <c r="A989" s="83"/>
      <c r="B989" s="83"/>
      <c r="C989" s="72"/>
      <c r="D989" s="73"/>
      <c r="E989" s="74"/>
      <c r="F989" s="73"/>
      <c r="G989" s="76"/>
      <c r="H989" s="76"/>
      <c r="I989" s="76"/>
    </row>
    <row r="990">
      <c r="A990" s="83"/>
      <c r="B990" s="83"/>
      <c r="C990" s="72"/>
      <c r="D990" s="73"/>
      <c r="E990" s="74"/>
      <c r="F990" s="73"/>
      <c r="G990" s="76"/>
      <c r="H990" s="76"/>
      <c r="I990" s="76"/>
    </row>
    <row r="991">
      <c r="A991" s="83"/>
      <c r="B991" s="83"/>
      <c r="C991" s="72"/>
      <c r="D991" s="73"/>
      <c r="E991" s="74"/>
      <c r="F991" s="73"/>
      <c r="G991" s="76"/>
      <c r="H991" s="76"/>
      <c r="I991" s="76"/>
    </row>
    <row r="992">
      <c r="A992" s="83"/>
      <c r="B992" s="83"/>
      <c r="C992" s="72"/>
      <c r="D992" s="73"/>
      <c r="E992" s="74"/>
      <c r="F992" s="73"/>
      <c r="G992" s="76"/>
      <c r="H992" s="76"/>
      <c r="I992" s="76"/>
    </row>
    <row r="993">
      <c r="A993" s="83"/>
      <c r="B993" s="83"/>
      <c r="C993" s="72"/>
      <c r="D993" s="73"/>
      <c r="E993" s="74"/>
      <c r="F993" s="73"/>
      <c r="G993" s="76"/>
      <c r="H993" s="76"/>
      <c r="I993" s="76"/>
    </row>
    <row r="994">
      <c r="A994" s="83"/>
      <c r="B994" s="83"/>
      <c r="C994" s="72"/>
      <c r="D994" s="73"/>
      <c r="E994" s="74"/>
      <c r="F994" s="73"/>
      <c r="G994" s="76"/>
      <c r="H994" s="76"/>
      <c r="I994" s="76"/>
    </row>
    <row r="995">
      <c r="A995" s="83"/>
      <c r="B995" s="83"/>
      <c r="C995" s="72"/>
      <c r="D995" s="73"/>
      <c r="E995" s="74"/>
      <c r="F995" s="73"/>
      <c r="G995" s="76"/>
      <c r="H995" s="76"/>
      <c r="I995" s="76"/>
    </row>
    <row r="996">
      <c r="A996" s="83"/>
      <c r="B996" s="83"/>
      <c r="C996" s="72"/>
      <c r="D996" s="73"/>
      <c r="E996" s="74"/>
      <c r="F996" s="73"/>
      <c r="G996" s="76"/>
      <c r="H996" s="76"/>
      <c r="I996" s="76"/>
    </row>
    <row r="997">
      <c r="A997" s="83"/>
      <c r="B997" s="83"/>
      <c r="C997" s="72"/>
      <c r="D997" s="73"/>
      <c r="E997" s="74"/>
      <c r="F997" s="73"/>
      <c r="G997" s="76"/>
      <c r="H997" s="76"/>
      <c r="I997" s="76"/>
    </row>
    <row r="998">
      <c r="A998" s="83"/>
      <c r="B998" s="83"/>
      <c r="C998" s="72"/>
      <c r="D998" s="73"/>
      <c r="E998" s="74"/>
      <c r="F998" s="73"/>
      <c r="G998" s="76"/>
      <c r="H998" s="76"/>
      <c r="I998" s="76"/>
    </row>
    <row r="999">
      <c r="A999" s="83"/>
      <c r="B999" s="83"/>
      <c r="C999" s="72"/>
      <c r="D999" s="73"/>
      <c r="E999" s="74"/>
      <c r="F999" s="73"/>
      <c r="G999" s="76"/>
      <c r="H999" s="76"/>
      <c r="I999" s="76"/>
    </row>
    <row r="1000">
      <c r="A1000" s="83"/>
      <c r="B1000" s="83"/>
      <c r="C1000" s="72"/>
      <c r="D1000" s="73"/>
      <c r="E1000" s="74"/>
      <c r="F1000" s="73"/>
      <c r="G1000" s="76"/>
      <c r="H1000" s="76"/>
      <c r="I1000" s="76"/>
    </row>
    <row r="1001">
      <c r="A1001" s="83"/>
      <c r="B1001" s="83"/>
      <c r="C1001" s="72"/>
      <c r="D1001" s="73"/>
      <c r="E1001" s="74"/>
      <c r="F1001" s="73"/>
      <c r="G1001" s="76"/>
      <c r="H1001" s="76"/>
      <c r="I1001" s="76"/>
    </row>
  </sheetData>
  <autoFilter ref="$A$2:$I$1001"/>
  <conditionalFormatting sqref="E2:E1001">
    <cfRule type="containsText" dxfId="2" priority="1" operator="containsText" text="sustain">
      <formula>NOT(ISERROR(SEARCH(("sustain"),(E2))))</formula>
    </cfRule>
  </conditionalFormatting>
  <conditionalFormatting sqref="E2:E1001">
    <cfRule type="containsText" dxfId="3" priority="2" operator="containsText" text="social">
      <formula>NOT(ISERROR(SEARCH(("social"),(E2))))</formula>
    </cfRule>
  </conditionalFormatting>
  <conditionalFormatting sqref="E2:E1001">
    <cfRule type="containsText" dxfId="4" priority="3" operator="containsText" text="science">
      <formula>NOT(ISERROR(SEARCH(("science"),(E2))))</formula>
    </cfRule>
  </conditionalFormatting>
  <conditionalFormatting sqref="E2:E1001">
    <cfRule type="containsText" dxfId="8" priority="4" operator="containsText" text="math">
      <formula>NOT(ISERROR(SEARCH(("math"),(E2))))</formula>
    </cfRule>
  </conditionalFormatting>
  <conditionalFormatting sqref="E2:E1001">
    <cfRule type="containsText" dxfId="6" priority="5" operator="containsText" text="ela">
      <formula>NOT(ISERROR(SEARCH(("ela"),(E2))))</formula>
    </cfRule>
  </conditionalFormatting>
  <conditionalFormatting sqref="J2">
    <cfRule type="containsText" dxfId="9" priority="6" operator="containsText" text="!">
      <formula>NOT(ISERROR(SEARCH(("!"),(J2))))</formula>
    </cfRule>
  </conditionalFormatting>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0"/>
  <cols>
    <col customWidth="1" min="1" max="1" width="5.63"/>
    <col customWidth="1" min="15" max="15" width="6.5"/>
    <col customWidth="1" min="16" max="16" width="19.75"/>
    <col customWidth="1" min="17" max="17" width="15.88"/>
  </cols>
  <sheetData>
    <row r="1">
      <c r="A1" s="86" t="s">
        <v>7507</v>
      </c>
      <c r="B1" s="87"/>
      <c r="C1" s="87"/>
      <c r="D1" s="87"/>
      <c r="E1" s="87"/>
      <c r="F1" s="87"/>
      <c r="G1" s="87"/>
      <c r="H1" s="87"/>
      <c r="I1" s="87"/>
      <c r="J1" s="87"/>
      <c r="K1" s="87"/>
      <c r="L1" s="87"/>
      <c r="M1" s="87"/>
      <c r="N1" s="87"/>
      <c r="O1" s="87"/>
      <c r="P1" s="87"/>
      <c r="Q1" s="87"/>
      <c r="R1" s="87"/>
      <c r="S1" s="87"/>
      <c r="T1" s="87"/>
      <c r="U1" s="87"/>
      <c r="V1" s="87"/>
      <c r="W1" s="87"/>
      <c r="X1" s="87"/>
      <c r="Y1" s="87"/>
      <c r="Z1" s="87"/>
    </row>
    <row r="2">
      <c r="A2" s="88" t="str">
        <f t="array" ref="A2:S2">'2.Standard-Selection'!A2:S2</f>
        <v>LG#</v>
      </c>
      <c r="B2" s="87" t="s">
        <v>50</v>
      </c>
      <c r="C2" s="87" t="s">
        <v>51</v>
      </c>
      <c r="D2" s="87" t="s">
        <v>52</v>
      </c>
      <c r="E2" s="87" t="s">
        <v>53</v>
      </c>
      <c r="F2" s="87" t="s">
        <v>54</v>
      </c>
      <c r="G2" s="87" t="s">
        <v>55</v>
      </c>
      <c r="H2" s="87" t="s">
        <v>56</v>
      </c>
      <c r="I2" s="87" t="s">
        <v>57</v>
      </c>
      <c r="J2" s="87" t="s">
        <v>58</v>
      </c>
      <c r="K2" s="87" t="s">
        <v>59</v>
      </c>
      <c r="L2" s="87" t="s">
        <v>60</v>
      </c>
      <c r="M2" s="87" t="s">
        <v>61</v>
      </c>
      <c r="N2" s="87" t="s">
        <v>62</v>
      </c>
      <c r="O2" s="87" t="s">
        <v>63</v>
      </c>
      <c r="P2" s="87" t="s">
        <v>64</v>
      </c>
      <c r="Q2" s="87" t="s">
        <v>65</v>
      </c>
      <c r="R2" s="87" t="s">
        <v>66</v>
      </c>
      <c r="S2" s="87" t="s">
        <v>67</v>
      </c>
      <c r="T2" s="87"/>
      <c r="U2" s="87"/>
      <c r="V2" s="87"/>
      <c r="W2" s="87"/>
      <c r="X2" s="87"/>
      <c r="Y2" s="87"/>
      <c r="Z2" s="87"/>
    </row>
    <row r="3">
      <c r="A3" s="89" t="str">
        <f>IFERROR(__xludf.DUMMYFUNCTION("if(counta('2.Standard-Selection'!A:A)&gt;1,sort(filter('2.Standard-Selection'!A3:S1001,not(isblank('2.Standard-Selection'!A3:A1001))),1,TRUE,7,TRUE,5,TRUE,2,TRUE),"""")"),"1, 4")</f>
        <v>1, 4</v>
      </c>
      <c r="B3" s="90" t="str">
        <f>IFERROR(__xludf.DUMMYFUNCTION("""COMPUTED_VALUE"""),"1: Provide examples of variation in genes, traits, and individual survival, and why each is important for a species to persist and evolve.
4: Create a logic model showing how genetic rescue occurs; i.e. how the introduction of new individuals to a small, "&amp;"inbred population on the verge of extinction provides needed genetic variation for the population to survive and recover.")</f>
        <v>1: Provide examples of variation in genes, traits, and individual survival, and why each is important for a species to persist and evolve.
4: Create a logic model showing how genetic rescue occurs; i.e. how the introduction of new individuals to a small, inbred population on the verge of extinction provides needed genetic variation for the population to survive and recover.</v>
      </c>
      <c r="C3" s="90" t="str">
        <f>IFERROR(__xludf.DUMMYFUNCTION("""COMPUTED_VALUE"""),"LS4.B-H1")</f>
        <v>LS4.B-H1</v>
      </c>
      <c r="D3" s="90" t="str">
        <f>IFERROR(__xludf.DUMMYFUNCTION("""COMPUTED_VALUE"""),"Natural selection occurs only if there is both (1) variation in the genetic information between organisms in a population and (2) variation in the expression of that genetic information–that is, trait variation–that leads to differences in performance amo"&amp;"ng individuals.")</f>
        <v>Natural selection occurs only if there is both (1) variation in the genetic information between organisms in a population and (2) variation in the expression of that genetic information–that is, trait variation–that leads to differences in performance among individuals.</v>
      </c>
      <c r="E3" s="90" t="str">
        <f>IFERROR(__xludf.DUMMYFUNCTION("""COMPUTED_VALUE"""),"NGSS")</f>
        <v>NGSS</v>
      </c>
      <c r="F3" s="90" t="str">
        <f>IFERROR(__xludf.DUMMYFUNCTION("""COMPUTED_VALUE"""),"DCI")</f>
        <v>DCI</v>
      </c>
      <c r="G3" s="90" t="str">
        <f>IFERROR(__xludf.DUMMYFUNCTION("""COMPUTED_VALUE"""),"9,10,11,12")</f>
        <v>9,10,11,12</v>
      </c>
      <c r="H3" s="90" t="str">
        <f>IFERROR(__xludf.DUMMYFUNCTION("""COMPUTED_VALUE"""),"Science")</f>
        <v>Science</v>
      </c>
      <c r="I3" s="90" t="str">
        <f>IFERROR(__xludf.DUMMYFUNCTION("""COMPUTED_VALUE"""),"Disciplinary Core ideas")</f>
        <v>Disciplinary Core ideas</v>
      </c>
      <c r="J3" s="90" t="str">
        <f>IFERROR(__xludf.DUMMYFUNCTION("""COMPUTED_VALUE"""),"Natural Selection")</f>
        <v>Natural Selection</v>
      </c>
      <c r="K3" s="90" t="str">
        <f>IFERROR(__xludf.DUMMYFUNCTION("""COMPUTED_VALUE"""),"HS-LS4-2")</f>
        <v>HS-LS4-2</v>
      </c>
      <c r="L3" s="90" t="str">
        <f>IFERROR(__xludf.DUMMYFUNCTION("""COMPUTED_VALUE"""),"Construct an explanation based on evidence that the process of evolution primarily results from four factors: (1) the potential for a species to increase in number, (2) the heritable genetic variation of individuals in a species due to mutation and sexual"&amp;" reproduction, (3) competition for limited resources, and (4) the proliferation of those organisms that are better able to survive and reproduce in the environment.")</f>
        <v>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v>
      </c>
      <c r="M3" s="90"/>
      <c r="N3" s="90"/>
      <c r="O3" s="90"/>
      <c r="P3" s="90"/>
      <c r="Q3" s="90" t="str">
        <f>IFERROR(__xludf.DUMMYFUNCTION("""COMPUTED_VALUE"""),"Emphasis is on using evidence to explain the influence each of the four factors has on number of organisms, behaviors, morphology, or physiology in terms of ability to compete for limited resources and subsequent survival of individuals and adaptation of "&amp;"species. Examples of evidence could include mathematical models such as simple distribution graphs and proportional reasoning.")</f>
        <v>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v>
      </c>
      <c r="R3" s="90" t="str">
        <f>IFERROR(__xludf.DUMMYFUNCTION("""COMPUTED_VALUE"""),"Assessment does not include other mechanisms of evolution, such as genetic drift, gene flow through migration, and co-evolution.")</f>
        <v>Assessment does not include other mechanisms of evolution, such as genetic drift, gene flow through migration, and co-evolution.</v>
      </c>
      <c r="S3" s="90"/>
      <c r="T3" s="90"/>
      <c r="U3" s="90"/>
      <c r="V3" s="90"/>
      <c r="W3" s="90"/>
      <c r="X3" s="90"/>
      <c r="Y3" s="90"/>
      <c r="Z3" s="90"/>
    </row>
    <row r="4">
      <c r="A4" s="91" t="str">
        <f>IFERROR(__xludf.DUMMYFUNCTION("""COMPUTED_VALUE"""),"1,2")</f>
        <v>1,2</v>
      </c>
      <c r="B4" s="90" t="str">
        <f>IFERROR(__xludf.DUMMYFUNCTION("""COMPUTED_VALUE"""),"1: Provide examples of variation in genes, traits, and individual survival, and why each is important for a species to persist and evolve.
2: Summarize how human activities fragment animal populations and how habitat fragmentation limits gene flow, reduci"&amp;"ng genetic variation.")</f>
        <v>1: Provide examples of variation in genes, traits, and individual survival, and why each is important for a species to persist and evolve.
2: Summarize how human activities fragment animal populations and how habitat fragmentation limits gene flow, reducing genetic variation.</v>
      </c>
      <c r="C4" s="90" t="str">
        <f>IFERROR(__xludf.DUMMYFUNCTION("""COMPUTED_VALUE"""),"LS4.C-H1")</f>
        <v>LS4.C-H1</v>
      </c>
      <c r="D4" s="90" t="str">
        <f>IFERROR(__xludf.DUMMYFUNCTION("""COMPUTED_VALUE"""),"Evolution is a consequence of the interaction of four factors: (1) the potential for a species to increase in number, (2) the genetic variation of individuals in a species due to mutation and sexual reproduction, (3) competition for an environment’s limit"&amp;"ed supply of the resources that individuals need in order to survive and reproduce, and (4) the ensuing proliferation of those organisms that are better able to survive and reproduce in that environment.")</f>
        <v>Evolution is a consequence of the interaction of four factors: (1) the potential for a species to increase in number, (2) the genetic variation of individuals in a species due to mutation and sexual reproduction, (3) competition for an environment’s limited supply of the resources that individuals need in order to survive and reproduce, and (4) the ensuing proliferation of those organisms that are better able to survive and reproduce in that environment.</v>
      </c>
      <c r="E4" s="90" t="str">
        <f>IFERROR(__xludf.DUMMYFUNCTION("""COMPUTED_VALUE"""),"NGSS")</f>
        <v>NGSS</v>
      </c>
      <c r="F4" s="90" t="str">
        <f>IFERROR(__xludf.DUMMYFUNCTION("""COMPUTED_VALUE"""),"DCI")</f>
        <v>DCI</v>
      </c>
      <c r="G4" s="90" t="str">
        <f>IFERROR(__xludf.DUMMYFUNCTION("""COMPUTED_VALUE"""),"9,10,11,12")</f>
        <v>9,10,11,12</v>
      </c>
      <c r="H4" s="90" t="str">
        <f>IFERROR(__xludf.DUMMYFUNCTION("""COMPUTED_VALUE"""),"Science")</f>
        <v>Science</v>
      </c>
      <c r="I4" s="90" t="str">
        <f>IFERROR(__xludf.DUMMYFUNCTION("""COMPUTED_VALUE"""),"Disciplinary Core ideas")</f>
        <v>Disciplinary Core ideas</v>
      </c>
      <c r="J4" s="90" t="str">
        <f>IFERROR(__xludf.DUMMYFUNCTION("""COMPUTED_VALUE"""),"Adaptation")</f>
        <v>Adaptation</v>
      </c>
      <c r="K4" s="90" t="str">
        <f>IFERROR(__xludf.DUMMYFUNCTION("""COMPUTED_VALUE"""),"HS-LS4-2")</f>
        <v>HS-LS4-2</v>
      </c>
      <c r="L4" s="90" t="str">
        <f>IFERROR(__xludf.DUMMYFUNCTION("""COMPUTED_VALUE"""),"Construct an explanation based on evidence that the process of evolution primarily results from four factors: (1) the potential for a species to increase in number, (2) the heritable genetic variation of individuals in a species due to mutation and sexual"&amp;" reproduction, (3) competition for limited resources, and (4) the proliferation of those organisms that are better able to survive and reproduce in the environment.")</f>
        <v>Construct an explanation based on evidence that the process of evolution primarily results from four factors: (1) the potential for a species to increase in number, (2) the heritable genetic variation of individuals in a species due to mutation and sexual reproduction, (3) competition for limited resources, and (4) the proliferation of those organisms that are better able to survive and reproduce in the environment.</v>
      </c>
      <c r="M4" s="90"/>
      <c r="N4" s="90"/>
      <c r="O4" s="90"/>
      <c r="P4" s="90"/>
      <c r="Q4" s="90" t="str">
        <f>IFERROR(__xludf.DUMMYFUNCTION("""COMPUTED_VALUE"""),"Emphasis is on using evidence to explain the influence each of the four factors has on number of organisms, behaviors, morphology, or physiology in terms of ability to compete for limited resources and subsequent survival of individuals and adaptation of "&amp;"species. Examples of evidence could include mathematical models such as simple distribution graphs and proportional reasoning.")</f>
        <v>Emphasis is on using evidence to explain the influence each of the four factors has on number of organisms, behaviors, morphology, or physiology in terms of ability to compete for limited resources and subsequent survival of individuals and adaptation of species. Examples of evidence could include mathematical models such as simple distribution graphs and proportional reasoning.</v>
      </c>
      <c r="R4" s="90" t="str">
        <f>IFERROR(__xludf.DUMMYFUNCTION("""COMPUTED_VALUE"""),"Assessment does not include other mechanisms of evolution, such as genetic drift, gene flow through migration, and co-evolution.")</f>
        <v>Assessment does not include other mechanisms of evolution, such as genetic drift, gene flow through migration, and co-evolution.</v>
      </c>
      <c r="S4" s="90"/>
      <c r="T4" s="90"/>
      <c r="U4" s="90"/>
      <c r="V4" s="90"/>
      <c r="W4" s="90"/>
      <c r="X4" s="90"/>
      <c r="Y4" s="90"/>
      <c r="Z4" s="90"/>
    </row>
    <row r="5">
      <c r="A5" s="91" t="str">
        <f>IFERROR(__xludf.DUMMYFUNCTION("""COMPUTED_VALUE"""),"2")</f>
        <v>2</v>
      </c>
      <c r="B5" s="90" t="str">
        <f>IFERROR(__xludf.DUMMYFUNCTION("""COMPUTED_VALUE"""),"2: Summarize how human activities fragment animal populations and how habitat fragmentation limits gene flow, reducing genetic variation.")</f>
        <v>2: Summarize how human activities fragment animal populations and how habitat fragmentation limits gene flow, reducing genetic variation.</v>
      </c>
      <c r="C5" s="90" t="str">
        <f>IFERROR(__xludf.DUMMYFUNCTION("""COMPUTED_VALUE"""),"CEDS-H1")</f>
        <v>CEDS-H1</v>
      </c>
      <c r="D5" s="90" t="str">
        <f>IFERROR(__xludf.DUMMYFUNCTION("""COMPUTED_VALUE"""),"Make a quantitative and/or qualitative claim regarding the relationship between dependent and independent variables.")</f>
        <v>Make a quantitative and/or qualitative claim regarding the relationship between dependent and independent variables.</v>
      </c>
      <c r="E5" s="90" t="str">
        <f>IFERROR(__xludf.DUMMYFUNCTION("""COMPUTED_VALUE"""),"NGSS")</f>
        <v>NGSS</v>
      </c>
      <c r="F5" s="90" t="str">
        <f>IFERROR(__xludf.DUMMYFUNCTION("""COMPUTED_VALUE"""),"SEP")</f>
        <v>SEP</v>
      </c>
      <c r="G5" s="90" t="str">
        <f>IFERROR(__xludf.DUMMYFUNCTION("""COMPUTED_VALUE"""),"9,10,11,12")</f>
        <v>9,10,11,12</v>
      </c>
      <c r="H5" s="90" t="str">
        <f>IFERROR(__xludf.DUMMYFUNCTION("""COMPUTED_VALUE"""),"Science")</f>
        <v>Science</v>
      </c>
      <c r="I5" s="90" t="str">
        <f>IFERROR(__xludf.DUMMYFUNCTION("""COMPUTED_VALUE"""),"Science &amp; Engineering Practices")</f>
        <v>Science &amp; Engineering Practices</v>
      </c>
      <c r="J5" s="90" t="str">
        <f>IFERROR(__xludf.DUMMYFUNCTION("""COMPUTED_VALUE"""),"Constructing Explanations &amp; Designing Solutions")</f>
        <v>Constructing Explanations &amp; Designing Solutions</v>
      </c>
      <c r="K5" s="90"/>
      <c r="L5" s="90"/>
      <c r="M5" s="90"/>
      <c r="N5" s="90"/>
      <c r="O5" s="90"/>
      <c r="P5" s="90"/>
      <c r="Q5" s="90"/>
      <c r="R5" s="90"/>
      <c r="S5" s="90"/>
      <c r="T5" s="90"/>
      <c r="U5" s="90"/>
      <c r="V5" s="90"/>
      <c r="W5" s="90"/>
      <c r="X5" s="90"/>
      <c r="Y5" s="90"/>
      <c r="Z5" s="90"/>
    </row>
    <row r="6">
      <c r="A6" s="91" t="str">
        <f>IFERROR(__xludf.DUMMYFUNCTION("""COMPUTED_VALUE"""),"2,3,4")</f>
        <v>2,3,4</v>
      </c>
      <c r="B6" s="90" t="str">
        <f>IFERROR(__xludf.DUMMYFUNCTION("""COMPUTED_VALUE"""),"2: Summarize how human activities fragment animal populations and how habitat fragmentation limits gene flow, reducing genetic variation.
3: Predict how increasing genetic variation by introducing new individuals (i.e. by conducting genetic rescue) will i"&amp;"mpact population size.
4: Create a logic model showing how genetic rescue occurs; i.e. how the introduction of new individuals to a small, inbred population on the verge of extinction provides needed genetic variation for the population to survive and rec"&amp;"over.")</f>
        <v>2: Summarize how human activities fragment animal populations and how habitat fragmentation limits gene flow, reducing genetic variation.
3: Predict how increasing genetic variation by introducing new individuals (i.e. by conducting genetic rescue) will impact population size.
4: Create a logic model showing how genetic rescue occurs; i.e. how the introduction of new individuals to a small, inbred population on the verge of extinction provides needed genetic variation for the population to survive and recover.</v>
      </c>
      <c r="C6" s="90" t="str">
        <f>IFERROR(__xludf.DUMMYFUNCTION("""COMPUTED_VALUE"""),"CCRA.SL.5")</f>
        <v>CCRA.SL.5</v>
      </c>
      <c r="D6" s="90" t="str">
        <f>IFERROR(__xludf.DUMMYFUNCTION("""COMPUTED_VALUE"""),"Make strategic use of digital media and visual displays of data to express information and enhance understanding of presentations.")</f>
        <v>Make strategic use of digital media and visual displays of data to express information and enhance understanding of presentations.</v>
      </c>
      <c r="E6" s="90" t="str">
        <f>IFERROR(__xludf.DUMMYFUNCTION("""COMPUTED_VALUE"""),"Common Core ELA")</f>
        <v>Common Core ELA</v>
      </c>
      <c r="F6" s="90" t="str">
        <f>IFERROR(__xludf.DUMMYFUNCTION("""COMPUTED_VALUE"""),"LS&amp;L")</f>
        <v>LS&amp;L</v>
      </c>
      <c r="G6" s="90" t="str">
        <f>IFERROR(__xludf.DUMMYFUNCTION("""COMPUTED_VALUE"""),"K,1,2,3,4,5,6,7,8,9,10,11,12")</f>
        <v>K,1,2,3,4,5,6,7,8,9,10,11,12</v>
      </c>
      <c r="H6" s="90" t="str">
        <f>IFERROR(__xludf.DUMMYFUNCTION("""COMPUTED_VALUE"""),"ELA")</f>
        <v>ELA</v>
      </c>
      <c r="I6" s="90" t="str">
        <f>IFERROR(__xludf.DUMMYFUNCTION("""COMPUTED_VALUE"""),"Language, Speaking &amp; Listening")</f>
        <v>Language, Speaking &amp; Listening</v>
      </c>
      <c r="J6" s="90"/>
      <c r="K6" s="90"/>
      <c r="L6" s="90"/>
      <c r="M6" s="90" t="str">
        <f>IFERROR(__xludf.DUMMYFUNCTION("""COMPUTED_VALUE"""),"Speaking &amp; Listening")</f>
        <v>Speaking &amp; Listening</v>
      </c>
      <c r="N6" s="90" t="str">
        <f>IFERROR(__xludf.DUMMYFUNCTION("""COMPUTED_VALUE"""),"SL")</f>
        <v>SL</v>
      </c>
      <c r="O6" s="92" t="str">
        <f>IFERROR(__xludf.DUMMYFUNCTION("""COMPUTED_VALUE"""),"http://corestandards.org/ELA-Literacy/CCRA/SL/5/")</f>
        <v>http://corestandards.org/ELA-Literacy/CCRA/SL/5/</v>
      </c>
      <c r="P6" s="90"/>
      <c r="Q6" s="90"/>
      <c r="R6" s="90"/>
      <c r="S6" s="90"/>
      <c r="T6" s="90"/>
      <c r="U6" s="90"/>
      <c r="V6" s="90"/>
      <c r="W6" s="90"/>
      <c r="X6" s="90"/>
      <c r="Y6" s="90"/>
      <c r="Z6" s="90"/>
    </row>
    <row r="7">
      <c r="A7" s="91" t="str">
        <f>IFERROR(__xludf.DUMMYFUNCTION("""COMPUTED_VALUE"""),"3")</f>
        <v>3</v>
      </c>
      <c r="B7" s="90" t="str">
        <f>IFERROR(__xludf.DUMMYFUNCTION("""COMPUTED_VALUE"""),"3: Predict how increasing genetic variation by introducing new individuals (i.e. by conducting genetic rescue) will impact population size.")</f>
        <v>3: Predict how increasing genetic variation by introducing new individuals (i.e. by conducting genetic rescue) will impact population size.</v>
      </c>
      <c r="C7" s="90" t="str">
        <f>IFERROR(__xludf.DUMMYFUNCTION("""COMPUTED_VALUE"""),"D2.Geo.6.9-12")</f>
        <v>D2.Geo.6.9-12</v>
      </c>
      <c r="D7" s="90" t="str">
        <f>IFERROR(__xludf.DUMMYFUNCTION("""COMPUTED_VALUE"""),"Evaluate the impact of human settlement activities on the environmental and cultural characteristics of specific places and regions.")</f>
        <v>Evaluate the impact of human settlement activities on the environmental and cultural characteristics of specific places and regions.</v>
      </c>
      <c r="E7" s="90" t="str">
        <f>IFERROR(__xludf.DUMMYFUNCTION("""COMPUTED_VALUE"""),"C3")</f>
        <v>C3</v>
      </c>
      <c r="F7" s="90" t="str">
        <f>IFERROR(__xludf.DUMMYFUNCTION("""COMPUTED_VALUE"""),"CEGH")</f>
        <v>CEGH</v>
      </c>
      <c r="G7" s="90" t="str">
        <f>IFERROR(__xludf.DUMMYFUNCTION("""COMPUTED_VALUE"""),"9,10,11,12")</f>
        <v>9,10,11,12</v>
      </c>
      <c r="H7" s="90" t="str">
        <f>IFERROR(__xludf.DUMMYFUNCTION("""COMPUTED_VALUE"""),"Social Studies")</f>
        <v>Social Studies</v>
      </c>
      <c r="I7" s="90" t="str">
        <f>IFERROR(__xludf.DUMMYFUNCTION("""COMPUTED_VALUE"""),"Civics, Economics, Geography &amp; History")</f>
        <v>Civics, Economics, Geography &amp; History</v>
      </c>
      <c r="J7" s="90"/>
      <c r="K7" s="90"/>
      <c r="L7" s="90"/>
      <c r="M7" s="90" t="str">
        <f>IFERROR(__xludf.DUMMYFUNCTION("""COMPUTED_VALUE"""),"Applying Disciplinary Concepts &amp; Tools")</f>
        <v>Applying Disciplinary Concepts &amp; Tools</v>
      </c>
      <c r="N7" s="90" t="str">
        <f>IFERROR(__xludf.DUMMYFUNCTION("""COMPUTED_VALUE"""),"ADCT")</f>
        <v>ADCT</v>
      </c>
      <c r="O7" s="90"/>
      <c r="P7" s="90"/>
      <c r="Q7" s="90"/>
      <c r="R7" s="90"/>
      <c r="S7" s="90"/>
      <c r="T7" s="90"/>
      <c r="U7" s="90"/>
      <c r="V7" s="90"/>
      <c r="W7" s="90"/>
      <c r="X7" s="90"/>
      <c r="Y7" s="90"/>
      <c r="Z7" s="90"/>
    </row>
    <row r="8">
      <c r="A8" s="91" t="str">
        <f>IFERROR(__xludf.DUMMYFUNCTION("""COMPUTED_VALUE"""),"3")</f>
        <v>3</v>
      </c>
      <c r="B8" s="90" t="str">
        <f>IFERROR(__xludf.DUMMYFUNCTION("""COMPUTED_VALUE"""),"3: Predict how increasing genetic variation by introducing new individuals (i.e. by conducting genetic rescue) will impact population size.")</f>
        <v>3: Predict how increasing genetic variation by introducing new individuals (i.e. by conducting genetic rescue) will impact population size.</v>
      </c>
      <c r="C8" s="90" t="str">
        <f>IFERROR(__xludf.DUMMYFUNCTION("""COMPUTED_VALUE"""),"LS4.D-H2")</f>
        <v>LS4.D-H2</v>
      </c>
      <c r="D8" s="90" t="str">
        <f>IFERROR(__xludf.DUMMYFUNCTION("""COMPUTED_VALUE"""),"Humans depend on the living world for the resources and other benefits provided by biodiversity. But human activity is also having adverse impacts on biodiversity through overpopulation, overexploitation, habitat destruction, pollution, introduction of in"&amp;"vasive species, and climate change. Thus, sustaining biodiversity so that ecosystem functioning and productivity are maintained is essential to supporting and enhancing life on Earth. Sustaining biodiversity also aids humanity by preserving landscapes of "&amp;"recreational or inspirational value.")</f>
        <v>Humans depend on the living world for the resources and other benefits provided by biodiversity. But human activity is also having adverse impacts on biodiversity through overpopulation, overexploitation, habitat destruction, pollution, introduction of invasive species, and climate change. Thus, sustaining biodiversity so that ecosystem functioning and productivity are maintained is essential to supporting and enhancing life on Earth. Sustaining biodiversity also aids humanity by preserving landscapes of recreational or inspirational value.</v>
      </c>
      <c r="E8" s="90" t="str">
        <f>IFERROR(__xludf.DUMMYFUNCTION("""COMPUTED_VALUE"""),"NGSS")</f>
        <v>NGSS</v>
      </c>
      <c r="F8" s="90" t="str">
        <f>IFERROR(__xludf.DUMMYFUNCTION("""COMPUTED_VALUE"""),"DCI")</f>
        <v>DCI</v>
      </c>
      <c r="G8" s="90" t="str">
        <f>IFERROR(__xludf.DUMMYFUNCTION("""COMPUTED_VALUE"""),"9,10,11,12")</f>
        <v>9,10,11,12</v>
      </c>
      <c r="H8" s="90" t="str">
        <f>IFERROR(__xludf.DUMMYFUNCTION("""COMPUTED_VALUE"""),"Science")</f>
        <v>Science</v>
      </c>
      <c r="I8" s="90" t="str">
        <f>IFERROR(__xludf.DUMMYFUNCTION("""COMPUTED_VALUE"""),"Disciplinary Core ideas")</f>
        <v>Disciplinary Core ideas</v>
      </c>
      <c r="J8" s="90" t="str">
        <f>IFERROR(__xludf.DUMMYFUNCTION("""COMPUTED_VALUE"""),"Biodiversity &amp; Humans")</f>
        <v>Biodiversity &amp; Humans</v>
      </c>
      <c r="K8" s="90" t="str">
        <f>IFERROR(__xludf.DUMMYFUNCTION("""COMPUTED_VALUE"""),"HS-LS4-6")</f>
        <v>HS-LS4-6</v>
      </c>
      <c r="L8" s="90" t="str">
        <f>IFERROR(__xludf.DUMMYFUNCTION("""COMPUTED_VALUE"""),"Create or revise a simulation to test a solution to mitigate adverse impacts of human activity on biodiversity.")</f>
        <v>Create or revise a simulation to test a solution to mitigate adverse impacts of human activity on biodiversity.</v>
      </c>
      <c r="M8" s="90"/>
      <c r="N8" s="90"/>
      <c r="O8" s="90"/>
      <c r="P8" s="90"/>
      <c r="Q8" s="90" t="str">
        <f>IFERROR(__xludf.DUMMYFUNCTION("""COMPUTED_VALUE"""),"Emphasis is on designing solutions for a proposed problem related to threatened or endangered species, or to genetic variation of organisms for multiple species.")</f>
        <v>Emphasis is on designing solutions for a proposed problem related to threatened or endangered species, or to genetic variation of organisms for multiple species.</v>
      </c>
      <c r="R8" s="90"/>
      <c r="S8" s="90"/>
      <c r="T8" s="90"/>
      <c r="U8" s="90"/>
      <c r="V8" s="90"/>
      <c r="W8" s="90"/>
      <c r="X8" s="90"/>
      <c r="Y8" s="90"/>
      <c r="Z8" s="90"/>
    </row>
    <row r="9">
      <c r="A9" s="91" t="str">
        <f>IFERROR(__xludf.DUMMYFUNCTION("""COMPUTED_VALUE"""),"3, 5")</f>
        <v>3, 5</v>
      </c>
      <c r="B9" s="90" t="str">
        <f>IFERROR(__xludf.DUMMYFUNCTION("""COMPUTED_VALUE"""),"3: Predict how increasing genetic variation by introducing new individuals (i.e. by conducting genetic rescue) will impact population size.
5: Demonstrate understanding of how reduction in both population size and genetic variation in endangered species l"&amp;"ead to the ""extinction vortex""—the increasing likelihood of small populations to blink out due to low population size and recessive genetics from inbreeding.")</f>
        <v>3: Predict how increasing genetic variation by introducing new individuals (i.e. by conducting genetic rescue) will impact population size.
5: Demonstrate understanding of how reduction in both population size and genetic variation in endangered species lead to the "extinction vortex"—the increasing likelihood of small populations to blink out due to low population size and recessive genetics from inbreeding.</v>
      </c>
      <c r="C9" s="90" t="str">
        <f>IFERROR(__xludf.DUMMYFUNCTION("""COMPUTED_VALUE"""),"LS4.C-H5")</f>
        <v>LS4.C-H5</v>
      </c>
      <c r="D9" s="90" t="str">
        <f>IFERROR(__xludf.DUMMYFUNCTION("""COMPUTED_VALUE"""),"Species become extinct because they can no longer survive and reproduce in their altered environment. If members cannot adjust to change that is too fast or drastic, the opportunity for the species’ evolution is lost.")</f>
        <v>Species become extinct because they can no longer survive and reproduce in their altered environment. If members cannot adjust to change that is too fast or drastic, the opportunity for the species’ evolution is lost.</v>
      </c>
      <c r="E9" s="90" t="str">
        <f>IFERROR(__xludf.DUMMYFUNCTION("""COMPUTED_VALUE"""),"NGSS")</f>
        <v>NGSS</v>
      </c>
      <c r="F9" s="90" t="str">
        <f>IFERROR(__xludf.DUMMYFUNCTION("""COMPUTED_VALUE"""),"DCI")</f>
        <v>DCI</v>
      </c>
      <c r="G9" s="90" t="str">
        <f>IFERROR(__xludf.DUMMYFUNCTION("""COMPUTED_VALUE"""),"9,10,11,12")</f>
        <v>9,10,11,12</v>
      </c>
      <c r="H9" s="90" t="str">
        <f>IFERROR(__xludf.DUMMYFUNCTION("""COMPUTED_VALUE"""),"Science")</f>
        <v>Science</v>
      </c>
      <c r="I9" s="90" t="str">
        <f>IFERROR(__xludf.DUMMYFUNCTION("""COMPUTED_VALUE"""),"Disciplinary Core ideas")</f>
        <v>Disciplinary Core ideas</v>
      </c>
      <c r="J9" s="90" t="str">
        <f>IFERROR(__xludf.DUMMYFUNCTION("""COMPUTED_VALUE"""),"Adaptation")</f>
        <v>Adaptation</v>
      </c>
      <c r="K9" s="90" t="str">
        <f>IFERROR(__xludf.DUMMYFUNCTION("""COMPUTED_VALUE"""),"HS-LS4-5")</f>
        <v>HS-LS4-5</v>
      </c>
      <c r="L9" s="90" t="str">
        <f>IFERROR(__xludf.DUMMYFUNCTION("""COMPUTED_VALUE"""),"Evaluate the evidence supporting claims that changes in environmental conditions may result in: (1) increases in the number of individuals of some species, (2) the emergence of new species over time, and (3) the extinction of other species.")</f>
        <v>Evaluate the evidence supporting claims that changes in environmental conditions may result in: (1) increases in the number of individuals of some species, (2) the emergence of new species over time, and (3) the extinction of other species.</v>
      </c>
      <c r="M9" s="90"/>
      <c r="N9" s="90"/>
      <c r="O9" s="90"/>
      <c r="P9" s="90"/>
      <c r="Q9" s="90" t="str">
        <f>IFERROR(__xludf.DUMMYFUNCTION("""COMPUTED_VALUE"""),"Emphasis is on determining cause and effect relationships for how changes to the environment such as deforestation, fishing, application of fertilizers, drought, flood, and the rate of change of the environment affect distribution or disappearance of trai"&amp;"ts in species.")</f>
        <v>Emphasis is on determining cause and effect relationships for how changes to the environment such as deforestation, fishing, application of fertilizers, drought, flood, and the rate of change of the environment affect distribution or disappearance of traits in species.</v>
      </c>
      <c r="R9" s="90"/>
      <c r="S9" s="90"/>
      <c r="T9" s="90"/>
      <c r="U9" s="90"/>
      <c r="V9" s="90"/>
      <c r="W9" s="90"/>
      <c r="X9" s="90"/>
      <c r="Y9" s="90"/>
      <c r="Z9" s="90"/>
    </row>
    <row r="10">
      <c r="A10" s="91" t="str">
        <f>IFERROR(__xludf.DUMMYFUNCTION("""COMPUTED_VALUE"""),"4")</f>
        <v>4</v>
      </c>
      <c r="B10" s="90" t="str">
        <f>IFERROR(__xludf.DUMMYFUNCTION("""COMPUTED_VALUE"""),"4: Create a logic model showing how genetic rescue occurs; i.e. how the introduction of new individuals to a small, inbred population on the verge of extinction provides needed genetic variation for the population to survive and recover.")</f>
        <v>4: Create a logic model showing how genetic rescue occurs; i.e. how the introduction of new individuals to a small, inbred population on the verge of extinction provides needed genetic variation for the population to survive and recover.</v>
      </c>
      <c r="C10" s="90" t="str">
        <f>IFERROR(__xludf.DUMMYFUNCTION("""COMPUTED_VALUE"""),"W.9-10.3c")</f>
        <v>W.9-10.3c</v>
      </c>
      <c r="D10" s="90" t="str">
        <f>IFERROR(__xludf.DUMMYFUNCTION("""COMPUTED_VALUE"""),"Use a variety of techniques to sequence events so that they build on one another to create a coherent whole.")</f>
        <v>Use a variety of techniques to sequence events so that they build on one another to create a coherent whole.</v>
      </c>
      <c r="E10" s="90" t="str">
        <f>IFERROR(__xludf.DUMMYFUNCTION("""COMPUTED_VALUE"""),"Common Core ELA")</f>
        <v>Common Core ELA</v>
      </c>
      <c r="F10" s="90" t="str">
        <f>IFERROR(__xludf.DUMMYFUNCTION("""COMPUTED_VALUE"""),"W")</f>
        <v>W</v>
      </c>
      <c r="G10" s="90" t="str">
        <f>IFERROR(__xludf.DUMMYFUNCTION("""COMPUTED_VALUE"""),"9,10")</f>
        <v>9,10</v>
      </c>
      <c r="H10" s="90" t="str">
        <f>IFERROR(__xludf.DUMMYFUNCTION("""COMPUTED_VALUE"""),"ELA")</f>
        <v>ELA</v>
      </c>
      <c r="I10" s="90" t="str">
        <f>IFERROR(__xludf.DUMMYFUNCTION("""COMPUTED_VALUE"""),"Writing")</f>
        <v>Writing</v>
      </c>
      <c r="J10" s="90"/>
      <c r="K10" s="90"/>
      <c r="L10" s="90"/>
      <c r="M10" s="90" t="str">
        <f>IFERROR(__xludf.DUMMYFUNCTION("""COMPUTED_VALUE"""),"Writing")</f>
        <v>Writing</v>
      </c>
      <c r="N10" s="90" t="str">
        <f>IFERROR(__xludf.DUMMYFUNCTION("""COMPUTED_VALUE"""),"W")</f>
        <v>W</v>
      </c>
      <c r="O10" s="92" t="str">
        <f>IFERROR(__xludf.DUMMYFUNCTION("""COMPUTED_VALUE"""),"http://corestandards.org/ELA-Literacy/W/9-10/3/c/")</f>
        <v>http://corestandards.org/ELA-Literacy/W/9-10/3/c/</v>
      </c>
      <c r="P10" s="90"/>
      <c r="Q10" s="90"/>
      <c r="R10" s="90"/>
      <c r="S10" s="90"/>
      <c r="T10" s="90"/>
      <c r="U10" s="90"/>
      <c r="V10" s="90"/>
      <c r="W10" s="90"/>
      <c r="X10" s="90"/>
      <c r="Y10" s="90"/>
      <c r="Z10" s="90"/>
    </row>
    <row r="11">
      <c r="A11" s="91" t="str">
        <f>IFERROR(__xludf.DUMMYFUNCTION("""COMPUTED_VALUE"""),"5")</f>
        <v>5</v>
      </c>
      <c r="B11" s="90" t="str">
        <f>IFERROR(__xludf.DUMMYFUNCTION("""COMPUTED_VALUE"""),"5: Demonstrate understanding of how reduction in both population size and genetic variation in endangered species lead to the ""extinction vortex""—the increasing likelihood of small populations to blink out due to low population size and recessive geneti"&amp;"cs from inbreeding.")</f>
        <v>5: Demonstrate understanding of how reduction in both population size and genetic variation in endangered species lead to the "extinction vortex"—the increasing likelihood of small populations to blink out due to low population size and recessive genetics from inbreeding.</v>
      </c>
      <c r="C11" s="90" t="str">
        <f>IFERROR(__xludf.DUMMYFUNCTION("""COMPUTED_VALUE"""),"INFO-H5")</f>
        <v>INFO-H5</v>
      </c>
      <c r="D11" s="90" t="str">
        <f>IFERROR(__xludf.DUMMYFUNCTION("""COMPUTED_VALUE"""),"Communicate scientific and/or technical information or ideas (e.g. about phenomena and/or the process of development and the design and performance of a proposed process or system) in multiple formats (including orally, graphically, textually, and mathema"&amp;"tically).")</f>
        <v>Communicate scientific and/or technical information or ideas (e.g. about phenomena and/or the process of development and the design and performance of a proposed process or system) in multiple formats (including orally, graphically, textually, and mathematically).</v>
      </c>
      <c r="E11" s="90" t="str">
        <f>IFERROR(__xludf.DUMMYFUNCTION("""COMPUTED_VALUE"""),"NGSS")</f>
        <v>NGSS</v>
      </c>
      <c r="F11" s="90" t="str">
        <f>IFERROR(__xludf.DUMMYFUNCTION("""COMPUTED_VALUE"""),"SEP")</f>
        <v>SEP</v>
      </c>
      <c r="G11" s="90" t="str">
        <f>IFERROR(__xludf.DUMMYFUNCTION("""COMPUTED_VALUE"""),"9,10,11,12")</f>
        <v>9,10,11,12</v>
      </c>
      <c r="H11" s="90" t="str">
        <f>IFERROR(__xludf.DUMMYFUNCTION("""COMPUTED_VALUE"""),"Science")</f>
        <v>Science</v>
      </c>
      <c r="I11" s="90" t="str">
        <f>IFERROR(__xludf.DUMMYFUNCTION("""COMPUTED_VALUE"""),"Science &amp; Engineering Practices")</f>
        <v>Science &amp; Engineering Practices</v>
      </c>
      <c r="J11" s="90" t="str">
        <f>IFERROR(__xludf.DUMMYFUNCTION("""COMPUTED_VALUE"""),"Obtaining, Evaluating, &amp; Communicating Information")</f>
        <v>Obtaining, Evaluating, &amp; Communicating Information</v>
      </c>
      <c r="K11" s="90"/>
      <c r="L11" s="90"/>
      <c r="M11" s="90"/>
      <c r="N11" s="90"/>
      <c r="O11" s="90"/>
      <c r="P11" s="90"/>
      <c r="Q11" s="90"/>
      <c r="R11" s="90"/>
      <c r="S11" s="90"/>
      <c r="T11" s="90"/>
      <c r="U11" s="90"/>
      <c r="V11" s="90"/>
      <c r="W11" s="90"/>
      <c r="X11" s="90"/>
      <c r="Y11" s="90"/>
      <c r="Z11" s="90"/>
    </row>
    <row r="12">
      <c r="A12" s="91" t="str">
        <f>IFERROR(__xludf.DUMMYFUNCTION("""COMPUTED_VALUE"""),"6")</f>
        <v>6</v>
      </c>
      <c r="B12" s="90" t="str">
        <f>IFERROR(__xludf.DUMMYFUNCTION("""COMPUTED_VALUE"""),"6: Propose a model organism to use for research on species that are endangered or infeasible to study.")</f>
        <v>6: Propose a model organism to use for research on species that are endangered or infeasible to study.</v>
      </c>
      <c r="C12" s="90" t="str">
        <f>IFERROR(__xludf.DUMMYFUNCTION("""COMPUTED_VALUE"""),"SYS-H1")</f>
        <v>SYS-H1</v>
      </c>
      <c r="D12" s="90" t="str">
        <f>IFERROR(__xludf.DUMMYFUNCTION("""COMPUTED_VALUE"""),"Systems can be designed to do specific tasks.")</f>
        <v>Systems can be designed to do specific tasks.</v>
      </c>
      <c r="E12" s="90" t="str">
        <f>IFERROR(__xludf.DUMMYFUNCTION("""COMPUTED_VALUE"""),"NGSS")</f>
        <v>NGSS</v>
      </c>
      <c r="F12" s="90" t="str">
        <f>IFERROR(__xludf.DUMMYFUNCTION("""COMPUTED_VALUE"""),"CCC")</f>
        <v>CCC</v>
      </c>
      <c r="G12" s="90" t="str">
        <f>IFERROR(__xludf.DUMMYFUNCTION("""COMPUTED_VALUE"""),"9,10,11,12")</f>
        <v>9,10,11,12</v>
      </c>
      <c r="H12" s="90" t="str">
        <f>IFERROR(__xludf.DUMMYFUNCTION("""COMPUTED_VALUE"""),"Science")</f>
        <v>Science</v>
      </c>
      <c r="I12" s="90" t="str">
        <f>IFERROR(__xludf.DUMMYFUNCTION("""COMPUTED_VALUE"""),"Cross-Cutting Concepts")</f>
        <v>Cross-Cutting Concepts</v>
      </c>
      <c r="J12" s="90" t="str">
        <f>IFERROR(__xludf.DUMMYFUNCTION("""COMPUTED_VALUE"""),"Systems &amp; Systems Models")</f>
        <v>Systems &amp; Systems Models</v>
      </c>
      <c r="K12" s="90"/>
      <c r="L12" s="90"/>
      <c r="M12" s="90"/>
      <c r="N12" s="90"/>
      <c r="O12" s="90"/>
      <c r="P12" s="90"/>
      <c r="Q12" s="90"/>
      <c r="R12" s="90"/>
      <c r="S12" s="90"/>
      <c r="T12" s="90"/>
      <c r="U12" s="90"/>
      <c r="V12" s="90"/>
      <c r="W12" s="90"/>
      <c r="X12" s="90"/>
      <c r="Y12" s="90"/>
      <c r="Z12" s="90"/>
    </row>
    <row r="13">
      <c r="A13" s="91" t="str">
        <f>IFERROR(__xludf.DUMMYFUNCTION("""COMPUTED_VALUE"""),"6")</f>
        <v>6</v>
      </c>
      <c r="B13" s="90" t="str">
        <f>IFERROR(__xludf.DUMMYFUNCTION("""COMPUTED_VALUE"""),"6: Propose a model organism to use for research on species that are endangered or infeasible to study.")</f>
        <v>6: Propose a model organism to use for research on species that are endangered or infeasible to study.</v>
      </c>
      <c r="C13" s="90" t="str">
        <f>IFERROR(__xludf.DUMMYFUNCTION("""COMPUTED_VALUE"""),"SYS-H3")</f>
        <v>SYS-H3</v>
      </c>
      <c r="D13" s="90" t="str">
        <f>IFERROR(__xludf.DUMMYFUNCTION("""COMPUTED_VALUE"""),"Models (e.g., physical, mathematical, computer models) can be used to simulate systems and interactions–including energy, matter, and information flows– within and between systems at different scales.")</f>
        <v>Models (e.g., physical, mathematical, computer models) can be used to simulate systems and interactions–including energy, matter, and information flows– within and between systems at different scales.</v>
      </c>
      <c r="E13" s="90" t="str">
        <f>IFERROR(__xludf.DUMMYFUNCTION("""COMPUTED_VALUE"""),"NGSS")</f>
        <v>NGSS</v>
      </c>
      <c r="F13" s="90" t="str">
        <f>IFERROR(__xludf.DUMMYFUNCTION("""COMPUTED_VALUE"""),"CCC")</f>
        <v>CCC</v>
      </c>
      <c r="G13" s="90" t="str">
        <f>IFERROR(__xludf.DUMMYFUNCTION("""COMPUTED_VALUE"""),"9,10,11,12")</f>
        <v>9,10,11,12</v>
      </c>
      <c r="H13" s="90" t="str">
        <f>IFERROR(__xludf.DUMMYFUNCTION("""COMPUTED_VALUE"""),"Science")</f>
        <v>Science</v>
      </c>
      <c r="I13" s="90" t="str">
        <f>IFERROR(__xludf.DUMMYFUNCTION("""COMPUTED_VALUE"""),"Cross-Cutting Concepts")</f>
        <v>Cross-Cutting Concepts</v>
      </c>
      <c r="J13" s="90" t="str">
        <f>IFERROR(__xludf.DUMMYFUNCTION("""COMPUTED_VALUE"""),"Systems &amp; Systems Models")</f>
        <v>Systems &amp; Systems Models</v>
      </c>
      <c r="K13" s="90"/>
      <c r="L13" s="90"/>
      <c r="M13" s="90"/>
      <c r="N13" s="90"/>
      <c r="O13" s="90"/>
      <c r="P13" s="90"/>
      <c r="Q13" s="90"/>
      <c r="R13" s="90"/>
      <c r="S13" s="90"/>
      <c r="T13" s="90"/>
      <c r="U13" s="90"/>
      <c r="V13" s="90"/>
      <c r="W13" s="90"/>
      <c r="X13" s="90"/>
      <c r="Y13" s="90"/>
      <c r="Z13" s="90"/>
    </row>
    <row r="14">
      <c r="A14" s="91" t="str">
        <f>IFERROR(__xludf.DUMMYFUNCTION("""COMPUTED_VALUE"""),"6")</f>
        <v>6</v>
      </c>
      <c r="B14" s="90" t="str">
        <f>IFERROR(__xludf.DUMMYFUNCTION("""COMPUTED_VALUE"""),"6: Propose a model organism to use for research on species that are endangered or infeasible to study.")</f>
        <v>6: Propose a model organism to use for research on species that are endangered or infeasible to study.</v>
      </c>
      <c r="C14" s="90" t="str">
        <f>IFERROR(__xludf.DUMMYFUNCTION("""COMPUTED_VALUE"""),"SYS-H4")</f>
        <v>SYS-H4</v>
      </c>
      <c r="D14" s="90" t="str">
        <f>IFERROR(__xludf.DUMMYFUNCTION("""COMPUTED_VALUE"""),"Models can be used to predict the behavior of a system, but these predictions have limited precision and reliability due to the assumptions and approximations inherent in models.")</f>
        <v>Models can be used to predict the behavior of a system, but these predictions have limited precision and reliability due to the assumptions and approximations inherent in models.</v>
      </c>
      <c r="E14" s="90" t="str">
        <f>IFERROR(__xludf.DUMMYFUNCTION("""COMPUTED_VALUE"""),"NGSS")</f>
        <v>NGSS</v>
      </c>
      <c r="F14" s="90" t="str">
        <f>IFERROR(__xludf.DUMMYFUNCTION("""COMPUTED_VALUE"""),"CCC")</f>
        <v>CCC</v>
      </c>
      <c r="G14" s="90" t="str">
        <f>IFERROR(__xludf.DUMMYFUNCTION("""COMPUTED_VALUE"""),"9,10,11,12")</f>
        <v>9,10,11,12</v>
      </c>
      <c r="H14" s="90" t="str">
        <f>IFERROR(__xludf.DUMMYFUNCTION("""COMPUTED_VALUE"""),"Science")</f>
        <v>Science</v>
      </c>
      <c r="I14" s="90" t="str">
        <f>IFERROR(__xludf.DUMMYFUNCTION("""COMPUTED_VALUE"""),"Cross-Cutting Concepts")</f>
        <v>Cross-Cutting Concepts</v>
      </c>
      <c r="J14" s="90" t="str">
        <f>IFERROR(__xludf.DUMMYFUNCTION("""COMPUTED_VALUE"""),"Systems &amp; Systems Models")</f>
        <v>Systems &amp; Systems Models</v>
      </c>
      <c r="K14" s="90"/>
      <c r="L14" s="90"/>
      <c r="M14" s="90"/>
      <c r="N14" s="90"/>
      <c r="O14" s="90"/>
      <c r="P14" s="90"/>
      <c r="Q14" s="90"/>
      <c r="R14" s="90"/>
      <c r="S14" s="90"/>
      <c r="T14" s="90"/>
      <c r="U14" s="90"/>
      <c r="V14" s="90"/>
      <c r="W14" s="90"/>
      <c r="X14" s="90"/>
      <c r="Y14" s="90"/>
      <c r="Z14" s="90"/>
    </row>
    <row r="15">
      <c r="A15" s="91" t="str">
        <f>IFERROR(__xludf.DUMMYFUNCTION("""COMPUTED_VALUE"""),"7")</f>
        <v>7</v>
      </c>
      <c r="B15" s="90" t="str">
        <f>IFERROR(__xludf.DUMMYFUNCTION("""COMPUTED_VALUE"""),"7: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C15" s="90" t="str">
        <f>IFERROR(__xludf.DUMMYFUNCTION("""COMPUTED_VALUE"""),"W.9-10.7")</f>
        <v>W.9-10.7</v>
      </c>
      <c r="D15" s="90" t="str">
        <f>IFERROR(__xludf.DUMMYFUNCTION("""COMPUTED_VALUE"""),"Conduct short as well as more sustained research projects to answer a question (including a self-generated question) or solve a problem; narrow or broaden the inquiry when appropriate; synthesize multiple sources on the subject, demonstrating understandin"&amp;"g of the subject under investigation.")</f>
        <v>Conduct short as well as more sustained research projects to answer a question (including a self-generated question) or solve a problem; narrow or broaden the inquiry when appropriate; synthesize multiple sources on the subject, demonstrating understanding of the subject under investigation.</v>
      </c>
      <c r="E15" s="90" t="str">
        <f>IFERROR(__xludf.DUMMYFUNCTION("""COMPUTED_VALUE"""),"Common Core ELA")</f>
        <v>Common Core ELA</v>
      </c>
      <c r="F15" s="90" t="str">
        <f>IFERROR(__xludf.DUMMYFUNCTION("""COMPUTED_VALUE"""),"W")</f>
        <v>W</v>
      </c>
      <c r="G15" s="90" t="str">
        <f>IFERROR(__xludf.DUMMYFUNCTION("""COMPUTED_VALUE"""),"9,10")</f>
        <v>9,10</v>
      </c>
      <c r="H15" s="90" t="str">
        <f>IFERROR(__xludf.DUMMYFUNCTION("""COMPUTED_VALUE"""),"ELA")</f>
        <v>ELA</v>
      </c>
      <c r="I15" s="90" t="str">
        <f>IFERROR(__xludf.DUMMYFUNCTION("""COMPUTED_VALUE"""),"Writing")</f>
        <v>Writing</v>
      </c>
      <c r="J15" s="90"/>
      <c r="K15" s="90"/>
      <c r="L15" s="90"/>
      <c r="M15" s="90" t="str">
        <f>IFERROR(__xludf.DUMMYFUNCTION("""COMPUTED_VALUE"""),"Writing")</f>
        <v>Writing</v>
      </c>
      <c r="N15" s="90" t="str">
        <f>IFERROR(__xludf.DUMMYFUNCTION("""COMPUTED_VALUE"""),"W")</f>
        <v>W</v>
      </c>
      <c r="O15" s="92" t="str">
        <f>IFERROR(__xludf.DUMMYFUNCTION("""COMPUTED_VALUE"""),"http://corestandards.org/ELA-Literacy/W/9-10/7/")</f>
        <v>http://corestandards.org/ELA-Literacy/W/9-10/7/</v>
      </c>
      <c r="P15" s="90"/>
      <c r="Q15" s="90"/>
      <c r="R15" s="90"/>
      <c r="S15" s="90"/>
      <c r="T15" s="90"/>
      <c r="U15" s="90"/>
      <c r="V15" s="90"/>
      <c r="W15" s="90"/>
      <c r="X15" s="90"/>
      <c r="Y15" s="90"/>
      <c r="Z15" s="90"/>
    </row>
    <row r="16">
      <c r="A16" s="91" t="str">
        <f>IFERROR(__xludf.DUMMYFUNCTION("""COMPUTED_VALUE"""),"7")</f>
        <v>7</v>
      </c>
      <c r="B16" s="90" t="str">
        <f>IFERROR(__xludf.DUMMYFUNCTION("""COMPUTED_VALUE"""),"7: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C16" s="90" t="str">
        <f>IFERROR(__xludf.DUMMYFUNCTION("""COMPUTED_VALUE"""),"HSS-ID.B.6")</f>
        <v>HSS-ID.B.6</v>
      </c>
      <c r="D16" s="90" t="str">
        <f>IFERROR(__xludf.DUMMYFUNCTION("""COMPUTED_VALUE"""),"Represent data on two quantitative variables on a scatter plot, and describe how the variables are related.")</f>
        <v>Represent data on two quantitative variables on a scatter plot, and describe how the variables are related.</v>
      </c>
      <c r="E16" s="90" t="str">
        <f>IFERROR(__xludf.DUMMYFUNCTION("""COMPUTED_VALUE"""),"Common Core Math")</f>
        <v>Common Core Math</v>
      </c>
      <c r="F16" s="90" t="str">
        <f>IFERROR(__xludf.DUMMYFUNCTION("""COMPUTED_VALUE"""),"MDP&amp;S")</f>
        <v>MDP&amp;S</v>
      </c>
      <c r="G16" s="90" t="str">
        <f>IFERROR(__xludf.DUMMYFUNCTION("""COMPUTED_VALUE"""),"9,10,11,12")</f>
        <v>9,10,11,12</v>
      </c>
      <c r="H16" s="90" t="str">
        <f>IFERROR(__xludf.DUMMYFUNCTION("""COMPUTED_VALUE"""),"Math")</f>
        <v>Math</v>
      </c>
      <c r="I16" s="90" t="str">
        <f>IFERROR(__xludf.DUMMYFUNCTION("""COMPUTED_VALUE"""),"Measurement, Data, Probability &amp; Statistics")</f>
        <v>Measurement, Data, Probability &amp; Statistics</v>
      </c>
      <c r="J16" s="90"/>
      <c r="K16" s="90"/>
      <c r="L16" s="90"/>
      <c r="M16" s="90" t="str">
        <f>IFERROR(__xludf.DUMMYFUNCTION("""COMPUTED_VALUE"""),"Interpreting Categorical &amp; Quantitative Data")</f>
        <v>Interpreting Categorical &amp; Quantitative Data</v>
      </c>
      <c r="N16" s="90" t="str">
        <f>IFERROR(__xludf.DUMMYFUNCTION("""COMPUTED_VALUE"""),"ID")</f>
        <v>ID</v>
      </c>
      <c r="O16" s="92" t="str">
        <f>IFERROR(__xludf.DUMMYFUNCTION("""COMPUTED_VALUE"""),"http://corestandards.org/Math/Content/HSS/ID/B/6/")</f>
        <v>http://corestandards.org/Math/Content/HSS/ID/B/6/</v>
      </c>
      <c r="P16" s="90" t="str">
        <f>IFERROR(__xludf.DUMMYFUNCTION("""COMPUTED_VALUE"""),"ID.B.6")</f>
        <v>ID.B.6</v>
      </c>
      <c r="Q16" s="90"/>
      <c r="R16" s="90"/>
      <c r="S16" s="90"/>
      <c r="T16" s="90"/>
      <c r="U16" s="90"/>
      <c r="V16" s="90"/>
      <c r="W16" s="90"/>
      <c r="X16" s="90"/>
      <c r="Y16" s="90"/>
      <c r="Z16" s="90"/>
    </row>
    <row r="17">
      <c r="A17" s="91" t="str">
        <f>IFERROR(__xludf.DUMMYFUNCTION("""COMPUTED_VALUE"""),"7")</f>
        <v>7</v>
      </c>
      <c r="B17" s="90" t="str">
        <f>IFERROR(__xludf.DUMMYFUNCTION("""COMPUTED_VALUE"""),"7: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C17" s="90" t="str">
        <f>IFERROR(__xludf.DUMMYFUNCTION("""COMPUTED_VALUE"""),"HSS-ID.C.7")</f>
        <v>HSS-ID.C.7</v>
      </c>
      <c r="D17" s="90" t="str">
        <f>IFERROR(__xludf.DUMMYFUNCTION("""COMPUTED_VALUE"""),"Interpret the slope (rate of change) and the intercept (constant term) of a linear model in the context of the data.")</f>
        <v>Interpret the slope (rate of change) and the intercept (constant term) of a linear model in the context of the data.</v>
      </c>
      <c r="E17" s="90" t="str">
        <f>IFERROR(__xludf.DUMMYFUNCTION("""COMPUTED_VALUE"""),"Common Core Math")</f>
        <v>Common Core Math</v>
      </c>
      <c r="F17" s="90" t="str">
        <f>IFERROR(__xludf.DUMMYFUNCTION("""COMPUTED_VALUE"""),"MDP&amp;S")</f>
        <v>MDP&amp;S</v>
      </c>
      <c r="G17" s="90" t="str">
        <f>IFERROR(__xludf.DUMMYFUNCTION("""COMPUTED_VALUE"""),"9,10,11,12")</f>
        <v>9,10,11,12</v>
      </c>
      <c r="H17" s="90" t="str">
        <f>IFERROR(__xludf.DUMMYFUNCTION("""COMPUTED_VALUE"""),"Math")</f>
        <v>Math</v>
      </c>
      <c r="I17" s="90" t="str">
        <f>IFERROR(__xludf.DUMMYFUNCTION("""COMPUTED_VALUE"""),"Measurement, Data, Probability &amp; Statistics")</f>
        <v>Measurement, Data, Probability &amp; Statistics</v>
      </c>
      <c r="J17" s="90"/>
      <c r="K17" s="90"/>
      <c r="L17" s="90"/>
      <c r="M17" s="90" t="str">
        <f>IFERROR(__xludf.DUMMYFUNCTION("""COMPUTED_VALUE"""),"Interpreting Categorical &amp; Quantitative Data")</f>
        <v>Interpreting Categorical &amp; Quantitative Data</v>
      </c>
      <c r="N17" s="90" t="str">
        <f>IFERROR(__xludf.DUMMYFUNCTION("""COMPUTED_VALUE"""),"ID")</f>
        <v>ID</v>
      </c>
      <c r="O17" s="92" t="str">
        <f>IFERROR(__xludf.DUMMYFUNCTION("""COMPUTED_VALUE"""),"http://corestandards.org/Math/Content/HSS/ID/C/7/")</f>
        <v>http://corestandards.org/Math/Content/HSS/ID/C/7/</v>
      </c>
      <c r="P17" s="90" t="str">
        <f>IFERROR(__xludf.DUMMYFUNCTION("""COMPUTED_VALUE"""),"ID.C.7")</f>
        <v>ID.C.7</v>
      </c>
      <c r="Q17" s="90"/>
      <c r="R17" s="90"/>
      <c r="S17" s="90"/>
      <c r="T17" s="90"/>
      <c r="U17" s="90"/>
      <c r="V17" s="90"/>
      <c r="W17" s="90"/>
      <c r="X17" s="90"/>
      <c r="Y17" s="90"/>
      <c r="Z17" s="90"/>
    </row>
    <row r="18">
      <c r="A18" s="91" t="str">
        <f>IFERROR(__xludf.DUMMYFUNCTION("""COMPUTED_VALUE"""),"7")</f>
        <v>7</v>
      </c>
      <c r="B18" s="90" t="str">
        <f>IFERROR(__xludf.DUMMYFUNCTION("""COMPUTED_VALUE"""),"7: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C18" s="90" t="str">
        <f>IFERROR(__xludf.DUMMYFUNCTION("""COMPUTED_VALUE"""),"DATA-H5")</f>
        <v>DATA-H5</v>
      </c>
      <c r="D18" s="90" t="str">
        <f>IFERROR(__xludf.DUMMYFUNCTION("""COMPUTED_VALUE"""),"Evaluate the impact of new data on a working explanation and/or model of a proposed process or system.")</f>
        <v>Evaluate the impact of new data on a working explanation and/or model of a proposed process or system.</v>
      </c>
      <c r="E18" s="90" t="str">
        <f>IFERROR(__xludf.DUMMYFUNCTION("""COMPUTED_VALUE"""),"NGSS")</f>
        <v>NGSS</v>
      </c>
      <c r="F18" s="90" t="str">
        <f>IFERROR(__xludf.DUMMYFUNCTION("""COMPUTED_VALUE"""),"SEP")</f>
        <v>SEP</v>
      </c>
      <c r="G18" s="90" t="str">
        <f>IFERROR(__xludf.DUMMYFUNCTION("""COMPUTED_VALUE"""),"9,10,11,12")</f>
        <v>9,10,11,12</v>
      </c>
      <c r="H18" s="90" t="str">
        <f>IFERROR(__xludf.DUMMYFUNCTION("""COMPUTED_VALUE"""),"Science")</f>
        <v>Science</v>
      </c>
      <c r="I18" s="90" t="str">
        <f>IFERROR(__xludf.DUMMYFUNCTION("""COMPUTED_VALUE"""),"Science &amp; Engineering Practices")</f>
        <v>Science &amp; Engineering Practices</v>
      </c>
      <c r="J18" s="90" t="str">
        <f>IFERROR(__xludf.DUMMYFUNCTION("""COMPUTED_VALUE"""),"Analyzing Data")</f>
        <v>Analyzing Data</v>
      </c>
      <c r="K18" s="90"/>
      <c r="L18" s="90"/>
      <c r="M18" s="90"/>
      <c r="N18" s="90"/>
      <c r="O18" s="90"/>
      <c r="P18" s="90"/>
      <c r="Q18" s="90"/>
      <c r="R18" s="90"/>
      <c r="S18" s="90"/>
      <c r="T18" s="90"/>
      <c r="U18" s="90"/>
      <c r="V18" s="90"/>
      <c r="W18" s="90"/>
      <c r="X18" s="90"/>
      <c r="Y18" s="90"/>
      <c r="Z18" s="90"/>
    </row>
    <row r="19">
      <c r="A19" s="91" t="str">
        <f>IFERROR(__xludf.DUMMYFUNCTION("""COMPUTED_VALUE"""),"7")</f>
        <v>7</v>
      </c>
      <c r="B19" s="90" t="str">
        <f>IFERROR(__xludf.DUMMYFUNCTION("""COMPUTED_VALUE"""),"7: Interpret scatter plot data from a model organism (Trinidadian guppies) and compare to related data in an endangered species (Florida panthers) to draw broader conclusions about the effectiveness of genetic rescue.")</f>
        <v>7: Interpret scatter plot data from a model organism (Trinidadian guppies) and compare to related data in an endangered species (Florida panthers) to draw broader conclusions about the effectiveness of genetic rescue.</v>
      </c>
      <c r="C19" s="90" t="str">
        <f>IFERROR(__xludf.DUMMYFUNCTION("""COMPUTED_VALUE"""),"SPQ-H5")</f>
        <v>SPQ-H5</v>
      </c>
      <c r="D19" s="90" t="str">
        <f>IFERROR(__xludf.DUMMYFUNCTION("""COMPUTED_VALUE"""),"Algebraic thinking is used to examine scientific data and predict the effect of a change in one variable on another (e.g., linear growth vs. exponential growth).")</f>
        <v>Algebraic thinking is used to examine scientific data and predict the effect of a change in one variable on another (e.g., linear growth vs. exponential growth).</v>
      </c>
      <c r="E19" s="90" t="str">
        <f>IFERROR(__xludf.DUMMYFUNCTION("""COMPUTED_VALUE"""),"NGSS")</f>
        <v>NGSS</v>
      </c>
      <c r="F19" s="90" t="str">
        <f>IFERROR(__xludf.DUMMYFUNCTION("""COMPUTED_VALUE"""),"CCC")</f>
        <v>CCC</v>
      </c>
      <c r="G19" s="90" t="str">
        <f>IFERROR(__xludf.DUMMYFUNCTION("""COMPUTED_VALUE"""),"9,10,11,12")</f>
        <v>9,10,11,12</v>
      </c>
      <c r="H19" s="90" t="str">
        <f>IFERROR(__xludf.DUMMYFUNCTION("""COMPUTED_VALUE"""),"Science")</f>
        <v>Science</v>
      </c>
      <c r="I19" s="90" t="str">
        <f>IFERROR(__xludf.DUMMYFUNCTION("""COMPUTED_VALUE"""),"Cross-Cutting Concepts")</f>
        <v>Cross-Cutting Concepts</v>
      </c>
      <c r="J19" s="90" t="str">
        <f>IFERROR(__xludf.DUMMYFUNCTION("""COMPUTED_VALUE"""),"Scale, Proportion, &amp; Quantity")</f>
        <v>Scale, Proportion, &amp; Quantity</v>
      </c>
      <c r="K19" s="90"/>
      <c r="L19" s="90"/>
      <c r="M19" s="90"/>
      <c r="N19" s="90"/>
      <c r="O19" s="90"/>
      <c r="P19" s="90"/>
      <c r="Q19" s="90"/>
      <c r="R19" s="90"/>
      <c r="S19" s="90"/>
      <c r="T19" s="90"/>
      <c r="U19" s="90"/>
      <c r="V19" s="90"/>
      <c r="W19" s="90"/>
      <c r="X19" s="90"/>
      <c r="Y19" s="90"/>
      <c r="Z19" s="90"/>
    </row>
    <row r="20">
      <c r="A20" s="91" t="str">
        <f>IFERROR(__xludf.DUMMYFUNCTION("""COMPUTED_VALUE"""),"8")</f>
        <v>8</v>
      </c>
      <c r="B20" s="90" t="str">
        <f>IFERROR(__xludf.DUMMYFUNCTION("""COMPUTED_VALUE"""),"8: Assess the potential risks and benefits of genetic rescue for a particular species, and propose a course of action.")</f>
        <v>8: Assess the potential risks and benefits of genetic rescue for a particular species, and propose a course of action.</v>
      </c>
      <c r="C20" s="90" t="str">
        <f>IFERROR(__xludf.DUMMYFUNCTION("""COMPUTED_VALUE"""),"D1.2.9-12")</f>
        <v>D1.2.9-12</v>
      </c>
      <c r="D20" s="90" t="str">
        <f>IFERROR(__xludf.DUMMYFUNCTION("""COMPUTED_VALUE"""),"Explain points of agreement and disagreement experts have about interpretations and applications of disciplinary concepts and ideas associated with a compelling question.")</f>
        <v>Explain points of agreement and disagreement experts have about interpretations and applications of disciplinary concepts and ideas associated with a compelling question.</v>
      </c>
      <c r="E20" s="90" t="str">
        <f>IFERROR(__xludf.DUMMYFUNCTION("""COMPUTED_VALUE"""),"C3")</f>
        <v>C3</v>
      </c>
      <c r="F20" s="90" t="str">
        <f>IFERROR(__xludf.DUMMYFUNCTION("""COMPUTED_VALUE"""),"DQPI")</f>
        <v>DQPI</v>
      </c>
      <c r="G20" s="90" t="str">
        <f>IFERROR(__xludf.DUMMYFUNCTION("""COMPUTED_VALUE"""),"9,10,11,12")</f>
        <v>9,10,11,12</v>
      </c>
      <c r="H20" s="90" t="str">
        <f>IFERROR(__xludf.DUMMYFUNCTION("""COMPUTED_VALUE"""),"Social Studies")</f>
        <v>Social Studies</v>
      </c>
      <c r="I20" s="90" t="str">
        <f>IFERROR(__xludf.DUMMYFUNCTION("""COMPUTED_VALUE"""),"Developing Questions &amp; Planning Inquiries")</f>
        <v>Developing Questions &amp; Planning Inquiries</v>
      </c>
      <c r="J20" s="90"/>
      <c r="K20" s="90"/>
      <c r="L20" s="90"/>
      <c r="M20" s="90" t="str">
        <f>IFERROR(__xludf.DUMMYFUNCTION("""COMPUTED_VALUE"""),"Developing Questions &amp; Planning Inquiries")</f>
        <v>Developing Questions &amp; Planning Inquiries</v>
      </c>
      <c r="N20" s="90" t="str">
        <f>IFERROR(__xludf.DUMMYFUNCTION("""COMPUTED_VALUE"""),"DQPI")</f>
        <v>DQPI</v>
      </c>
      <c r="O20" s="90"/>
      <c r="P20" s="90"/>
      <c r="Q20" s="90"/>
      <c r="R20" s="90"/>
      <c r="S20" s="90"/>
      <c r="T20" s="90"/>
      <c r="U20" s="90"/>
      <c r="V20" s="90"/>
      <c r="W20" s="90"/>
      <c r="X20" s="90"/>
      <c r="Y20" s="90"/>
      <c r="Z20" s="90"/>
    </row>
    <row r="21">
      <c r="A21" s="91" t="str">
        <f>IFERROR(__xludf.DUMMYFUNCTION("""COMPUTED_VALUE"""),"8")</f>
        <v>8</v>
      </c>
      <c r="B21" s="90" t="str">
        <f>IFERROR(__xludf.DUMMYFUNCTION("""COMPUTED_VALUE"""),"8: Assess the potential risks and benefits of genetic rescue for a particular species, and propose a course of action.")</f>
        <v>8: Assess the potential risks and benefits of genetic rescue for a particular species, and propose a course of action.</v>
      </c>
      <c r="C21" s="90" t="str">
        <f>IFERROR(__xludf.DUMMYFUNCTION("""COMPUTED_VALUE"""),"CEDS-H5")</f>
        <v>CEDS-H5</v>
      </c>
      <c r="D21" s="90" t="str">
        <f>IFERROR(__xludf.DUMMYFUNCTION("""COMPUTED_VALUE"""),"Design, evaluate, and/or refine a solution to a complex real-world problem, based on scientific knowledge, student-generated sources of evidence, prioritized criteria, and tradeoff considerations.")</f>
        <v>Design, evaluate, and/or refine a solution to a complex real-world problem, based on scientific knowledge, student-generated sources of evidence, prioritized criteria, and tradeoff considerations.</v>
      </c>
      <c r="E21" s="90" t="str">
        <f>IFERROR(__xludf.DUMMYFUNCTION("""COMPUTED_VALUE"""),"NGSS")</f>
        <v>NGSS</v>
      </c>
      <c r="F21" s="90" t="str">
        <f>IFERROR(__xludf.DUMMYFUNCTION("""COMPUTED_VALUE"""),"SEP")</f>
        <v>SEP</v>
      </c>
      <c r="G21" s="90" t="str">
        <f>IFERROR(__xludf.DUMMYFUNCTION("""COMPUTED_VALUE"""),"9,10,11,12")</f>
        <v>9,10,11,12</v>
      </c>
      <c r="H21" s="90" t="str">
        <f>IFERROR(__xludf.DUMMYFUNCTION("""COMPUTED_VALUE"""),"Science")</f>
        <v>Science</v>
      </c>
      <c r="I21" s="90" t="str">
        <f>IFERROR(__xludf.DUMMYFUNCTION("""COMPUTED_VALUE"""),"Science &amp; Engineering Practices")</f>
        <v>Science &amp; Engineering Practices</v>
      </c>
      <c r="J21" s="90" t="str">
        <f>IFERROR(__xludf.DUMMYFUNCTION("""COMPUTED_VALUE"""),"Constructing Explanations &amp; Designing Solutions")</f>
        <v>Constructing Explanations &amp; Designing Solutions</v>
      </c>
      <c r="K21" s="90"/>
      <c r="L21" s="90"/>
      <c r="M21" s="90"/>
      <c r="N21" s="90"/>
      <c r="O21" s="90"/>
      <c r="P21" s="90"/>
      <c r="Q21" s="90"/>
      <c r="R21" s="90"/>
      <c r="S21" s="90"/>
      <c r="T21" s="90"/>
      <c r="U21" s="90"/>
      <c r="V21" s="90"/>
      <c r="W21" s="90"/>
      <c r="X21" s="90"/>
      <c r="Y21" s="90"/>
      <c r="Z21" s="90"/>
    </row>
    <row r="22">
      <c r="A22" s="91" t="str">
        <f>IFERROR(__xludf.DUMMYFUNCTION("""COMPUTED_VALUE"""),"8")</f>
        <v>8</v>
      </c>
      <c r="B22" s="90" t="str">
        <f>IFERROR(__xludf.DUMMYFUNCTION("""COMPUTED_VALUE"""),"8: Assess the potential risks and benefits of genetic rescue for a particular species, and propose a course of action.")</f>
        <v>8: Assess the potential risks and benefits of genetic rescue for a particular species, and propose a course of action.</v>
      </c>
      <c r="C22" s="90" t="str">
        <f>IFERROR(__xludf.DUMMYFUNCTION("""COMPUTED_VALUE"""),"ARG-H1")</f>
        <v>ARG-H1</v>
      </c>
      <c r="D22" s="90" t="str">
        <f>IFERROR(__xludf.DUMMYFUNCTION("""COMPUTED_VALUE"""),"Compare and evaluate competing arguments or design solutions in light of currently accepted explanations, new evidence, limitations (e.g., trade-offs), constraints, and ethical issues.")</f>
        <v>Compare and evaluate competing arguments or design solutions in light of currently accepted explanations, new evidence, limitations (e.g., trade-offs), constraints, and ethical issues.</v>
      </c>
      <c r="E22" s="90" t="str">
        <f>IFERROR(__xludf.DUMMYFUNCTION("""COMPUTED_VALUE"""),"NGSS")</f>
        <v>NGSS</v>
      </c>
      <c r="F22" s="90" t="str">
        <f>IFERROR(__xludf.DUMMYFUNCTION("""COMPUTED_VALUE"""),"SEP")</f>
        <v>SEP</v>
      </c>
      <c r="G22" s="90" t="str">
        <f>IFERROR(__xludf.DUMMYFUNCTION("""COMPUTED_VALUE"""),"9,10,11,12")</f>
        <v>9,10,11,12</v>
      </c>
      <c r="H22" s="90" t="str">
        <f>IFERROR(__xludf.DUMMYFUNCTION("""COMPUTED_VALUE"""),"Science")</f>
        <v>Science</v>
      </c>
      <c r="I22" s="90" t="str">
        <f>IFERROR(__xludf.DUMMYFUNCTION("""COMPUTED_VALUE"""),"Science &amp; Engineering Practices")</f>
        <v>Science &amp; Engineering Practices</v>
      </c>
      <c r="J22" s="90" t="str">
        <f>IFERROR(__xludf.DUMMYFUNCTION("""COMPUTED_VALUE"""),"Engaging in Argument from Evidence")</f>
        <v>Engaging in Argument from Evidence</v>
      </c>
      <c r="K22" s="90"/>
      <c r="L22" s="90"/>
      <c r="M22" s="90"/>
      <c r="N22" s="90"/>
      <c r="O22" s="90"/>
      <c r="P22" s="90"/>
      <c r="Q22" s="90"/>
      <c r="R22" s="90"/>
      <c r="S22" s="90"/>
      <c r="T22" s="90"/>
      <c r="U22" s="90"/>
      <c r="V22" s="90"/>
      <c r="W22" s="90"/>
      <c r="X22" s="90"/>
      <c r="Y22" s="90"/>
      <c r="Z22" s="90"/>
    </row>
    <row r="23">
      <c r="A23" s="91" t="str">
        <f>IFERROR(__xludf.DUMMYFUNCTION("""COMPUTED_VALUE"""),"8")</f>
        <v>8</v>
      </c>
      <c r="B23" s="90" t="str">
        <f>IFERROR(__xludf.DUMMYFUNCTION("""COMPUTED_VALUE"""),"8: Assess the potential risks and benefits of genetic rescue for a particular species, and propose a course of action.")</f>
        <v>8: Assess the potential risks and benefits of genetic rescue for a particular species, and propose a course of action.</v>
      </c>
      <c r="C23" s="90" t="str">
        <f>IFERROR(__xludf.DUMMYFUNCTION("""COMPUTED_VALUE"""),"ARG-H5")</f>
        <v>ARG-H5</v>
      </c>
      <c r="D23" s="90" t="str">
        <f>IFERROR(__xludf.DUMMYFUNCTION("""COMPUTED_VALUE"""),"Make and defend a claim based on evidence about the natural world or the effectiveness of a design solution that reflects scientific knowledge, and student-generated evidence.")</f>
        <v>Make and defend a claim based on evidence about the natural world or the effectiveness of a design solution that reflects scientific knowledge, and student-generated evidence.</v>
      </c>
      <c r="E23" s="90" t="str">
        <f>IFERROR(__xludf.DUMMYFUNCTION("""COMPUTED_VALUE"""),"NGSS")</f>
        <v>NGSS</v>
      </c>
      <c r="F23" s="90" t="str">
        <f>IFERROR(__xludf.DUMMYFUNCTION("""COMPUTED_VALUE"""),"SEP")</f>
        <v>SEP</v>
      </c>
      <c r="G23" s="90" t="str">
        <f>IFERROR(__xludf.DUMMYFUNCTION("""COMPUTED_VALUE"""),"9,10,11,12")</f>
        <v>9,10,11,12</v>
      </c>
      <c r="H23" s="90" t="str">
        <f>IFERROR(__xludf.DUMMYFUNCTION("""COMPUTED_VALUE"""),"Science")</f>
        <v>Science</v>
      </c>
      <c r="I23" s="90" t="str">
        <f>IFERROR(__xludf.DUMMYFUNCTION("""COMPUTED_VALUE"""),"Science &amp; Engineering Practices")</f>
        <v>Science &amp; Engineering Practices</v>
      </c>
      <c r="J23" s="90" t="str">
        <f>IFERROR(__xludf.DUMMYFUNCTION("""COMPUTED_VALUE"""),"Engaging in Argument from Evidence")</f>
        <v>Engaging in Argument from Evidence</v>
      </c>
      <c r="K23" s="90"/>
      <c r="L23" s="90"/>
      <c r="M23" s="90"/>
      <c r="N23" s="90"/>
      <c r="O23" s="90"/>
      <c r="P23" s="90"/>
      <c r="Q23" s="90"/>
      <c r="R23" s="90"/>
      <c r="S23" s="90"/>
      <c r="T23" s="90"/>
      <c r="U23" s="90"/>
      <c r="V23" s="90"/>
      <c r="W23" s="90"/>
      <c r="X23" s="90"/>
      <c r="Y23" s="90"/>
      <c r="Z23" s="90"/>
    </row>
    <row r="24">
      <c r="A24" s="91" t="str">
        <f>IFERROR(__xludf.DUMMYFUNCTION("""COMPUTED_VALUE"""),"8")</f>
        <v>8</v>
      </c>
      <c r="B24" s="90" t="str">
        <f>IFERROR(__xludf.DUMMYFUNCTION("""COMPUTED_VALUE"""),"8: Assess the potential risks and benefits of genetic rescue for a particular species, and propose a course of action.")</f>
        <v>8: Assess the potential risks and benefits of genetic rescue for a particular species, and propose a course of action.</v>
      </c>
      <c r="C24" s="90" t="str">
        <f>IFERROR(__xludf.DUMMYFUNCTION("""COMPUTED_VALUE"""),"ARG-H6")</f>
        <v>ARG-H6</v>
      </c>
      <c r="D24" s="90" t="str">
        <f>IFERROR(__xludf.DUMMYFUNCTION("""COMPUTED_VALUE"""),"Evaluate competing design solutions to a real-world problem based on scientific ideas and principles, empirical evidence, and logical arguments regarding relevant factors (e.g., economic, societal, environmental, ethical considerations).")</f>
        <v>Evaluate competing design solutions to a real-world problem based on scientific ideas and principles, empirical evidence, and logical arguments regarding relevant factors (e.g., economic, societal, environmental, ethical considerations).</v>
      </c>
      <c r="E24" s="90" t="str">
        <f>IFERROR(__xludf.DUMMYFUNCTION("""COMPUTED_VALUE"""),"NGSS")</f>
        <v>NGSS</v>
      </c>
      <c r="F24" s="90" t="str">
        <f>IFERROR(__xludf.DUMMYFUNCTION("""COMPUTED_VALUE"""),"SEP")</f>
        <v>SEP</v>
      </c>
      <c r="G24" s="90" t="str">
        <f>IFERROR(__xludf.DUMMYFUNCTION("""COMPUTED_VALUE"""),"9,10,11,12")</f>
        <v>9,10,11,12</v>
      </c>
      <c r="H24" s="90" t="str">
        <f>IFERROR(__xludf.DUMMYFUNCTION("""COMPUTED_VALUE"""),"Science")</f>
        <v>Science</v>
      </c>
      <c r="I24" s="90" t="str">
        <f>IFERROR(__xludf.DUMMYFUNCTION("""COMPUTED_VALUE"""),"Science &amp; Engineering Practices")</f>
        <v>Science &amp; Engineering Practices</v>
      </c>
      <c r="J24" s="90" t="str">
        <f>IFERROR(__xludf.DUMMYFUNCTION("""COMPUTED_VALUE"""),"Engaging in Argument from Evidence")</f>
        <v>Engaging in Argument from Evidence</v>
      </c>
      <c r="K24" s="90"/>
      <c r="L24" s="90"/>
      <c r="M24" s="90"/>
      <c r="N24" s="90"/>
      <c r="O24" s="90"/>
      <c r="P24" s="90"/>
      <c r="Q24" s="90"/>
      <c r="R24" s="90"/>
      <c r="S24" s="90"/>
      <c r="T24" s="90"/>
      <c r="U24" s="90"/>
      <c r="V24" s="90"/>
      <c r="W24" s="90"/>
      <c r="X24" s="90"/>
      <c r="Y24" s="90"/>
      <c r="Z24" s="90"/>
    </row>
    <row r="25">
      <c r="A25" s="91" t="str">
        <f>IFERROR(__xludf.DUMMYFUNCTION("""COMPUTED_VALUE"""),"f")</f>
        <v>f</v>
      </c>
      <c r="B25" s="90" t="str">
        <f>IFERROR(__xludf.DUMMYFUNCTION("""COMPUTED_VALUE"""),"")</f>
        <v/>
      </c>
      <c r="C25" s="90" t="str">
        <f>IFERROR(__xludf.DUMMYFUNCTION("""COMPUTED_VALUE"""),"HSF-IF.B.4")</f>
        <v>HSF-IF.B.4</v>
      </c>
      <c r="D25" s="90" t="str">
        <f>IFERROR(__xludf.DUMMYFUNCTION("""COMPUTED_VALUE"""),"For a function that models a relationship between two quantities, interpret key features of graphs and tables in terms of the quantities, and sketch graphs showing key features given a verbal description of the relationship. *Key features include: interce"&amp;"pts; intervals where the function is increasing, decreasing, positive, or negative; relative maximums and minimums; symmetries; end behavior; and periodicity*.")</f>
        <v>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v>
      </c>
      <c r="E25" s="90" t="str">
        <f>IFERROR(__xludf.DUMMYFUNCTION("""COMPUTED_VALUE"""),"Common Core Math")</f>
        <v>Common Core Math</v>
      </c>
      <c r="F25" s="90" t="str">
        <f>IFERROR(__xludf.DUMMYFUNCTION("""COMPUTED_VALUE"""),"AGTC&amp;HLT")</f>
        <v>AGTC&amp;HLT</v>
      </c>
      <c r="G25" s="90" t="str">
        <f>IFERROR(__xludf.DUMMYFUNCTION("""COMPUTED_VALUE"""),"9,10,11,12")</f>
        <v>9,10,11,12</v>
      </c>
      <c r="H25" s="90" t="str">
        <f>IFERROR(__xludf.DUMMYFUNCTION("""COMPUTED_VALUE"""),"Math")</f>
        <v>Math</v>
      </c>
      <c r="I25" s="90" t="str">
        <f>IFERROR(__xludf.DUMMYFUNCTION("""COMPUTED_VALUE"""),"Algebra, Geometry, Trig, Calculus &amp; Higher Level Thinking")</f>
        <v>Algebra, Geometry, Trig, Calculus &amp; Higher Level Thinking</v>
      </c>
      <c r="J25" s="90"/>
      <c r="K25" s="90"/>
      <c r="L25" s="90"/>
      <c r="M25" s="90" t="str">
        <f>IFERROR(__xludf.DUMMYFUNCTION("""COMPUTED_VALUE"""),"Interpreting Functions")</f>
        <v>Interpreting Functions</v>
      </c>
      <c r="N25" s="90" t="str">
        <f>IFERROR(__xludf.DUMMYFUNCTION("""COMPUTED_VALUE"""),"IF")</f>
        <v>IF</v>
      </c>
      <c r="O25" s="92" t="str">
        <f>IFERROR(__xludf.DUMMYFUNCTION("""COMPUTED_VALUE"""),"http://corestandards.org/Math/Content/HSF/IF/B/4/")</f>
        <v>http://corestandards.org/Math/Content/HSF/IF/B/4/</v>
      </c>
      <c r="P25" s="90" t="str">
        <f>IFERROR(__xludf.DUMMYFUNCTION("""COMPUTED_VALUE"""),"IF.B.4")</f>
        <v>IF.B.4</v>
      </c>
      <c r="Q25" s="90"/>
      <c r="R25" s="90"/>
      <c r="S25" s="90"/>
      <c r="T25" s="90"/>
      <c r="U25" s="90"/>
      <c r="V25" s="90"/>
      <c r="W25" s="90"/>
      <c r="X25" s="90"/>
      <c r="Y25" s="90"/>
      <c r="Z25" s="90"/>
    </row>
    <row r="26">
      <c r="A26" s="91" t="str">
        <f>IFERROR(__xludf.DUMMYFUNCTION("""COMPUTED_VALUE"""),"f")</f>
        <v>f</v>
      </c>
      <c r="B26" s="90" t="str">
        <f>IFERROR(__xludf.DUMMYFUNCTION("""COMPUTED_VALUE"""),"")</f>
        <v/>
      </c>
      <c r="C26" s="90" t="str">
        <f>IFERROR(__xludf.DUMMYFUNCTION("""COMPUTED_VALUE"""),"MATH-H3")</f>
        <v>MATH-H3</v>
      </c>
      <c r="D26" s="90" t="str">
        <f>IFERROR(__xludf.DUMMYFUNCTION("""COMPUTED_VALUE"""),"Apply techniques of algebra and functions to represent and solve scientific and engineering problems.")</f>
        <v>Apply techniques of algebra and functions to represent and solve scientific and engineering problems.</v>
      </c>
      <c r="E26" s="90" t="str">
        <f>IFERROR(__xludf.DUMMYFUNCTION("""COMPUTED_VALUE"""),"NGSS")</f>
        <v>NGSS</v>
      </c>
      <c r="F26" s="90" t="str">
        <f>IFERROR(__xludf.DUMMYFUNCTION("""COMPUTED_VALUE"""),"SEP")</f>
        <v>SEP</v>
      </c>
      <c r="G26" s="90" t="str">
        <f>IFERROR(__xludf.DUMMYFUNCTION("""COMPUTED_VALUE"""),"9,10,11,12")</f>
        <v>9,10,11,12</v>
      </c>
      <c r="H26" s="90" t="str">
        <f>IFERROR(__xludf.DUMMYFUNCTION("""COMPUTED_VALUE"""),"Science")</f>
        <v>Science</v>
      </c>
      <c r="I26" s="90" t="str">
        <f>IFERROR(__xludf.DUMMYFUNCTION("""COMPUTED_VALUE"""),"Science &amp; Engineering Practices")</f>
        <v>Science &amp; Engineering Practices</v>
      </c>
      <c r="J26" s="90" t="str">
        <f>IFERROR(__xludf.DUMMYFUNCTION("""COMPUTED_VALUE"""),"Using Mathematics &amp; Computational Thinking")</f>
        <v>Using Mathematics &amp; Computational Thinking</v>
      </c>
      <c r="K26" s="90"/>
      <c r="L26" s="90"/>
      <c r="M26" s="90"/>
      <c r="N26" s="90"/>
      <c r="O26" s="90"/>
      <c r="P26" s="90"/>
      <c r="Q26" s="90"/>
      <c r="R26" s="90"/>
      <c r="S26" s="90"/>
      <c r="T26" s="90"/>
      <c r="U26" s="90"/>
      <c r="V26" s="90"/>
      <c r="W26" s="90"/>
      <c r="X26" s="90"/>
      <c r="Y26" s="90"/>
      <c r="Z26" s="90"/>
    </row>
    <row r="27">
      <c r="A27" s="91" t="str">
        <f>IFERROR(__xludf.DUMMYFUNCTION("""COMPUTED_VALUE"""),"f")</f>
        <v>f</v>
      </c>
      <c r="B27" s="90" t="str">
        <f>IFERROR(__xludf.DUMMYFUNCTION("""COMPUTED_VALUE"""),"")</f>
        <v/>
      </c>
      <c r="C27" s="90" t="str">
        <f>IFERROR(__xludf.DUMMYFUNCTION("""COMPUTED_VALUE"""),"INFO-H1")</f>
        <v>INFO-H1</v>
      </c>
      <c r="D27" s="90" t="str">
        <f>IFERROR(__xludf.DUMMYFUNCTION("""COMPUTED_VALUE"""),"Critically read scientific literature adapted for classroom use to determine the central ideas or conclusions and/or to obtain scientific and/or technical information to summarize complex evidence, concepts, processes, or information presented in a text b"&amp;"y paraphrasing them in simpler but still accurate terms.")</f>
        <v>Critically read scientific literature adapted for classroom use to determine the central ideas or conclusions and/or to obtain scientific and/or technical information to summarize complex evidence, concepts, processes, or information presented in a text by paraphrasing them in simpler but still accurate terms.</v>
      </c>
      <c r="E27" s="90" t="str">
        <f>IFERROR(__xludf.DUMMYFUNCTION("""COMPUTED_VALUE"""),"NGSS")</f>
        <v>NGSS</v>
      </c>
      <c r="F27" s="90" t="str">
        <f>IFERROR(__xludf.DUMMYFUNCTION("""COMPUTED_VALUE"""),"SEP")</f>
        <v>SEP</v>
      </c>
      <c r="G27" s="90" t="str">
        <f>IFERROR(__xludf.DUMMYFUNCTION("""COMPUTED_VALUE"""),"9,10,11,12")</f>
        <v>9,10,11,12</v>
      </c>
      <c r="H27" s="90" t="str">
        <f>IFERROR(__xludf.DUMMYFUNCTION("""COMPUTED_VALUE"""),"Science")</f>
        <v>Science</v>
      </c>
      <c r="I27" s="90" t="str">
        <f>IFERROR(__xludf.DUMMYFUNCTION("""COMPUTED_VALUE"""),"Science &amp; Engineering Practices")</f>
        <v>Science &amp; Engineering Practices</v>
      </c>
      <c r="J27" s="90" t="str">
        <f>IFERROR(__xludf.DUMMYFUNCTION("""COMPUTED_VALUE"""),"Obtaining, Evaluating, &amp; Communicating Information")</f>
        <v>Obtaining, Evaluating, &amp; Communicating Information</v>
      </c>
      <c r="K27" s="90"/>
      <c r="L27" s="90"/>
      <c r="M27" s="90"/>
      <c r="N27" s="90"/>
      <c r="O27" s="90"/>
      <c r="P27" s="90"/>
      <c r="Q27" s="90"/>
      <c r="R27" s="90"/>
      <c r="S27" s="90"/>
      <c r="T27" s="90"/>
      <c r="U27" s="90"/>
      <c r="V27" s="90"/>
      <c r="W27" s="90"/>
      <c r="X27" s="90"/>
      <c r="Y27" s="90"/>
      <c r="Z27" s="90"/>
    </row>
    <row r="28">
      <c r="A28" s="91" t="str">
        <f>IFERROR(__xludf.DUMMYFUNCTION("""COMPUTED_VALUE"""),"f")</f>
        <v>f</v>
      </c>
      <c r="B28" s="90" t="str">
        <f>IFERROR(__xludf.DUMMYFUNCTION("""COMPUTED_VALUE"""),"")</f>
        <v/>
      </c>
      <c r="C28" s="90" t="str">
        <f>IFERROR(__xludf.DUMMYFUNCTION("""COMPUTED_VALUE"""),"CCRA.L.1")</f>
        <v>CCRA.L.1</v>
      </c>
      <c r="D28" s="90" t="str">
        <f>IFERROR(__xludf.DUMMYFUNCTION("""COMPUTED_VALUE"""),"Demonstrate command of the conventions of standard English grammar and usage when writing or speaking.")</f>
        <v>Demonstrate command of the conventions of standard English grammar and usage when writing or speaking.</v>
      </c>
      <c r="E28" s="90" t="str">
        <f>IFERROR(__xludf.DUMMYFUNCTION("""COMPUTED_VALUE"""),"Common Core ELA")</f>
        <v>Common Core ELA</v>
      </c>
      <c r="F28" s="90" t="str">
        <f>IFERROR(__xludf.DUMMYFUNCTION("""COMPUTED_VALUE"""),"LS&amp;L")</f>
        <v>LS&amp;L</v>
      </c>
      <c r="G28" s="90" t="str">
        <f>IFERROR(__xludf.DUMMYFUNCTION("""COMPUTED_VALUE"""),"K,1,2,3,4,5,6,7,8,9,10,11,12")</f>
        <v>K,1,2,3,4,5,6,7,8,9,10,11,12</v>
      </c>
      <c r="H28" s="90" t="str">
        <f>IFERROR(__xludf.DUMMYFUNCTION("""COMPUTED_VALUE"""),"ELA")</f>
        <v>ELA</v>
      </c>
      <c r="I28" s="90" t="str">
        <f>IFERROR(__xludf.DUMMYFUNCTION("""COMPUTED_VALUE"""),"Language, Speaking &amp; Listening")</f>
        <v>Language, Speaking &amp; Listening</v>
      </c>
      <c r="J28" s="90"/>
      <c r="K28" s="90"/>
      <c r="L28" s="90"/>
      <c r="M28" s="90" t="str">
        <f>IFERROR(__xludf.DUMMYFUNCTION("""COMPUTED_VALUE"""),"Language")</f>
        <v>Language</v>
      </c>
      <c r="N28" s="90" t="str">
        <f>IFERROR(__xludf.DUMMYFUNCTION("""COMPUTED_VALUE"""),"L")</f>
        <v>L</v>
      </c>
      <c r="O28" s="92" t="str">
        <f>IFERROR(__xludf.DUMMYFUNCTION("""COMPUTED_VALUE"""),"http://corestandards.org/ELA-Literacy/CCRA/L/1/")</f>
        <v>http://corestandards.org/ELA-Literacy/CCRA/L/1/</v>
      </c>
      <c r="P28" s="90"/>
      <c r="Q28" s="90"/>
      <c r="R28" s="90"/>
      <c r="S28" s="90"/>
      <c r="T28" s="90"/>
      <c r="U28" s="90"/>
      <c r="V28" s="90"/>
      <c r="W28" s="90"/>
      <c r="X28" s="90"/>
      <c r="Y28" s="90"/>
      <c r="Z28" s="90"/>
    </row>
    <row r="29">
      <c r="A29" s="91" t="str">
        <f>IFERROR(__xludf.DUMMYFUNCTION("""COMPUTED_VALUE"""),"f")</f>
        <v>f</v>
      </c>
      <c r="B29" s="90" t="str">
        <f>IFERROR(__xludf.DUMMYFUNCTION("""COMPUTED_VALUE"""),"")</f>
        <v/>
      </c>
      <c r="C29" s="90" t="str">
        <f>IFERROR(__xludf.DUMMYFUNCTION("""COMPUTED_VALUE"""),"CCRA.L.6")</f>
        <v>CCRA.L.6</v>
      </c>
      <c r="D29" s="90" t="str">
        <f>IFERROR(__xludf.DUMMYFUNCTION("""COMPUTED_VALUE"""),"Acquire and use accurately a range of general academic and domain-specific words and phrases sufficient for reading, writing, speaking, and listening at the college and career readiness level; demonstrate independence in gathering vocabulary knowledge whe"&amp;"n encountering an unknown term important to comprehension or expression.")</f>
        <v>Acquire and use accurately a range of general academic and domain-specific words and phrases sufficient for reading, writing, speaking, and listening at the college and career readiness level; demonstrate independence in gathering vocabulary knowledge when encountering an unknown term important to comprehension or expression.</v>
      </c>
      <c r="E29" s="90" t="str">
        <f>IFERROR(__xludf.DUMMYFUNCTION("""COMPUTED_VALUE"""),"Common Core ELA")</f>
        <v>Common Core ELA</v>
      </c>
      <c r="F29" s="90" t="str">
        <f>IFERROR(__xludf.DUMMYFUNCTION("""COMPUTED_VALUE"""),"LS&amp;L")</f>
        <v>LS&amp;L</v>
      </c>
      <c r="G29" s="90" t="str">
        <f>IFERROR(__xludf.DUMMYFUNCTION("""COMPUTED_VALUE"""),"K,1,2,3,4,5,6,7,8,9,10,11,12")</f>
        <v>K,1,2,3,4,5,6,7,8,9,10,11,12</v>
      </c>
      <c r="H29" s="90" t="str">
        <f>IFERROR(__xludf.DUMMYFUNCTION("""COMPUTED_VALUE"""),"ELA")</f>
        <v>ELA</v>
      </c>
      <c r="I29" s="90" t="str">
        <f>IFERROR(__xludf.DUMMYFUNCTION("""COMPUTED_VALUE"""),"Language, Speaking &amp; Listening")</f>
        <v>Language, Speaking &amp; Listening</v>
      </c>
      <c r="J29" s="90"/>
      <c r="K29" s="90"/>
      <c r="L29" s="90"/>
      <c r="M29" s="90" t="str">
        <f>IFERROR(__xludf.DUMMYFUNCTION("""COMPUTED_VALUE"""),"Language")</f>
        <v>Language</v>
      </c>
      <c r="N29" s="90" t="str">
        <f>IFERROR(__xludf.DUMMYFUNCTION("""COMPUTED_VALUE"""),"L")</f>
        <v>L</v>
      </c>
      <c r="O29" s="92" t="str">
        <f>IFERROR(__xludf.DUMMYFUNCTION("""COMPUTED_VALUE"""),"http://corestandards.org/ELA-Literacy/CCRA/L/6/")</f>
        <v>http://corestandards.org/ELA-Literacy/CCRA/L/6/</v>
      </c>
      <c r="P29" s="90"/>
      <c r="Q29" s="90"/>
      <c r="R29" s="90"/>
      <c r="S29" s="90"/>
      <c r="T29" s="90"/>
      <c r="U29" s="90"/>
      <c r="V29" s="90"/>
      <c r="W29" s="90"/>
      <c r="X29" s="90"/>
      <c r="Y29" s="90"/>
      <c r="Z29" s="90"/>
    </row>
    <row r="30">
      <c r="A30" s="91" t="str">
        <f>IFERROR(__xludf.DUMMYFUNCTION("""COMPUTED_VALUE"""),"f")</f>
        <v>f</v>
      </c>
      <c r="B30" s="90" t="str">
        <f>IFERROR(__xludf.DUMMYFUNCTION("""COMPUTED_VALUE"""),"")</f>
        <v/>
      </c>
      <c r="C30" s="90" t="str">
        <f>IFERROR(__xludf.DUMMYFUNCTION("""COMPUTED_VALUE"""),"CCRA.R.10")</f>
        <v>CCRA.R.10</v>
      </c>
      <c r="D30" s="90" t="str">
        <f>IFERROR(__xludf.DUMMYFUNCTION("""COMPUTED_VALUE"""),"Read and comprehend complex literary and informational texts independently and proficiently.")</f>
        <v>Read and comprehend complex literary and informational texts independently and proficiently.</v>
      </c>
      <c r="E30" s="90" t="str">
        <f>IFERROR(__xludf.DUMMYFUNCTION("""COMPUTED_VALUE"""),"Common Core ELA")</f>
        <v>Common Core ELA</v>
      </c>
      <c r="F30" s="90" t="str">
        <f>IFERROR(__xludf.DUMMYFUNCTION("""COMPUTED_VALUE"""),"R")</f>
        <v>R</v>
      </c>
      <c r="G30" s="90" t="str">
        <f>IFERROR(__xludf.DUMMYFUNCTION("""COMPUTED_VALUE"""),"K,1,2,3,4,5,6,7,8,9,10,11,12")</f>
        <v>K,1,2,3,4,5,6,7,8,9,10,11,12</v>
      </c>
      <c r="H30" s="90" t="str">
        <f>IFERROR(__xludf.DUMMYFUNCTION("""COMPUTED_VALUE"""),"ELA")</f>
        <v>ELA</v>
      </c>
      <c r="I30" s="90" t="str">
        <f>IFERROR(__xludf.DUMMYFUNCTION("""COMPUTED_VALUE"""),"Reading")</f>
        <v>Reading</v>
      </c>
      <c r="J30" s="90"/>
      <c r="K30" s="90"/>
      <c r="L30" s="90"/>
      <c r="M30" s="90" t="str">
        <f>IFERROR(__xludf.DUMMYFUNCTION("""COMPUTED_VALUE"""),"Reading")</f>
        <v>Reading</v>
      </c>
      <c r="N30" s="90" t="str">
        <f>IFERROR(__xludf.DUMMYFUNCTION("""COMPUTED_VALUE"""),"R")</f>
        <v>R</v>
      </c>
      <c r="O30" s="92" t="str">
        <f>IFERROR(__xludf.DUMMYFUNCTION("""COMPUTED_VALUE"""),"http://corestandards.org/ELA-Literacy/CCRA/R/10/")</f>
        <v>http://corestandards.org/ELA-Literacy/CCRA/R/10/</v>
      </c>
      <c r="P30" s="90"/>
      <c r="Q30" s="90"/>
      <c r="R30" s="90"/>
      <c r="S30" s="90"/>
      <c r="T30" s="90"/>
      <c r="U30" s="90"/>
      <c r="V30" s="90"/>
      <c r="W30" s="90"/>
      <c r="X30" s="90"/>
      <c r="Y30" s="90"/>
      <c r="Z30" s="90"/>
    </row>
    <row r="31">
      <c r="A31" s="91" t="str">
        <f>IFERROR(__xludf.DUMMYFUNCTION("""COMPUTED_VALUE"""),"f")</f>
        <v>f</v>
      </c>
      <c r="B31" s="90" t="str">
        <f>IFERROR(__xludf.DUMMYFUNCTION("""COMPUTED_VALUE"""),"")</f>
        <v/>
      </c>
      <c r="C31" s="90" t="str">
        <f>IFERROR(__xludf.DUMMYFUNCTION("""COMPUTED_VALUE"""),"CCRA.W.9")</f>
        <v>CCRA.W.9</v>
      </c>
      <c r="D31" s="90" t="str">
        <f>IFERROR(__xludf.DUMMYFUNCTION("""COMPUTED_VALUE"""),"Draw evidence from literary or informational texts to support analysis, reflection, and research.")</f>
        <v>Draw evidence from literary or informational texts to support analysis, reflection, and research.</v>
      </c>
      <c r="E31" s="90" t="str">
        <f>IFERROR(__xludf.DUMMYFUNCTION("""COMPUTED_VALUE"""),"Common Core ELA")</f>
        <v>Common Core ELA</v>
      </c>
      <c r="F31" s="90" t="str">
        <f>IFERROR(__xludf.DUMMYFUNCTION("""COMPUTED_VALUE"""),"W")</f>
        <v>W</v>
      </c>
      <c r="G31" s="90" t="str">
        <f>IFERROR(__xludf.DUMMYFUNCTION("""COMPUTED_VALUE"""),"K,1,2,3,4,5,6,7,8,9,10,11,12")</f>
        <v>K,1,2,3,4,5,6,7,8,9,10,11,12</v>
      </c>
      <c r="H31" s="90" t="str">
        <f>IFERROR(__xludf.DUMMYFUNCTION("""COMPUTED_VALUE"""),"ELA")</f>
        <v>ELA</v>
      </c>
      <c r="I31" s="90" t="str">
        <f>IFERROR(__xludf.DUMMYFUNCTION("""COMPUTED_VALUE"""),"Writing")</f>
        <v>Writing</v>
      </c>
      <c r="J31" s="90"/>
      <c r="K31" s="90"/>
      <c r="L31" s="90"/>
      <c r="M31" s="90" t="str">
        <f>IFERROR(__xludf.DUMMYFUNCTION("""COMPUTED_VALUE"""),"Writing")</f>
        <v>Writing</v>
      </c>
      <c r="N31" s="90" t="str">
        <f>IFERROR(__xludf.DUMMYFUNCTION("""COMPUTED_VALUE"""),"W")</f>
        <v>W</v>
      </c>
      <c r="O31" s="92" t="str">
        <f>IFERROR(__xludf.DUMMYFUNCTION("""COMPUTED_VALUE"""),"http://corestandards.org/ELA-Literacy/CCRA/W/9/")</f>
        <v>http://corestandards.org/ELA-Literacy/CCRA/W/9/</v>
      </c>
      <c r="P31" s="90"/>
      <c r="Q31" s="90"/>
      <c r="R31" s="90"/>
      <c r="S31" s="90"/>
      <c r="T31" s="90"/>
      <c r="U31" s="90"/>
      <c r="V31" s="90"/>
      <c r="W31" s="90"/>
      <c r="X31" s="90"/>
      <c r="Y31" s="90"/>
      <c r="Z31" s="90"/>
    </row>
    <row r="32">
      <c r="A32" s="90"/>
      <c r="B32" s="90"/>
      <c r="C32" s="90"/>
      <c r="D32" s="90"/>
      <c r="E32" s="90"/>
      <c r="F32" s="90"/>
      <c r="G32" s="90"/>
      <c r="H32" s="90"/>
      <c r="I32" s="90"/>
      <c r="J32" s="90"/>
      <c r="K32" s="90"/>
      <c r="L32" s="90"/>
      <c r="M32" s="90"/>
      <c r="N32" s="90"/>
      <c r="O32" s="90"/>
      <c r="P32" s="90"/>
      <c r="Q32" s="90"/>
      <c r="R32" s="90"/>
      <c r="S32" s="90"/>
      <c r="T32" s="90"/>
      <c r="U32" s="90"/>
      <c r="V32" s="90"/>
      <c r="W32" s="90"/>
      <c r="X32" s="90"/>
      <c r="Y32" s="90"/>
      <c r="Z32" s="90"/>
    </row>
    <row r="33">
      <c r="A33" s="90"/>
      <c r="B33" s="90"/>
      <c r="C33" s="90"/>
      <c r="D33" s="90"/>
      <c r="E33" s="90"/>
      <c r="F33" s="90"/>
      <c r="G33" s="90"/>
      <c r="H33" s="90"/>
      <c r="I33" s="90"/>
      <c r="J33" s="90"/>
      <c r="K33" s="90"/>
      <c r="L33" s="90"/>
      <c r="M33" s="90"/>
      <c r="N33" s="90"/>
      <c r="O33" s="90"/>
      <c r="P33" s="90"/>
      <c r="Q33" s="90"/>
      <c r="R33" s="90"/>
      <c r="S33" s="90"/>
      <c r="T33" s="90"/>
      <c r="U33" s="90"/>
      <c r="V33" s="90"/>
      <c r="W33" s="90"/>
      <c r="X33" s="90"/>
      <c r="Y33" s="90"/>
      <c r="Z33" s="90"/>
    </row>
    <row r="34">
      <c r="A34" s="90"/>
      <c r="B34" s="90"/>
      <c r="C34" s="90"/>
      <c r="D34" s="90"/>
      <c r="E34" s="90"/>
      <c r="F34" s="90"/>
      <c r="G34" s="90"/>
      <c r="H34" s="90"/>
      <c r="I34" s="90"/>
      <c r="J34" s="90"/>
      <c r="K34" s="90"/>
      <c r="L34" s="90"/>
      <c r="M34" s="90"/>
      <c r="N34" s="90"/>
      <c r="O34" s="90"/>
      <c r="P34" s="90"/>
      <c r="Q34" s="90"/>
      <c r="R34" s="90"/>
      <c r="S34" s="90"/>
      <c r="T34" s="90"/>
      <c r="U34" s="90"/>
      <c r="V34" s="90"/>
      <c r="W34" s="90"/>
      <c r="X34" s="90"/>
      <c r="Y34" s="90"/>
      <c r="Z34" s="90"/>
    </row>
    <row r="35">
      <c r="A35" s="90"/>
      <c r="B35" s="90"/>
      <c r="C35" s="90"/>
      <c r="D35" s="90"/>
      <c r="E35" s="90"/>
      <c r="F35" s="90"/>
      <c r="G35" s="90"/>
      <c r="H35" s="90"/>
      <c r="I35" s="90"/>
      <c r="J35" s="90"/>
      <c r="K35" s="90"/>
      <c r="L35" s="90"/>
      <c r="M35" s="90"/>
      <c r="N35" s="90"/>
      <c r="O35" s="90"/>
      <c r="P35" s="90"/>
      <c r="Q35" s="90"/>
      <c r="R35" s="90"/>
      <c r="S35" s="90"/>
      <c r="T35" s="90"/>
      <c r="U35" s="90"/>
      <c r="V35" s="90"/>
      <c r="W35" s="90"/>
      <c r="X35" s="90"/>
      <c r="Y35" s="90"/>
      <c r="Z35" s="90"/>
    </row>
    <row r="36">
      <c r="A36" s="90"/>
      <c r="B36" s="90"/>
      <c r="C36" s="90"/>
      <c r="D36" s="90"/>
      <c r="E36" s="90"/>
      <c r="F36" s="90"/>
      <c r="G36" s="90"/>
      <c r="H36" s="90"/>
      <c r="I36" s="90"/>
      <c r="J36" s="90"/>
      <c r="K36" s="90"/>
      <c r="L36" s="90"/>
      <c r="M36" s="90"/>
      <c r="N36" s="90"/>
      <c r="O36" s="90"/>
      <c r="P36" s="90"/>
      <c r="Q36" s="90"/>
      <c r="R36" s="90"/>
      <c r="S36" s="90"/>
      <c r="T36" s="90"/>
      <c r="U36" s="90"/>
      <c r="V36" s="90"/>
      <c r="W36" s="90"/>
      <c r="X36" s="90"/>
      <c r="Y36" s="90"/>
      <c r="Z36" s="90"/>
    </row>
    <row r="37">
      <c r="A37" s="90"/>
      <c r="B37" s="90"/>
      <c r="C37" s="90"/>
      <c r="D37" s="90"/>
      <c r="E37" s="90"/>
      <c r="F37" s="90"/>
      <c r="G37" s="90"/>
      <c r="H37" s="90"/>
      <c r="I37" s="90"/>
      <c r="J37" s="90"/>
      <c r="K37" s="90"/>
      <c r="L37" s="90"/>
      <c r="M37" s="90"/>
      <c r="N37" s="90"/>
      <c r="O37" s="90"/>
      <c r="P37" s="90"/>
      <c r="Q37" s="90"/>
      <c r="R37" s="90"/>
      <c r="S37" s="90"/>
      <c r="T37" s="90"/>
      <c r="U37" s="90"/>
      <c r="V37" s="90"/>
      <c r="W37" s="90"/>
      <c r="X37" s="90"/>
      <c r="Y37" s="90"/>
      <c r="Z37" s="90"/>
    </row>
    <row r="38">
      <c r="A38" s="90"/>
      <c r="B38" s="90"/>
      <c r="C38" s="90"/>
      <c r="D38" s="90"/>
      <c r="E38" s="90"/>
      <c r="F38" s="90"/>
      <c r="G38" s="90"/>
      <c r="H38" s="90"/>
      <c r="I38" s="90"/>
      <c r="J38" s="90"/>
      <c r="K38" s="90"/>
      <c r="L38" s="90"/>
      <c r="M38" s="90"/>
      <c r="N38" s="90"/>
      <c r="O38" s="90"/>
      <c r="P38" s="90"/>
      <c r="Q38" s="90"/>
      <c r="R38" s="90"/>
      <c r="S38" s="90"/>
      <c r="T38" s="90"/>
      <c r="U38" s="90"/>
      <c r="V38" s="90"/>
      <c r="W38" s="90"/>
      <c r="X38" s="90"/>
      <c r="Y38" s="90"/>
      <c r="Z38" s="90"/>
    </row>
    <row r="39">
      <c r="A39" s="90"/>
      <c r="B39" s="90"/>
      <c r="C39" s="90"/>
      <c r="D39" s="90"/>
      <c r="E39" s="90"/>
      <c r="F39" s="90"/>
      <c r="G39" s="90"/>
      <c r="H39" s="90"/>
      <c r="I39" s="90"/>
      <c r="J39" s="90"/>
      <c r="K39" s="90"/>
      <c r="L39" s="90"/>
      <c r="M39" s="90"/>
      <c r="N39" s="90"/>
      <c r="O39" s="90"/>
      <c r="P39" s="90"/>
      <c r="Q39" s="90"/>
      <c r="R39" s="90"/>
      <c r="S39" s="90"/>
      <c r="T39" s="90"/>
      <c r="U39" s="90"/>
      <c r="V39" s="90"/>
      <c r="W39" s="90"/>
      <c r="X39" s="90"/>
      <c r="Y39" s="90"/>
      <c r="Z39" s="90"/>
    </row>
    <row r="40">
      <c r="A40" s="90"/>
      <c r="B40" s="90"/>
      <c r="C40" s="90"/>
      <c r="D40" s="90"/>
      <c r="E40" s="90"/>
      <c r="F40" s="90"/>
      <c r="G40" s="90"/>
      <c r="H40" s="90"/>
      <c r="I40" s="90"/>
      <c r="J40" s="90"/>
      <c r="K40" s="90"/>
      <c r="L40" s="90"/>
      <c r="M40" s="90"/>
      <c r="N40" s="90"/>
      <c r="O40" s="90"/>
      <c r="P40" s="90"/>
      <c r="Q40" s="90"/>
      <c r="R40" s="90"/>
      <c r="S40" s="90"/>
      <c r="T40" s="90"/>
      <c r="U40" s="90"/>
      <c r="V40" s="90"/>
      <c r="W40" s="90"/>
      <c r="X40" s="90"/>
      <c r="Y40" s="90"/>
      <c r="Z40" s="90"/>
    </row>
    <row r="41">
      <c r="A41" s="90"/>
      <c r="B41" s="90"/>
      <c r="C41" s="90"/>
      <c r="D41" s="90"/>
      <c r="E41" s="90"/>
      <c r="F41" s="90"/>
      <c r="G41" s="90"/>
      <c r="H41" s="90"/>
      <c r="I41" s="90"/>
      <c r="J41" s="90"/>
      <c r="K41" s="90"/>
      <c r="L41" s="90"/>
      <c r="M41" s="90"/>
      <c r="N41" s="90"/>
      <c r="O41" s="90"/>
      <c r="P41" s="90"/>
      <c r="Q41" s="90"/>
      <c r="R41" s="90"/>
      <c r="S41" s="90"/>
      <c r="T41" s="90"/>
      <c r="U41" s="90"/>
      <c r="V41" s="90"/>
      <c r="W41" s="90"/>
      <c r="X41" s="90"/>
      <c r="Y41" s="90"/>
      <c r="Z41" s="90"/>
    </row>
    <row r="42">
      <c r="A42" s="90"/>
      <c r="B42" s="90"/>
      <c r="C42" s="90"/>
      <c r="D42" s="90"/>
      <c r="E42" s="90"/>
      <c r="F42" s="90"/>
      <c r="G42" s="90"/>
      <c r="H42" s="90"/>
      <c r="I42" s="90"/>
      <c r="J42" s="90"/>
      <c r="K42" s="90"/>
      <c r="L42" s="90"/>
      <c r="M42" s="90"/>
      <c r="N42" s="90"/>
      <c r="O42" s="90"/>
      <c r="P42" s="90"/>
      <c r="Q42" s="90"/>
      <c r="R42" s="90"/>
      <c r="S42" s="90"/>
      <c r="T42" s="90"/>
      <c r="U42" s="90"/>
      <c r="V42" s="90"/>
      <c r="W42" s="90"/>
      <c r="X42" s="90"/>
      <c r="Y42" s="90"/>
      <c r="Z42" s="90"/>
    </row>
    <row r="43">
      <c r="A43" s="90"/>
      <c r="B43" s="90"/>
      <c r="C43" s="90"/>
      <c r="D43" s="90"/>
      <c r="E43" s="90"/>
      <c r="F43" s="90"/>
      <c r="G43" s="90"/>
      <c r="H43" s="90"/>
      <c r="I43" s="90"/>
      <c r="J43" s="90"/>
      <c r="K43" s="90"/>
      <c r="L43" s="90"/>
      <c r="M43" s="90"/>
      <c r="N43" s="90"/>
      <c r="O43" s="90"/>
      <c r="P43" s="90"/>
      <c r="Q43" s="90"/>
      <c r="R43" s="90"/>
      <c r="S43" s="90"/>
      <c r="T43" s="90"/>
      <c r="U43" s="90"/>
      <c r="V43" s="90"/>
      <c r="W43" s="90"/>
      <c r="X43" s="90"/>
      <c r="Y43" s="90"/>
      <c r="Z43" s="90"/>
    </row>
    <row r="44">
      <c r="A44" s="90"/>
      <c r="B44" s="90"/>
      <c r="C44" s="90"/>
      <c r="D44" s="90"/>
      <c r="E44" s="90"/>
      <c r="F44" s="90"/>
      <c r="G44" s="90"/>
      <c r="H44" s="90"/>
      <c r="I44" s="90"/>
      <c r="J44" s="90"/>
      <c r="K44" s="90"/>
      <c r="L44" s="90"/>
      <c r="M44" s="90"/>
      <c r="N44" s="90"/>
      <c r="O44" s="90"/>
      <c r="P44" s="90"/>
      <c r="Q44" s="90"/>
      <c r="R44" s="90"/>
      <c r="S44" s="90"/>
      <c r="T44" s="90"/>
      <c r="U44" s="90"/>
      <c r="V44" s="90"/>
      <c r="W44" s="90"/>
      <c r="X44" s="90"/>
      <c r="Y44" s="90"/>
      <c r="Z44" s="90"/>
    </row>
    <row r="45">
      <c r="A45" s="90"/>
      <c r="B45" s="90"/>
      <c r="C45" s="90"/>
      <c r="D45" s="90"/>
      <c r="E45" s="90"/>
      <c r="F45" s="90"/>
      <c r="G45" s="90"/>
      <c r="H45" s="90"/>
      <c r="I45" s="90"/>
      <c r="J45" s="90"/>
      <c r="K45" s="90"/>
      <c r="L45" s="90"/>
      <c r="M45" s="90"/>
      <c r="N45" s="90"/>
      <c r="O45" s="90"/>
      <c r="P45" s="90"/>
      <c r="Q45" s="90"/>
      <c r="R45" s="90"/>
      <c r="S45" s="90"/>
      <c r="T45" s="90"/>
      <c r="U45" s="90"/>
      <c r="V45" s="90"/>
      <c r="W45" s="90"/>
      <c r="X45" s="90"/>
      <c r="Y45" s="90"/>
      <c r="Z45" s="90"/>
    </row>
    <row r="46">
      <c r="A46" s="90"/>
      <c r="B46" s="90"/>
      <c r="C46" s="90"/>
      <c r="D46" s="90"/>
      <c r="E46" s="90"/>
      <c r="F46" s="90"/>
      <c r="G46" s="90"/>
      <c r="H46" s="90"/>
      <c r="I46" s="90"/>
      <c r="J46" s="90"/>
      <c r="K46" s="90"/>
      <c r="L46" s="90"/>
      <c r="M46" s="90"/>
      <c r="N46" s="90"/>
      <c r="O46" s="90"/>
      <c r="P46" s="90"/>
      <c r="Q46" s="90"/>
      <c r="R46" s="90"/>
      <c r="S46" s="90"/>
      <c r="T46" s="90"/>
      <c r="U46" s="90"/>
      <c r="V46" s="90"/>
      <c r="W46" s="90"/>
      <c r="X46" s="90"/>
      <c r="Y46" s="90"/>
      <c r="Z46" s="90"/>
    </row>
    <row r="47">
      <c r="A47" s="90"/>
      <c r="B47" s="90"/>
      <c r="C47" s="90"/>
      <c r="D47" s="90"/>
      <c r="E47" s="90"/>
      <c r="F47" s="90"/>
      <c r="G47" s="90"/>
      <c r="H47" s="90"/>
      <c r="I47" s="90"/>
      <c r="J47" s="90"/>
      <c r="K47" s="90"/>
      <c r="L47" s="90"/>
      <c r="M47" s="90"/>
      <c r="N47" s="90"/>
      <c r="O47" s="90"/>
      <c r="P47" s="90"/>
      <c r="Q47" s="90"/>
      <c r="R47" s="90"/>
      <c r="S47" s="90"/>
      <c r="T47" s="90"/>
      <c r="U47" s="90"/>
      <c r="V47" s="90"/>
      <c r="W47" s="90"/>
      <c r="X47" s="90"/>
      <c r="Y47" s="90"/>
      <c r="Z47" s="90"/>
    </row>
    <row r="48">
      <c r="A48" s="90"/>
      <c r="B48" s="90"/>
      <c r="C48" s="90"/>
      <c r="D48" s="90"/>
      <c r="E48" s="90"/>
      <c r="F48" s="90"/>
      <c r="G48" s="90"/>
      <c r="H48" s="90"/>
      <c r="I48" s="90"/>
      <c r="J48" s="90"/>
      <c r="K48" s="90"/>
      <c r="L48" s="90"/>
      <c r="M48" s="90"/>
      <c r="N48" s="90"/>
      <c r="O48" s="90"/>
      <c r="P48" s="90"/>
      <c r="Q48" s="90"/>
      <c r="R48" s="90"/>
      <c r="S48" s="90"/>
      <c r="T48" s="90"/>
      <c r="U48" s="90"/>
      <c r="V48" s="90"/>
      <c r="W48" s="90"/>
      <c r="X48" s="90"/>
      <c r="Y48" s="90"/>
      <c r="Z48" s="90"/>
    </row>
    <row r="49">
      <c r="A49" s="90"/>
      <c r="B49" s="90"/>
      <c r="C49" s="90"/>
      <c r="D49" s="90"/>
      <c r="E49" s="90"/>
      <c r="F49" s="90"/>
      <c r="G49" s="90"/>
      <c r="H49" s="90"/>
      <c r="I49" s="90"/>
      <c r="J49" s="90"/>
      <c r="K49" s="90"/>
      <c r="L49" s="90"/>
      <c r="M49" s="90"/>
      <c r="N49" s="90"/>
      <c r="O49" s="90"/>
      <c r="P49" s="90"/>
      <c r="Q49" s="90"/>
      <c r="R49" s="90"/>
      <c r="S49" s="90"/>
      <c r="T49" s="90"/>
      <c r="U49" s="90"/>
      <c r="V49" s="90"/>
      <c r="W49" s="90"/>
      <c r="X49" s="90"/>
      <c r="Y49" s="90"/>
      <c r="Z49" s="90"/>
    </row>
    <row r="50">
      <c r="A50" s="90"/>
      <c r="B50" s="90"/>
      <c r="C50" s="90"/>
      <c r="D50" s="90"/>
      <c r="E50" s="90"/>
      <c r="F50" s="90"/>
      <c r="G50" s="90"/>
      <c r="H50" s="90"/>
      <c r="I50" s="90"/>
      <c r="J50" s="90"/>
      <c r="K50" s="90"/>
      <c r="L50" s="90"/>
      <c r="M50" s="90"/>
      <c r="N50" s="90"/>
      <c r="O50" s="90"/>
      <c r="P50" s="90"/>
      <c r="Q50" s="90"/>
      <c r="R50" s="90"/>
      <c r="S50" s="90"/>
      <c r="T50" s="90"/>
      <c r="U50" s="90"/>
      <c r="V50" s="90"/>
      <c r="W50" s="90"/>
      <c r="X50" s="90"/>
      <c r="Y50" s="90"/>
      <c r="Z50" s="90"/>
    </row>
    <row r="51">
      <c r="A51" s="90"/>
      <c r="B51" s="90"/>
      <c r="C51" s="90"/>
      <c r="D51" s="90"/>
      <c r="E51" s="90"/>
      <c r="F51" s="90"/>
      <c r="G51" s="90"/>
      <c r="H51" s="90"/>
      <c r="I51" s="90"/>
      <c r="J51" s="90"/>
      <c r="K51" s="90"/>
      <c r="L51" s="90"/>
      <c r="M51" s="90"/>
      <c r="N51" s="90"/>
      <c r="O51" s="90"/>
      <c r="P51" s="90"/>
      <c r="Q51" s="90"/>
      <c r="R51" s="90"/>
      <c r="S51" s="90"/>
      <c r="T51" s="90"/>
      <c r="U51" s="90"/>
      <c r="V51" s="90"/>
      <c r="W51" s="90"/>
      <c r="X51" s="90"/>
      <c r="Y51" s="90"/>
      <c r="Z51" s="90"/>
    </row>
    <row r="52">
      <c r="A52" s="90"/>
      <c r="B52" s="90"/>
      <c r="C52" s="90"/>
      <c r="D52" s="90"/>
      <c r="E52" s="90"/>
      <c r="F52" s="90"/>
      <c r="G52" s="90"/>
      <c r="H52" s="90"/>
      <c r="I52" s="90"/>
      <c r="J52" s="90"/>
      <c r="K52" s="90"/>
      <c r="L52" s="90"/>
      <c r="M52" s="90"/>
      <c r="N52" s="90"/>
      <c r="O52" s="90"/>
      <c r="P52" s="90"/>
      <c r="Q52" s="90"/>
      <c r="R52" s="90"/>
      <c r="S52" s="90"/>
      <c r="T52" s="90"/>
      <c r="U52" s="90"/>
      <c r="V52" s="90"/>
      <c r="W52" s="90"/>
      <c r="X52" s="90"/>
      <c r="Y52" s="90"/>
      <c r="Z52" s="90"/>
    </row>
    <row r="53">
      <c r="A53" s="90"/>
      <c r="B53" s="90"/>
      <c r="C53" s="90"/>
      <c r="D53" s="90"/>
      <c r="E53" s="90"/>
      <c r="F53" s="90"/>
      <c r="G53" s="90"/>
      <c r="H53" s="90"/>
      <c r="I53" s="90"/>
      <c r="J53" s="90"/>
      <c r="K53" s="90"/>
      <c r="L53" s="90"/>
      <c r="M53" s="90"/>
      <c r="N53" s="90"/>
      <c r="O53" s="90"/>
      <c r="P53" s="90"/>
      <c r="Q53" s="90"/>
      <c r="R53" s="90"/>
      <c r="S53" s="90"/>
      <c r="T53" s="90"/>
      <c r="U53" s="90"/>
      <c r="V53" s="90"/>
      <c r="W53" s="90"/>
      <c r="X53" s="90"/>
      <c r="Y53" s="90"/>
      <c r="Z53" s="90"/>
    </row>
    <row r="54">
      <c r="A54" s="90"/>
      <c r="B54" s="90"/>
      <c r="C54" s="90"/>
      <c r="D54" s="90"/>
      <c r="E54" s="90"/>
      <c r="F54" s="90"/>
      <c r="G54" s="90"/>
      <c r="H54" s="90"/>
      <c r="I54" s="90"/>
      <c r="J54" s="90"/>
      <c r="K54" s="90"/>
      <c r="L54" s="90"/>
      <c r="M54" s="90"/>
      <c r="N54" s="90"/>
      <c r="O54" s="90"/>
      <c r="P54" s="90"/>
      <c r="Q54" s="90"/>
      <c r="R54" s="90"/>
      <c r="S54" s="90"/>
      <c r="T54" s="90"/>
      <c r="U54" s="90"/>
      <c r="V54" s="90"/>
      <c r="W54" s="90"/>
      <c r="X54" s="90"/>
      <c r="Y54" s="90"/>
      <c r="Z54" s="90"/>
    </row>
    <row r="55">
      <c r="A55" s="90"/>
      <c r="B55" s="90"/>
      <c r="C55" s="90"/>
      <c r="D55" s="90"/>
      <c r="E55" s="90"/>
      <c r="F55" s="90"/>
      <c r="G55" s="90"/>
      <c r="H55" s="90"/>
      <c r="I55" s="90"/>
      <c r="J55" s="90"/>
      <c r="K55" s="90"/>
      <c r="L55" s="90"/>
      <c r="M55" s="90"/>
      <c r="N55" s="90"/>
      <c r="O55" s="90"/>
      <c r="P55" s="90"/>
      <c r="Q55" s="90"/>
      <c r="R55" s="90"/>
      <c r="S55" s="90"/>
      <c r="T55" s="90"/>
      <c r="U55" s="90"/>
      <c r="V55" s="90"/>
      <c r="W55" s="90"/>
      <c r="X55" s="90"/>
      <c r="Y55" s="90"/>
      <c r="Z55" s="90"/>
    </row>
    <row r="56">
      <c r="A56" s="90"/>
      <c r="B56" s="90"/>
      <c r="C56" s="90"/>
      <c r="D56" s="90"/>
      <c r="E56" s="90"/>
      <c r="F56" s="90"/>
      <c r="G56" s="90"/>
      <c r="H56" s="90"/>
      <c r="I56" s="90"/>
      <c r="J56" s="90"/>
      <c r="K56" s="90"/>
      <c r="L56" s="90"/>
      <c r="M56" s="90"/>
      <c r="N56" s="90"/>
      <c r="O56" s="90"/>
      <c r="P56" s="90"/>
      <c r="Q56" s="90"/>
      <c r="R56" s="90"/>
      <c r="S56" s="90"/>
      <c r="T56" s="90"/>
      <c r="U56" s="90"/>
      <c r="V56" s="90"/>
      <c r="W56" s="90"/>
      <c r="X56" s="90"/>
      <c r="Y56" s="90"/>
      <c r="Z56" s="90"/>
    </row>
    <row r="57">
      <c r="A57" s="90"/>
      <c r="B57" s="90"/>
      <c r="C57" s="90"/>
      <c r="D57" s="90"/>
      <c r="E57" s="90"/>
      <c r="F57" s="90"/>
      <c r="G57" s="90"/>
      <c r="H57" s="90"/>
      <c r="I57" s="90"/>
      <c r="J57" s="90"/>
      <c r="K57" s="90"/>
      <c r="L57" s="90"/>
      <c r="M57" s="90"/>
      <c r="N57" s="90"/>
      <c r="O57" s="90"/>
      <c r="P57" s="90"/>
      <c r="Q57" s="90"/>
      <c r="R57" s="90"/>
      <c r="S57" s="90"/>
      <c r="T57" s="90"/>
      <c r="U57" s="90"/>
      <c r="V57" s="90"/>
      <c r="W57" s="90"/>
      <c r="X57" s="90"/>
      <c r="Y57" s="90"/>
      <c r="Z57" s="90"/>
    </row>
    <row r="58">
      <c r="A58" s="90"/>
      <c r="B58" s="90"/>
      <c r="C58" s="90"/>
      <c r="D58" s="90"/>
      <c r="E58" s="90"/>
      <c r="F58" s="90"/>
      <c r="G58" s="90"/>
      <c r="H58" s="90"/>
      <c r="I58" s="90"/>
      <c r="J58" s="90"/>
      <c r="K58" s="90"/>
      <c r="L58" s="90"/>
      <c r="M58" s="90"/>
      <c r="N58" s="90"/>
      <c r="O58" s="90"/>
      <c r="P58" s="90"/>
      <c r="Q58" s="90"/>
      <c r="R58" s="90"/>
      <c r="S58" s="90"/>
      <c r="T58" s="90"/>
      <c r="U58" s="90"/>
      <c r="V58" s="90"/>
      <c r="W58" s="90"/>
      <c r="X58" s="90"/>
      <c r="Y58" s="90"/>
      <c r="Z58" s="90"/>
    </row>
    <row r="59">
      <c r="A59" s="90"/>
      <c r="B59" s="90"/>
      <c r="C59" s="90"/>
      <c r="D59" s="90"/>
      <c r="E59" s="90"/>
      <c r="F59" s="90"/>
      <c r="G59" s="90"/>
      <c r="H59" s="90"/>
      <c r="I59" s="90"/>
      <c r="J59" s="90"/>
      <c r="K59" s="90"/>
      <c r="L59" s="90"/>
      <c r="M59" s="90"/>
      <c r="N59" s="90"/>
      <c r="O59" s="90"/>
      <c r="P59" s="90"/>
      <c r="Q59" s="90"/>
      <c r="R59" s="90"/>
      <c r="S59" s="90"/>
      <c r="T59" s="90"/>
      <c r="U59" s="90"/>
      <c r="V59" s="90"/>
      <c r="W59" s="90"/>
      <c r="X59" s="90"/>
      <c r="Y59" s="90"/>
      <c r="Z59" s="90"/>
    </row>
    <row r="60">
      <c r="A60" s="90"/>
      <c r="B60" s="90"/>
      <c r="C60" s="90"/>
      <c r="D60" s="90"/>
      <c r="E60" s="90"/>
      <c r="F60" s="90"/>
      <c r="G60" s="90"/>
      <c r="H60" s="90"/>
      <c r="I60" s="90"/>
      <c r="J60" s="90"/>
      <c r="K60" s="90"/>
      <c r="L60" s="90"/>
      <c r="M60" s="90"/>
      <c r="N60" s="90"/>
      <c r="O60" s="90"/>
      <c r="P60" s="90"/>
      <c r="Q60" s="90"/>
      <c r="R60" s="90"/>
      <c r="S60" s="90"/>
      <c r="T60" s="90"/>
      <c r="U60" s="90"/>
      <c r="V60" s="90"/>
      <c r="W60" s="90"/>
      <c r="X60" s="90"/>
      <c r="Y60" s="90"/>
      <c r="Z60" s="90"/>
    </row>
    <row r="61">
      <c r="A61" s="90"/>
      <c r="B61" s="90"/>
      <c r="C61" s="90"/>
      <c r="D61" s="90"/>
      <c r="E61" s="90"/>
      <c r="F61" s="90"/>
      <c r="G61" s="90"/>
      <c r="H61" s="90"/>
      <c r="I61" s="90"/>
      <c r="J61" s="90"/>
      <c r="K61" s="90"/>
      <c r="L61" s="90"/>
      <c r="M61" s="90"/>
      <c r="N61" s="90"/>
      <c r="O61" s="90"/>
      <c r="P61" s="90"/>
      <c r="Q61" s="90"/>
      <c r="R61" s="90"/>
      <c r="S61" s="90"/>
      <c r="T61" s="90"/>
      <c r="U61" s="90"/>
      <c r="V61" s="90"/>
      <c r="W61" s="90"/>
      <c r="X61" s="90"/>
      <c r="Y61" s="90"/>
      <c r="Z61" s="90"/>
    </row>
    <row r="62">
      <c r="A62" s="90"/>
      <c r="B62" s="90"/>
      <c r="C62" s="90"/>
      <c r="D62" s="90"/>
      <c r="E62" s="90"/>
      <c r="F62" s="90"/>
      <c r="G62" s="90"/>
      <c r="H62" s="90"/>
      <c r="I62" s="90"/>
      <c r="J62" s="90"/>
      <c r="K62" s="90"/>
      <c r="L62" s="90"/>
      <c r="M62" s="90"/>
      <c r="N62" s="90"/>
      <c r="O62" s="90"/>
      <c r="P62" s="90"/>
      <c r="Q62" s="90"/>
      <c r="R62" s="90"/>
      <c r="S62" s="90"/>
      <c r="T62" s="90"/>
      <c r="U62" s="90"/>
      <c r="V62" s="90"/>
      <c r="W62" s="90"/>
      <c r="X62" s="90"/>
      <c r="Y62" s="90"/>
      <c r="Z62" s="90"/>
    </row>
    <row r="63">
      <c r="A63" s="90"/>
      <c r="B63" s="90"/>
      <c r="C63" s="90"/>
      <c r="D63" s="90"/>
      <c r="E63" s="90"/>
      <c r="F63" s="90"/>
      <c r="G63" s="90"/>
      <c r="H63" s="90"/>
      <c r="I63" s="90"/>
      <c r="J63" s="90"/>
      <c r="K63" s="90"/>
      <c r="L63" s="90"/>
      <c r="M63" s="90"/>
      <c r="N63" s="90"/>
      <c r="O63" s="90"/>
      <c r="P63" s="90"/>
      <c r="Q63" s="90"/>
      <c r="R63" s="90"/>
      <c r="S63" s="90"/>
      <c r="T63" s="90"/>
      <c r="U63" s="90"/>
      <c r="V63" s="90"/>
      <c r="W63" s="90"/>
      <c r="X63" s="90"/>
      <c r="Y63" s="90"/>
      <c r="Z63" s="90"/>
    </row>
    <row r="64">
      <c r="A64" s="90"/>
      <c r="B64" s="90"/>
      <c r="C64" s="90"/>
      <c r="D64" s="90"/>
      <c r="E64" s="90"/>
      <c r="F64" s="90"/>
      <c r="G64" s="90"/>
      <c r="H64" s="90"/>
      <c r="I64" s="90"/>
      <c r="J64" s="90"/>
      <c r="K64" s="90"/>
      <c r="L64" s="90"/>
      <c r="M64" s="90"/>
      <c r="N64" s="90"/>
      <c r="O64" s="90"/>
      <c r="P64" s="90"/>
      <c r="Q64" s="90"/>
      <c r="R64" s="90"/>
      <c r="S64" s="90"/>
      <c r="T64" s="90"/>
      <c r="U64" s="90"/>
      <c r="V64" s="90"/>
      <c r="W64" s="90"/>
      <c r="X64" s="90"/>
      <c r="Y64" s="90"/>
      <c r="Z64" s="90"/>
    </row>
    <row r="65">
      <c r="A65" s="90"/>
      <c r="B65" s="90"/>
      <c r="C65" s="90"/>
      <c r="D65" s="90"/>
      <c r="E65" s="90"/>
      <c r="F65" s="90"/>
      <c r="G65" s="90"/>
      <c r="H65" s="90"/>
      <c r="I65" s="90"/>
      <c r="J65" s="90"/>
      <c r="K65" s="90"/>
      <c r="L65" s="90"/>
      <c r="M65" s="90"/>
      <c r="N65" s="90"/>
      <c r="O65" s="90"/>
      <c r="P65" s="90"/>
      <c r="Q65" s="90"/>
      <c r="R65" s="90"/>
      <c r="S65" s="90"/>
      <c r="T65" s="90"/>
      <c r="U65" s="90"/>
      <c r="V65" s="90"/>
      <c r="W65" s="90"/>
      <c r="X65" s="90"/>
      <c r="Y65" s="90"/>
      <c r="Z65" s="90"/>
    </row>
    <row r="66">
      <c r="A66" s="90"/>
      <c r="B66" s="90"/>
      <c r="C66" s="90"/>
      <c r="D66" s="90"/>
      <c r="E66" s="90"/>
      <c r="F66" s="90"/>
      <c r="G66" s="90"/>
      <c r="H66" s="90"/>
      <c r="I66" s="90"/>
      <c r="J66" s="90"/>
      <c r="K66" s="90"/>
      <c r="L66" s="90"/>
      <c r="M66" s="90"/>
      <c r="N66" s="90"/>
      <c r="O66" s="90"/>
      <c r="P66" s="90"/>
      <c r="Q66" s="90"/>
      <c r="R66" s="90"/>
      <c r="S66" s="90"/>
      <c r="T66" s="90"/>
      <c r="U66" s="90"/>
      <c r="V66" s="90"/>
      <c r="W66" s="90"/>
      <c r="X66" s="90"/>
      <c r="Y66" s="90"/>
      <c r="Z66" s="90"/>
    </row>
    <row r="67">
      <c r="A67" s="90"/>
      <c r="B67" s="90"/>
      <c r="C67" s="90"/>
      <c r="D67" s="90"/>
      <c r="E67" s="90"/>
      <c r="F67" s="90"/>
      <c r="G67" s="90"/>
      <c r="H67" s="90"/>
      <c r="I67" s="90"/>
      <c r="J67" s="90"/>
      <c r="K67" s="90"/>
      <c r="L67" s="90"/>
      <c r="M67" s="90"/>
      <c r="N67" s="90"/>
      <c r="O67" s="90"/>
      <c r="P67" s="90"/>
      <c r="Q67" s="90"/>
      <c r="R67" s="90"/>
      <c r="S67" s="90"/>
      <c r="T67" s="90"/>
      <c r="U67" s="90"/>
      <c r="V67" s="90"/>
      <c r="W67" s="90"/>
      <c r="X67" s="90"/>
      <c r="Y67" s="90"/>
      <c r="Z67" s="90"/>
    </row>
    <row r="68">
      <c r="A68" s="90"/>
      <c r="B68" s="90"/>
      <c r="C68" s="90"/>
      <c r="D68" s="90"/>
      <c r="E68" s="90"/>
      <c r="F68" s="90"/>
      <c r="G68" s="90"/>
      <c r="H68" s="90"/>
      <c r="I68" s="90"/>
      <c r="J68" s="90"/>
      <c r="K68" s="90"/>
      <c r="L68" s="90"/>
      <c r="M68" s="90"/>
      <c r="N68" s="90"/>
      <c r="O68" s="90"/>
      <c r="P68" s="90"/>
      <c r="Q68" s="90"/>
      <c r="R68" s="90"/>
      <c r="S68" s="90"/>
      <c r="T68" s="90"/>
      <c r="U68" s="90"/>
      <c r="V68" s="90"/>
      <c r="W68" s="90"/>
      <c r="X68" s="90"/>
      <c r="Y68" s="90"/>
      <c r="Z68" s="90"/>
    </row>
    <row r="69">
      <c r="A69" s="90"/>
      <c r="B69" s="90"/>
      <c r="C69" s="90"/>
      <c r="D69" s="90"/>
      <c r="E69" s="90"/>
      <c r="F69" s="90"/>
      <c r="G69" s="90"/>
      <c r="H69" s="90"/>
      <c r="I69" s="90"/>
      <c r="J69" s="90"/>
      <c r="K69" s="90"/>
      <c r="L69" s="90"/>
      <c r="M69" s="90"/>
      <c r="N69" s="90"/>
      <c r="O69" s="90"/>
      <c r="P69" s="90"/>
      <c r="Q69" s="90"/>
      <c r="R69" s="90"/>
      <c r="S69" s="90"/>
      <c r="T69" s="90"/>
      <c r="U69" s="90"/>
      <c r="V69" s="90"/>
      <c r="W69" s="90"/>
      <c r="X69" s="90"/>
      <c r="Y69" s="90"/>
      <c r="Z69" s="90"/>
    </row>
    <row r="70">
      <c r="A70" s="90"/>
      <c r="B70" s="90"/>
      <c r="C70" s="90"/>
      <c r="D70" s="90"/>
      <c r="E70" s="90"/>
      <c r="F70" s="90"/>
      <c r="G70" s="90"/>
      <c r="H70" s="90"/>
      <c r="I70" s="90"/>
      <c r="J70" s="90"/>
      <c r="K70" s="90"/>
      <c r="L70" s="90"/>
      <c r="M70" s="90"/>
      <c r="N70" s="90"/>
      <c r="O70" s="90"/>
      <c r="P70" s="90"/>
      <c r="Q70" s="90"/>
      <c r="R70" s="90"/>
      <c r="S70" s="90"/>
      <c r="T70" s="90"/>
      <c r="U70" s="90"/>
      <c r="V70" s="90"/>
      <c r="W70" s="90"/>
      <c r="X70" s="90"/>
      <c r="Y70" s="90"/>
      <c r="Z70" s="90"/>
    </row>
    <row r="71">
      <c r="A71" s="90"/>
      <c r="B71" s="90"/>
      <c r="C71" s="90"/>
      <c r="D71" s="90"/>
      <c r="E71" s="90"/>
      <c r="F71" s="90"/>
      <c r="G71" s="90"/>
      <c r="H71" s="90"/>
      <c r="I71" s="90"/>
      <c r="J71" s="90"/>
      <c r="K71" s="90"/>
      <c r="L71" s="90"/>
      <c r="M71" s="90"/>
      <c r="N71" s="90"/>
      <c r="O71" s="90"/>
      <c r="P71" s="90"/>
      <c r="Q71" s="90"/>
      <c r="R71" s="90"/>
      <c r="S71" s="90"/>
      <c r="T71" s="90"/>
      <c r="U71" s="90"/>
      <c r="V71" s="90"/>
      <c r="W71" s="90"/>
      <c r="X71" s="90"/>
      <c r="Y71" s="90"/>
      <c r="Z71" s="90"/>
    </row>
    <row r="72">
      <c r="A72" s="90"/>
      <c r="B72" s="90"/>
      <c r="C72" s="90"/>
      <c r="D72" s="90"/>
      <c r="E72" s="90"/>
      <c r="F72" s="90"/>
      <c r="G72" s="90"/>
      <c r="H72" s="90"/>
      <c r="I72" s="90"/>
      <c r="J72" s="90"/>
      <c r="K72" s="90"/>
      <c r="L72" s="90"/>
      <c r="M72" s="90"/>
      <c r="N72" s="90"/>
      <c r="O72" s="90"/>
      <c r="P72" s="90"/>
      <c r="Q72" s="90"/>
      <c r="R72" s="90"/>
      <c r="S72" s="90"/>
      <c r="T72" s="90"/>
      <c r="U72" s="90"/>
      <c r="V72" s="90"/>
      <c r="W72" s="90"/>
      <c r="X72" s="90"/>
      <c r="Y72" s="90"/>
      <c r="Z72" s="90"/>
    </row>
    <row r="73">
      <c r="A73" s="90"/>
      <c r="B73" s="90"/>
      <c r="C73" s="90"/>
      <c r="D73" s="90"/>
      <c r="E73" s="90"/>
      <c r="F73" s="90"/>
      <c r="G73" s="90"/>
      <c r="H73" s="90"/>
      <c r="I73" s="90"/>
      <c r="J73" s="90"/>
      <c r="K73" s="90"/>
      <c r="L73" s="90"/>
      <c r="M73" s="90"/>
      <c r="N73" s="90"/>
      <c r="O73" s="90"/>
      <c r="P73" s="90"/>
      <c r="Q73" s="90"/>
      <c r="R73" s="90"/>
      <c r="S73" s="90"/>
      <c r="T73" s="90"/>
      <c r="U73" s="90"/>
      <c r="V73" s="90"/>
      <c r="W73" s="90"/>
      <c r="X73" s="90"/>
      <c r="Y73" s="90"/>
      <c r="Z73" s="90"/>
    </row>
    <row r="74">
      <c r="A74" s="90"/>
      <c r="B74" s="90"/>
      <c r="C74" s="90"/>
      <c r="D74" s="90"/>
      <c r="E74" s="90"/>
      <c r="F74" s="90"/>
      <c r="G74" s="90"/>
      <c r="H74" s="90"/>
      <c r="I74" s="90"/>
      <c r="J74" s="90"/>
      <c r="K74" s="90"/>
      <c r="L74" s="90"/>
      <c r="M74" s="90"/>
      <c r="N74" s="90"/>
      <c r="O74" s="90"/>
      <c r="P74" s="90"/>
      <c r="Q74" s="90"/>
      <c r="R74" s="90"/>
      <c r="S74" s="90"/>
      <c r="T74" s="90"/>
      <c r="U74" s="90"/>
      <c r="V74" s="90"/>
      <c r="W74" s="90"/>
      <c r="X74" s="90"/>
      <c r="Y74" s="90"/>
      <c r="Z74" s="90"/>
    </row>
    <row r="75">
      <c r="A75" s="90"/>
      <c r="B75" s="90"/>
      <c r="C75" s="90"/>
      <c r="D75" s="90"/>
      <c r="E75" s="90"/>
      <c r="F75" s="90"/>
      <c r="G75" s="90"/>
      <c r="H75" s="90"/>
      <c r="I75" s="90"/>
      <c r="J75" s="90"/>
      <c r="K75" s="90"/>
      <c r="L75" s="90"/>
      <c r="M75" s="90"/>
      <c r="N75" s="90"/>
      <c r="O75" s="90"/>
      <c r="P75" s="90"/>
      <c r="Q75" s="90"/>
      <c r="R75" s="90"/>
      <c r="S75" s="90"/>
      <c r="T75" s="90"/>
      <c r="U75" s="90"/>
      <c r="V75" s="90"/>
      <c r="W75" s="90"/>
      <c r="X75" s="90"/>
      <c r="Y75" s="90"/>
      <c r="Z75" s="90"/>
    </row>
    <row r="76">
      <c r="A76" s="90"/>
      <c r="B76" s="90"/>
      <c r="C76" s="90"/>
      <c r="D76" s="90"/>
      <c r="E76" s="90"/>
      <c r="F76" s="90"/>
      <c r="G76" s="90"/>
      <c r="H76" s="90"/>
      <c r="I76" s="90"/>
      <c r="J76" s="90"/>
      <c r="K76" s="90"/>
      <c r="L76" s="90"/>
      <c r="M76" s="90"/>
      <c r="N76" s="90"/>
      <c r="O76" s="90"/>
      <c r="P76" s="90"/>
      <c r="Q76" s="90"/>
      <c r="R76" s="90"/>
      <c r="S76" s="90"/>
      <c r="T76" s="90"/>
      <c r="U76" s="90"/>
      <c r="V76" s="90"/>
      <c r="W76" s="90"/>
      <c r="X76" s="90"/>
      <c r="Y76" s="90"/>
      <c r="Z76" s="90"/>
    </row>
    <row r="77">
      <c r="A77" s="90"/>
      <c r="B77" s="90"/>
      <c r="C77" s="90"/>
      <c r="D77" s="90"/>
      <c r="E77" s="90"/>
      <c r="F77" s="90"/>
      <c r="G77" s="90"/>
      <c r="H77" s="90"/>
      <c r="I77" s="90"/>
      <c r="J77" s="90"/>
      <c r="K77" s="90"/>
      <c r="L77" s="90"/>
      <c r="M77" s="90"/>
      <c r="N77" s="90"/>
      <c r="O77" s="90"/>
      <c r="P77" s="90"/>
      <c r="Q77" s="90"/>
      <c r="R77" s="90"/>
      <c r="S77" s="90"/>
      <c r="T77" s="90"/>
      <c r="U77" s="90"/>
      <c r="V77" s="90"/>
      <c r="W77" s="90"/>
      <c r="X77" s="90"/>
      <c r="Y77" s="90"/>
      <c r="Z77" s="90"/>
    </row>
    <row r="78">
      <c r="A78" s="90"/>
      <c r="B78" s="90"/>
      <c r="C78" s="90"/>
      <c r="D78" s="90"/>
      <c r="E78" s="90"/>
      <c r="F78" s="90"/>
      <c r="G78" s="90"/>
      <c r="H78" s="90"/>
      <c r="I78" s="90"/>
      <c r="J78" s="90"/>
      <c r="K78" s="90"/>
      <c r="L78" s="90"/>
      <c r="M78" s="90"/>
      <c r="N78" s="90"/>
      <c r="O78" s="90"/>
      <c r="P78" s="90"/>
      <c r="Q78" s="90"/>
      <c r="R78" s="90"/>
      <c r="S78" s="90"/>
      <c r="T78" s="90"/>
      <c r="U78" s="90"/>
      <c r="V78" s="90"/>
      <c r="W78" s="90"/>
      <c r="X78" s="90"/>
      <c r="Y78" s="90"/>
      <c r="Z78" s="90"/>
    </row>
    <row r="79">
      <c r="A79" s="90"/>
      <c r="B79" s="90"/>
      <c r="C79" s="90"/>
      <c r="D79" s="90"/>
      <c r="E79" s="90"/>
      <c r="F79" s="90"/>
      <c r="G79" s="90"/>
      <c r="H79" s="90"/>
      <c r="I79" s="90"/>
      <c r="J79" s="90"/>
      <c r="K79" s="90"/>
      <c r="L79" s="90"/>
      <c r="M79" s="90"/>
      <c r="N79" s="90"/>
      <c r="O79" s="90"/>
      <c r="P79" s="90"/>
      <c r="Q79" s="90"/>
      <c r="R79" s="90"/>
      <c r="S79" s="90"/>
      <c r="T79" s="90"/>
      <c r="U79" s="90"/>
      <c r="V79" s="90"/>
      <c r="W79" s="90"/>
      <c r="X79" s="90"/>
      <c r="Y79" s="90"/>
      <c r="Z79" s="90"/>
    </row>
    <row r="80">
      <c r="A80" s="90"/>
      <c r="B80" s="90"/>
      <c r="C80" s="90"/>
      <c r="D80" s="90"/>
      <c r="E80" s="90"/>
      <c r="F80" s="90"/>
      <c r="G80" s="90"/>
      <c r="H80" s="90"/>
      <c r="I80" s="90"/>
      <c r="J80" s="90"/>
      <c r="K80" s="90"/>
      <c r="L80" s="90"/>
      <c r="M80" s="90"/>
      <c r="N80" s="90"/>
      <c r="O80" s="90"/>
      <c r="P80" s="90"/>
      <c r="Q80" s="90"/>
      <c r="R80" s="90"/>
      <c r="S80" s="90"/>
      <c r="T80" s="90"/>
      <c r="U80" s="90"/>
      <c r="V80" s="90"/>
      <c r="W80" s="90"/>
      <c r="X80" s="90"/>
      <c r="Y80" s="90"/>
      <c r="Z80" s="90"/>
    </row>
    <row r="81">
      <c r="A81" s="90"/>
      <c r="B81" s="90"/>
      <c r="C81" s="90"/>
      <c r="D81" s="90"/>
      <c r="E81" s="90"/>
      <c r="F81" s="90"/>
      <c r="G81" s="90"/>
      <c r="H81" s="90"/>
      <c r="I81" s="90"/>
      <c r="J81" s="90"/>
      <c r="K81" s="90"/>
      <c r="L81" s="90"/>
      <c r="M81" s="90"/>
      <c r="N81" s="90"/>
      <c r="O81" s="90"/>
      <c r="P81" s="90"/>
      <c r="Q81" s="90"/>
      <c r="R81" s="90"/>
      <c r="S81" s="90"/>
      <c r="T81" s="90"/>
      <c r="U81" s="90"/>
      <c r="V81" s="90"/>
      <c r="W81" s="90"/>
      <c r="X81" s="90"/>
      <c r="Y81" s="90"/>
      <c r="Z81" s="90"/>
    </row>
    <row r="82">
      <c r="A82" s="90"/>
      <c r="B82" s="90"/>
      <c r="C82" s="90"/>
      <c r="D82" s="90"/>
      <c r="E82" s="90"/>
      <c r="F82" s="90"/>
      <c r="G82" s="90"/>
      <c r="H82" s="90"/>
      <c r="I82" s="90"/>
      <c r="J82" s="90"/>
      <c r="K82" s="90"/>
      <c r="L82" s="90"/>
      <c r="M82" s="90"/>
      <c r="N82" s="90"/>
      <c r="O82" s="90"/>
      <c r="P82" s="90"/>
      <c r="Q82" s="90"/>
      <c r="R82" s="90"/>
      <c r="S82" s="90"/>
      <c r="T82" s="90"/>
      <c r="U82" s="90"/>
      <c r="V82" s="90"/>
      <c r="W82" s="90"/>
      <c r="X82" s="90"/>
      <c r="Y82" s="90"/>
      <c r="Z82" s="90"/>
    </row>
    <row r="83">
      <c r="A83" s="90"/>
      <c r="B83" s="90"/>
      <c r="C83" s="90"/>
      <c r="D83" s="90"/>
      <c r="E83" s="90"/>
      <c r="F83" s="90"/>
      <c r="G83" s="90"/>
      <c r="H83" s="90"/>
      <c r="I83" s="90"/>
      <c r="J83" s="90"/>
      <c r="K83" s="90"/>
      <c r="L83" s="90"/>
      <c r="M83" s="90"/>
      <c r="N83" s="90"/>
      <c r="O83" s="90"/>
      <c r="P83" s="90"/>
      <c r="Q83" s="90"/>
      <c r="R83" s="90"/>
      <c r="S83" s="90"/>
      <c r="T83" s="90"/>
      <c r="U83" s="90"/>
      <c r="V83" s="90"/>
      <c r="W83" s="90"/>
      <c r="X83" s="90"/>
      <c r="Y83" s="90"/>
      <c r="Z83" s="90"/>
    </row>
    <row r="84">
      <c r="A84" s="90"/>
      <c r="B84" s="90"/>
      <c r="C84" s="90"/>
      <c r="D84" s="90"/>
      <c r="E84" s="90"/>
      <c r="F84" s="90"/>
      <c r="G84" s="90"/>
      <c r="H84" s="90"/>
      <c r="I84" s="90"/>
      <c r="J84" s="90"/>
      <c r="K84" s="90"/>
      <c r="L84" s="90"/>
      <c r="M84" s="90"/>
      <c r="N84" s="90"/>
      <c r="O84" s="90"/>
      <c r="P84" s="90"/>
      <c r="Q84" s="90"/>
      <c r="R84" s="90"/>
      <c r="S84" s="90"/>
      <c r="T84" s="90"/>
      <c r="U84" s="90"/>
      <c r="V84" s="90"/>
      <c r="W84" s="90"/>
      <c r="X84" s="90"/>
      <c r="Y84" s="90"/>
      <c r="Z84" s="90"/>
    </row>
    <row r="85">
      <c r="A85" s="90"/>
      <c r="B85" s="90"/>
      <c r="C85" s="90"/>
      <c r="D85" s="90"/>
      <c r="E85" s="90"/>
      <c r="F85" s="90"/>
      <c r="G85" s="90"/>
      <c r="H85" s="90"/>
      <c r="I85" s="90"/>
      <c r="J85" s="90"/>
      <c r="K85" s="90"/>
      <c r="L85" s="90"/>
      <c r="M85" s="90"/>
      <c r="N85" s="90"/>
      <c r="O85" s="90"/>
      <c r="P85" s="90"/>
      <c r="Q85" s="90"/>
      <c r="R85" s="90"/>
      <c r="S85" s="90"/>
      <c r="T85" s="90"/>
      <c r="U85" s="90"/>
      <c r="V85" s="90"/>
      <c r="W85" s="90"/>
      <c r="X85" s="90"/>
      <c r="Y85" s="90"/>
      <c r="Z85" s="90"/>
    </row>
    <row r="86">
      <c r="A86" s="90"/>
      <c r="B86" s="90"/>
      <c r="C86" s="90"/>
      <c r="D86" s="90"/>
      <c r="E86" s="90"/>
      <c r="F86" s="90"/>
      <c r="G86" s="90"/>
      <c r="H86" s="90"/>
      <c r="I86" s="90"/>
      <c r="J86" s="90"/>
      <c r="K86" s="90"/>
      <c r="L86" s="90"/>
      <c r="M86" s="90"/>
      <c r="N86" s="90"/>
      <c r="O86" s="90"/>
      <c r="P86" s="90"/>
      <c r="Q86" s="90"/>
      <c r="R86" s="90"/>
      <c r="S86" s="90"/>
      <c r="T86" s="90"/>
      <c r="U86" s="90"/>
      <c r="V86" s="90"/>
      <c r="W86" s="90"/>
      <c r="X86" s="90"/>
      <c r="Y86" s="90"/>
      <c r="Z86" s="90"/>
    </row>
    <row r="87">
      <c r="A87" s="90"/>
      <c r="B87" s="90"/>
      <c r="C87" s="90"/>
      <c r="D87" s="90"/>
      <c r="E87" s="90"/>
      <c r="F87" s="90"/>
      <c r="G87" s="90"/>
      <c r="H87" s="90"/>
      <c r="I87" s="90"/>
      <c r="J87" s="90"/>
      <c r="K87" s="90"/>
      <c r="L87" s="90"/>
      <c r="M87" s="90"/>
      <c r="N87" s="90"/>
      <c r="O87" s="90"/>
      <c r="P87" s="90"/>
      <c r="Q87" s="90"/>
      <c r="R87" s="90"/>
      <c r="S87" s="90"/>
      <c r="T87" s="90"/>
      <c r="U87" s="90"/>
      <c r="V87" s="90"/>
      <c r="W87" s="90"/>
      <c r="X87" s="90"/>
      <c r="Y87" s="90"/>
      <c r="Z87" s="90"/>
    </row>
    <row r="88">
      <c r="A88" s="90"/>
      <c r="B88" s="90"/>
      <c r="C88" s="90"/>
      <c r="D88" s="90"/>
      <c r="E88" s="90"/>
      <c r="F88" s="90"/>
      <c r="G88" s="90"/>
      <c r="H88" s="90"/>
      <c r="I88" s="90"/>
      <c r="J88" s="90"/>
      <c r="K88" s="90"/>
      <c r="L88" s="90"/>
      <c r="M88" s="90"/>
      <c r="N88" s="90"/>
      <c r="O88" s="90"/>
      <c r="P88" s="90"/>
      <c r="Q88" s="90"/>
      <c r="R88" s="90"/>
      <c r="S88" s="90"/>
      <c r="T88" s="90"/>
      <c r="U88" s="90"/>
      <c r="V88" s="90"/>
      <c r="W88" s="90"/>
      <c r="X88" s="90"/>
      <c r="Y88" s="90"/>
      <c r="Z88" s="90"/>
    </row>
    <row r="89">
      <c r="A89" s="90"/>
      <c r="B89" s="90"/>
      <c r="C89" s="90"/>
      <c r="D89" s="90"/>
      <c r="E89" s="90"/>
      <c r="F89" s="90"/>
      <c r="G89" s="90"/>
      <c r="H89" s="90"/>
      <c r="I89" s="90"/>
      <c r="J89" s="90"/>
      <c r="K89" s="90"/>
      <c r="L89" s="90"/>
      <c r="M89" s="90"/>
      <c r="N89" s="90"/>
      <c r="O89" s="90"/>
      <c r="P89" s="90"/>
      <c r="Q89" s="90"/>
      <c r="R89" s="90"/>
      <c r="S89" s="90"/>
      <c r="T89" s="90"/>
      <c r="U89" s="90"/>
      <c r="V89" s="90"/>
      <c r="W89" s="90"/>
      <c r="X89" s="90"/>
      <c r="Y89" s="90"/>
      <c r="Z89" s="90"/>
    </row>
    <row r="90">
      <c r="A90" s="90"/>
      <c r="B90" s="90"/>
      <c r="C90" s="90"/>
      <c r="D90" s="90"/>
      <c r="E90" s="90"/>
      <c r="F90" s="90"/>
      <c r="G90" s="90"/>
      <c r="H90" s="90"/>
      <c r="I90" s="90"/>
      <c r="J90" s="90"/>
      <c r="K90" s="90"/>
      <c r="L90" s="90"/>
      <c r="M90" s="90"/>
      <c r="N90" s="90"/>
      <c r="O90" s="90"/>
      <c r="P90" s="90"/>
      <c r="Q90" s="90"/>
      <c r="R90" s="90"/>
      <c r="S90" s="90"/>
      <c r="T90" s="90"/>
      <c r="U90" s="90"/>
      <c r="V90" s="90"/>
      <c r="W90" s="90"/>
      <c r="X90" s="90"/>
      <c r="Y90" s="90"/>
      <c r="Z90" s="90"/>
    </row>
    <row r="91">
      <c r="A91" s="90"/>
      <c r="B91" s="90"/>
      <c r="C91" s="90"/>
      <c r="D91" s="90"/>
      <c r="E91" s="90"/>
      <c r="F91" s="90"/>
      <c r="G91" s="90"/>
      <c r="H91" s="90"/>
      <c r="I91" s="90"/>
      <c r="J91" s="90"/>
      <c r="K91" s="90"/>
      <c r="L91" s="90"/>
      <c r="M91" s="90"/>
      <c r="N91" s="90"/>
      <c r="O91" s="90"/>
      <c r="P91" s="90"/>
      <c r="Q91" s="90"/>
      <c r="R91" s="90"/>
      <c r="S91" s="90"/>
      <c r="T91" s="90"/>
      <c r="U91" s="90"/>
      <c r="V91" s="90"/>
      <c r="W91" s="90"/>
      <c r="X91" s="90"/>
      <c r="Y91" s="90"/>
      <c r="Z91" s="90"/>
    </row>
    <row r="92">
      <c r="A92" s="90"/>
      <c r="B92" s="90"/>
      <c r="C92" s="90"/>
      <c r="D92" s="90"/>
      <c r="E92" s="90"/>
      <c r="F92" s="90"/>
      <c r="G92" s="90"/>
      <c r="H92" s="90"/>
      <c r="I92" s="90"/>
      <c r="J92" s="90"/>
      <c r="K92" s="90"/>
      <c r="L92" s="90"/>
      <c r="M92" s="90"/>
      <c r="N92" s="90"/>
      <c r="O92" s="90"/>
      <c r="P92" s="90"/>
      <c r="Q92" s="90"/>
      <c r="R92" s="90"/>
      <c r="S92" s="90"/>
      <c r="T92" s="90"/>
      <c r="U92" s="90"/>
      <c r="V92" s="90"/>
      <c r="W92" s="90"/>
      <c r="X92" s="90"/>
      <c r="Y92" s="90"/>
      <c r="Z92" s="90"/>
    </row>
    <row r="93">
      <c r="A93" s="90"/>
      <c r="B93" s="90"/>
      <c r="C93" s="90"/>
      <c r="D93" s="90"/>
      <c r="E93" s="90"/>
      <c r="F93" s="90"/>
      <c r="G93" s="90"/>
      <c r="H93" s="90"/>
      <c r="I93" s="90"/>
      <c r="J93" s="90"/>
      <c r="K93" s="90"/>
      <c r="L93" s="90"/>
      <c r="M93" s="90"/>
      <c r="N93" s="90"/>
      <c r="O93" s="90"/>
      <c r="P93" s="90"/>
      <c r="Q93" s="90"/>
      <c r="R93" s="90"/>
      <c r="S93" s="90"/>
      <c r="T93" s="90"/>
      <c r="U93" s="90"/>
      <c r="V93" s="90"/>
      <c r="W93" s="90"/>
      <c r="X93" s="90"/>
      <c r="Y93" s="90"/>
      <c r="Z93" s="90"/>
    </row>
    <row r="94">
      <c r="A94" s="90"/>
      <c r="B94" s="90"/>
      <c r="C94" s="90"/>
      <c r="D94" s="90"/>
      <c r="E94" s="90"/>
      <c r="F94" s="90"/>
      <c r="G94" s="90"/>
      <c r="H94" s="90"/>
      <c r="I94" s="90"/>
      <c r="J94" s="90"/>
      <c r="K94" s="90"/>
      <c r="L94" s="90"/>
      <c r="M94" s="90"/>
      <c r="N94" s="90"/>
      <c r="O94" s="90"/>
      <c r="P94" s="90"/>
      <c r="Q94" s="90"/>
      <c r="R94" s="90"/>
      <c r="S94" s="90"/>
      <c r="T94" s="90"/>
      <c r="U94" s="90"/>
      <c r="V94" s="90"/>
      <c r="W94" s="90"/>
      <c r="X94" s="90"/>
      <c r="Y94" s="90"/>
      <c r="Z94" s="90"/>
    </row>
    <row r="95">
      <c r="A95" s="90"/>
      <c r="B95" s="90"/>
      <c r="C95" s="90"/>
      <c r="D95" s="90"/>
      <c r="E95" s="90"/>
      <c r="F95" s="90"/>
      <c r="G95" s="90"/>
      <c r="H95" s="90"/>
      <c r="I95" s="90"/>
      <c r="J95" s="90"/>
      <c r="K95" s="90"/>
      <c r="L95" s="90"/>
      <c r="M95" s="90"/>
      <c r="N95" s="90"/>
      <c r="O95" s="90"/>
      <c r="P95" s="90"/>
      <c r="Q95" s="90"/>
      <c r="R95" s="90"/>
      <c r="S95" s="90"/>
      <c r="T95" s="90"/>
      <c r="U95" s="90"/>
      <c r="V95" s="90"/>
      <c r="W95" s="90"/>
      <c r="X95" s="90"/>
      <c r="Y95" s="90"/>
      <c r="Z95" s="90"/>
    </row>
    <row r="96">
      <c r="A96" s="90"/>
      <c r="B96" s="90"/>
      <c r="C96" s="90"/>
      <c r="D96" s="90"/>
      <c r="E96" s="90"/>
      <c r="F96" s="90"/>
      <c r="G96" s="90"/>
      <c r="H96" s="90"/>
      <c r="I96" s="90"/>
      <c r="J96" s="90"/>
      <c r="K96" s="90"/>
      <c r="L96" s="90"/>
      <c r="M96" s="90"/>
      <c r="N96" s="90"/>
      <c r="O96" s="90"/>
      <c r="P96" s="90"/>
      <c r="Q96" s="90"/>
      <c r="R96" s="90"/>
      <c r="S96" s="90"/>
      <c r="T96" s="90"/>
      <c r="U96" s="90"/>
      <c r="V96" s="90"/>
      <c r="W96" s="90"/>
      <c r="X96" s="90"/>
      <c r="Y96" s="90"/>
      <c r="Z96" s="90"/>
    </row>
    <row r="97">
      <c r="A97" s="90"/>
      <c r="B97" s="90"/>
      <c r="C97" s="90"/>
      <c r="D97" s="90"/>
      <c r="E97" s="90"/>
      <c r="F97" s="90"/>
      <c r="G97" s="90"/>
      <c r="H97" s="90"/>
      <c r="I97" s="90"/>
      <c r="J97" s="90"/>
      <c r="K97" s="90"/>
      <c r="L97" s="90"/>
      <c r="M97" s="90"/>
      <c r="N97" s="90"/>
      <c r="O97" s="90"/>
      <c r="P97" s="90"/>
      <c r="Q97" s="90"/>
      <c r="R97" s="90"/>
      <c r="S97" s="90"/>
      <c r="T97" s="90"/>
      <c r="U97" s="90"/>
      <c r="V97" s="90"/>
      <c r="W97" s="90"/>
      <c r="X97" s="90"/>
      <c r="Y97" s="90"/>
      <c r="Z97" s="90"/>
    </row>
    <row r="98">
      <c r="A98" s="90"/>
      <c r="B98" s="90"/>
      <c r="C98" s="90"/>
      <c r="D98" s="90"/>
      <c r="E98" s="90"/>
      <c r="F98" s="90"/>
      <c r="G98" s="90"/>
      <c r="H98" s="90"/>
      <c r="I98" s="90"/>
      <c r="J98" s="90"/>
      <c r="K98" s="90"/>
      <c r="L98" s="90"/>
      <c r="M98" s="90"/>
      <c r="N98" s="90"/>
      <c r="O98" s="90"/>
      <c r="P98" s="90"/>
      <c r="Q98" s="90"/>
      <c r="R98" s="90"/>
      <c r="S98" s="90"/>
      <c r="T98" s="90"/>
      <c r="U98" s="90"/>
      <c r="V98" s="90"/>
      <c r="W98" s="90"/>
      <c r="X98" s="90"/>
      <c r="Y98" s="90"/>
      <c r="Z98" s="90"/>
    </row>
    <row r="99">
      <c r="A99" s="90"/>
      <c r="B99" s="90"/>
      <c r="C99" s="90"/>
      <c r="D99" s="90"/>
      <c r="E99" s="90"/>
      <c r="F99" s="90"/>
      <c r="G99" s="90"/>
      <c r="H99" s="90"/>
      <c r="I99" s="90"/>
      <c r="J99" s="90"/>
      <c r="K99" s="90"/>
      <c r="L99" s="90"/>
      <c r="M99" s="90"/>
      <c r="N99" s="90"/>
      <c r="O99" s="90"/>
      <c r="P99" s="90"/>
      <c r="Q99" s="90"/>
      <c r="R99" s="90"/>
      <c r="S99" s="90"/>
      <c r="T99" s="90"/>
      <c r="U99" s="90"/>
      <c r="V99" s="90"/>
      <c r="W99" s="90"/>
      <c r="X99" s="90"/>
      <c r="Y99" s="90"/>
      <c r="Z99" s="90"/>
    </row>
    <row r="100">
      <c r="A100" s="90"/>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row>
    <row r="101">
      <c r="A101" s="90"/>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row>
    <row r="102">
      <c r="A102" s="90"/>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row>
    <row r="103">
      <c r="A103" s="90"/>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row>
    <row r="104">
      <c r="A104" s="90"/>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row>
    <row r="105">
      <c r="A105" s="90"/>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row>
    <row r="106">
      <c r="A106" s="90"/>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row>
    <row r="107">
      <c r="A107" s="90"/>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row>
    <row r="108">
      <c r="A108" s="90"/>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row>
    <row r="109">
      <c r="A109" s="90"/>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row>
    <row r="110">
      <c r="A110" s="90"/>
      <c r="B110" s="90"/>
      <c r="C110" s="90"/>
      <c r="D110" s="90"/>
      <c r="E110" s="90"/>
      <c r="F110" s="90"/>
      <c r="G110" s="90"/>
      <c r="H110" s="90"/>
      <c r="I110" s="90"/>
      <c r="J110" s="90"/>
      <c r="K110" s="90"/>
      <c r="L110" s="90"/>
      <c r="M110" s="90"/>
      <c r="N110" s="90"/>
      <c r="O110" s="90"/>
      <c r="P110" s="90"/>
      <c r="Q110" s="90"/>
      <c r="R110" s="90"/>
      <c r="S110" s="90"/>
      <c r="T110" s="90"/>
      <c r="U110" s="90"/>
      <c r="V110" s="90"/>
      <c r="W110" s="90"/>
      <c r="X110" s="90"/>
      <c r="Y110" s="90"/>
      <c r="Z110" s="90"/>
    </row>
    <row r="111">
      <c r="A111" s="90"/>
      <c r="B111" s="90"/>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row>
    <row r="112">
      <c r="A112" s="90"/>
      <c r="B112" s="90"/>
      <c r="C112" s="90"/>
      <c r="D112" s="90"/>
      <c r="E112" s="90"/>
      <c r="F112" s="90"/>
      <c r="G112" s="90"/>
      <c r="H112" s="90"/>
      <c r="I112" s="90"/>
      <c r="J112" s="90"/>
      <c r="K112" s="90"/>
      <c r="L112" s="90"/>
      <c r="M112" s="90"/>
      <c r="N112" s="90"/>
      <c r="O112" s="90"/>
      <c r="P112" s="90"/>
      <c r="Q112" s="90"/>
      <c r="R112" s="90"/>
      <c r="S112" s="90"/>
      <c r="T112" s="90"/>
      <c r="U112" s="90"/>
      <c r="V112" s="90"/>
      <c r="W112" s="90"/>
      <c r="X112" s="90"/>
      <c r="Y112" s="90"/>
      <c r="Z112" s="90"/>
    </row>
    <row r="113">
      <c r="A113" s="90"/>
      <c r="B113" s="90"/>
      <c r="C113" s="90"/>
      <c r="D113" s="90"/>
      <c r="E113" s="90"/>
      <c r="F113" s="90"/>
      <c r="G113" s="90"/>
      <c r="H113" s="90"/>
      <c r="I113" s="90"/>
      <c r="J113" s="90"/>
      <c r="K113" s="90"/>
      <c r="L113" s="90"/>
      <c r="M113" s="90"/>
      <c r="N113" s="90"/>
      <c r="O113" s="90"/>
      <c r="P113" s="90"/>
      <c r="Q113" s="90"/>
      <c r="R113" s="90"/>
      <c r="S113" s="90"/>
      <c r="T113" s="90"/>
      <c r="U113" s="90"/>
      <c r="V113" s="90"/>
      <c r="W113" s="90"/>
      <c r="X113" s="90"/>
      <c r="Y113" s="90"/>
      <c r="Z113" s="90"/>
    </row>
    <row r="114">
      <c r="A114" s="90"/>
      <c r="B114" s="90"/>
      <c r="C114" s="90"/>
      <c r="D114" s="90"/>
      <c r="E114" s="90"/>
      <c r="F114" s="90"/>
      <c r="G114" s="90"/>
      <c r="H114" s="90"/>
      <c r="I114" s="90"/>
      <c r="J114" s="90"/>
      <c r="K114" s="90"/>
      <c r="L114" s="90"/>
      <c r="M114" s="90"/>
      <c r="N114" s="90"/>
      <c r="O114" s="90"/>
      <c r="P114" s="90"/>
      <c r="Q114" s="90"/>
      <c r="R114" s="90"/>
      <c r="S114" s="90"/>
      <c r="T114" s="90"/>
      <c r="U114" s="90"/>
      <c r="V114" s="90"/>
      <c r="W114" s="90"/>
      <c r="X114" s="90"/>
      <c r="Y114" s="90"/>
      <c r="Z114" s="90"/>
    </row>
    <row r="115">
      <c r="A115" s="90"/>
      <c r="B115" s="90"/>
      <c r="C115" s="90"/>
      <c r="D115" s="90"/>
      <c r="E115" s="90"/>
      <c r="F115" s="90"/>
      <c r="G115" s="90"/>
      <c r="H115" s="90"/>
      <c r="I115" s="90"/>
      <c r="J115" s="90"/>
      <c r="K115" s="90"/>
      <c r="L115" s="90"/>
      <c r="M115" s="90"/>
      <c r="N115" s="90"/>
      <c r="O115" s="90"/>
      <c r="P115" s="90"/>
      <c r="Q115" s="90"/>
      <c r="R115" s="90"/>
      <c r="S115" s="90"/>
      <c r="T115" s="90"/>
      <c r="U115" s="90"/>
      <c r="V115" s="90"/>
      <c r="W115" s="90"/>
      <c r="X115" s="90"/>
      <c r="Y115" s="90"/>
      <c r="Z115" s="90"/>
    </row>
    <row r="116">
      <c r="A116" s="90"/>
      <c r="B116" s="90"/>
      <c r="C116" s="90"/>
      <c r="D116" s="90"/>
      <c r="E116" s="90"/>
      <c r="F116" s="90"/>
      <c r="G116" s="90"/>
      <c r="H116" s="90"/>
      <c r="I116" s="90"/>
      <c r="J116" s="90"/>
      <c r="K116" s="90"/>
      <c r="L116" s="90"/>
      <c r="M116" s="90"/>
      <c r="N116" s="90"/>
      <c r="O116" s="90"/>
      <c r="P116" s="90"/>
      <c r="Q116" s="90"/>
      <c r="R116" s="90"/>
      <c r="S116" s="90"/>
      <c r="T116" s="90"/>
      <c r="U116" s="90"/>
      <c r="V116" s="90"/>
      <c r="W116" s="90"/>
      <c r="X116" s="90"/>
      <c r="Y116" s="90"/>
      <c r="Z116" s="90"/>
    </row>
    <row r="117">
      <c r="A117" s="90"/>
      <c r="B117" s="90"/>
      <c r="C117" s="90"/>
      <c r="D117" s="90"/>
      <c r="E117" s="90"/>
      <c r="F117" s="90"/>
      <c r="G117" s="90"/>
      <c r="H117" s="90"/>
      <c r="I117" s="90"/>
      <c r="J117" s="90"/>
      <c r="K117" s="90"/>
      <c r="L117" s="90"/>
      <c r="M117" s="90"/>
      <c r="N117" s="90"/>
      <c r="O117" s="90"/>
      <c r="P117" s="90"/>
      <c r="Q117" s="90"/>
      <c r="R117" s="90"/>
      <c r="S117" s="90"/>
      <c r="T117" s="90"/>
      <c r="U117" s="90"/>
      <c r="V117" s="90"/>
      <c r="W117" s="90"/>
      <c r="X117" s="90"/>
      <c r="Y117" s="90"/>
      <c r="Z117" s="90"/>
    </row>
    <row r="118">
      <c r="A118" s="90"/>
      <c r="B118" s="90"/>
      <c r="C118" s="90"/>
      <c r="D118" s="90"/>
      <c r="E118" s="90"/>
      <c r="F118" s="90"/>
      <c r="G118" s="90"/>
      <c r="H118" s="90"/>
      <c r="I118" s="90"/>
      <c r="J118" s="90"/>
      <c r="K118" s="90"/>
      <c r="L118" s="90"/>
      <c r="M118" s="90"/>
      <c r="N118" s="90"/>
      <c r="O118" s="90"/>
      <c r="P118" s="90"/>
      <c r="Q118" s="90"/>
      <c r="R118" s="90"/>
      <c r="S118" s="90"/>
      <c r="T118" s="90"/>
      <c r="U118" s="90"/>
      <c r="V118" s="90"/>
      <c r="W118" s="90"/>
      <c r="X118" s="90"/>
      <c r="Y118" s="90"/>
      <c r="Z118" s="90"/>
    </row>
    <row r="119">
      <c r="A119" s="90"/>
      <c r="B119" s="90"/>
      <c r="C119" s="90"/>
      <c r="D119" s="90"/>
      <c r="E119" s="90"/>
      <c r="F119" s="90"/>
      <c r="G119" s="90"/>
      <c r="H119" s="90"/>
      <c r="I119" s="90"/>
      <c r="J119" s="90"/>
      <c r="K119" s="90"/>
      <c r="L119" s="90"/>
      <c r="M119" s="90"/>
      <c r="N119" s="90"/>
      <c r="O119" s="90"/>
      <c r="P119" s="90"/>
      <c r="Q119" s="90"/>
      <c r="R119" s="90"/>
      <c r="S119" s="90"/>
      <c r="T119" s="90"/>
      <c r="U119" s="90"/>
      <c r="V119" s="90"/>
      <c r="W119" s="90"/>
      <c r="X119" s="90"/>
      <c r="Y119" s="90"/>
      <c r="Z119" s="90"/>
    </row>
    <row r="120">
      <c r="A120" s="90"/>
      <c r="B120" s="90"/>
      <c r="C120" s="90"/>
      <c r="D120" s="90"/>
      <c r="E120" s="90"/>
      <c r="F120" s="90"/>
      <c r="G120" s="90"/>
      <c r="H120" s="90"/>
      <c r="I120" s="90"/>
      <c r="J120" s="90"/>
      <c r="K120" s="90"/>
      <c r="L120" s="90"/>
      <c r="M120" s="90"/>
      <c r="N120" s="90"/>
      <c r="O120" s="90"/>
      <c r="P120" s="90"/>
      <c r="Q120" s="90"/>
      <c r="R120" s="90"/>
      <c r="S120" s="90"/>
      <c r="T120" s="90"/>
      <c r="U120" s="90"/>
      <c r="V120" s="90"/>
      <c r="W120" s="90"/>
      <c r="X120" s="90"/>
      <c r="Y120" s="90"/>
      <c r="Z120" s="90"/>
    </row>
    <row r="121">
      <c r="A121" s="90"/>
      <c r="B121" s="90"/>
      <c r="C121" s="90"/>
      <c r="D121" s="90"/>
      <c r="E121" s="90"/>
      <c r="F121" s="90"/>
      <c r="G121" s="90"/>
      <c r="H121" s="90"/>
      <c r="I121" s="90"/>
      <c r="J121" s="90"/>
      <c r="K121" s="90"/>
      <c r="L121" s="90"/>
      <c r="M121" s="90"/>
      <c r="N121" s="90"/>
      <c r="O121" s="90"/>
      <c r="P121" s="90"/>
      <c r="Q121" s="90"/>
      <c r="R121" s="90"/>
      <c r="S121" s="90"/>
      <c r="T121" s="90"/>
      <c r="U121" s="90"/>
      <c r="V121" s="90"/>
      <c r="W121" s="90"/>
      <c r="X121" s="90"/>
      <c r="Y121" s="90"/>
      <c r="Z121" s="90"/>
    </row>
    <row r="122">
      <c r="A122" s="90"/>
      <c r="B122" s="90"/>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row>
    <row r="123">
      <c r="A123" s="90"/>
      <c r="B123" s="90"/>
      <c r="C123" s="90"/>
      <c r="D123" s="90"/>
      <c r="E123" s="90"/>
      <c r="F123" s="90"/>
      <c r="G123" s="90"/>
      <c r="H123" s="90"/>
      <c r="I123" s="90"/>
      <c r="J123" s="90"/>
      <c r="K123" s="90"/>
      <c r="L123" s="90"/>
      <c r="M123" s="90"/>
      <c r="N123" s="90"/>
      <c r="O123" s="90"/>
      <c r="P123" s="90"/>
      <c r="Q123" s="90"/>
      <c r="R123" s="90"/>
      <c r="S123" s="90"/>
      <c r="T123" s="90"/>
      <c r="U123" s="90"/>
      <c r="V123" s="90"/>
      <c r="W123" s="90"/>
      <c r="X123" s="90"/>
      <c r="Y123" s="90"/>
      <c r="Z123" s="90"/>
    </row>
    <row r="124">
      <c r="A124" s="90"/>
      <c r="B124" s="90"/>
      <c r="C124" s="90"/>
      <c r="D124" s="90"/>
      <c r="E124" s="90"/>
      <c r="F124" s="90"/>
      <c r="G124" s="90"/>
      <c r="H124" s="90"/>
      <c r="I124" s="90"/>
      <c r="J124" s="90"/>
      <c r="K124" s="90"/>
      <c r="L124" s="90"/>
      <c r="M124" s="90"/>
      <c r="N124" s="90"/>
      <c r="O124" s="90"/>
      <c r="P124" s="90"/>
      <c r="Q124" s="90"/>
      <c r="R124" s="90"/>
      <c r="S124" s="90"/>
      <c r="T124" s="90"/>
      <c r="U124" s="90"/>
      <c r="V124" s="90"/>
      <c r="W124" s="90"/>
      <c r="X124" s="90"/>
      <c r="Y124" s="90"/>
      <c r="Z124" s="90"/>
    </row>
    <row r="125">
      <c r="A125" s="90"/>
      <c r="B125" s="90"/>
      <c r="C125" s="90"/>
      <c r="D125" s="90"/>
      <c r="E125" s="90"/>
      <c r="F125" s="90"/>
      <c r="G125" s="90"/>
      <c r="H125" s="90"/>
      <c r="I125" s="90"/>
      <c r="J125" s="90"/>
      <c r="K125" s="90"/>
      <c r="L125" s="90"/>
      <c r="M125" s="90"/>
      <c r="N125" s="90"/>
      <c r="O125" s="90"/>
      <c r="P125" s="90"/>
      <c r="Q125" s="90"/>
      <c r="R125" s="90"/>
      <c r="S125" s="90"/>
      <c r="T125" s="90"/>
      <c r="U125" s="90"/>
      <c r="V125" s="90"/>
      <c r="W125" s="90"/>
      <c r="X125" s="90"/>
      <c r="Y125" s="90"/>
      <c r="Z125" s="90"/>
    </row>
    <row r="126">
      <c r="A126" s="90"/>
      <c r="B126" s="90"/>
      <c r="C126" s="90"/>
      <c r="D126" s="90"/>
      <c r="E126" s="90"/>
      <c r="F126" s="90"/>
      <c r="G126" s="90"/>
      <c r="H126" s="90"/>
      <c r="I126" s="90"/>
      <c r="J126" s="90"/>
      <c r="K126" s="90"/>
      <c r="L126" s="90"/>
      <c r="M126" s="90"/>
      <c r="N126" s="90"/>
      <c r="O126" s="90"/>
      <c r="P126" s="90"/>
      <c r="Q126" s="90"/>
      <c r="R126" s="90"/>
      <c r="S126" s="90"/>
      <c r="T126" s="90"/>
      <c r="U126" s="90"/>
      <c r="V126" s="90"/>
      <c r="W126" s="90"/>
      <c r="X126" s="90"/>
      <c r="Y126" s="90"/>
      <c r="Z126" s="90"/>
    </row>
    <row r="127">
      <c r="A127" s="90"/>
      <c r="B127" s="90"/>
      <c r="C127" s="90"/>
      <c r="D127" s="90"/>
      <c r="E127" s="90"/>
      <c r="F127" s="90"/>
      <c r="G127" s="90"/>
      <c r="H127" s="90"/>
      <c r="I127" s="90"/>
      <c r="J127" s="90"/>
      <c r="K127" s="90"/>
      <c r="L127" s="90"/>
      <c r="M127" s="90"/>
      <c r="N127" s="90"/>
      <c r="O127" s="90"/>
      <c r="P127" s="90"/>
      <c r="Q127" s="90"/>
      <c r="R127" s="90"/>
      <c r="S127" s="90"/>
      <c r="T127" s="90"/>
      <c r="U127" s="90"/>
      <c r="V127" s="90"/>
      <c r="W127" s="90"/>
      <c r="X127" s="90"/>
      <c r="Y127" s="90"/>
      <c r="Z127" s="90"/>
    </row>
    <row r="128">
      <c r="A128" s="90"/>
      <c r="B128" s="90"/>
      <c r="C128" s="90"/>
      <c r="D128" s="90"/>
      <c r="E128" s="90"/>
      <c r="F128" s="90"/>
      <c r="G128" s="90"/>
      <c r="H128" s="90"/>
      <c r="I128" s="90"/>
      <c r="J128" s="90"/>
      <c r="K128" s="90"/>
      <c r="L128" s="90"/>
      <c r="M128" s="90"/>
      <c r="N128" s="90"/>
      <c r="O128" s="90"/>
      <c r="P128" s="90"/>
      <c r="Q128" s="90"/>
      <c r="R128" s="90"/>
      <c r="S128" s="90"/>
      <c r="T128" s="90"/>
      <c r="U128" s="90"/>
      <c r="V128" s="90"/>
      <c r="W128" s="90"/>
      <c r="X128" s="90"/>
      <c r="Y128" s="90"/>
      <c r="Z128" s="90"/>
    </row>
    <row r="129">
      <c r="A129" s="90"/>
      <c r="B129" s="90"/>
      <c r="C129" s="90"/>
      <c r="D129" s="90"/>
      <c r="E129" s="90"/>
      <c r="F129" s="90"/>
      <c r="G129" s="90"/>
      <c r="H129" s="90"/>
      <c r="I129" s="90"/>
      <c r="J129" s="90"/>
      <c r="K129" s="90"/>
      <c r="L129" s="90"/>
      <c r="M129" s="90"/>
      <c r="N129" s="90"/>
      <c r="O129" s="90"/>
      <c r="P129" s="90"/>
      <c r="Q129" s="90"/>
      <c r="R129" s="90"/>
      <c r="S129" s="90"/>
      <c r="T129" s="90"/>
      <c r="U129" s="90"/>
      <c r="V129" s="90"/>
      <c r="W129" s="90"/>
      <c r="X129" s="90"/>
      <c r="Y129" s="90"/>
      <c r="Z129" s="90"/>
    </row>
    <row r="130">
      <c r="A130" s="90"/>
      <c r="B130" s="90"/>
      <c r="C130" s="90"/>
      <c r="D130" s="90"/>
      <c r="E130" s="90"/>
      <c r="F130" s="90"/>
      <c r="G130" s="90"/>
      <c r="H130" s="90"/>
      <c r="I130" s="90"/>
      <c r="J130" s="90"/>
      <c r="K130" s="90"/>
      <c r="L130" s="90"/>
      <c r="M130" s="90"/>
      <c r="N130" s="90"/>
      <c r="O130" s="90"/>
      <c r="P130" s="90"/>
      <c r="Q130" s="90"/>
      <c r="R130" s="90"/>
      <c r="S130" s="90"/>
      <c r="T130" s="90"/>
      <c r="U130" s="90"/>
      <c r="V130" s="90"/>
      <c r="W130" s="90"/>
      <c r="X130" s="90"/>
      <c r="Y130" s="90"/>
      <c r="Z130" s="90"/>
    </row>
    <row r="131">
      <c r="A131" s="90"/>
      <c r="B131" s="90"/>
      <c r="C131" s="90"/>
      <c r="D131" s="90"/>
      <c r="E131" s="90"/>
      <c r="F131" s="90"/>
      <c r="G131" s="90"/>
      <c r="H131" s="90"/>
      <c r="I131" s="90"/>
      <c r="J131" s="90"/>
      <c r="K131" s="90"/>
      <c r="L131" s="90"/>
      <c r="M131" s="90"/>
      <c r="N131" s="90"/>
      <c r="O131" s="90"/>
      <c r="P131" s="90"/>
      <c r="Q131" s="90"/>
      <c r="R131" s="90"/>
      <c r="S131" s="90"/>
      <c r="T131" s="90"/>
      <c r="U131" s="90"/>
      <c r="V131" s="90"/>
      <c r="W131" s="90"/>
      <c r="X131" s="90"/>
      <c r="Y131" s="90"/>
      <c r="Z131" s="90"/>
    </row>
    <row r="132">
      <c r="A132" s="90"/>
      <c r="B132" s="90"/>
      <c r="C132" s="90"/>
      <c r="D132" s="90"/>
      <c r="E132" s="90"/>
      <c r="F132" s="90"/>
      <c r="G132" s="90"/>
      <c r="H132" s="90"/>
      <c r="I132" s="90"/>
      <c r="J132" s="90"/>
      <c r="K132" s="90"/>
      <c r="L132" s="90"/>
      <c r="M132" s="90"/>
      <c r="N132" s="90"/>
      <c r="O132" s="90"/>
      <c r="P132" s="90"/>
      <c r="Q132" s="90"/>
      <c r="R132" s="90"/>
      <c r="S132" s="90"/>
      <c r="T132" s="90"/>
      <c r="U132" s="90"/>
      <c r="V132" s="90"/>
      <c r="W132" s="90"/>
      <c r="X132" s="90"/>
      <c r="Y132" s="90"/>
      <c r="Z132" s="90"/>
    </row>
    <row r="133">
      <c r="A133" s="90"/>
      <c r="B133" s="90"/>
      <c r="C133" s="90"/>
      <c r="D133" s="90"/>
      <c r="E133" s="90"/>
      <c r="F133" s="90"/>
      <c r="G133" s="90"/>
      <c r="H133" s="90"/>
      <c r="I133" s="90"/>
      <c r="J133" s="90"/>
      <c r="K133" s="90"/>
      <c r="L133" s="90"/>
      <c r="M133" s="90"/>
      <c r="N133" s="90"/>
      <c r="O133" s="90"/>
      <c r="P133" s="90"/>
      <c r="Q133" s="90"/>
      <c r="R133" s="90"/>
      <c r="S133" s="90"/>
      <c r="T133" s="90"/>
      <c r="U133" s="90"/>
      <c r="V133" s="90"/>
      <c r="W133" s="90"/>
      <c r="X133" s="90"/>
      <c r="Y133" s="90"/>
      <c r="Z133" s="90"/>
    </row>
    <row r="134">
      <c r="A134" s="90"/>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row>
    <row r="135">
      <c r="A135" s="90"/>
      <c r="B135" s="90"/>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row>
    <row r="136">
      <c r="A136" s="90"/>
      <c r="B136" s="90"/>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row>
    <row r="137">
      <c r="A137" s="90"/>
      <c r="B137" s="90"/>
      <c r="C137" s="90"/>
      <c r="D137" s="90"/>
      <c r="E137" s="90"/>
      <c r="F137" s="90"/>
      <c r="G137" s="90"/>
      <c r="H137" s="90"/>
      <c r="I137" s="90"/>
      <c r="J137" s="90"/>
      <c r="K137" s="90"/>
      <c r="L137" s="90"/>
      <c r="M137" s="90"/>
      <c r="N137" s="90"/>
      <c r="O137" s="90"/>
      <c r="P137" s="90"/>
      <c r="Q137" s="90"/>
      <c r="R137" s="90"/>
      <c r="S137" s="90"/>
      <c r="T137" s="90"/>
      <c r="U137" s="90"/>
      <c r="V137" s="90"/>
      <c r="W137" s="90"/>
      <c r="X137" s="90"/>
      <c r="Y137" s="90"/>
      <c r="Z137" s="90"/>
    </row>
    <row r="138">
      <c r="A138" s="90"/>
      <c r="B138" s="90"/>
      <c r="C138" s="90"/>
      <c r="D138" s="90"/>
      <c r="E138" s="90"/>
      <c r="F138" s="90"/>
      <c r="G138" s="90"/>
      <c r="H138" s="90"/>
      <c r="I138" s="90"/>
      <c r="J138" s="90"/>
      <c r="K138" s="90"/>
      <c r="L138" s="90"/>
      <c r="M138" s="90"/>
      <c r="N138" s="90"/>
      <c r="O138" s="90"/>
      <c r="P138" s="90"/>
      <c r="Q138" s="90"/>
      <c r="R138" s="90"/>
      <c r="S138" s="90"/>
      <c r="T138" s="90"/>
      <c r="U138" s="90"/>
      <c r="V138" s="90"/>
      <c r="W138" s="90"/>
      <c r="X138" s="90"/>
      <c r="Y138" s="90"/>
      <c r="Z138" s="90"/>
    </row>
    <row r="139">
      <c r="A139" s="90"/>
      <c r="B139" s="90"/>
      <c r="C139" s="90"/>
      <c r="D139" s="90"/>
      <c r="E139" s="90"/>
      <c r="F139" s="90"/>
      <c r="G139" s="90"/>
      <c r="H139" s="90"/>
      <c r="I139" s="90"/>
      <c r="J139" s="90"/>
      <c r="K139" s="90"/>
      <c r="L139" s="90"/>
      <c r="M139" s="90"/>
      <c r="N139" s="90"/>
      <c r="O139" s="90"/>
      <c r="P139" s="90"/>
      <c r="Q139" s="90"/>
      <c r="R139" s="90"/>
      <c r="S139" s="90"/>
      <c r="T139" s="90"/>
      <c r="U139" s="90"/>
      <c r="V139" s="90"/>
      <c r="W139" s="90"/>
      <c r="X139" s="90"/>
      <c r="Y139" s="90"/>
      <c r="Z139" s="90"/>
    </row>
    <row r="140">
      <c r="A140" s="90"/>
      <c r="B140" s="90"/>
      <c r="C140" s="90"/>
      <c r="D140" s="90"/>
      <c r="E140" s="90"/>
      <c r="F140" s="90"/>
      <c r="G140" s="90"/>
      <c r="H140" s="90"/>
      <c r="I140" s="90"/>
      <c r="J140" s="90"/>
      <c r="K140" s="90"/>
      <c r="L140" s="90"/>
      <c r="M140" s="90"/>
      <c r="N140" s="90"/>
      <c r="O140" s="90"/>
      <c r="P140" s="90"/>
      <c r="Q140" s="90"/>
      <c r="R140" s="90"/>
      <c r="S140" s="90"/>
      <c r="T140" s="90"/>
      <c r="U140" s="90"/>
      <c r="V140" s="90"/>
      <c r="W140" s="90"/>
      <c r="X140" s="90"/>
      <c r="Y140" s="90"/>
      <c r="Z140" s="90"/>
    </row>
    <row r="141">
      <c r="A141" s="90"/>
      <c r="B141" s="90"/>
      <c r="C141" s="90"/>
      <c r="D141" s="90"/>
      <c r="E141" s="90"/>
      <c r="F141" s="90"/>
      <c r="G141" s="90"/>
      <c r="H141" s="90"/>
      <c r="I141" s="90"/>
      <c r="J141" s="90"/>
      <c r="K141" s="90"/>
      <c r="L141" s="90"/>
      <c r="M141" s="90"/>
      <c r="N141" s="90"/>
      <c r="O141" s="90"/>
      <c r="P141" s="90"/>
      <c r="Q141" s="90"/>
      <c r="R141" s="90"/>
      <c r="S141" s="90"/>
      <c r="T141" s="90"/>
      <c r="U141" s="90"/>
      <c r="V141" s="90"/>
      <c r="W141" s="90"/>
      <c r="X141" s="90"/>
      <c r="Y141" s="90"/>
      <c r="Z141" s="90"/>
    </row>
    <row r="142">
      <c r="A142" s="90"/>
      <c r="B142" s="90"/>
      <c r="C142" s="90"/>
      <c r="D142" s="90"/>
      <c r="E142" s="90"/>
      <c r="F142" s="90"/>
      <c r="G142" s="90"/>
      <c r="H142" s="90"/>
      <c r="I142" s="90"/>
      <c r="J142" s="90"/>
      <c r="K142" s="90"/>
      <c r="L142" s="90"/>
      <c r="M142" s="90"/>
      <c r="N142" s="90"/>
      <c r="O142" s="90"/>
      <c r="P142" s="90"/>
      <c r="Q142" s="90"/>
      <c r="R142" s="90"/>
      <c r="S142" s="90"/>
      <c r="T142" s="90"/>
      <c r="U142" s="90"/>
      <c r="V142" s="90"/>
      <c r="W142" s="90"/>
      <c r="X142" s="90"/>
      <c r="Y142" s="90"/>
      <c r="Z142" s="90"/>
    </row>
    <row r="143">
      <c r="A143" s="90"/>
      <c r="B143" s="90"/>
      <c r="C143" s="90"/>
      <c r="D143" s="90"/>
      <c r="E143" s="90"/>
      <c r="F143" s="90"/>
      <c r="G143" s="90"/>
      <c r="H143" s="90"/>
      <c r="I143" s="90"/>
      <c r="J143" s="90"/>
      <c r="K143" s="90"/>
      <c r="L143" s="90"/>
      <c r="M143" s="90"/>
      <c r="N143" s="90"/>
      <c r="O143" s="90"/>
      <c r="P143" s="90"/>
      <c r="Q143" s="90"/>
      <c r="R143" s="90"/>
      <c r="S143" s="90"/>
      <c r="T143" s="90"/>
      <c r="U143" s="90"/>
      <c r="V143" s="90"/>
      <c r="W143" s="90"/>
      <c r="X143" s="90"/>
      <c r="Y143" s="90"/>
      <c r="Z143" s="90"/>
    </row>
    <row r="144">
      <c r="A144" s="90"/>
      <c r="B144" s="90"/>
      <c r="C144" s="90"/>
      <c r="D144" s="90"/>
      <c r="E144" s="90"/>
      <c r="F144" s="90"/>
      <c r="G144" s="90"/>
      <c r="H144" s="90"/>
      <c r="I144" s="90"/>
      <c r="J144" s="90"/>
      <c r="K144" s="90"/>
      <c r="L144" s="90"/>
      <c r="M144" s="90"/>
      <c r="N144" s="90"/>
      <c r="O144" s="90"/>
      <c r="P144" s="90"/>
      <c r="Q144" s="90"/>
      <c r="R144" s="90"/>
      <c r="S144" s="90"/>
      <c r="T144" s="90"/>
      <c r="U144" s="90"/>
      <c r="V144" s="90"/>
      <c r="W144" s="90"/>
      <c r="X144" s="90"/>
      <c r="Y144" s="90"/>
      <c r="Z144" s="90"/>
    </row>
    <row r="145">
      <c r="A145" s="90"/>
      <c r="B145" s="90"/>
      <c r="C145" s="90"/>
      <c r="D145" s="90"/>
      <c r="E145" s="90"/>
      <c r="F145" s="90"/>
      <c r="G145" s="90"/>
      <c r="H145" s="90"/>
      <c r="I145" s="90"/>
      <c r="J145" s="90"/>
      <c r="K145" s="90"/>
      <c r="L145" s="90"/>
      <c r="M145" s="90"/>
      <c r="N145" s="90"/>
      <c r="O145" s="90"/>
      <c r="P145" s="90"/>
      <c r="Q145" s="90"/>
      <c r="R145" s="90"/>
      <c r="S145" s="90"/>
      <c r="T145" s="90"/>
      <c r="U145" s="90"/>
      <c r="V145" s="90"/>
      <c r="W145" s="90"/>
      <c r="X145" s="90"/>
      <c r="Y145" s="90"/>
      <c r="Z145" s="90"/>
    </row>
    <row r="146">
      <c r="A146" s="90"/>
      <c r="B146" s="90"/>
      <c r="C146" s="90"/>
      <c r="D146" s="90"/>
      <c r="E146" s="90"/>
      <c r="F146" s="90"/>
      <c r="G146" s="90"/>
      <c r="H146" s="90"/>
      <c r="I146" s="90"/>
      <c r="J146" s="90"/>
      <c r="K146" s="90"/>
      <c r="L146" s="90"/>
      <c r="M146" s="90"/>
      <c r="N146" s="90"/>
      <c r="O146" s="90"/>
      <c r="P146" s="90"/>
      <c r="Q146" s="90"/>
      <c r="R146" s="90"/>
      <c r="S146" s="90"/>
      <c r="T146" s="90"/>
      <c r="U146" s="90"/>
      <c r="V146" s="90"/>
      <c r="W146" s="90"/>
      <c r="X146" s="90"/>
      <c r="Y146" s="90"/>
      <c r="Z146" s="90"/>
    </row>
    <row r="147">
      <c r="A147" s="90"/>
      <c r="B147" s="90"/>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row>
    <row r="148">
      <c r="A148" s="90"/>
      <c r="B148" s="90"/>
      <c r="C148" s="90"/>
      <c r="D148" s="90"/>
      <c r="E148" s="90"/>
      <c r="F148" s="90"/>
      <c r="G148" s="90"/>
      <c r="H148" s="90"/>
      <c r="I148" s="90"/>
      <c r="J148" s="90"/>
      <c r="K148" s="90"/>
      <c r="L148" s="90"/>
      <c r="M148" s="90"/>
      <c r="N148" s="90"/>
      <c r="O148" s="90"/>
      <c r="P148" s="90"/>
      <c r="Q148" s="90"/>
      <c r="R148" s="90"/>
      <c r="S148" s="90"/>
      <c r="T148" s="90"/>
      <c r="U148" s="90"/>
      <c r="V148" s="90"/>
      <c r="W148" s="90"/>
      <c r="X148" s="90"/>
      <c r="Y148" s="90"/>
      <c r="Z148" s="90"/>
    </row>
    <row r="149">
      <c r="A149" s="90"/>
      <c r="B149" s="90"/>
      <c r="C149" s="90"/>
      <c r="D149" s="90"/>
      <c r="E149" s="90"/>
      <c r="F149" s="90"/>
      <c r="G149" s="90"/>
      <c r="H149" s="90"/>
      <c r="I149" s="90"/>
      <c r="J149" s="90"/>
      <c r="K149" s="90"/>
      <c r="L149" s="90"/>
      <c r="M149" s="90"/>
      <c r="N149" s="90"/>
      <c r="O149" s="90"/>
      <c r="P149" s="90"/>
      <c r="Q149" s="90"/>
      <c r="R149" s="90"/>
      <c r="S149" s="90"/>
      <c r="T149" s="90"/>
      <c r="U149" s="90"/>
      <c r="V149" s="90"/>
      <c r="W149" s="90"/>
      <c r="X149" s="90"/>
      <c r="Y149" s="90"/>
      <c r="Z149" s="90"/>
    </row>
    <row r="150">
      <c r="A150" s="90"/>
      <c r="B150" s="90"/>
      <c r="C150" s="90"/>
      <c r="D150" s="90"/>
      <c r="E150" s="90"/>
      <c r="F150" s="90"/>
      <c r="G150" s="90"/>
      <c r="H150" s="90"/>
      <c r="I150" s="90"/>
      <c r="J150" s="90"/>
      <c r="K150" s="90"/>
      <c r="L150" s="90"/>
      <c r="M150" s="90"/>
      <c r="N150" s="90"/>
      <c r="O150" s="90"/>
      <c r="P150" s="90"/>
      <c r="Q150" s="90"/>
      <c r="R150" s="90"/>
      <c r="S150" s="90"/>
      <c r="T150" s="90"/>
      <c r="U150" s="90"/>
      <c r="V150" s="90"/>
      <c r="W150" s="90"/>
      <c r="X150" s="90"/>
      <c r="Y150" s="90"/>
      <c r="Z150" s="90"/>
    </row>
    <row r="151">
      <c r="A151" s="90"/>
      <c r="B151" s="90"/>
      <c r="C151" s="90"/>
      <c r="D151" s="90"/>
      <c r="E151" s="90"/>
      <c r="F151" s="90"/>
      <c r="G151" s="90"/>
      <c r="H151" s="90"/>
      <c r="I151" s="90"/>
      <c r="J151" s="90"/>
      <c r="K151" s="90"/>
      <c r="L151" s="90"/>
      <c r="M151" s="90"/>
      <c r="N151" s="90"/>
      <c r="O151" s="90"/>
      <c r="P151" s="90"/>
      <c r="Q151" s="90"/>
      <c r="R151" s="90"/>
      <c r="S151" s="90"/>
      <c r="T151" s="90"/>
      <c r="U151" s="90"/>
      <c r="V151" s="90"/>
      <c r="W151" s="90"/>
      <c r="X151" s="90"/>
      <c r="Y151" s="90"/>
      <c r="Z151" s="90"/>
    </row>
    <row r="152">
      <c r="A152" s="90"/>
      <c r="B152" s="90"/>
      <c r="C152" s="90"/>
      <c r="D152" s="90"/>
      <c r="E152" s="90"/>
      <c r="F152" s="90"/>
      <c r="G152" s="90"/>
      <c r="H152" s="90"/>
      <c r="I152" s="90"/>
      <c r="J152" s="90"/>
      <c r="K152" s="90"/>
      <c r="L152" s="90"/>
      <c r="M152" s="90"/>
      <c r="N152" s="90"/>
      <c r="O152" s="90"/>
      <c r="P152" s="90"/>
      <c r="Q152" s="90"/>
      <c r="R152" s="90"/>
      <c r="S152" s="90"/>
      <c r="T152" s="90"/>
      <c r="U152" s="90"/>
      <c r="V152" s="90"/>
      <c r="W152" s="90"/>
      <c r="X152" s="90"/>
      <c r="Y152" s="90"/>
      <c r="Z152" s="90"/>
    </row>
    <row r="153">
      <c r="A153" s="90"/>
      <c r="B153" s="90"/>
      <c r="C153" s="90"/>
      <c r="D153" s="90"/>
      <c r="E153" s="90"/>
      <c r="F153" s="90"/>
      <c r="G153" s="90"/>
      <c r="H153" s="90"/>
      <c r="I153" s="90"/>
      <c r="J153" s="90"/>
      <c r="K153" s="90"/>
      <c r="L153" s="90"/>
      <c r="M153" s="90"/>
      <c r="N153" s="90"/>
      <c r="O153" s="90"/>
      <c r="P153" s="90"/>
      <c r="Q153" s="90"/>
      <c r="R153" s="90"/>
      <c r="S153" s="90"/>
      <c r="T153" s="90"/>
      <c r="U153" s="90"/>
      <c r="V153" s="90"/>
      <c r="W153" s="90"/>
      <c r="X153" s="90"/>
      <c r="Y153" s="90"/>
      <c r="Z153" s="90"/>
    </row>
    <row r="154">
      <c r="A154" s="90"/>
      <c r="B154" s="90"/>
      <c r="C154" s="90"/>
      <c r="D154" s="90"/>
      <c r="E154" s="90"/>
      <c r="F154" s="90"/>
      <c r="G154" s="90"/>
      <c r="H154" s="90"/>
      <c r="I154" s="90"/>
      <c r="J154" s="90"/>
      <c r="K154" s="90"/>
      <c r="L154" s="90"/>
      <c r="M154" s="90"/>
      <c r="N154" s="90"/>
      <c r="O154" s="90"/>
      <c r="P154" s="90"/>
      <c r="Q154" s="90"/>
      <c r="R154" s="90"/>
      <c r="S154" s="90"/>
      <c r="T154" s="90"/>
      <c r="U154" s="90"/>
      <c r="V154" s="90"/>
      <c r="W154" s="90"/>
      <c r="X154" s="90"/>
      <c r="Y154" s="90"/>
      <c r="Z154" s="90"/>
    </row>
    <row r="155">
      <c r="A155" s="90"/>
      <c r="B155" s="90"/>
      <c r="C155" s="90"/>
      <c r="D155" s="90"/>
      <c r="E155" s="90"/>
      <c r="F155" s="90"/>
      <c r="G155" s="90"/>
      <c r="H155" s="90"/>
      <c r="I155" s="90"/>
      <c r="J155" s="90"/>
      <c r="K155" s="90"/>
      <c r="L155" s="90"/>
      <c r="M155" s="90"/>
      <c r="N155" s="90"/>
      <c r="O155" s="90"/>
      <c r="P155" s="90"/>
      <c r="Q155" s="90"/>
      <c r="R155" s="90"/>
      <c r="S155" s="90"/>
      <c r="T155" s="90"/>
      <c r="U155" s="90"/>
      <c r="V155" s="90"/>
      <c r="W155" s="90"/>
      <c r="X155" s="90"/>
      <c r="Y155" s="90"/>
      <c r="Z155" s="90"/>
    </row>
    <row r="156">
      <c r="A156" s="90"/>
      <c r="B156" s="90"/>
      <c r="C156" s="90"/>
      <c r="D156" s="90"/>
      <c r="E156" s="90"/>
      <c r="F156" s="90"/>
      <c r="G156" s="90"/>
      <c r="H156" s="90"/>
      <c r="I156" s="90"/>
      <c r="J156" s="90"/>
      <c r="K156" s="90"/>
      <c r="L156" s="90"/>
      <c r="M156" s="90"/>
      <c r="N156" s="90"/>
      <c r="O156" s="90"/>
      <c r="P156" s="90"/>
      <c r="Q156" s="90"/>
      <c r="R156" s="90"/>
      <c r="S156" s="90"/>
      <c r="T156" s="90"/>
      <c r="U156" s="90"/>
      <c r="V156" s="90"/>
      <c r="W156" s="90"/>
      <c r="X156" s="90"/>
      <c r="Y156" s="90"/>
      <c r="Z156" s="90"/>
    </row>
    <row r="157">
      <c r="A157" s="90"/>
      <c r="B157" s="90"/>
      <c r="C157" s="90"/>
      <c r="D157" s="90"/>
      <c r="E157" s="90"/>
      <c r="F157" s="90"/>
      <c r="G157" s="90"/>
      <c r="H157" s="90"/>
      <c r="I157" s="90"/>
      <c r="J157" s="90"/>
      <c r="K157" s="90"/>
      <c r="L157" s="90"/>
      <c r="M157" s="90"/>
      <c r="N157" s="90"/>
      <c r="O157" s="90"/>
      <c r="P157" s="90"/>
      <c r="Q157" s="90"/>
      <c r="R157" s="90"/>
      <c r="S157" s="90"/>
      <c r="T157" s="90"/>
      <c r="U157" s="90"/>
      <c r="V157" s="90"/>
      <c r="W157" s="90"/>
      <c r="X157" s="90"/>
      <c r="Y157" s="90"/>
      <c r="Z157" s="90"/>
    </row>
    <row r="158">
      <c r="A158" s="90"/>
      <c r="B158" s="90"/>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row>
    <row r="159">
      <c r="A159" s="90"/>
      <c r="B159" s="90"/>
      <c r="C159" s="90"/>
      <c r="D159" s="90"/>
      <c r="E159" s="90"/>
      <c r="F159" s="90"/>
      <c r="G159" s="90"/>
      <c r="H159" s="90"/>
      <c r="I159" s="90"/>
      <c r="J159" s="90"/>
      <c r="K159" s="90"/>
      <c r="L159" s="90"/>
      <c r="M159" s="90"/>
      <c r="N159" s="90"/>
      <c r="O159" s="90"/>
      <c r="P159" s="90"/>
      <c r="Q159" s="90"/>
      <c r="R159" s="90"/>
      <c r="S159" s="90"/>
      <c r="T159" s="90"/>
      <c r="U159" s="90"/>
      <c r="V159" s="90"/>
      <c r="W159" s="90"/>
      <c r="X159" s="90"/>
      <c r="Y159" s="90"/>
      <c r="Z159" s="90"/>
    </row>
    <row r="160">
      <c r="A160" s="90"/>
      <c r="B160" s="90"/>
      <c r="C160" s="90"/>
      <c r="D160" s="90"/>
      <c r="E160" s="90"/>
      <c r="F160" s="90"/>
      <c r="G160" s="90"/>
      <c r="H160" s="90"/>
      <c r="I160" s="90"/>
      <c r="J160" s="90"/>
      <c r="K160" s="90"/>
      <c r="L160" s="90"/>
      <c r="M160" s="90"/>
      <c r="N160" s="90"/>
      <c r="O160" s="90"/>
      <c r="P160" s="90"/>
      <c r="Q160" s="90"/>
      <c r="R160" s="90"/>
      <c r="S160" s="90"/>
      <c r="T160" s="90"/>
      <c r="U160" s="90"/>
      <c r="V160" s="90"/>
      <c r="W160" s="90"/>
      <c r="X160" s="90"/>
      <c r="Y160" s="90"/>
      <c r="Z160" s="90"/>
    </row>
    <row r="161">
      <c r="A161" s="90"/>
      <c r="B161" s="90"/>
      <c r="C161" s="90"/>
      <c r="D161" s="90"/>
      <c r="E161" s="90"/>
      <c r="F161" s="90"/>
      <c r="G161" s="90"/>
      <c r="H161" s="90"/>
      <c r="I161" s="90"/>
      <c r="J161" s="90"/>
      <c r="K161" s="90"/>
      <c r="L161" s="90"/>
      <c r="M161" s="90"/>
      <c r="N161" s="90"/>
      <c r="O161" s="90"/>
      <c r="P161" s="90"/>
      <c r="Q161" s="90"/>
      <c r="R161" s="90"/>
      <c r="S161" s="90"/>
      <c r="T161" s="90"/>
      <c r="U161" s="90"/>
      <c r="V161" s="90"/>
      <c r="W161" s="90"/>
      <c r="X161" s="90"/>
      <c r="Y161" s="90"/>
      <c r="Z161" s="90"/>
    </row>
    <row r="162">
      <c r="A162" s="90"/>
      <c r="B162" s="90"/>
      <c r="C162" s="90"/>
      <c r="D162" s="90"/>
      <c r="E162" s="90"/>
      <c r="F162" s="90"/>
      <c r="G162" s="90"/>
      <c r="H162" s="90"/>
      <c r="I162" s="90"/>
      <c r="J162" s="90"/>
      <c r="K162" s="90"/>
      <c r="L162" s="90"/>
      <c r="M162" s="90"/>
      <c r="N162" s="90"/>
      <c r="O162" s="90"/>
      <c r="P162" s="90"/>
      <c r="Q162" s="90"/>
      <c r="R162" s="90"/>
      <c r="S162" s="90"/>
      <c r="T162" s="90"/>
      <c r="U162" s="90"/>
      <c r="V162" s="90"/>
      <c r="W162" s="90"/>
      <c r="X162" s="90"/>
      <c r="Y162" s="90"/>
      <c r="Z162" s="90"/>
    </row>
    <row r="163">
      <c r="A163" s="90"/>
      <c r="B163" s="90"/>
      <c r="C163" s="90"/>
      <c r="D163" s="90"/>
      <c r="E163" s="90"/>
      <c r="F163" s="90"/>
      <c r="G163" s="90"/>
      <c r="H163" s="90"/>
      <c r="I163" s="90"/>
      <c r="J163" s="90"/>
      <c r="K163" s="90"/>
      <c r="L163" s="90"/>
      <c r="M163" s="90"/>
      <c r="N163" s="90"/>
      <c r="O163" s="90"/>
      <c r="P163" s="90"/>
      <c r="Q163" s="90"/>
      <c r="R163" s="90"/>
      <c r="S163" s="90"/>
      <c r="T163" s="90"/>
      <c r="U163" s="90"/>
      <c r="V163" s="90"/>
      <c r="W163" s="90"/>
      <c r="X163" s="90"/>
      <c r="Y163" s="90"/>
      <c r="Z163" s="90"/>
    </row>
    <row r="164">
      <c r="A164" s="90"/>
      <c r="B164" s="90"/>
      <c r="C164" s="90"/>
      <c r="D164" s="90"/>
      <c r="E164" s="90"/>
      <c r="F164" s="90"/>
      <c r="G164" s="90"/>
      <c r="H164" s="90"/>
      <c r="I164" s="90"/>
      <c r="J164" s="90"/>
      <c r="K164" s="90"/>
      <c r="L164" s="90"/>
      <c r="M164" s="90"/>
      <c r="N164" s="90"/>
      <c r="O164" s="90"/>
      <c r="P164" s="90"/>
      <c r="Q164" s="90"/>
      <c r="R164" s="90"/>
      <c r="S164" s="90"/>
      <c r="T164" s="90"/>
      <c r="U164" s="90"/>
      <c r="V164" s="90"/>
      <c r="W164" s="90"/>
      <c r="X164" s="90"/>
      <c r="Y164" s="90"/>
      <c r="Z164" s="90"/>
    </row>
    <row r="165">
      <c r="A165" s="90"/>
      <c r="B165" s="90"/>
      <c r="C165" s="90"/>
      <c r="D165" s="90"/>
      <c r="E165" s="90"/>
      <c r="F165" s="90"/>
      <c r="G165" s="90"/>
      <c r="H165" s="90"/>
      <c r="I165" s="90"/>
      <c r="J165" s="90"/>
      <c r="K165" s="90"/>
      <c r="L165" s="90"/>
      <c r="M165" s="90"/>
      <c r="N165" s="90"/>
      <c r="O165" s="90"/>
      <c r="P165" s="90"/>
      <c r="Q165" s="90"/>
      <c r="R165" s="90"/>
      <c r="S165" s="90"/>
      <c r="T165" s="90"/>
      <c r="U165" s="90"/>
      <c r="V165" s="90"/>
      <c r="W165" s="90"/>
      <c r="X165" s="90"/>
      <c r="Y165" s="90"/>
      <c r="Z165" s="90"/>
    </row>
    <row r="166">
      <c r="A166" s="90"/>
      <c r="B166" s="90"/>
      <c r="C166" s="90"/>
      <c r="D166" s="90"/>
      <c r="E166" s="90"/>
      <c r="F166" s="90"/>
      <c r="G166" s="90"/>
      <c r="H166" s="90"/>
      <c r="I166" s="90"/>
      <c r="J166" s="90"/>
      <c r="K166" s="90"/>
      <c r="L166" s="90"/>
      <c r="M166" s="90"/>
      <c r="N166" s="90"/>
      <c r="O166" s="90"/>
      <c r="P166" s="90"/>
      <c r="Q166" s="90"/>
      <c r="R166" s="90"/>
      <c r="S166" s="90"/>
      <c r="T166" s="90"/>
      <c r="U166" s="90"/>
      <c r="V166" s="90"/>
      <c r="W166" s="90"/>
      <c r="X166" s="90"/>
      <c r="Y166" s="90"/>
      <c r="Z166" s="90"/>
    </row>
    <row r="167">
      <c r="A167" s="90"/>
      <c r="B167" s="90"/>
      <c r="C167" s="90"/>
      <c r="D167" s="90"/>
      <c r="E167" s="90"/>
      <c r="F167" s="90"/>
      <c r="G167" s="90"/>
      <c r="H167" s="90"/>
      <c r="I167" s="90"/>
      <c r="J167" s="90"/>
      <c r="K167" s="90"/>
      <c r="L167" s="90"/>
      <c r="M167" s="90"/>
      <c r="N167" s="90"/>
      <c r="O167" s="90"/>
      <c r="P167" s="90"/>
      <c r="Q167" s="90"/>
      <c r="R167" s="90"/>
      <c r="S167" s="90"/>
      <c r="T167" s="90"/>
      <c r="U167" s="90"/>
      <c r="V167" s="90"/>
      <c r="W167" s="90"/>
      <c r="X167" s="90"/>
      <c r="Y167" s="90"/>
      <c r="Z167" s="90"/>
    </row>
    <row r="168">
      <c r="A168" s="90"/>
      <c r="B168" s="90"/>
      <c r="C168" s="90"/>
      <c r="D168" s="90"/>
      <c r="E168" s="90"/>
      <c r="F168" s="90"/>
      <c r="G168" s="90"/>
      <c r="H168" s="90"/>
      <c r="I168" s="90"/>
      <c r="J168" s="90"/>
      <c r="K168" s="90"/>
      <c r="L168" s="90"/>
      <c r="M168" s="90"/>
      <c r="N168" s="90"/>
      <c r="O168" s="90"/>
      <c r="P168" s="90"/>
      <c r="Q168" s="90"/>
      <c r="R168" s="90"/>
      <c r="S168" s="90"/>
      <c r="T168" s="90"/>
      <c r="U168" s="90"/>
      <c r="V168" s="90"/>
      <c r="W168" s="90"/>
      <c r="X168" s="90"/>
      <c r="Y168" s="90"/>
      <c r="Z168" s="90"/>
    </row>
    <row r="169">
      <c r="A169" s="90"/>
      <c r="B169" s="90"/>
      <c r="C169" s="90"/>
      <c r="D169" s="90"/>
      <c r="E169" s="90"/>
      <c r="F169" s="90"/>
      <c r="G169" s="90"/>
      <c r="H169" s="90"/>
      <c r="I169" s="90"/>
      <c r="J169" s="90"/>
      <c r="K169" s="90"/>
      <c r="L169" s="90"/>
      <c r="M169" s="90"/>
      <c r="N169" s="90"/>
      <c r="O169" s="90"/>
      <c r="P169" s="90"/>
      <c r="Q169" s="90"/>
      <c r="R169" s="90"/>
      <c r="S169" s="90"/>
      <c r="T169" s="90"/>
      <c r="U169" s="90"/>
      <c r="V169" s="90"/>
      <c r="W169" s="90"/>
      <c r="X169" s="90"/>
      <c r="Y169" s="90"/>
      <c r="Z169" s="90"/>
    </row>
    <row r="170">
      <c r="A170" s="90"/>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row>
    <row r="171">
      <c r="A171" s="90"/>
      <c r="B171" s="90"/>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row>
    <row r="172">
      <c r="A172" s="90"/>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row>
    <row r="173">
      <c r="A173" s="90"/>
      <c r="B173" s="90"/>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row>
    <row r="174">
      <c r="A174" s="90"/>
      <c r="B174" s="90"/>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row>
    <row r="175">
      <c r="A175" s="90"/>
      <c r="B175" s="90"/>
      <c r="C175" s="90"/>
      <c r="D175" s="90"/>
      <c r="E175" s="90"/>
      <c r="F175" s="90"/>
      <c r="G175" s="90"/>
      <c r="H175" s="90"/>
      <c r="I175" s="90"/>
      <c r="J175" s="90"/>
      <c r="K175" s="90"/>
      <c r="L175" s="90"/>
      <c r="M175" s="90"/>
      <c r="N175" s="90"/>
      <c r="O175" s="90"/>
      <c r="P175" s="90"/>
      <c r="Q175" s="90"/>
      <c r="R175" s="90"/>
      <c r="S175" s="90"/>
      <c r="T175" s="90"/>
      <c r="U175" s="90"/>
      <c r="V175" s="90"/>
      <c r="W175" s="90"/>
      <c r="X175" s="90"/>
      <c r="Y175" s="90"/>
      <c r="Z175" s="90"/>
    </row>
    <row r="176">
      <c r="A176" s="90"/>
      <c r="B176" s="90"/>
      <c r="C176" s="90"/>
      <c r="D176" s="90"/>
      <c r="E176" s="90"/>
      <c r="F176" s="90"/>
      <c r="G176" s="90"/>
      <c r="H176" s="90"/>
      <c r="I176" s="90"/>
      <c r="J176" s="90"/>
      <c r="K176" s="90"/>
      <c r="L176" s="90"/>
      <c r="M176" s="90"/>
      <c r="N176" s="90"/>
      <c r="O176" s="90"/>
      <c r="P176" s="90"/>
      <c r="Q176" s="90"/>
      <c r="R176" s="90"/>
      <c r="S176" s="90"/>
      <c r="T176" s="90"/>
      <c r="U176" s="90"/>
      <c r="V176" s="90"/>
      <c r="W176" s="90"/>
      <c r="X176" s="90"/>
      <c r="Y176" s="90"/>
      <c r="Z176" s="90"/>
    </row>
    <row r="177">
      <c r="A177" s="90"/>
      <c r="B177" s="90"/>
      <c r="C177" s="90"/>
      <c r="D177" s="90"/>
      <c r="E177" s="90"/>
      <c r="F177" s="90"/>
      <c r="G177" s="90"/>
      <c r="H177" s="90"/>
      <c r="I177" s="90"/>
      <c r="J177" s="90"/>
      <c r="K177" s="90"/>
      <c r="L177" s="90"/>
      <c r="M177" s="90"/>
      <c r="N177" s="90"/>
      <c r="O177" s="90"/>
      <c r="P177" s="90"/>
      <c r="Q177" s="90"/>
      <c r="R177" s="90"/>
      <c r="S177" s="90"/>
      <c r="T177" s="90"/>
      <c r="U177" s="90"/>
      <c r="V177" s="90"/>
      <c r="W177" s="90"/>
      <c r="X177" s="90"/>
      <c r="Y177" s="90"/>
      <c r="Z177" s="90"/>
    </row>
    <row r="178">
      <c r="A178" s="90"/>
      <c r="B178" s="90"/>
      <c r="C178" s="90"/>
      <c r="D178" s="90"/>
      <c r="E178" s="90"/>
      <c r="F178" s="90"/>
      <c r="G178" s="90"/>
      <c r="H178" s="90"/>
      <c r="I178" s="90"/>
      <c r="J178" s="90"/>
      <c r="K178" s="90"/>
      <c r="L178" s="90"/>
      <c r="M178" s="90"/>
      <c r="N178" s="90"/>
      <c r="O178" s="90"/>
      <c r="P178" s="90"/>
      <c r="Q178" s="90"/>
      <c r="R178" s="90"/>
      <c r="S178" s="90"/>
      <c r="T178" s="90"/>
      <c r="U178" s="90"/>
      <c r="V178" s="90"/>
      <c r="W178" s="90"/>
      <c r="X178" s="90"/>
      <c r="Y178" s="90"/>
      <c r="Z178" s="90"/>
    </row>
    <row r="179">
      <c r="A179" s="90"/>
      <c r="B179" s="90"/>
      <c r="C179" s="90"/>
      <c r="D179" s="90"/>
      <c r="E179" s="90"/>
      <c r="F179" s="90"/>
      <c r="G179" s="90"/>
      <c r="H179" s="90"/>
      <c r="I179" s="90"/>
      <c r="J179" s="90"/>
      <c r="K179" s="90"/>
      <c r="L179" s="90"/>
      <c r="M179" s="90"/>
      <c r="N179" s="90"/>
      <c r="O179" s="90"/>
      <c r="P179" s="90"/>
      <c r="Q179" s="90"/>
      <c r="R179" s="90"/>
      <c r="S179" s="90"/>
      <c r="T179" s="90"/>
      <c r="U179" s="90"/>
      <c r="V179" s="90"/>
      <c r="W179" s="90"/>
      <c r="X179" s="90"/>
      <c r="Y179" s="90"/>
      <c r="Z179" s="90"/>
    </row>
    <row r="180">
      <c r="A180" s="90"/>
      <c r="B180" s="90"/>
      <c r="C180" s="90"/>
      <c r="D180" s="90"/>
      <c r="E180" s="90"/>
      <c r="F180" s="90"/>
      <c r="G180" s="90"/>
      <c r="H180" s="90"/>
      <c r="I180" s="90"/>
      <c r="J180" s="90"/>
      <c r="K180" s="90"/>
      <c r="L180" s="90"/>
      <c r="M180" s="90"/>
      <c r="N180" s="90"/>
      <c r="O180" s="90"/>
      <c r="P180" s="90"/>
      <c r="Q180" s="90"/>
      <c r="R180" s="90"/>
      <c r="S180" s="90"/>
      <c r="T180" s="90"/>
      <c r="U180" s="90"/>
      <c r="V180" s="90"/>
      <c r="W180" s="90"/>
      <c r="X180" s="90"/>
      <c r="Y180" s="90"/>
      <c r="Z180" s="90"/>
    </row>
    <row r="181">
      <c r="A181" s="90"/>
      <c r="B181" s="90"/>
      <c r="C181" s="90"/>
      <c r="D181" s="90"/>
      <c r="E181" s="90"/>
      <c r="F181" s="90"/>
      <c r="G181" s="90"/>
      <c r="H181" s="90"/>
      <c r="I181" s="90"/>
      <c r="J181" s="90"/>
      <c r="K181" s="90"/>
      <c r="L181" s="90"/>
      <c r="M181" s="90"/>
      <c r="N181" s="90"/>
      <c r="O181" s="90"/>
      <c r="P181" s="90"/>
      <c r="Q181" s="90"/>
      <c r="R181" s="90"/>
      <c r="S181" s="90"/>
      <c r="T181" s="90"/>
      <c r="U181" s="90"/>
      <c r="V181" s="90"/>
      <c r="W181" s="90"/>
      <c r="X181" s="90"/>
      <c r="Y181" s="90"/>
      <c r="Z181" s="90"/>
    </row>
    <row r="182">
      <c r="A182" s="90"/>
      <c r="B182" s="90"/>
      <c r="C182" s="90"/>
      <c r="D182" s="90"/>
      <c r="E182" s="90"/>
      <c r="F182" s="90"/>
      <c r="G182" s="90"/>
      <c r="H182" s="90"/>
      <c r="I182" s="90"/>
      <c r="J182" s="90"/>
      <c r="K182" s="90"/>
      <c r="L182" s="90"/>
      <c r="M182" s="90"/>
      <c r="N182" s="90"/>
      <c r="O182" s="90"/>
      <c r="P182" s="90"/>
      <c r="Q182" s="90"/>
      <c r="R182" s="90"/>
      <c r="S182" s="90"/>
      <c r="T182" s="90"/>
      <c r="U182" s="90"/>
      <c r="V182" s="90"/>
      <c r="W182" s="90"/>
      <c r="X182" s="90"/>
      <c r="Y182" s="90"/>
      <c r="Z182" s="90"/>
    </row>
    <row r="183">
      <c r="A183" s="90"/>
      <c r="B183" s="90"/>
      <c r="C183" s="90"/>
      <c r="D183" s="90"/>
      <c r="E183" s="90"/>
      <c r="F183" s="90"/>
      <c r="G183" s="90"/>
      <c r="H183" s="90"/>
      <c r="I183" s="90"/>
      <c r="J183" s="90"/>
      <c r="K183" s="90"/>
      <c r="L183" s="90"/>
      <c r="M183" s="90"/>
      <c r="N183" s="90"/>
      <c r="O183" s="90"/>
      <c r="P183" s="90"/>
      <c r="Q183" s="90"/>
      <c r="R183" s="90"/>
      <c r="S183" s="90"/>
      <c r="T183" s="90"/>
      <c r="U183" s="90"/>
      <c r="V183" s="90"/>
      <c r="W183" s="90"/>
      <c r="X183" s="90"/>
      <c r="Y183" s="90"/>
      <c r="Z183" s="90"/>
    </row>
    <row r="184">
      <c r="A184" s="90"/>
      <c r="B184" s="90"/>
      <c r="C184" s="90"/>
      <c r="D184" s="90"/>
      <c r="E184" s="90"/>
      <c r="F184" s="90"/>
      <c r="G184" s="90"/>
      <c r="H184" s="90"/>
      <c r="I184" s="90"/>
      <c r="J184" s="90"/>
      <c r="K184" s="90"/>
      <c r="L184" s="90"/>
      <c r="M184" s="90"/>
      <c r="N184" s="90"/>
      <c r="O184" s="90"/>
      <c r="P184" s="90"/>
      <c r="Q184" s="90"/>
      <c r="R184" s="90"/>
      <c r="S184" s="90"/>
      <c r="T184" s="90"/>
      <c r="U184" s="90"/>
      <c r="V184" s="90"/>
      <c r="W184" s="90"/>
      <c r="X184" s="90"/>
      <c r="Y184" s="90"/>
      <c r="Z184" s="90"/>
    </row>
    <row r="185">
      <c r="A185" s="90"/>
      <c r="B185" s="90"/>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row>
    <row r="186">
      <c r="A186" s="90"/>
      <c r="B186" s="90"/>
      <c r="C186" s="90"/>
      <c r="D186" s="90"/>
      <c r="E186" s="90"/>
      <c r="F186" s="90"/>
      <c r="G186" s="90"/>
      <c r="H186" s="90"/>
      <c r="I186" s="90"/>
      <c r="J186" s="90"/>
      <c r="K186" s="90"/>
      <c r="L186" s="90"/>
      <c r="M186" s="90"/>
      <c r="N186" s="90"/>
      <c r="O186" s="90"/>
      <c r="P186" s="90"/>
      <c r="Q186" s="90"/>
      <c r="R186" s="90"/>
      <c r="S186" s="90"/>
      <c r="T186" s="90"/>
      <c r="U186" s="90"/>
      <c r="V186" s="90"/>
      <c r="W186" s="90"/>
      <c r="X186" s="90"/>
      <c r="Y186" s="90"/>
      <c r="Z186" s="90"/>
    </row>
    <row r="187">
      <c r="A187" s="90"/>
      <c r="B187" s="90"/>
      <c r="C187" s="90"/>
      <c r="D187" s="90"/>
      <c r="E187" s="90"/>
      <c r="F187" s="90"/>
      <c r="G187" s="90"/>
      <c r="H187" s="90"/>
      <c r="I187" s="90"/>
      <c r="J187" s="90"/>
      <c r="K187" s="90"/>
      <c r="L187" s="90"/>
      <c r="M187" s="90"/>
      <c r="N187" s="90"/>
      <c r="O187" s="90"/>
      <c r="P187" s="90"/>
      <c r="Q187" s="90"/>
      <c r="R187" s="90"/>
      <c r="S187" s="90"/>
      <c r="T187" s="90"/>
      <c r="U187" s="90"/>
      <c r="V187" s="90"/>
      <c r="W187" s="90"/>
      <c r="X187" s="90"/>
      <c r="Y187" s="90"/>
      <c r="Z187" s="90"/>
    </row>
    <row r="188">
      <c r="A188" s="90"/>
      <c r="B188" s="90"/>
      <c r="C188" s="90"/>
      <c r="D188" s="90"/>
      <c r="E188" s="90"/>
      <c r="F188" s="90"/>
      <c r="G188" s="90"/>
      <c r="H188" s="90"/>
      <c r="I188" s="90"/>
      <c r="J188" s="90"/>
      <c r="K188" s="90"/>
      <c r="L188" s="90"/>
      <c r="M188" s="90"/>
      <c r="N188" s="90"/>
      <c r="O188" s="90"/>
      <c r="P188" s="90"/>
      <c r="Q188" s="90"/>
      <c r="R188" s="90"/>
      <c r="S188" s="90"/>
      <c r="T188" s="90"/>
      <c r="U188" s="90"/>
      <c r="V188" s="90"/>
      <c r="W188" s="90"/>
      <c r="X188" s="90"/>
      <c r="Y188" s="90"/>
      <c r="Z188" s="90"/>
    </row>
    <row r="189">
      <c r="A189" s="90"/>
      <c r="B189" s="90"/>
      <c r="C189" s="90"/>
      <c r="D189" s="90"/>
      <c r="E189" s="90"/>
      <c r="F189" s="90"/>
      <c r="G189" s="90"/>
      <c r="H189" s="90"/>
      <c r="I189" s="90"/>
      <c r="J189" s="90"/>
      <c r="K189" s="90"/>
      <c r="L189" s="90"/>
      <c r="M189" s="90"/>
      <c r="N189" s="90"/>
      <c r="O189" s="90"/>
      <c r="P189" s="90"/>
      <c r="Q189" s="90"/>
      <c r="R189" s="90"/>
      <c r="S189" s="90"/>
      <c r="T189" s="90"/>
      <c r="U189" s="90"/>
      <c r="V189" s="90"/>
      <c r="W189" s="90"/>
      <c r="X189" s="90"/>
      <c r="Y189" s="90"/>
      <c r="Z189" s="90"/>
    </row>
    <row r="190">
      <c r="A190" s="90"/>
      <c r="B190" s="90"/>
      <c r="C190" s="90"/>
      <c r="D190" s="90"/>
      <c r="E190" s="90"/>
      <c r="F190" s="90"/>
      <c r="G190" s="90"/>
      <c r="H190" s="90"/>
      <c r="I190" s="90"/>
      <c r="J190" s="90"/>
      <c r="K190" s="90"/>
      <c r="L190" s="90"/>
      <c r="M190" s="90"/>
      <c r="N190" s="90"/>
      <c r="O190" s="90"/>
      <c r="P190" s="90"/>
      <c r="Q190" s="90"/>
      <c r="R190" s="90"/>
      <c r="S190" s="90"/>
      <c r="T190" s="90"/>
      <c r="U190" s="90"/>
      <c r="V190" s="90"/>
      <c r="W190" s="90"/>
      <c r="X190" s="90"/>
      <c r="Y190" s="90"/>
      <c r="Z190" s="90"/>
    </row>
    <row r="191">
      <c r="A191" s="90"/>
      <c r="B191" s="90"/>
      <c r="C191" s="90"/>
      <c r="D191" s="90"/>
      <c r="E191" s="90"/>
      <c r="F191" s="90"/>
      <c r="G191" s="90"/>
      <c r="H191" s="90"/>
      <c r="I191" s="90"/>
      <c r="J191" s="90"/>
      <c r="K191" s="90"/>
      <c r="L191" s="90"/>
      <c r="M191" s="90"/>
      <c r="N191" s="90"/>
      <c r="O191" s="90"/>
      <c r="P191" s="90"/>
      <c r="Q191" s="90"/>
      <c r="R191" s="90"/>
      <c r="S191" s="90"/>
      <c r="T191" s="90"/>
      <c r="U191" s="90"/>
      <c r="V191" s="90"/>
      <c r="W191" s="90"/>
      <c r="X191" s="90"/>
      <c r="Y191" s="90"/>
      <c r="Z191" s="90"/>
    </row>
    <row r="192">
      <c r="A192" s="90"/>
      <c r="B192" s="90"/>
      <c r="C192" s="90"/>
      <c r="D192" s="90"/>
      <c r="E192" s="90"/>
      <c r="F192" s="90"/>
      <c r="G192" s="90"/>
      <c r="H192" s="90"/>
      <c r="I192" s="90"/>
      <c r="J192" s="90"/>
      <c r="K192" s="90"/>
      <c r="L192" s="90"/>
      <c r="M192" s="90"/>
      <c r="N192" s="90"/>
      <c r="O192" s="90"/>
      <c r="P192" s="90"/>
      <c r="Q192" s="90"/>
      <c r="R192" s="90"/>
      <c r="S192" s="90"/>
      <c r="T192" s="90"/>
      <c r="U192" s="90"/>
      <c r="V192" s="90"/>
      <c r="W192" s="90"/>
      <c r="X192" s="90"/>
      <c r="Y192" s="90"/>
      <c r="Z192" s="90"/>
    </row>
    <row r="193">
      <c r="A193" s="90"/>
      <c r="B193" s="90"/>
      <c r="C193" s="90"/>
      <c r="D193" s="90"/>
      <c r="E193" s="90"/>
      <c r="F193" s="90"/>
      <c r="G193" s="90"/>
      <c r="H193" s="90"/>
      <c r="I193" s="90"/>
      <c r="J193" s="90"/>
      <c r="K193" s="90"/>
      <c r="L193" s="90"/>
      <c r="M193" s="90"/>
      <c r="N193" s="90"/>
      <c r="O193" s="90"/>
      <c r="P193" s="90"/>
      <c r="Q193" s="90"/>
      <c r="R193" s="90"/>
      <c r="S193" s="90"/>
      <c r="T193" s="90"/>
      <c r="U193" s="90"/>
      <c r="V193" s="90"/>
      <c r="W193" s="90"/>
      <c r="X193" s="90"/>
      <c r="Y193" s="90"/>
      <c r="Z193" s="90"/>
    </row>
    <row r="194">
      <c r="A194" s="90"/>
      <c r="B194" s="90"/>
      <c r="C194" s="90"/>
      <c r="D194" s="90"/>
      <c r="E194" s="90"/>
      <c r="F194" s="90"/>
      <c r="G194" s="90"/>
      <c r="H194" s="90"/>
      <c r="I194" s="90"/>
      <c r="J194" s="90"/>
      <c r="K194" s="90"/>
      <c r="L194" s="90"/>
      <c r="M194" s="90"/>
      <c r="N194" s="90"/>
      <c r="O194" s="90"/>
      <c r="P194" s="90"/>
      <c r="Q194" s="90"/>
      <c r="R194" s="90"/>
      <c r="S194" s="90"/>
      <c r="T194" s="90"/>
      <c r="U194" s="90"/>
      <c r="V194" s="90"/>
      <c r="W194" s="90"/>
      <c r="X194" s="90"/>
      <c r="Y194" s="90"/>
      <c r="Z194" s="90"/>
    </row>
    <row r="195">
      <c r="A195" s="90"/>
      <c r="B195" s="90"/>
      <c r="C195" s="90"/>
      <c r="D195" s="90"/>
      <c r="E195" s="90"/>
      <c r="F195" s="90"/>
      <c r="G195" s="90"/>
      <c r="H195" s="90"/>
      <c r="I195" s="90"/>
      <c r="J195" s="90"/>
      <c r="K195" s="90"/>
      <c r="L195" s="90"/>
      <c r="M195" s="90"/>
      <c r="N195" s="90"/>
      <c r="O195" s="90"/>
      <c r="P195" s="90"/>
      <c r="Q195" s="90"/>
      <c r="R195" s="90"/>
      <c r="S195" s="90"/>
      <c r="T195" s="90"/>
      <c r="U195" s="90"/>
      <c r="V195" s="90"/>
      <c r="W195" s="90"/>
      <c r="X195" s="90"/>
      <c r="Y195" s="90"/>
      <c r="Z195" s="90"/>
    </row>
    <row r="196">
      <c r="A196" s="90"/>
      <c r="B196" s="90"/>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row>
    <row r="197">
      <c r="A197" s="90"/>
      <c r="B197" s="90"/>
      <c r="C197" s="90"/>
      <c r="D197" s="90"/>
      <c r="E197" s="90"/>
      <c r="F197" s="90"/>
      <c r="G197" s="90"/>
      <c r="H197" s="90"/>
      <c r="I197" s="90"/>
      <c r="J197" s="90"/>
      <c r="K197" s="90"/>
      <c r="L197" s="90"/>
      <c r="M197" s="90"/>
      <c r="N197" s="90"/>
      <c r="O197" s="90"/>
      <c r="P197" s="90"/>
      <c r="Q197" s="90"/>
      <c r="R197" s="90"/>
      <c r="S197" s="90"/>
      <c r="T197" s="90"/>
      <c r="U197" s="90"/>
      <c r="V197" s="90"/>
      <c r="W197" s="90"/>
      <c r="X197" s="90"/>
      <c r="Y197" s="90"/>
      <c r="Z197" s="90"/>
    </row>
    <row r="198">
      <c r="A198" s="90"/>
      <c r="B198" s="90"/>
      <c r="C198" s="90"/>
      <c r="D198" s="90"/>
      <c r="E198" s="90"/>
      <c r="F198" s="90"/>
      <c r="G198" s="90"/>
      <c r="H198" s="90"/>
      <c r="I198" s="90"/>
      <c r="J198" s="90"/>
      <c r="K198" s="90"/>
      <c r="L198" s="90"/>
      <c r="M198" s="90"/>
      <c r="N198" s="90"/>
      <c r="O198" s="90"/>
      <c r="P198" s="90"/>
      <c r="Q198" s="90"/>
      <c r="R198" s="90"/>
      <c r="S198" s="90"/>
      <c r="T198" s="90"/>
      <c r="U198" s="90"/>
      <c r="V198" s="90"/>
      <c r="W198" s="90"/>
      <c r="X198" s="90"/>
      <c r="Y198" s="90"/>
      <c r="Z198" s="90"/>
    </row>
    <row r="199">
      <c r="A199" s="90"/>
      <c r="B199" s="90"/>
      <c r="C199" s="90"/>
      <c r="D199" s="90"/>
      <c r="E199" s="90"/>
      <c r="F199" s="90"/>
      <c r="G199" s="90"/>
      <c r="H199" s="90"/>
      <c r="I199" s="90"/>
      <c r="J199" s="90"/>
      <c r="K199" s="90"/>
      <c r="L199" s="90"/>
      <c r="M199" s="90"/>
      <c r="N199" s="90"/>
      <c r="O199" s="90"/>
      <c r="P199" s="90"/>
      <c r="Q199" s="90"/>
      <c r="R199" s="90"/>
      <c r="S199" s="90"/>
      <c r="T199" s="90"/>
      <c r="U199" s="90"/>
      <c r="V199" s="90"/>
      <c r="W199" s="90"/>
      <c r="X199" s="90"/>
      <c r="Y199" s="90"/>
      <c r="Z199" s="90"/>
    </row>
    <row r="200">
      <c r="A200" s="90"/>
      <c r="B200" s="90"/>
      <c r="C200" s="90"/>
      <c r="D200" s="90"/>
      <c r="E200" s="90"/>
      <c r="F200" s="90"/>
      <c r="G200" s="90"/>
      <c r="H200" s="90"/>
      <c r="I200" s="90"/>
      <c r="J200" s="90"/>
      <c r="K200" s="90"/>
      <c r="L200" s="90"/>
      <c r="M200" s="90"/>
      <c r="N200" s="90"/>
      <c r="O200" s="90"/>
      <c r="P200" s="90"/>
      <c r="Q200" s="90"/>
      <c r="R200" s="90"/>
      <c r="S200" s="90"/>
      <c r="T200" s="90"/>
      <c r="U200" s="90"/>
      <c r="V200" s="90"/>
      <c r="W200" s="90"/>
      <c r="X200" s="90"/>
      <c r="Y200" s="90"/>
      <c r="Z200" s="90"/>
    </row>
    <row r="201">
      <c r="A201" s="90"/>
      <c r="B201" s="90"/>
      <c r="C201" s="90"/>
      <c r="D201" s="90"/>
      <c r="E201" s="90"/>
      <c r="F201" s="90"/>
      <c r="G201" s="90"/>
      <c r="H201" s="90"/>
      <c r="I201" s="90"/>
      <c r="J201" s="90"/>
      <c r="K201" s="90"/>
      <c r="L201" s="90"/>
      <c r="M201" s="90"/>
      <c r="N201" s="90"/>
      <c r="O201" s="90"/>
      <c r="P201" s="90"/>
      <c r="Q201" s="90"/>
      <c r="R201" s="90"/>
      <c r="S201" s="90"/>
      <c r="T201" s="90"/>
      <c r="U201" s="90"/>
      <c r="V201" s="90"/>
      <c r="W201" s="90"/>
      <c r="X201" s="90"/>
      <c r="Y201" s="90"/>
      <c r="Z201" s="90"/>
    </row>
    <row r="202">
      <c r="A202" s="90"/>
      <c r="B202" s="90"/>
      <c r="C202" s="90"/>
      <c r="D202" s="90"/>
      <c r="E202" s="90"/>
      <c r="F202" s="90"/>
      <c r="G202" s="90"/>
      <c r="H202" s="90"/>
      <c r="I202" s="90"/>
      <c r="J202" s="90"/>
      <c r="K202" s="90"/>
      <c r="L202" s="90"/>
      <c r="M202" s="90"/>
      <c r="N202" s="90"/>
      <c r="O202" s="90"/>
      <c r="P202" s="90"/>
      <c r="Q202" s="90"/>
      <c r="R202" s="90"/>
      <c r="S202" s="90"/>
      <c r="T202" s="90"/>
      <c r="U202" s="90"/>
      <c r="V202" s="90"/>
      <c r="W202" s="90"/>
      <c r="X202" s="90"/>
      <c r="Y202" s="90"/>
      <c r="Z202" s="90"/>
    </row>
    <row r="203">
      <c r="A203" s="90"/>
      <c r="B203" s="90"/>
      <c r="C203" s="90"/>
      <c r="D203" s="90"/>
      <c r="E203" s="90"/>
      <c r="F203" s="90"/>
      <c r="G203" s="90"/>
      <c r="H203" s="90"/>
      <c r="I203" s="90"/>
      <c r="J203" s="90"/>
      <c r="K203" s="90"/>
      <c r="L203" s="90"/>
      <c r="M203" s="90"/>
      <c r="N203" s="90"/>
      <c r="O203" s="90"/>
      <c r="P203" s="90"/>
      <c r="Q203" s="90"/>
      <c r="R203" s="90"/>
      <c r="S203" s="90"/>
      <c r="T203" s="90"/>
      <c r="U203" s="90"/>
      <c r="V203" s="90"/>
      <c r="W203" s="90"/>
      <c r="X203" s="90"/>
      <c r="Y203" s="90"/>
      <c r="Z203" s="90"/>
    </row>
    <row r="204">
      <c r="A204" s="90"/>
      <c r="B204" s="90"/>
      <c r="C204" s="90"/>
      <c r="D204" s="90"/>
      <c r="E204" s="90"/>
      <c r="F204" s="90"/>
      <c r="G204" s="90"/>
      <c r="H204" s="90"/>
      <c r="I204" s="90"/>
      <c r="J204" s="90"/>
      <c r="K204" s="90"/>
      <c r="L204" s="90"/>
      <c r="M204" s="90"/>
      <c r="N204" s="90"/>
      <c r="O204" s="90"/>
      <c r="P204" s="90"/>
      <c r="Q204" s="90"/>
      <c r="R204" s="90"/>
      <c r="S204" s="90"/>
      <c r="T204" s="90"/>
      <c r="U204" s="90"/>
      <c r="V204" s="90"/>
      <c r="W204" s="90"/>
      <c r="X204" s="90"/>
      <c r="Y204" s="90"/>
      <c r="Z204" s="90"/>
    </row>
    <row r="205">
      <c r="A205" s="90"/>
      <c r="B205" s="90"/>
      <c r="C205" s="90"/>
      <c r="D205" s="90"/>
      <c r="E205" s="90"/>
      <c r="F205" s="90"/>
      <c r="G205" s="90"/>
      <c r="H205" s="90"/>
      <c r="I205" s="90"/>
      <c r="J205" s="90"/>
      <c r="K205" s="90"/>
      <c r="L205" s="90"/>
      <c r="M205" s="90"/>
      <c r="N205" s="90"/>
      <c r="O205" s="90"/>
      <c r="P205" s="90"/>
      <c r="Q205" s="90"/>
      <c r="R205" s="90"/>
      <c r="S205" s="90"/>
      <c r="T205" s="90"/>
      <c r="U205" s="90"/>
      <c r="V205" s="90"/>
      <c r="W205" s="90"/>
      <c r="X205" s="90"/>
      <c r="Y205" s="90"/>
      <c r="Z205" s="90"/>
    </row>
    <row r="206">
      <c r="A206" s="90"/>
      <c r="B206" s="90"/>
      <c r="C206" s="90"/>
      <c r="D206" s="90"/>
      <c r="E206" s="90"/>
      <c r="F206" s="90"/>
      <c r="G206" s="90"/>
      <c r="H206" s="90"/>
      <c r="I206" s="90"/>
      <c r="J206" s="90"/>
      <c r="K206" s="90"/>
      <c r="L206" s="90"/>
      <c r="M206" s="90"/>
      <c r="N206" s="90"/>
      <c r="O206" s="90"/>
      <c r="P206" s="90"/>
      <c r="Q206" s="90"/>
      <c r="R206" s="90"/>
      <c r="S206" s="90"/>
      <c r="T206" s="90"/>
      <c r="U206" s="90"/>
      <c r="V206" s="90"/>
      <c r="W206" s="90"/>
      <c r="X206" s="90"/>
      <c r="Y206" s="90"/>
      <c r="Z206" s="90"/>
    </row>
    <row r="207">
      <c r="A207" s="90"/>
      <c r="B207" s="90"/>
      <c r="C207" s="90"/>
      <c r="D207" s="90"/>
      <c r="E207" s="90"/>
      <c r="F207" s="90"/>
      <c r="G207" s="90"/>
      <c r="H207" s="90"/>
      <c r="I207" s="90"/>
      <c r="J207" s="90"/>
      <c r="K207" s="90"/>
      <c r="L207" s="90"/>
      <c r="M207" s="90"/>
      <c r="N207" s="90"/>
      <c r="O207" s="90"/>
      <c r="P207" s="90"/>
      <c r="Q207" s="90"/>
      <c r="R207" s="90"/>
      <c r="S207" s="90"/>
      <c r="T207" s="90"/>
      <c r="U207" s="90"/>
      <c r="V207" s="90"/>
      <c r="W207" s="90"/>
      <c r="X207" s="90"/>
      <c r="Y207" s="90"/>
      <c r="Z207" s="90"/>
    </row>
    <row r="208">
      <c r="A208" s="90"/>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row>
    <row r="209">
      <c r="A209" s="90"/>
      <c r="B209" s="90"/>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row>
    <row r="210">
      <c r="A210" s="90"/>
      <c r="B210" s="90"/>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row>
    <row r="211">
      <c r="A211" s="90"/>
      <c r="B211" s="90"/>
      <c r="C211" s="90"/>
      <c r="D211" s="90"/>
      <c r="E211" s="90"/>
      <c r="F211" s="90"/>
      <c r="G211" s="90"/>
      <c r="H211" s="90"/>
      <c r="I211" s="90"/>
      <c r="J211" s="90"/>
      <c r="K211" s="90"/>
      <c r="L211" s="90"/>
      <c r="M211" s="90"/>
      <c r="N211" s="90"/>
      <c r="O211" s="90"/>
      <c r="P211" s="90"/>
      <c r="Q211" s="90"/>
      <c r="R211" s="90"/>
      <c r="S211" s="90"/>
      <c r="T211" s="90"/>
      <c r="U211" s="90"/>
      <c r="V211" s="90"/>
      <c r="W211" s="90"/>
      <c r="X211" s="90"/>
      <c r="Y211" s="90"/>
      <c r="Z211" s="90"/>
    </row>
    <row r="212">
      <c r="A212" s="90"/>
      <c r="B212" s="90"/>
      <c r="C212" s="90"/>
      <c r="D212" s="90"/>
      <c r="E212" s="90"/>
      <c r="F212" s="90"/>
      <c r="G212" s="90"/>
      <c r="H212" s="90"/>
      <c r="I212" s="90"/>
      <c r="J212" s="90"/>
      <c r="K212" s="90"/>
      <c r="L212" s="90"/>
      <c r="M212" s="90"/>
      <c r="N212" s="90"/>
      <c r="O212" s="90"/>
      <c r="P212" s="90"/>
      <c r="Q212" s="90"/>
      <c r="R212" s="90"/>
      <c r="S212" s="90"/>
      <c r="T212" s="90"/>
      <c r="U212" s="90"/>
      <c r="V212" s="90"/>
      <c r="W212" s="90"/>
      <c r="X212" s="90"/>
      <c r="Y212" s="90"/>
      <c r="Z212" s="90"/>
    </row>
    <row r="213">
      <c r="A213" s="90"/>
      <c r="B213" s="90"/>
      <c r="C213" s="90"/>
      <c r="D213" s="90"/>
      <c r="E213" s="90"/>
      <c r="F213" s="90"/>
      <c r="G213" s="90"/>
      <c r="H213" s="90"/>
      <c r="I213" s="90"/>
      <c r="J213" s="90"/>
      <c r="K213" s="90"/>
      <c r="L213" s="90"/>
      <c r="M213" s="90"/>
      <c r="N213" s="90"/>
      <c r="O213" s="90"/>
      <c r="P213" s="90"/>
      <c r="Q213" s="90"/>
      <c r="R213" s="90"/>
      <c r="S213" s="90"/>
      <c r="T213" s="90"/>
      <c r="U213" s="90"/>
      <c r="V213" s="90"/>
      <c r="W213" s="90"/>
      <c r="X213" s="90"/>
      <c r="Y213" s="90"/>
      <c r="Z213" s="90"/>
    </row>
    <row r="214">
      <c r="A214" s="90"/>
      <c r="B214" s="90"/>
      <c r="C214" s="90"/>
      <c r="D214" s="90"/>
      <c r="E214" s="90"/>
      <c r="F214" s="90"/>
      <c r="G214" s="90"/>
      <c r="H214" s="90"/>
      <c r="I214" s="90"/>
      <c r="J214" s="90"/>
      <c r="K214" s="90"/>
      <c r="L214" s="90"/>
      <c r="M214" s="90"/>
      <c r="N214" s="90"/>
      <c r="O214" s="90"/>
      <c r="P214" s="90"/>
      <c r="Q214" s="90"/>
      <c r="R214" s="90"/>
      <c r="S214" s="90"/>
      <c r="T214" s="90"/>
      <c r="U214" s="90"/>
      <c r="V214" s="90"/>
      <c r="W214" s="90"/>
      <c r="X214" s="90"/>
      <c r="Y214" s="90"/>
      <c r="Z214" s="90"/>
    </row>
    <row r="215">
      <c r="A215" s="90"/>
      <c r="B215" s="90"/>
      <c r="C215" s="90"/>
      <c r="D215" s="90"/>
      <c r="E215" s="90"/>
      <c r="F215" s="90"/>
      <c r="G215" s="90"/>
      <c r="H215" s="90"/>
      <c r="I215" s="90"/>
      <c r="J215" s="90"/>
      <c r="K215" s="90"/>
      <c r="L215" s="90"/>
      <c r="M215" s="90"/>
      <c r="N215" s="90"/>
      <c r="O215" s="90"/>
      <c r="P215" s="90"/>
      <c r="Q215" s="90"/>
      <c r="R215" s="90"/>
      <c r="S215" s="90"/>
      <c r="T215" s="90"/>
      <c r="U215" s="90"/>
      <c r="V215" s="90"/>
      <c r="W215" s="90"/>
      <c r="X215" s="90"/>
      <c r="Y215" s="90"/>
      <c r="Z215" s="90"/>
    </row>
    <row r="216">
      <c r="A216" s="90"/>
      <c r="B216" s="90"/>
      <c r="C216" s="90"/>
      <c r="D216" s="90"/>
      <c r="E216" s="90"/>
      <c r="F216" s="90"/>
      <c r="G216" s="90"/>
      <c r="H216" s="90"/>
      <c r="I216" s="90"/>
      <c r="J216" s="90"/>
      <c r="K216" s="90"/>
      <c r="L216" s="90"/>
      <c r="M216" s="90"/>
      <c r="N216" s="90"/>
      <c r="O216" s="90"/>
      <c r="P216" s="90"/>
      <c r="Q216" s="90"/>
      <c r="R216" s="90"/>
      <c r="S216" s="90"/>
      <c r="T216" s="90"/>
      <c r="U216" s="90"/>
      <c r="V216" s="90"/>
      <c r="W216" s="90"/>
      <c r="X216" s="90"/>
      <c r="Y216" s="90"/>
      <c r="Z216" s="90"/>
    </row>
    <row r="217">
      <c r="A217" s="90"/>
      <c r="B217" s="90"/>
      <c r="C217" s="90"/>
      <c r="D217" s="90"/>
      <c r="E217" s="90"/>
      <c r="F217" s="90"/>
      <c r="G217" s="90"/>
      <c r="H217" s="90"/>
      <c r="I217" s="90"/>
      <c r="J217" s="90"/>
      <c r="K217" s="90"/>
      <c r="L217" s="90"/>
      <c r="M217" s="90"/>
      <c r="N217" s="90"/>
      <c r="O217" s="90"/>
      <c r="P217" s="90"/>
      <c r="Q217" s="90"/>
      <c r="R217" s="90"/>
      <c r="S217" s="90"/>
      <c r="T217" s="90"/>
      <c r="U217" s="90"/>
      <c r="V217" s="90"/>
      <c r="W217" s="90"/>
      <c r="X217" s="90"/>
      <c r="Y217" s="90"/>
      <c r="Z217" s="90"/>
    </row>
    <row r="218">
      <c r="A218" s="90"/>
      <c r="B218" s="90"/>
      <c r="C218" s="90"/>
      <c r="D218" s="90"/>
      <c r="E218" s="90"/>
      <c r="F218" s="90"/>
      <c r="G218" s="90"/>
      <c r="H218" s="90"/>
      <c r="I218" s="90"/>
      <c r="J218" s="90"/>
      <c r="K218" s="90"/>
      <c r="L218" s="90"/>
      <c r="M218" s="90"/>
      <c r="N218" s="90"/>
      <c r="O218" s="90"/>
      <c r="P218" s="90"/>
      <c r="Q218" s="90"/>
      <c r="R218" s="90"/>
      <c r="S218" s="90"/>
      <c r="T218" s="90"/>
      <c r="U218" s="90"/>
      <c r="V218" s="90"/>
      <c r="W218" s="90"/>
      <c r="X218" s="90"/>
      <c r="Y218" s="90"/>
      <c r="Z218" s="90"/>
    </row>
    <row r="219">
      <c r="A219" s="90"/>
      <c r="B219" s="90"/>
      <c r="C219" s="90"/>
      <c r="D219" s="90"/>
      <c r="E219" s="90"/>
      <c r="F219" s="90"/>
      <c r="G219" s="90"/>
      <c r="H219" s="90"/>
      <c r="I219" s="90"/>
      <c r="J219" s="90"/>
      <c r="K219" s="90"/>
      <c r="L219" s="90"/>
      <c r="M219" s="90"/>
      <c r="N219" s="90"/>
      <c r="O219" s="90"/>
      <c r="P219" s="90"/>
      <c r="Q219" s="90"/>
      <c r="R219" s="90"/>
      <c r="S219" s="90"/>
      <c r="T219" s="90"/>
      <c r="U219" s="90"/>
      <c r="V219" s="90"/>
      <c r="W219" s="90"/>
      <c r="X219" s="90"/>
      <c r="Y219" s="90"/>
      <c r="Z219" s="90"/>
    </row>
    <row r="220">
      <c r="A220" s="90"/>
      <c r="B220" s="90"/>
      <c r="C220" s="90"/>
      <c r="D220" s="90"/>
      <c r="E220" s="90"/>
      <c r="F220" s="90"/>
      <c r="G220" s="90"/>
      <c r="H220" s="90"/>
      <c r="I220" s="90"/>
      <c r="J220" s="90"/>
      <c r="K220" s="90"/>
      <c r="L220" s="90"/>
      <c r="M220" s="90"/>
      <c r="N220" s="90"/>
      <c r="O220" s="90"/>
      <c r="P220" s="90"/>
      <c r="Q220" s="90"/>
      <c r="R220" s="90"/>
      <c r="S220" s="90"/>
      <c r="T220" s="90"/>
      <c r="U220" s="90"/>
      <c r="V220" s="90"/>
      <c r="W220" s="90"/>
      <c r="X220" s="90"/>
      <c r="Y220" s="90"/>
      <c r="Z220" s="90"/>
    </row>
    <row r="221">
      <c r="A221" s="90"/>
      <c r="B221" s="90"/>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row>
    <row r="222">
      <c r="A222" s="90"/>
      <c r="B222" s="90"/>
      <c r="C222" s="90"/>
      <c r="D222" s="90"/>
      <c r="E222" s="90"/>
      <c r="F222" s="90"/>
      <c r="G222" s="90"/>
      <c r="H222" s="90"/>
      <c r="I222" s="90"/>
      <c r="J222" s="90"/>
      <c r="K222" s="90"/>
      <c r="L222" s="90"/>
      <c r="M222" s="90"/>
      <c r="N222" s="90"/>
      <c r="O222" s="90"/>
      <c r="P222" s="90"/>
      <c r="Q222" s="90"/>
      <c r="R222" s="90"/>
      <c r="S222" s="90"/>
      <c r="T222" s="90"/>
      <c r="U222" s="90"/>
      <c r="V222" s="90"/>
      <c r="W222" s="90"/>
      <c r="X222" s="90"/>
      <c r="Y222" s="90"/>
      <c r="Z222" s="90"/>
    </row>
    <row r="223">
      <c r="A223" s="90"/>
      <c r="B223" s="90"/>
      <c r="C223" s="90"/>
      <c r="D223" s="90"/>
      <c r="E223" s="90"/>
      <c r="F223" s="90"/>
      <c r="G223" s="90"/>
      <c r="H223" s="90"/>
      <c r="I223" s="90"/>
      <c r="J223" s="90"/>
      <c r="K223" s="90"/>
      <c r="L223" s="90"/>
      <c r="M223" s="90"/>
      <c r="N223" s="90"/>
      <c r="O223" s="90"/>
      <c r="P223" s="90"/>
      <c r="Q223" s="90"/>
      <c r="R223" s="90"/>
      <c r="S223" s="90"/>
      <c r="T223" s="90"/>
      <c r="U223" s="90"/>
      <c r="V223" s="90"/>
      <c r="W223" s="90"/>
      <c r="X223" s="90"/>
      <c r="Y223" s="90"/>
      <c r="Z223" s="90"/>
    </row>
    <row r="224">
      <c r="A224" s="90"/>
      <c r="B224" s="90"/>
      <c r="C224" s="90"/>
      <c r="D224" s="90"/>
      <c r="E224" s="90"/>
      <c r="F224" s="90"/>
      <c r="G224" s="90"/>
      <c r="H224" s="90"/>
      <c r="I224" s="90"/>
      <c r="J224" s="90"/>
      <c r="K224" s="90"/>
      <c r="L224" s="90"/>
      <c r="M224" s="90"/>
      <c r="N224" s="90"/>
      <c r="O224" s="90"/>
      <c r="P224" s="90"/>
      <c r="Q224" s="90"/>
      <c r="R224" s="90"/>
      <c r="S224" s="90"/>
      <c r="T224" s="90"/>
      <c r="U224" s="90"/>
      <c r="V224" s="90"/>
      <c r="W224" s="90"/>
      <c r="X224" s="90"/>
      <c r="Y224" s="90"/>
      <c r="Z224" s="90"/>
    </row>
    <row r="225">
      <c r="A225" s="90"/>
      <c r="B225" s="90"/>
      <c r="C225" s="90"/>
      <c r="D225" s="90"/>
      <c r="E225" s="90"/>
      <c r="F225" s="90"/>
      <c r="G225" s="90"/>
      <c r="H225" s="90"/>
      <c r="I225" s="90"/>
      <c r="J225" s="90"/>
      <c r="K225" s="90"/>
      <c r="L225" s="90"/>
      <c r="M225" s="90"/>
      <c r="N225" s="90"/>
      <c r="O225" s="90"/>
      <c r="P225" s="90"/>
      <c r="Q225" s="90"/>
      <c r="R225" s="90"/>
      <c r="S225" s="90"/>
      <c r="T225" s="90"/>
      <c r="U225" s="90"/>
      <c r="V225" s="90"/>
      <c r="W225" s="90"/>
      <c r="X225" s="90"/>
      <c r="Y225" s="90"/>
      <c r="Z225" s="90"/>
    </row>
    <row r="226">
      <c r="A226" s="90"/>
      <c r="B226" s="90"/>
      <c r="C226" s="90"/>
      <c r="D226" s="90"/>
      <c r="E226" s="90"/>
      <c r="F226" s="90"/>
      <c r="G226" s="90"/>
      <c r="H226" s="90"/>
      <c r="I226" s="90"/>
      <c r="J226" s="90"/>
      <c r="K226" s="90"/>
      <c r="L226" s="90"/>
      <c r="M226" s="90"/>
      <c r="N226" s="90"/>
      <c r="O226" s="90"/>
      <c r="P226" s="90"/>
      <c r="Q226" s="90"/>
      <c r="R226" s="90"/>
      <c r="S226" s="90"/>
      <c r="T226" s="90"/>
      <c r="U226" s="90"/>
      <c r="V226" s="90"/>
      <c r="W226" s="90"/>
      <c r="X226" s="90"/>
      <c r="Y226" s="90"/>
      <c r="Z226" s="90"/>
    </row>
    <row r="227">
      <c r="A227" s="90"/>
      <c r="B227" s="90"/>
      <c r="C227" s="90"/>
      <c r="D227" s="90"/>
      <c r="E227" s="90"/>
      <c r="F227" s="90"/>
      <c r="G227" s="90"/>
      <c r="H227" s="90"/>
      <c r="I227" s="90"/>
      <c r="J227" s="90"/>
      <c r="K227" s="90"/>
      <c r="L227" s="90"/>
      <c r="M227" s="90"/>
      <c r="N227" s="90"/>
      <c r="O227" s="90"/>
      <c r="P227" s="90"/>
      <c r="Q227" s="90"/>
      <c r="R227" s="90"/>
      <c r="S227" s="90"/>
      <c r="T227" s="90"/>
      <c r="U227" s="90"/>
      <c r="V227" s="90"/>
      <c r="W227" s="90"/>
      <c r="X227" s="90"/>
      <c r="Y227" s="90"/>
      <c r="Z227" s="90"/>
    </row>
    <row r="228">
      <c r="A228" s="90"/>
      <c r="B228" s="90"/>
      <c r="C228" s="90"/>
      <c r="D228" s="90"/>
      <c r="E228" s="90"/>
      <c r="F228" s="90"/>
      <c r="G228" s="90"/>
      <c r="H228" s="90"/>
      <c r="I228" s="90"/>
      <c r="J228" s="90"/>
      <c r="K228" s="90"/>
      <c r="L228" s="90"/>
      <c r="M228" s="90"/>
      <c r="N228" s="90"/>
      <c r="O228" s="90"/>
      <c r="P228" s="90"/>
      <c r="Q228" s="90"/>
      <c r="R228" s="90"/>
      <c r="S228" s="90"/>
      <c r="T228" s="90"/>
      <c r="U228" s="90"/>
      <c r="V228" s="90"/>
      <c r="W228" s="90"/>
      <c r="X228" s="90"/>
      <c r="Y228" s="90"/>
      <c r="Z228" s="90"/>
    </row>
    <row r="229">
      <c r="A229" s="90"/>
      <c r="B229" s="90"/>
      <c r="C229" s="90"/>
      <c r="D229" s="90"/>
      <c r="E229" s="90"/>
      <c r="F229" s="90"/>
      <c r="G229" s="90"/>
      <c r="H229" s="90"/>
      <c r="I229" s="90"/>
      <c r="J229" s="90"/>
      <c r="K229" s="90"/>
      <c r="L229" s="90"/>
      <c r="M229" s="90"/>
      <c r="N229" s="90"/>
      <c r="O229" s="90"/>
      <c r="P229" s="90"/>
      <c r="Q229" s="90"/>
      <c r="R229" s="90"/>
      <c r="S229" s="90"/>
      <c r="T229" s="90"/>
      <c r="U229" s="90"/>
      <c r="V229" s="90"/>
      <c r="W229" s="90"/>
      <c r="X229" s="90"/>
      <c r="Y229" s="90"/>
      <c r="Z229" s="90"/>
    </row>
    <row r="230">
      <c r="A230" s="90"/>
      <c r="B230" s="90"/>
      <c r="C230" s="90"/>
      <c r="D230" s="90"/>
      <c r="E230" s="90"/>
      <c r="F230" s="90"/>
      <c r="G230" s="90"/>
      <c r="H230" s="90"/>
      <c r="I230" s="90"/>
      <c r="J230" s="90"/>
      <c r="K230" s="90"/>
      <c r="L230" s="90"/>
      <c r="M230" s="90"/>
      <c r="N230" s="90"/>
      <c r="O230" s="90"/>
      <c r="P230" s="90"/>
      <c r="Q230" s="90"/>
      <c r="R230" s="90"/>
      <c r="S230" s="90"/>
      <c r="T230" s="90"/>
      <c r="U230" s="90"/>
      <c r="V230" s="90"/>
      <c r="W230" s="90"/>
      <c r="X230" s="90"/>
      <c r="Y230" s="90"/>
      <c r="Z230" s="90"/>
    </row>
    <row r="231">
      <c r="A231" s="90"/>
      <c r="B231" s="90"/>
      <c r="C231" s="90"/>
      <c r="D231" s="90"/>
      <c r="E231" s="90"/>
      <c r="F231" s="90"/>
      <c r="G231" s="90"/>
      <c r="H231" s="90"/>
      <c r="I231" s="90"/>
      <c r="J231" s="90"/>
      <c r="K231" s="90"/>
      <c r="L231" s="90"/>
      <c r="M231" s="90"/>
      <c r="N231" s="90"/>
      <c r="O231" s="90"/>
      <c r="P231" s="90"/>
      <c r="Q231" s="90"/>
      <c r="R231" s="90"/>
      <c r="S231" s="90"/>
      <c r="T231" s="90"/>
      <c r="U231" s="90"/>
      <c r="V231" s="90"/>
      <c r="W231" s="90"/>
      <c r="X231" s="90"/>
      <c r="Y231" s="90"/>
      <c r="Z231" s="90"/>
    </row>
    <row r="232">
      <c r="A232" s="90"/>
      <c r="B232" s="90"/>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row>
    <row r="233">
      <c r="A233" s="90"/>
      <c r="B233" s="90"/>
      <c r="C233" s="90"/>
      <c r="D233" s="90"/>
      <c r="E233" s="90"/>
      <c r="F233" s="90"/>
      <c r="G233" s="90"/>
      <c r="H233" s="90"/>
      <c r="I233" s="90"/>
      <c r="J233" s="90"/>
      <c r="K233" s="90"/>
      <c r="L233" s="90"/>
      <c r="M233" s="90"/>
      <c r="N233" s="90"/>
      <c r="O233" s="90"/>
      <c r="P233" s="90"/>
      <c r="Q233" s="90"/>
      <c r="R233" s="90"/>
      <c r="S233" s="90"/>
      <c r="T233" s="90"/>
      <c r="U233" s="90"/>
      <c r="V233" s="90"/>
      <c r="W233" s="90"/>
      <c r="X233" s="90"/>
      <c r="Y233" s="90"/>
      <c r="Z233" s="90"/>
    </row>
    <row r="234">
      <c r="A234" s="90"/>
      <c r="B234" s="90"/>
      <c r="C234" s="90"/>
      <c r="D234" s="90"/>
      <c r="E234" s="90"/>
      <c r="F234" s="90"/>
      <c r="G234" s="90"/>
      <c r="H234" s="90"/>
      <c r="I234" s="90"/>
      <c r="J234" s="90"/>
      <c r="K234" s="90"/>
      <c r="L234" s="90"/>
      <c r="M234" s="90"/>
      <c r="N234" s="90"/>
      <c r="O234" s="90"/>
      <c r="P234" s="90"/>
      <c r="Q234" s="90"/>
      <c r="R234" s="90"/>
      <c r="S234" s="90"/>
      <c r="T234" s="90"/>
      <c r="U234" s="90"/>
      <c r="V234" s="90"/>
      <c r="W234" s="90"/>
      <c r="X234" s="90"/>
      <c r="Y234" s="90"/>
      <c r="Z234" s="90"/>
    </row>
    <row r="235">
      <c r="A235" s="90"/>
      <c r="B235" s="90"/>
      <c r="C235" s="90"/>
      <c r="D235" s="90"/>
      <c r="E235" s="90"/>
      <c r="F235" s="90"/>
      <c r="G235" s="90"/>
      <c r="H235" s="90"/>
      <c r="I235" s="90"/>
      <c r="J235" s="90"/>
      <c r="K235" s="90"/>
      <c r="L235" s="90"/>
      <c r="M235" s="90"/>
      <c r="N235" s="90"/>
      <c r="O235" s="90"/>
      <c r="P235" s="90"/>
      <c r="Q235" s="90"/>
      <c r="R235" s="90"/>
      <c r="S235" s="90"/>
      <c r="T235" s="90"/>
      <c r="U235" s="90"/>
      <c r="V235" s="90"/>
      <c r="W235" s="90"/>
      <c r="X235" s="90"/>
      <c r="Y235" s="90"/>
      <c r="Z235" s="90"/>
    </row>
    <row r="236">
      <c r="A236" s="90"/>
      <c r="B236" s="90"/>
      <c r="C236" s="90"/>
      <c r="D236" s="90"/>
      <c r="E236" s="90"/>
      <c r="F236" s="90"/>
      <c r="G236" s="90"/>
      <c r="H236" s="90"/>
      <c r="I236" s="90"/>
      <c r="J236" s="90"/>
      <c r="K236" s="90"/>
      <c r="L236" s="90"/>
      <c r="M236" s="90"/>
      <c r="N236" s="90"/>
      <c r="O236" s="90"/>
      <c r="P236" s="90"/>
      <c r="Q236" s="90"/>
      <c r="R236" s="90"/>
      <c r="S236" s="90"/>
      <c r="T236" s="90"/>
      <c r="U236" s="90"/>
      <c r="V236" s="90"/>
      <c r="W236" s="90"/>
      <c r="X236" s="90"/>
      <c r="Y236" s="90"/>
      <c r="Z236" s="90"/>
    </row>
    <row r="237">
      <c r="A237" s="90"/>
      <c r="B237" s="90"/>
      <c r="C237" s="90"/>
      <c r="D237" s="90"/>
      <c r="E237" s="90"/>
      <c r="F237" s="90"/>
      <c r="G237" s="90"/>
      <c r="H237" s="90"/>
      <c r="I237" s="90"/>
      <c r="J237" s="90"/>
      <c r="K237" s="90"/>
      <c r="L237" s="90"/>
      <c r="M237" s="90"/>
      <c r="N237" s="90"/>
      <c r="O237" s="90"/>
      <c r="P237" s="90"/>
      <c r="Q237" s="90"/>
      <c r="R237" s="90"/>
      <c r="S237" s="90"/>
      <c r="T237" s="90"/>
      <c r="U237" s="90"/>
      <c r="V237" s="90"/>
      <c r="W237" s="90"/>
      <c r="X237" s="90"/>
      <c r="Y237" s="90"/>
      <c r="Z237" s="90"/>
    </row>
    <row r="238">
      <c r="A238" s="90"/>
      <c r="B238" s="90"/>
      <c r="C238" s="90"/>
      <c r="D238" s="90"/>
      <c r="E238" s="90"/>
      <c r="F238" s="90"/>
      <c r="G238" s="90"/>
      <c r="H238" s="90"/>
      <c r="I238" s="90"/>
      <c r="J238" s="90"/>
      <c r="K238" s="90"/>
      <c r="L238" s="90"/>
      <c r="M238" s="90"/>
      <c r="N238" s="90"/>
      <c r="O238" s="90"/>
      <c r="P238" s="90"/>
      <c r="Q238" s="90"/>
      <c r="R238" s="90"/>
      <c r="S238" s="90"/>
      <c r="T238" s="90"/>
      <c r="U238" s="90"/>
      <c r="V238" s="90"/>
      <c r="W238" s="90"/>
      <c r="X238" s="90"/>
      <c r="Y238" s="90"/>
      <c r="Z238" s="90"/>
    </row>
    <row r="239">
      <c r="A239" s="90"/>
      <c r="B239" s="90"/>
      <c r="C239" s="90"/>
      <c r="D239" s="90"/>
      <c r="E239" s="90"/>
      <c r="F239" s="90"/>
      <c r="G239" s="90"/>
      <c r="H239" s="90"/>
      <c r="I239" s="90"/>
      <c r="J239" s="90"/>
      <c r="K239" s="90"/>
      <c r="L239" s="90"/>
      <c r="M239" s="90"/>
      <c r="N239" s="90"/>
      <c r="O239" s="90"/>
      <c r="P239" s="90"/>
      <c r="Q239" s="90"/>
      <c r="R239" s="90"/>
      <c r="S239" s="90"/>
      <c r="T239" s="90"/>
      <c r="U239" s="90"/>
      <c r="V239" s="90"/>
      <c r="W239" s="90"/>
      <c r="X239" s="90"/>
      <c r="Y239" s="90"/>
      <c r="Z239" s="90"/>
    </row>
    <row r="240">
      <c r="A240" s="90"/>
      <c r="B240" s="90"/>
      <c r="C240" s="90"/>
      <c r="D240" s="90"/>
      <c r="E240" s="90"/>
      <c r="F240" s="90"/>
      <c r="G240" s="90"/>
      <c r="H240" s="90"/>
      <c r="I240" s="90"/>
      <c r="J240" s="90"/>
      <c r="K240" s="90"/>
      <c r="L240" s="90"/>
      <c r="M240" s="90"/>
      <c r="N240" s="90"/>
      <c r="O240" s="90"/>
      <c r="P240" s="90"/>
      <c r="Q240" s="90"/>
      <c r="R240" s="90"/>
      <c r="S240" s="90"/>
      <c r="T240" s="90"/>
      <c r="U240" s="90"/>
      <c r="V240" s="90"/>
      <c r="W240" s="90"/>
      <c r="X240" s="90"/>
      <c r="Y240" s="90"/>
      <c r="Z240" s="90"/>
    </row>
    <row r="241">
      <c r="A241" s="90"/>
      <c r="B241" s="90"/>
      <c r="C241" s="90"/>
      <c r="D241" s="90"/>
      <c r="E241" s="90"/>
      <c r="F241" s="90"/>
      <c r="G241" s="90"/>
      <c r="H241" s="90"/>
      <c r="I241" s="90"/>
      <c r="J241" s="90"/>
      <c r="K241" s="90"/>
      <c r="L241" s="90"/>
      <c r="M241" s="90"/>
      <c r="N241" s="90"/>
      <c r="O241" s="90"/>
      <c r="P241" s="90"/>
      <c r="Q241" s="90"/>
      <c r="R241" s="90"/>
      <c r="S241" s="90"/>
      <c r="T241" s="90"/>
      <c r="U241" s="90"/>
      <c r="V241" s="90"/>
      <c r="W241" s="90"/>
      <c r="X241" s="90"/>
      <c r="Y241" s="90"/>
      <c r="Z241" s="90"/>
    </row>
    <row r="242">
      <c r="A242" s="90"/>
      <c r="B242" s="90"/>
      <c r="C242" s="90"/>
      <c r="D242" s="90"/>
      <c r="E242" s="90"/>
      <c r="F242" s="90"/>
      <c r="G242" s="90"/>
      <c r="H242" s="90"/>
      <c r="I242" s="90"/>
      <c r="J242" s="90"/>
      <c r="K242" s="90"/>
      <c r="L242" s="90"/>
      <c r="M242" s="90"/>
      <c r="N242" s="90"/>
      <c r="O242" s="90"/>
      <c r="P242" s="90"/>
      <c r="Q242" s="90"/>
      <c r="R242" s="90"/>
      <c r="S242" s="90"/>
      <c r="T242" s="90"/>
      <c r="U242" s="90"/>
      <c r="V242" s="90"/>
      <c r="W242" s="90"/>
      <c r="X242" s="90"/>
      <c r="Y242" s="90"/>
      <c r="Z242" s="90"/>
    </row>
    <row r="243">
      <c r="A243" s="90"/>
      <c r="B243" s="90"/>
      <c r="C243" s="90"/>
      <c r="D243" s="90"/>
      <c r="E243" s="90"/>
      <c r="F243" s="90"/>
      <c r="G243" s="90"/>
      <c r="H243" s="90"/>
      <c r="I243" s="90"/>
      <c r="J243" s="90"/>
      <c r="K243" s="90"/>
      <c r="L243" s="90"/>
      <c r="M243" s="90"/>
      <c r="N243" s="90"/>
      <c r="O243" s="90"/>
      <c r="P243" s="90"/>
      <c r="Q243" s="90"/>
      <c r="R243" s="90"/>
      <c r="S243" s="90"/>
      <c r="T243" s="90"/>
      <c r="U243" s="90"/>
      <c r="V243" s="90"/>
      <c r="W243" s="90"/>
      <c r="X243" s="90"/>
      <c r="Y243" s="90"/>
      <c r="Z243" s="90"/>
    </row>
    <row r="244">
      <c r="A244" s="90"/>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row>
    <row r="245">
      <c r="A245" s="90"/>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row>
    <row r="246">
      <c r="A246" s="90"/>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row>
    <row r="247">
      <c r="A247" s="90"/>
      <c r="B247" s="90"/>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row>
    <row r="248">
      <c r="A248" s="90"/>
      <c r="B248" s="90"/>
      <c r="C248" s="90"/>
      <c r="D248" s="90"/>
      <c r="E248" s="90"/>
      <c r="F248" s="90"/>
      <c r="G248" s="90"/>
      <c r="H248" s="90"/>
      <c r="I248" s="90"/>
      <c r="J248" s="90"/>
      <c r="K248" s="90"/>
      <c r="L248" s="90"/>
      <c r="M248" s="90"/>
      <c r="N248" s="90"/>
      <c r="O248" s="90"/>
      <c r="P248" s="90"/>
      <c r="Q248" s="90"/>
      <c r="R248" s="90"/>
      <c r="S248" s="90"/>
      <c r="T248" s="90"/>
      <c r="U248" s="90"/>
      <c r="V248" s="90"/>
      <c r="W248" s="90"/>
      <c r="X248" s="90"/>
      <c r="Y248" s="90"/>
      <c r="Z248" s="90"/>
    </row>
    <row r="249">
      <c r="A249" s="90"/>
      <c r="B249" s="90"/>
      <c r="C249" s="90"/>
      <c r="D249" s="90"/>
      <c r="E249" s="90"/>
      <c r="F249" s="90"/>
      <c r="G249" s="90"/>
      <c r="H249" s="90"/>
      <c r="I249" s="90"/>
      <c r="J249" s="90"/>
      <c r="K249" s="90"/>
      <c r="L249" s="90"/>
      <c r="M249" s="90"/>
      <c r="N249" s="90"/>
      <c r="O249" s="90"/>
      <c r="P249" s="90"/>
      <c r="Q249" s="90"/>
      <c r="R249" s="90"/>
      <c r="S249" s="90"/>
      <c r="T249" s="90"/>
      <c r="U249" s="90"/>
      <c r="V249" s="90"/>
      <c r="W249" s="90"/>
      <c r="X249" s="90"/>
      <c r="Y249" s="90"/>
      <c r="Z249" s="90"/>
    </row>
    <row r="250">
      <c r="A250" s="90"/>
      <c r="B250" s="90"/>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row>
    <row r="251">
      <c r="A251" s="90"/>
      <c r="B251" s="90"/>
      <c r="C251" s="90"/>
      <c r="D251" s="90"/>
      <c r="E251" s="90"/>
      <c r="F251" s="90"/>
      <c r="G251" s="90"/>
      <c r="H251" s="90"/>
      <c r="I251" s="90"/>
      <c r="J251" s="90"/>
      <c r="K251" s="90"/>
      <c r="L251" s="90"/>
      <c r="M251" s="90"/>
      <c r="N251" s="90"/>
      <c r="O251" s="90"/>
      <c r="P251" s="90"/>
      <c r="Q251" s="90"/>
      <c r="R251" s="90"/>
      <c r="S251" s="90"/>
      <c r="T251" s="90"/>
      <c r="U251" s="90"/>
      <c r="V251" s="90"/>
      <c r="W251" s="90"/>
      <c r="X251" s="90"/>
      <c r="Y251" s="90"/>
      <c r="Z251" s="90"/>
    </row>
    <row r="252">
      <c r="A252" s="90"/>
      <c r="B252" s="90"/>
      <c r="C252" s="90"/>
      <c r="D252" s="90"/>
      <c r="E252" s="90"/>
      <c r="F252" s="90"/>
      <c r="G252" s="90"/>
      <c r="H252" s="90"/>
      <c r="I252" s="90"/>
      <c r="J252" s="90"/>
      <c r="K252" s="90"/>
      <c r="L252" s="90"/>
      <c r="M252" s="90"/>
      <c r="N252" s="90"/>
      <c r="O252" s="90"/>
      <c r="P252" s="90"/>
      <c r="Q252" s="90"/>
      <c r="R252" s="90"/>
      <c r="S252" s="90"/>
      <c r="T252" s="90"/>
      <c r="U252" s="90"/>
      <c r="V252" s="90"/>
      <c r="W252" s="90"/>
      <c r="X252" s="90"/>
      <c r="Y252" s="90"/>
      <c r="Z252" s="90"/>
    </row>
    <row r="253">
      <c r="A253" s="90"/>
      <c r="B253" s="90"/>
      <c r="C253" s="90"/>
      <c r="D253" s="90"/>
      <c r="E253" s="90"/>
      <c r="F253" s="90"/>
      <c r="G253" s="90"/>
      <c r="H253" s="90"/>
      <c r="I253" s="90"/>
      <c r="J253" s="90"/>
      <c r="K253" s="90"/>
      <c r="L253" s="90"/>
      <c r="M253" s="90"/>
      <c r="N253" s="90"/>
      <c r="O253" s="90"/>
      <c r="P253" s="90"/>
      <c r="Q253" s="90"/>
      <c r="R253" s="90"/>
      <c r="S253" s="90"/>
      <c r="T253" s="90"/>
      <c r="U253" s="90"/>
      <c r="V253" s="90"/>
      <c r="W253" s="90"/>
      <c r="X253" s="90"/>
      <c r="Y253" s="90"/>
      <c r="Z253" s="90"/>
    </row>
    <row r="254">
      <c r="A254" s="90"/>
      <c r="B254" s="90"/>
      <c r="C254" s="90"/>
      <c r="D254" s="90"/>
      <c r="E254" s="90"/>
      <c r="F254" s="90"/>
      <c r="G254" s="90"/>
      <c r="H254" s="90"/>
      <c r="I254" s="90"/>
      <c r="J254" s="90"/>
      <c r="K254" s="90"/>
      <c r="L254" s="90"/>
      <c r="M254" s="90"/>
      <c r="N254" s="90"/>
      <c r="O254" s="90"/>
      <c r="P254" s="90"/>
      <c r="Q254" s="90"/>
      <c r="R254" s="90"/>
      <c r="S254" s="90"/>
      <c r="T254" s="90"/>
      <c r="U254" s="90"/>
      <c r="V254" s="90"/>
      <c r="W254" s="90"/>
      <c r="X254" s="90"/>
      <c r="Y254" s="90"/>
      <c r="Z254" s="90"/>
    </row>
    <row r="255">
      <c r="A255" s="90"/>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row>
    <row r="256">
      <c r="A256" s="90"/>
      <c r="B256" s="90"/>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row>
    <row r="257">
      <c r="A257" s="90"/>
      <c r="B257" s="90"/>
      <c r="C257" s="90"/>
      <c r="D257" s="90"/>
      <c r="E257" s="90"/>
      <c r="F257" s="90"/>
      <c r="G257" s="90"/>
      <c r="H257" s="90"/>
      <c r="I257" s="90"/>
      <c r="J257" s="90"/>
      <c r="K257" s="90"/>
      <c r="L257" s="90"/>
      <c r="M257" s="90"/>
      <c r="N257" s="90"/>
      <c r="O257" s="90"/>
      <c r="P257" s="90"/>
      <c r="Q257" s="90"/>
      <c r="R257" s="90"/>
      <c r="S257" s="90"/>
      <c r="T257" s="90"/>
      <c r="U257" s="90"/>
      <c r="V257" s="90"/>
      <c r="W257" s="90"/>
      <c r="X257" s="90"/>
      <c r="Y257" s="90"/>
      <c r="Z257" s="90"/>
    </row>
    <row r="258">
      <c r="A258" s="90"/>
      <c r="B258" s="90"/>
      <c r="C258" s="90"/>
      <c r="D258" s="90"/>
      <c r="E258" s="90"/>
      <c r="F258" s="90"/>
      <c r="G258" s="90"/>
      <c r="H258" s="90"/>
      <c r="I258" s="90"/>
      <c r="J258" s="90"/>
      <c r="K258" s="90"/>
      <c r="L258" s="90"/>
      <c r="M258" s="90"/>
      <c r="N258" s="90"/>
      <c r="O258" s="90"/>
      <c r="P258" s="90"/>
      <c r="Q258" s="90"/>
      <c r="R258" s="90"/>
      <c r="S258" s="90"/>
      <c r="T258" s="90"/>
      <c r="U258" s="90"/>
      <c r="V258" s="90"/>
      <c r="W258" s="90"/>
      <c r="X258" s="90"/>
      <c r="Y258" s="90"/>
      <c r="Z258" s="90"/>
    </row>
    <row r="259">
      <c r="A259" s="90"/>
      <c r="B259" s="90"/>
      <c r="C259" s="90"/>
      <c r="D259" s="90"/>
      <c r="E259" s="90"/>
      <c r="F259" s="90"/>
      <c r="G259" s="90"/>
      <c r="H259" s="90"/>
      <c r="I259" s="90"/>
      <c r="J259" s="90"/>
      <c r="K259" s="90"/>
      <c r="L259" s="90"/>
      <c r="M259" s="90"/>
      <c r="N259" s="90"/>
      <c r="O259" s="90"/>
      <c r="P259" s="90"/>
      <c r="Q259" s="90"/>
      <c r="R259" s="90"/>
      <c r="S259" s="90"/>
      <c r="T259" s="90"/>
      <c r="U259" s="90"/>
      <c r="V259" s="90"/>
      <c r="W259" s="90"/>
      <c r="X259" s="90"/>
      <c r="Y259" s="90"/>
      <c r="Z259" s="90"/>
    </row>
    <row r="260">
      <c r="A260" s="90"/>
      <c r="B260" s="90"/>
      <c r="C260" s="90"/>
      <c r="D260" s="90"/>
      <c r="E260" s="90"/>
      <c r="F260" s="90"/>
      <c r="G260" s="90"/>
      <c r="H260" s="90"/>
      <c r="I260" s="90"/>
      <c r="J260" s="90"/>
      <c r="K260" s="90"/>
      <c r="L260" s="90"/>
      <c r="M260" s="90"/>
      <c r="N260" s="90"/>
      <c r="O260" s="90"/>
      <c r="P260" s="90"/>
      <c r="Q260" s="90"/>
      <c r="R260" s="90"/>
      <c r="S260" s="90"/>
      <c r="T260" s="90"/>
      <c r="U260" s="90"/>
      <c r="V260" s="90"/>
      <c r="W260" s="90"/>
      <c r="X260" s="90"/>
      <c r="Y260" s="90"/>
      <c r="Z260" s="90"/>
    </row>
    <row r="261">
      <c r="A261" s="90"/>
      <c r="B261" s="90"/>
      <c r="C261" s="90"/>
      <c r="D261" s="90"/>
      <c r="E261" s="90"/>
      <c r="F261" s="90"/>
      <c r="G261" s="90"/>
      <c r="H261" s="90"/>
      <c r="I261" s="90"/>
      <c r="J261" s="90"/>
      <c r="K261" s="90"/>
      <c r="L261" s="90"/>
      <c r="M261" s="90"/>
      <c r="N261" s="90"/>
      <c r="O261" s="90"/>
      <c r="P261" s="90"/>
      <c r="Q261" s="90"/>
      <c r="R261" s="90"/>
      <c r="S261" s="90"/>
      <c r="T261" s="90"/>
      <c r="U261" s="90"/>
      <c r="V261" s="90"/>
      <c r="W261" s="90"/>
      <c r="X261" s="90"/>
      <c r="Y261" s="90"/>
      <c r="Z261" s="90"/>
    </row>
    <row r="262">
      <c r="A262" s="90"/>
      <c r="B262" s="90"/>
      <c r="C262" s="90"/>
      <c r="D262" s="90"/>
      <c r="E262" s="90"/>
      <c r="F262" s="90"/>
      <c r="G262" s="90"/>
      <c r="H262" s="90"/>
      <c r="I262" s="90"/>
      <c r="J262" s="90"/>
      <c r="K262" s="90"/>
      <c r="L262" s="90"/>
      <c r="M262" s="90"/>
      <c r="N262" s="90"/>
      <c r="O262" s="90"/>
      <c r="P262" s="90"/>
      <c r="Q262" s="90"/>
      <c r="R262" s="90"/>
      <c r="S262" s="90"/>
      <c r="T262" s="90"/>
      <c r="U262" s="90"/>
      <c r="V262" s="90"/>
      <c r="W262" s="90"/>
      <c r="X262" s="90"/>
      <c r="Y262" s="90"/>
      <c r="Z262" s="90"/>
    </row>
    <row r="263">
      <c r="A263" s="90"/>
      <c r="B263" s="90"/>
      <c r="C263" s="90"/>
      <c r="D263" s="90"/>
      <c r="E263" s="90"/>
      <c r="F263" s="90"/>
      <c r="G263" s="90"/>
      <c r="H263" s="90"/>
      <c r="I263" s="90"/>
      <c r="J263" s="90"/>
      <c r="K263" s="90"/>
      <c r="L263" s="90"/>
      <c r="M263" s="90"/>
      <c r="N263" s="90"/>
      <c r="O263" s="90"/>
      <c r="P263" s="90"/>
      <c r="Q263" s="90"/>
      <c r="R263" s="90"/>
      <c r="S263" s="90"/>
      <c r="T263" s="90"/>
      <c r="U263" s="90"/>
      <c r="V263" s="90"/>
      <c r="W263" s="90"/>
      <c r="X263" s="90"/>
      <c r="Y263" s="90"/>
      <c r="Z263" s="90"/>
    </row>
    <row r="264">
      <c r="A264" s="90"/>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row>
    <row r="265">
      <c r="A265" s="90"/>
      <c r="B265" s="90"/>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row>
    <row r="266">
      <c r="A266" s="90"/>
      <c r="B266" s="90"/>
      <c r="C266" s="90"/>
      <c r="D266" s="90"/>
      <c r="E266" s="90"/>
      <c r="F266" s="90"/>
      <c r="G266" s="90"/>
      <c r="H266" s="90"/>
      <c r="I266" s="90"/>
      <c r="J266" s="90"/>
      <c r="K266" s="90"/>
      <c r="L266" s="90"/>
      <c r="M266" s="90"/>
      <c r="N266" s="90"/>
      <c r="O266" s="90"/>
      <c r="P266" s="90"/>
      <c r="Q266" s="90"/>
      <c r="R266" s="90"/>
      <c r="S266" s="90"/>
      <c r="T266" s="90"/>
      <c r="U266" s="90"/>
      <c r="V266" s="90"/>
      <c r="W266" s="90"/>
      <c r="X266" s="90"/>
      <c r="Y266" s="90"/>
      <c r="Z266" s="90"/>
    </row>
    <row r="267">
      <c r="A267" s="90"/>
      <c r="B267" s="90"/>
      <c r="C267" s="90"/>
      <c r="D267" s="90"/>
      <c r="E267" s="90"/>
      <c r="F267" s="90"/>
      <c r="G267" s="90"/>
      <c r="H267" s="90"/>
      <c r="I267" s="90"/>
      <c r="J267" s="90"/>
      <c r="K267" s="90"/>
      <c r="L267" s="90"/>
      <c r="M267" s="90"/>
      <c r="N267" s="90"/>
      <c r="O267" s="90"/>
      <c r="P267" s="90"/>
      <c r="Q267" s="90"/>
      <c r="R267" s="90"/>
      <c r="S267" s="90"/>
      <c r="T267" s="90"/>
      <c r="U267" s="90"/>
      <c r="V267" s="90"/>
      <c r="W267" s="90"/>
      <c r="X267" s="90"/>
      <c r="Y267" s="90"/>
      <c r="Z267" s="90"/>
    </row>
    <row r="268">
      <c r="A268" s="90"/>
      <c r="B268" s="90"/>
      <c r="C268" s="90"/>
      <c r="D268" s="90"/>
      <c r="E268" s="90"/>
      <c r="F268" s="90"/>
      <c r="G268" s="90"/>
      <c r="H268" s="90"/>
      <c r="I268" s="90"/>
      <c r="J268" s="90"/>
      <c r="K268" s="90"/>
      <c r="L268" s="90"/>
      <c r="M268" s="90"/>
      <c r="N268" s="90"/>
      <c r="O268" s="90"/>
      <c r="P268" s="90"/>
      <c r="Q268" s="90"/>
      <c r="R268" s="90"/>
      <c r="S268" s="90"/>
      <c r="T268" s="90"/>
      <c r="U268" s="90"/>
      <c r="V268" s="90"/>
      <c r="W268" s="90"/>
      <c r="X268" s="90"/>
      <c r="Y268" s="90"/>
      <c r="Z268" s="90"/>
    </row>
    <row r="269">
      <c r="A269" s="90"/>
      <c r="B269" s="90"/>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row>
    <row r="270">
      <c r="A270" s="90"/>
      <c r="B270" s="90"/>
      <c r="C270" s="90"/>
      <c r="D270" s="90"/>
      <c r="E270" s="90"/>
      <c r="F270" s="90"/>
      <c r="G270" s="90"/>
      <c r="H270" s="90"/>
      <c r="I270" s="90"/>
      <c r="J270" s="90"/>
      <c r="K270" s="90"/>
      <c r="L270" s="90"/>
      <c r="M270" s="90"/>
      <c r="N270" s="90"/>
      <c r="O270" s="90"/>
      <c r="P270" s="90"/>
      <c r="Q270" s="90"/>
      <c r="R270" s="90"/>
      <c r="S270" s="90"/>
      <c r="T270" s="90"/>
      <c r="U270" s="90"/>
      <c r="V270" s="90"/>
      <c r="W270" s="90"/>
      <c r="X270" s="90"/>
      <c r="Y270" s="90"/>
      <c r="Z270" s="90"/>
    </row>
    <row r="271">
      <c r="A271" s="90"/>
      <c r="B271" s="90"/>
      <c r="C271" s="90"/>
      <c r="D271" s="90"/>
      <c r="E271" s="90"/>
      <c r="F271" s="90"/>
      <c r="G271" s="90"/>
      <c r="H271" s="90"/>
      <c r="I271" s="90"/>
      <c r="J271" s="90"/>
      <c r="K271" s="90"/>
      <c r="L271" s="90"/>
      <c r="M271" s="90"/>
      <c r="N271" s="90"/>
      <c r="O271" s="90"/>
      <c r="P271" s="90"/>
      <c r="Q271" s="90"/>
      <c r="R271" s="90"/>
      <c r="S271" s="90"/>
      <c r="T271" s="90"/>
      <c r="U271" s="90"/>
      <c r="V271" s="90"/>
      <c r="W271" s="90"/>
      <c r="X271" s="90"/>
      <c r="Y271" s="90"/>
      <c r="Z271" s="90"/>
    </row>
    <row r="272">
      <c r="A272" s="90"/>
      <c r="B272" s="90"/>
      <c r="C272" s="90"/>
      <c r="D272" s="90"/>
      <c r="E272" s="90"/>
      <c r="F272" s="90"/>
      <c r="G272" s="90"/>
      <c r="H272" s="90"/>
      <c r="I272" s="90"/>
      <c r="J272" s="90"/>
      <c r="K272" s="90"/>
      <c r="L272" s="90"/>
      <c r="M272" s="90"/>
      <c r="N272" s="90"/>
      <c r="O272" s="90"/>
      <c r="P272" s="90"/>
      <c r="Q272" s="90"/>
      <c r="R272" s="90"/>
      <c r="S272" s="90"/>
      <c r="T272" s="90"/>
      <c r="U272" s="90"/>
      <c r="V272" s="90"/>
      <c r="W272" s="90"/>
      <c r="X272" s="90"/>
      <c r="Y272" s="90"/>
      <c r="Z272" s="90"/>
    </row>
    <row r="273">
      <c r="A273" s="90"/>
      <c r="B273" s="90"/>
      <c r="C273" s="90"/>
      <c r="D273" s="90"/>
      <c r="E273" s="90"/>
      <c r="F273" s="90"/>
      <c r="G273" s="90"/>
      <c r="H273" s="90"/>
      <c r="I273" s="90"/>
      <c r="J273" s="90"/>
      <c r="K273" s="90"/>
      <c r="L273" s="90"/>
      <c r="M273" s="90"/>
      <c r="N273" s="90"/>
      <c r="O273" s="90"/>
      <c r="P273" s="90"/>
      <c r="Q273" s="90"/>
      <c r="R273" s="90"/>
      <c r="S273" s="90"/>
      <c r="T273" s="90"/>
      <c r="U273" s="90"/>
      <c r="V273" s="90"/>
      <c r="W273" s="90"/>
      <c r="X273" s="90"/>
      <c r="Y273" s="90"/>
      <c r="Z273" s="90"/>
    </row>
    <row r="274">
      <c r="A274" s="90"/>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row>
    <row r="275">
      <c r="A275" s="90"/>
      <c r="B275" s="90"/>
      <c r="C275" s="90"/>
      <c r="D275" s="90"/>
      <c r="E275" s="90"/>
      <c r="F275" s="90"/>
      <c r="G275" s="90"/>
      <c r="H275" s="90"/>
      <c r="I275" s="90"/>
      <c r="J275" s="90"/>
      <c r="K275" s="90"/>
      <c r="L275" s="90"/>
      <c r="M275" s="90"/>
      <c r="N275" s="90"/>
      <c r="O275" s="90"/>
      <c r="P275" s="90"/>
      <c r="Q275" s="90"/>
      <c r="R275" s="90"/>
      <c r="S275" s="90"/>
      <c r="T275" s="90"/>
      <c r="U275" s="90"/>
      <c r="V275" s="90"/>
      <c r="W275" s="90"/>
      <c r="X275" s="90"/>
      <c r="Y275" s="90"/>
      <c r="Z275" s="90"/>
    </row>
    <row r="276">
      <c r="A276" s="90"/>
      <c r="B276" s="90"/>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row>
    <row r="277">
      <c r="A277" s="90"/>
      <c r="B277" s="90"/>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row>
    <row r="278">
      <c r="A278" s="90"/>
      <c r="B278" s="90"/>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row>
    <row r="279">
      <c r="A279" s="90"/>
      <c r="B279" s="90"/>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row>
    <row r="280">
      <c r="A280" s="90"/>
      <c r="B280" s="90"/>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row>
    <row r="281">
      <c r="A281" s="90"/>
      <c r="B281" s="90"/>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row>
    <row r="282">
      <c r="A282" s="90"/>
      <c r="B282" s="90"/>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row>
    <row r="283">
      <c r="A283" s="90"/>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row>
    <row r="284">
      <c r="A284" s="90"/>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row>
    <row r="285">
      <c r="A285" s="90"/>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row>
    <row r="286">
      <c r="A286" s="90"/>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row>
    <row r="287">
      <c r="A287" s="90"/>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row>
    <row r="288">
      <c r="A288" s="90"/>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row>
    <row r="289">
      <c r="A289" s="90"/>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row>
    <row r="290">
      <c r="A290" s="90"/>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row>
    <row r="291">
      <c r="A291" s="90"/>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row>
    <row r="292">
      <c r="A292" s="90"/>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row>
    <row r="293">
      <c r="A293" s="90"/>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row>
    <row r="294">
      <c r="A294" s="90"/>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row>
    <row r="295">
      <c r="A295" s="90"/>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row>
    <row r="296">
      <c r="A296" s="90"/>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row>
    <row r="297">
      <c r="A297" s="90"/>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row>
    <row r="298">
      <c r="A298" s="90"/>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row>
    <row r="299">
      <c r="A299" s="90"/>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row>
    <row r="300">
      <c r="A300" s="90"/>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row>
    <row r="301">
      <c r="A301" s="90"/>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row>
    <row r="302">
      <c r="A302" s="90"/>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row>
    <row r="303">
      <c r="A303" s="90"/>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row>
    <row r="304">
      <c r="A304" s="90"/>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row>
    <row r="305">
      <c r="A305" s="90"/>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row>
    <row r="306">
      <c r="A306" s="90"/>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row>
    <row r="307">
      <c r="A307" s="90"/>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row>
    <row r="308">
      <c r="A308" s="90"/>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row>
    <row r="309">
      <c r="A309" s="90"/>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row>
    <row r="310">
      <c r="A310" s="90"/>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row>
    <row r="311">
      <c r="A311" s="90"/>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row>
    <row r="312">
      <c r="A312" s="90"/>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row>
    <row r="313">
      <c r="A313" s="90"/>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row>
    <row r="314">
      <c r="A314" s="90"/>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row>
    <row r="315">
      <c r="A315" s="90"/>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row>
    <row r="316">
      <c r="A316" s="90"/>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row>
    <row r="317">
      <c r="A317" s="90"/>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row>
    <row r="318">
      <c r="A318" s="90"/>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row>
    <row r="319">
      <c r="A319" s="90"/>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row>
    <row r="320">
      <c r="A320" s="90"/>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row>
    <row r="321">
      <c r="A321" s="90"/>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row>
    <row r="322">
      <c r="A322" s="90"/>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row>
    <row r="323">
      <c r="A323" s="90"/>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row>
    <row r="324">
      <c r="A324" s="90"/>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row>
    <row r="325">
      <c r="A325" s="90"/>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row>
    <row r="326">
      <c r="A326" s="90"/>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row>
    <row r="327">
      <c r="A327" s="90"/>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row>
    <row r="328">
      <c r="A328" s="90"/>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row>
    <row r="329">
      <c r="A329" s="90"/>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row>
    <row r="330">
      <c r="A330" s="90"/>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row>
    <row r="331">
      <c r="A331" s="90"/>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row>
    <row r="332">
      <c r="A332" s="90"/>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row>
    <row r="333">
      <c r="A333" s="90"/>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row>
    <row r="334">
      <c r="A334" s="90"/>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row>
    <row r="335">
      <c r="A335" s="90"/>
      <c r="B335" s="90"/>
      <c r="C335" s="90"/>
      <c r="D335" s="90"/>
      <c r="E335" s="90"/>
      <c r="F335" s="90"/>
      <c r="G335" s="90"/>
      <c r="H335" s="90"/>
      <c r="I335" s="90"/>
      <c r="J335" s="90"/>
      <c r="K335" s="90"/>
      <c r="L335" s="90"/>
      <c r="M335" s="90"/>
      <c r="N335" s="90"/>
      <c r="O335" s="90"/>
      <c r="P335" s="90"/>
      <c r="Q335" s="90"/>
      <c r="R335" s="90"/>
      <c r="S335" s="90"/>
      <c r="T335" s="90"/>
      <c r="U335" s="90"/>
      <c r="V335" s="90"/>
      <c r="W335" s="90"/>
      <c r="X335" s="90"/>
      <c r="Y335" s="90"/>
      <c r="Z335" s="90"/>
    </row>
    <row r="336">
      <c r="A336" s="90"/>
      <c r="B336" s="90"/>
      <c r="C336" s="90"/>
      <c r="D336" s="90"/>
      <c r="E336" s="90"/>
      <c r="F336" s="90"/>
      <c r="G336" s="90"/>
      <c r="H336" s="90"/>
      <c r="I336" s="90"/>
      <c r="J336" s="90"/>
      <c r="K336" s="90"/>
      <c r="L336" s="90"/>
      <c r="M336" s="90"/>
      <c r="N336" s="90"/>
      <c r="O336" s="90"/>
      <c r="P336" s="90"/>
      <c r="Q336" s="90"/>
      <c r="R336" s="90"/>
      <c r="S336" s="90"/>
      <c r="T336" s="90"/>
      <c r="U336" s="90"/>
      <c r="V336" s="90"/>
      <c r="W336" s="90"/>
      <c r="X336" s="90"/>
      <c r="Y336" s="90"/>
      <c r="Z336" s="90"/>
    </row>
    <row r="337">
      <c r="A337" s="90"/>
      <c r="B337" s="90"/>
      <c r="C337" s="90"/>
      <c r="D337" s="90"/>
      <c r="E337" s="90"/>
      <c r="F337" s="90"/>
      <c r="G337" s="90"/>
      <c r="H337" s="90"/>
      <c r="I337" s="90"/>
      <c r="J337" s="90"/>
      <c r="K337" s="90"/>
      <c r="L337" s="90"/>
      <c r="M337" s="90"/>
      <c r="N337" s="90"/>
      <c r="O337" s="90"/>
      <c r="P337" s="90"/>
      <c r="Q337" s="90"/>
      <c r="R337" s="90"/>
      <c r="S337" s="90"/>
      <c r="T337" s="90"/>
      <c r="U337" s="90"/>
      <c r="V337" s="90"/>
      <c r="W337" s="90"/>
      <c r="X337" s="90"/>
      <c r="Y337" s="90"/>
      <c r="Z337" s="90"/>
    </row>
    <row r="338">
      <c r="A338" s="90"/>
      <c r="B338" s="90"/>
      <c r="C338" s="90"/>
      <c r="D338" s="90"/>
      <c r="E338" s="90"/>
      <c r="F338" s="90"/>
      <c r="G338" s="90"/>
      <c r="H338" s="90"/>
      <c r="I338" s="90"/>
      <c r="J338" s="90"/>
      <c r="K338" s="90"/>
      <c r="L338" s="90"/>
      <c r="M338" s="90"/>
      <c r="N338" s="90"/>
      <c r="O338" s="90"/>
      <c r="P338" s="90"/>
      <c r="Q338" s="90"/>
      <c r="R338" s="90"/>
      <c r="S338" s="90"/>
      <c r="T338" s="90"/>
      <c r="U338" s="90"/>
      <c r="V338" s="90"/>
      <c r="W338" s="90"/>
      <c r="X338" s="90"/>
      <c r="Y338" s="90"/>
      <c r="Z338" s="90"/>
    </row>
    <row r="339">
      <c r="A339" s="90"/>
      <c r="B339" s="90"/>
      <c r="C339" s="90"/>
      <c r="D339" s="90"/>
      <c r="E339" s="90"/>
      <c r="F339" s="90"/>
      <c r="G339" s="90"/>
      <c r="H339" s="90"/>
      <c r="I339" s="90"/>
      <c r="J339" s="90"/>
      <c r="K339" s="90"/>
      <c r="L339" s="90"/>
      <c r="M339" s="90"/>
      <c r="N339" s="90"/>
      <c r="O339" s="90"/>
      <c r="P339" s="90"/>
      <c r="Q339" s="90"/>
      <c r="R339" s="90"/>
      <c r="S339" s="90"/>
      <c r="T339" s="90"/>
      <c r="U339" s="90"/>
      <c r="V339" s="90"/>
      <c r="W339" s="90"/>
      <c r="X339" s="90"/>
      <c r="Y339" s="90"/>
      <c r="Z339" s="90"/>
    </row>
    <row r="340">
      <c r="A340" s="90"/>
      <c r="B340" s="90"/>
      <c r="C340" s="90"/>
      <c r="D340" s="90"/>
      <c r="E340" s="90"/>
      <c r="F340" s="90"/>
      <c r="G340" s="90"/>
      <c r="H340" s="90"/>
      <c r="I340" s="90"/>
      <c r="J340" s="90"/>
      <c r="K340" s="90"/>
      <c r="L340" s="90"/>
      <c r="M340" s="90"/>
      <c r="N340" s="90"/>
      <c r="O340" s="90"/>
      <c r="P340" s="90"/>
      <c r="Q340" s="90"/>
      <c r="R340" s="90"/>
      <c r="S340" s="90"/>
      <c r="T340" s="90"/>
      <c r="U340" s="90"/>
      <c r="V340" s="90"/>
      <c r="W340" s="90"/>
      <c r="X340" s="90"/>
      <c r="Y340" s="90"/>
      <c r="Z340" s="90"/>
    </row>
    <row r="341">
      <c r="A341" s="90"/>
      <c r="B341" s="90"/>
      <c r="C341" s="90"/>
      <c r="D341" s="90"/>
      <c r="E341" s="90"/>
      <c r="F341" s="90"/>
      <c r="G341" s="90"/>
      <c r="H341" s="90"/>
      <c r="I341" s="90"/>
      <c r="J341" s="90"/>
      <c r="K341" s="90"/>
      <c r="L341" s="90"/>
      <c r="M341" s="90"/>
      <c r="N341" s="90"/>
      <c r="O341" s="90"/>
      <c r="P341" s="90"/>
      <c r="Q341" s="90"/>
      <c r="R341" s="90"/>
      <c r="S341" s="90"/>
      <c r="T341" s="90"/>
      <c r="U341" s="90"/>
      <c r="V341" s="90"/>
      <c r="W341" s="90"/>
      <c r="X341" s="90"/>
      <c r="Y341" s="90"/>
      <c r="Z341" s="90"/>
    </row>
    <row r="342">
      <c r="A342" s="90"/>
      <c r="B342" s="90"/>
      <c r="C342" s="90"/>
      <c r="D342" s="90"/>
      <c r="E342" s="90"/>
      <c r="F342" s="90"/>
      <c r="G342" s="90"/>
      <c r="H342" s="90"/>
      <c r="I342" s="90"/>
      <c r="J342" s="90"/>
      <c r="K342" s="90"/>
      <c r="L342" s="90"/>
      <c r="M342" s="90"/>
      <c r="N342" s="90"/>
      <c r="O342" s="90"/>
      <c r="P342" s="90"/>
      <c r="Q342" s="90"/>
      <c r="R342" s="90"/>
      <c r="S342" s="90"/>
      <c r="T342" s="90"/>
      <c r="U342" s="90"/>
      <c r="V342" s="90"/>
      <c r="W342" s="90"/>
      <c r="X342" s="90"/>
      <c r="Y342" s="90"/>
      <c r="Z342" s="90"/>
    </row>
    <row r="343">
      <c r="A343" s="90"/>
      <c r="B343" s="90"/>
      <c r="C343" s="90"/>
      <c r="D343" s="90"/>
      <c r="E343" s="90"/>
      <c r="F343" s="90"/>
      <c r="G343" s="90"/>
      <c r="H343" s="90"/>
      <c r="I343" s="90"/>
      <c r="J343" s="90"/>
      <c r="K343" s="90"/>
      <c r="L343" s="90"/>
      <c r="M343" s="90"/>
      <c r="N343" s="90"/>
      <c r="O343" s="90"/>
      <c r="P343" s="90"/>
      <c r="Q343" s="90"/>
      <c r="R343" s="90"/>
      <c r="S343" s="90"/>
      <c r="T343" s="90"/>
      <c r="U343" s="90"/>
      <c r="V343" s="90"/>
      <c r="W343" s="90"/>
      <c r="X343" s="90"/>
      <c r="Y343" s="90"/>
      <c r="Z343" s="90"/>
    </row>
    <row r="344">
      <c r="A344" s="90"/>
      <c r="B344" s="90"/>
      <c r="C344" s="90"/>
      <c r="D344" s="90"/>
      <c r="E344" s="90"/>
      <c r="F344" s="90"/>
      <c r="G344" s="90"/>
      <c r="H344" s="90"/>
      <c r="I344" s="90"/>
      <c r="J344" s="90"/>
      <c r="K344" s="90"/>
      <c r="L344" s="90"/>
      <c r="M344" s="90"/>
      <c r="N344" s="90"/>
      <c r="O344" s="90"/>
      <c r="P344" s="90"/>
      <c r="Q344" s="90"/>
      <c r="R344" s="90"/>
      <c r="S344" s="90"/>
      <c r="T344" s="90"/>
      <c r="U344" s="90"/>
      <c r="V344" s="90"/>
      <c r="W344" s="90"/>
      <c r="X344" s="90"/>
      <c r="Y344" s="90"/>
      <c r="Z344" s="90"/>
    </row>
    <row r="345">
      <c r="A345" s="90"/>
      <c r="B345" s="90"/>
      <c r="C345" s="90"/>
      <c r="D345" s="90"/>
      <c r="E345" s="90"/>
      <c r="F345" s="90"/>
      <c r="G345" s="90"/>
      <c r="H345" s="90"/>
      <c r="I345" s="90"/>
      <c r="J345" s="90"/>
      <c r="K345" s="90"/>
      <c r="L345" s="90"/>
      <c r="M345" s="90"/>
      <c r="N345" s="90"/>
      <c r="O345" s="90"/>
      <c r="P345" s="90"/>
      <c r="Q345" s="90"/>
      <c r="R345" s="90"/>
      <c r="S345" s="90"/>
      <c r="T345" s="90"/>
      <c r="U345" s="90"/>
      <c r="V345" s="90"/>
      <c r="W345" s="90"/>
      <c r="X345" s="90"/>
      <c r="Y345" s="90"/>
      <c r="Z345" s="90"/>
    </row>
    <row r="346">
      <c r="A346" s="90"/>
      <c r="B346" s="90"/>
      <c r="C346" s="90"/>
      <c r="D346" s="90"/>
      <c r="E346" s="90"/>
      <c r="F346" s="90"/>
      <c r="G346" s="90"/>
      <c r="H346" s="90"/>
      <c r="I346" s="90"/>
      <c r="J346" s="90"/>
      <c r="K346" s="90"/>
      <c r="L346" s="90"/>
      <c r="M346" s="90"/>
      <c r="N346" s="90"/>
      <c r="O346" s="90"/>
      <c r="P346" s="90"/>
      <c r="Q346" s="90"/>
      <c r="R346" s="90"/>
      <c r="S346" s="90"/>
      <c r="T346" s="90"/>
      <c r="U346" s="90"/>
      <c r="V346" s="90"/>
      <c r="W346" s="90"/>
      <c r="X346" s="90"/>
      <c r="Y346" s="90"/>
      <c r="Z346" s="90"/>
    </row>
    <row r="347">
      <c r="A347" s="90"/>
      <c r="B347" s="90"/>
      <c r="C347" s="90"/>
      <c r="D347" s="90"/>
      <c r="E347" s="90"/>
      <c r="F347" s="90"/>
      <c r="G347" s="90"/>
      <c r="H347" s="90"/>
      <c r="I347" s="90"/>
      <c r="J347" s="90"/>
      <c r="K347" s="90"/>
      <c r="L347" s="90"/>
      <c r="M347" s="90"/>
      <c r="N347" s="90"/>
      <c r="O347" s="90"/>
      <c r="P347" s="90"/>
      <c r="Q347" s="90"/>
      <c r="R347" s="90"/>
      <c r="S347" s="90"/>
      <c r="T347" s="90"/>
      <c r="U347" s="90"/>
      <c r="V347" s="90"/>
      <c r="W347" s="90"/>
      <c r="X347" s="90"/>
      <c r="Y347" s="90"/>
      <c r="Z347" s="90"/>
    </row>
    <row r="348">
      <c r="A348" s="90"/>
      <c r="B348" s="90"/>
      <c r="C348" s="90"/>
      <c r="D348" s="90"/>
      <c r="E348" s="90"/>
      <c r="F348" s="90"/>
      <c r="G348" s="90"/>
      <c r="H348" s="90"/>
      <c r="I348" s="90"/>
      <c r="J348" s="90"/>
      <c r="K348" s="90"/>
      <c r="L348" s="90"/>
      <c r="M348" s="90"/>
      <c r="N348" s="90"/>
      <c r="O348" s="90"/>
      <c r="P348" s="90"/>
      <c r="Q348" s="90"/>
      <c r="R348" s="90"/>
      <c r="S348" s="90"/>
      <c r="T348" s="90"/>
      <c r="U348" s="90"/>
      <c r="V348" s="90"/>
      <c r="W348" s="90"/>
      <c r="X348" s="90"/>
      <c r="Y348" s="90"/>
      <c r="Z348" s="90"/>
    </row>
    <row r="349">
      <c r="A349" s="90"/>
      <c r="B349" s="90"/>
      <c r="C349" s="90"/>
      <c r="D349" s="90"/>
      <c r="E349" s="90"/>
      <c r="F349" s="90"/>
      <c r="G349" s="90"/>
      <c r="H349" s="90"/>
      <c r="I349" s="90"/>
      <c r="J349" s="90"/>
      <c r="K349" s="90"/>
      <c r="L349" s="90"/>
      <c r="M349" s="90"/>
      <c r="N349" s="90"/>
      <c r="O349" s="90"/>
      <c r="P349" s="90"/>
      <c r="Q349" s="90"/>
      <c r="R349" s="90"/>
      <c r="S349" s="90"/>
      <c r="T349" s="90"/>
      <c r="U349" s="90"/>
      <c r="V349" s="90"/>
      <c r="W349" s="90"/>
      <c r="X349" s="90"/>
      <c r="Y349" s="90"/>
      <c r="Z349" s="90"/>
    </row>
    <row r="350">
      <c r="A350" s="90"/>
      <c r="B350" s="90"/>
      <c r="C350" s="90"/>
      <c r="D350" s="90"/>
      <c r="E350" s="90"/>
      <c r="F350" s="90"/>
      <c r="G350" s="90"/>
      <c r="H350" s="90"/>
      <c r="I350" s="90"/>
      <c r="J350" s="90"/>
      <c r="K350" s="90"/>
      <c r="L350" s="90"/>
      <c r="M350" s="90"/>
      <c r="N350" s="90"/>
      <c r="O350" s="90"/>
      <c r="P350" s="90"/>
      <c r="Q350" s="90"/>
      <c r="R350" s="90"/>
      <c r="S350" s="90"/>
      <c r="T350" s="90"/>
      <c r="U350" s="90"/>
      <c r="V350" s="90"/>
      <c r="W350" s="90"/>
      <c r="X350" s="90"/>
      <c r="Y350" s="90"/>
      <c r="Z350" s="90"/>
    </row>
    <row r="351">
      <c r="A351" s="90"/>
      <c r="B351" s="90"/>
      <c r="C351" s="90"/>
      <c r="D351" s="90"/>
      <c r="E351" s="90"/>
      <c r="F351" s="90"/>
      <c r="G351" s="90"/>
      <c r="H351" s="90"/>
      <c r="I351" s="90"/>
      <c r="J351" s="90"/>
      <c r="K351" s="90"/>
      <c r="L351" s="90"/>
      <c r="M351" s="90"/>
      <c r="N351" s="90"/>
      <c r="O351" s="90"/>
      <c r="P351" s="90"/>
      <c r="Q351" s="90"/>
      <c r="R351" s="90"/>
      <c r="S351" s="90"/>
      <c r="T351" s="90"/>
      <c r="U351" s="90"/>
      <c r="V351" s="90"/>
      <c r="W351" s="90"/>
      <c r="X351" s="90"/>
      <c r="Y351" s="90"/>
      <c r="Z351" s="90"/>
    </row>
    <row r="352">
      <c r="A352" s="90"/>
      <c r="B352" s="90"/>
      <c r="C352" s="90"/>
      <c r="D352" s="90"/>
      <c r="E352" s="90"/>
      <c r="F352" s="90"/>
      <c r="G352" s="90"/>
      <c r="H352" s="90"/>
      <c r="I352" s="90"/>
      <c r="J352" s="90"/>
      <c r="K352" s="90"/>
      <c r="L352" s="90"/>
      <c r="M352" s="90"/>
      <c r="N352" s="90"/>
      <c r="O352" s="90"/>
      <c r="P352" s="90"/>
      <c r="Q352" s="90"/>
      <c r="R352" s="90"/>
      <c r="S352" s="90"/>
      <c r="T352" s="90"/>
      <c r="U352" s="90"/>
      <c r="V352" s="90"/>
      <c r="W352" s="90"/>
      <c r="X352" s="90"/>
      <c r="Y352" s="90"/>
      <c r="Z352" s="90"/>
    </row>
    <row r="353">
      <c r="A353" s="90"/>
      <c r="B353" s="90"/>
      <c r="C353" s="90"/>
      <c r="D353" s="90"/>
      <c r="E353" s="90"/>
      <c r="F353" s="90"/>
      <c r="G353" s="90"/>
      <c r="H353" s="90"/>
      <c r="I353" s="90"/>
      <c r="J353" s="90"/>
      <c r="K353" s="90"/>
      <c r="L353" s="90"/>
      <c r="M353" s="90"/>
      <c r="N353" s="90"/>
      <c r="O353" s="90"/>
      <c r="P353" s="90"/>
      <c r="Q353" s="90"/>
      <c r="R353" s="90"/>
      <c r="S353" s="90"/>
      <c r="T353" s="90"/>
      <c r="U353" s="90"/>
      <c r="V353" s="90"/>
      <c r="W353" s="90"/>
      <c r="X353" s="90"/>
      <c r="Y353" s="90"/>
      <c r="Z353" s="90"/>
    </row>
    <row r="354">
      <c r="A354" s="90"/>
      <c r="B354" s="90"/>
      <c r="C354" s="90"/>
      <c r="D354" s="90"/>
      <c r="E354" s="90"/>
      <c r="F354" s="90"/>
      <c r="G354" s="90"/>
      <c r="H354" s="90"/>
      <c r="I354" s="90"/>
      <c r="J354" s="90"/>
      <c r="K354" s="90"/>
      <c r="L354" s="90"/>
      <c r="M354" s="90"/>
      <c r="N354" s="90"/>
      <c r="O354" s="90"/>
      <c r="P354" s="90"/>
      <c r="Q354" s="90"/>
      <c r="R354" s="90"/>
      <c r="S354" s="90"/>
      <c r="T354" s="90"/>
      <c r="U354" s="90"/>
      <c r="V354" s="90"/>
      <c r="W354" s="90"/>
      <c r="X354" s="90"/>
      <c r="Y354" s="90"/>
      <c r="Z354" s="90"/>
    </row>
    <row r="355">
      <c r="A355" s="90"/>
      <c r="B355" s="90"/>
      <c r="C355" s="90"/>
      <c r="D355" s="90"/>
      <c r="E355" s="90"/>
      <c r="F355" s="90"/>
      <c r="G355" s="90"/>
      <c r="H355" s="90"/>
      <c r="I355" s="90"/>
      <c r="J355" s="90"/>
      <c r="K355" s="90"/>
      <c r="L355" s="90"/>
      <c r="M355" s="90"/>
      <c r="N355" s="90"/>
      <c r="O355" s="90"/>
      <c r="P355" s="90"/>
      <c r="Q355" s="90"/>
      <c r="R355" s="90"/>
      <c r="S355" s="90"/>
      <c r="T355" s="90"/>
      <c r="U355" s="90"/>
      <c r="V355" s="90"/>
      <c r="W355" s="90"/>
      <c r="X355" s="90"/>
      <c r="Y355" s="90"/>
      <c r="Z355" s="90"/>
    </row>
    <row r="356">
      <c r="A356" s="90"/>
      <c r="B356" s="90"/>
      <c r="C356" s="90"/>
      <c r="D356" s="90"/>
      <c r="E356" s="90"/>
      <c r="F356" s="90"/>
      <c r="G356" s="90"/>
      <c r="H356" s="90"/>
      <c r="I356" s="90"/>
      <c r="J356" s="90"/>
      <c r="K356" s="90"/>
      <c r="L356" s="90"/>
      <c r="M356" s="90"/>
      <c r="N356" s="90"/>
      <c r="O356" s="90"/>
      <c r="P356" s="90"/>
      <c r="Q356" s="90"/>
      <c r="R356" s="90"/>
      <c r="S356" s="90"/>
      <c r="T356" s="90"/>
      <c r="U356" s="90"/>
      <c r="V356" s="90"/>
      <c r="W356" s="90"/>
      <c r="X356" s="90"/>
      <c r="Y356" s="90"/>
      <c r="Z356" s="90"/>
    </row>
    <row r="357">
      <c r="A357" s="90"/>
      <c r="B357" s="90"/>
      <c r="C357" s="90"/>
      <c r="D357" s="90"/>
      <c r="E357" s="90"/>
      <c r="F357" s="90"/>
      <c r="G357" s="90"/>
      <c r="H357" s="90"/>
      <c r="I357" s="90"/>
      <c r="J357" s="90"/>
      <c r="K357" s="90"/>
      <c r="L357" s="90"/>
      <c r="M357" s="90"/>
      <c r="N357" s="90"/>
      <c r="O357" s="90"/>
      <c r="P357" s="90"/>
      <c r="Q357" s="90"/>
      <c r="R357" s="90"/>
      <c r="S357" s="90"/>
      <c r="T357" s="90"/>
      <c r="U357" s="90"/>
      <c r="V357" s="90"/>
      <c r="W357" s="90"/>
      <c r="X357" s="90"/>
      <c r="Y357" s="90"/>
      <c r="Z357" s="90"/>
    </row>
    <row r="358">
      <c r="A358" s="90"/>
      <c r="B358" s="90"/>
      <c r="C358" s="90"/>
      <c r="D358" s="90"/>
      <c r="E358" s="90"/>
      <c r="F358" s="90"/>
      <c r="G358" s="90"/>
      <c r="H358" s="90"/>
      <c r="I358" s="90"/>
      <c r="J358" s="90"/>
      <c r="K358" s="90"/>
      <c r="L358" s="90"/>
      <c r="M358" s="90"/>
      <c r="N358" s="90"/>
      <c r="O358" s="90"/>
      <c r="P358" s="90"/>
      <c r="Q358" s="90"/>
      <c r="R358" s="90"/>
      <c r="S358" s="90"/>
      <c r="T358" s="90"/>
      <c r="U358" s="90"/>
      <c r="V358" s="90"/>
      <c r="W358" s="90"/>
      <c r="X358" s="90"/>
      <c r="Y358" s="90"/>
      <c r="Z358" s="90"/>
    </row>
    <row r="359">
      <c r="A359" s="90"/>
      <c r="B359" s="90"/>
      <c r="C359" s="90"/>
      <c r="D359" s="90"/>
      <c r="E359" s="90"/>
      <c r="F359" s="90"/>
      <c r="G359" s="90"/>
      <c r="H359" s="90"/>
      <c r="I359" s="90"/>
      <c r="J359" s="90"/>
      <c r="K359" s="90"/>
      <c r="L359" s="90"/>
      <c r="M359" s="90"/>
      <c r="N359" s="90"/>
      <c r="O359" s="90"/>
      <c r="P359" s="90"/>
      <c r="Q359" s="90"/>
      <c r="R359" s="90"/>
      <c r="S359" s="90"/>
      <c r="T359" s="90"/>
      <c r="U359" s="90"/>
      <c r="V359" s="90"/>
      <c r="W359" s="90"/>
      <c r="X359" s="90"/>
      <c r="Y359" s="90"/>
      <c r="Z359" s="90"/>
    </row>
    <row r="360">
      <c r="A360" s="90"/>
      <c r="B360" s="90"/>
      <c r="C360" s="90"/>
      <c r="D360" s="90"/>
      <c r="E360" s="90"/>
      <c r="F360" s="90"/>
      <c r="G360" s="90"/>
      <c r="H360" s="90"/>
      <c r="I360" s="90"/>
      <c r="J360" s="90"/>
      <c r="K360" s="90"/>
      <c r="L360" s="90"/>
      <c r="M360" s="90"/>
      <c r="N360" s="90"/>
      <c r="O360" s="90"/>
      <c r="P360" s="90"/>
      <c r="Q360" s="90"/>
      <c r="R360" s="90"/>
      <c r="S360" s="90"/>
      <c r="T360" s="90"/>
      <c r="U360" s="90"/>
      <c r="V360" s="90"/>
      <c r="W360" s="90"/>
      <c r="X360" s="90"/>
      <c r="Y360" s="90"/>
      <c r="Z360" s="90"/>
    </row>
    <row r="361">
      <c r="A361" s="90"/>
      <c r="B361" s="90"/>
      <c r="C361" s="90"/>
      <c r="D361" s="90"/>
      <c r="E361" s="90"/>
      <c r="F361" s="90"/>
      <c r="G361" s="90"/>
      <c r="H361" s="90"/>
      <c r="I361" s="90"/>
      <c r="J361" s="90"/>
      <c r="K361" s="90"/>
      <c r="L361" s="90"/>
      <c r="M361" s="90"/>
      <c r="N361" s="90"/>
      <c r="O361" s="90"/>
      <c r="P361" s="90"/>
      <c r="Q361" s="90"/>
      <c r="R361" s="90"/>
      <c r="S361" s="90"/>
      <c r="T361" s="90"/>
      <c r="U361" s="90"/>
      <c r="V361" s="90"/>
      <c r="W361" s="90"/>
      <c r="X361" s="90"/>
      <c r="Y361" s="90"/>
      <c r="Z361" s="90"/>
    </row>
    <row r="362">
      <c r="A362" s="90"/>
      <c r="B362" s="90"/>
      <c r="C362" s="90"/>
      <c r="D362" s="90"/>
      <c r="E362" s="90"/>
      <c r="F362" s="90"/>
      <c r="G362" s="90"/>
      <c r="H362" s="90"/>
      <c r="I362" s="90"/>
      <c r="J362" s="90"/>
      <c r="K362" s="90"/>
      <c r="L362" s="90"/>
      <c r="M362" s="90"/>
      <c r="N362" s="90"/>
      <c r="O362" s="90"/>
      <c r="P362" s="90"/>
      <c r="Q362" s="90"/>
      <c r="R362" s="90"/>
      <c r="S362" s="90"/>
      <c r="T362" s="90"/>
      <c r="U362" s="90"/>
      <c r="V362" s="90"/>
      <c r="W362" s="90"/>
      <c r="X362" s="90"/>
      <c r="Y362" s="90"/>
      <c r="Z362" s="90"/>
    </row>
    <row r="363">
      <c r="A363" s="90"/>
      <c r="B363" s="90"/>
      <c r="C363" s="90"/>
      <c r="D363" s="90"/>
      <c r="E363" s="90"/>
      <c r="F363" s="90"/>
      <c r="G363" s="90"/>
      <c r="H363" s="90"/>
      <c r="I363" s="90"/>
      <c r="J363" s="90"/>
      <c r="K363" s="90"/>
      <c r="L363" s="90"/>
      <c r="M363" s="90"/>
      <c r="N363" s="90"/>
      <c r="O363" s="90"/>
      <c r="P363" s="90"/>
      <c r="Q363" s="90"/>
      <c r="R363" s="90"/>
      <c r="S363" s="90"/>
      <c r="T363" s="90"/>
      <c r="U363" s="90"/>
      <c r="V363" s="90"/>
      <c r="W363" s="90"/>
      <c r="X363" s="90"/>
      <c r="Y363" s="90"/>
      <c r="Z363" s="90"/>
    </row>
    <row r="364">
      <c r="A364" s="90"/>
      <c r="B364" s="90"/>
      <c r="C364" s="90"/>
      <c r="D364" s="90"/>
      <c r="E364" s="90"/>
      <c r="F364" s="90"/>
      <c r="G364" s="90"/>
      <c r="H364" s="90"/>
      <c r="I364" s="90"/>
      <c r="J364" s="90"/>
      <c r="K364" s="90"/>
      <c r="L364" s="90"/>
      <c r="M364" s="90"/>
      <c r="N364" s="90"/>
      <c r="O364" s="90"/>
      <c r="P364" s="90"/>
      <c r="Q364" s="90"/>
      <c r="R364" s="90"/>
      <c r="S364" s="90"/>
      <c r="T364" s="90"/>
      <c r="U364" s="90"/>
      <c r="V364" s="90"/>
      <c r="W364" s="90"/>
      <c r="X364" s="90"/>
      <c r="Y364" s="90"/>
      <c r="Z364" s="90"/>
    </row>
    <row r="365">
      <c r="A365" s="90"/>
      <c r="B365" s="90"/>
      <c r="C365" s="90"/>
      <c r="D365" s="90"/>
      <c r="E365" s="90"/>
      <c r="F365" s="90"/>
      <c r="G365" s="90"/>
      <c r="H365" s="90"/>
      <c r="I365" s="90"/>
      <c r="J365" s="90"/>
      <c r="K365" s="90"/>
      <c r="L365" s="90"/>
      <c r="M365" s="90"/>
      <c r="N365" s="90"/>
      <c r="O365" s="90"/>
      <c r="P365" s="90"/>
      <c r="Q365" s="90"/>
      <c r="R365" s="90"/>
      <c r="S365" s="90"/>
      <c r="T365" s="90"/>
      <c r="U365" s="90"/>
      <c r="V365" s="90"/>
      <c r="W365" s="90"/>
      <c r="X365" s="90"/>
      <c r="Y365" s="90"/>
      <c r="Z365" s="90"/>
    </row>
    <row r="366">
      <c r="A366" s="90"/>
      <c r="B366" s="90"/>
      <c r="C366" s="90"/>
      <c r="D366" s="90"/>
      <c r="E366" s="90"/>
      <c r="F366" s="90"/>
      <c r="G366" s="90"/>
      <c r="H366" s="90"/>
      <c r="I366" s="90"/>
      <c r="J366" s="90"/>
      <c r="K366" s="90"/>
      <c r="L366" s="90"/>
      <c r="M366" s="90"/>
      <c r="N366" s="90"/>
      <c r="O366" s="90"/>
      <c r="P366" s="90"/>
      <c r="Q366" s="90"/>
      <c r="R366" s="90"/>
      <c r="S366" s="90"/>
      <c r="T366" s="90"/>
      <c r="U366" s="90"/>
      <c r="V366" s="90"/>
      <c r="W366" s="90"/>
      <c r="X366" s="90"/>
      <c r="Y366" s="90"/>
      <c r="Z366" s="90"/>
    </row>
    <row r="367">
      <c r="A367" s="90"/>
      <c r="B367" s="90"/>
      <c r="C367" s="90"/>
      <c r="D367" s="90"/>
      <c r="E367" s="90"/>
      <c r="F367" s="90"/>
      <c r="G367" s="90"/>
      <c r="H367" s="90"/>
      <c r="I367" s="90"/>
      <c r="J367" s="90"/>
      <c r="K367" s="90"/>
      <c r="L367" s="90"/>
      <c r="M367" s="90"/>
      <c r="N367" s="90"/>
      <c r="O367" s="90"/>
      <c r="P367" s="90"/>
      <c r="Q367" s="90"/>
      <c r="R367" s="90"/>
      <c r="S367" s="90"/>
      <c r="T367" s="90"/>
      <c r="U367" s="90"/>
      <c r="V367" s="90"/>
      <c r="W367" s="90"/>
      <c r="X367" s="90"/>
      <c r="Y367" s="90"/>
      <c r="Z367" s="90"/>
    </row>
    <row r="368">
      <c r="A368" s="90"/>
      <c r="B368" s="90"/>
      <c r="C368" s="90"/>
      <c r="D368" s="90"/>
      <c r="E368" s="90"/>
      <c r="F368" s="90"/>
      <c r="G368" s="90"/>
      <c r="H368" s="90"/>
      <c r="I368" s="90"/>
      <c r="J368" s="90"/>
      <c r="K368" s="90"/>
      <c r="L368" s="90"/>
      <c r="M368" s="90"/>
      <c r="N368" s="90"/>
      <c r="O368" s="90"/>
      <c r="P368" s="90"/>
      <c r="Q368" s="90"/>
      <c r="R368" s="90"/>
      <c r="S368" s="90"/>
      <c r="T368" s="90"/>
      <c r="U368" s="90"/>
      <c r="V368" s="90"/>
      <c r="W368" s="90"/>
      <c r="X368" s="90"/>
      <c r="Y368" s="90"/>
      <c r="Z368" s="90"/>
    </row>
    <row r="369">
      <c r="A369" s="90"/>
      <c r="B369" s="90"/>
      <c r="C369" s="90"/>
      <c r="D369" s="90"/>
      <c r="E369" s="90"/>
      <c r="F369" s="90"/>
      <c r="G369" s="90"/>
      <c r="H369" s="90"/>
      <c r="I369" s="90"/>
      <c r="J369" s="90"/>
      <c r="K369" s="90"/>
      <c r="L369" s="90"/>
      <c r="M369" s="90"/>
      <c r="N369" s="90"/>
      <c r="O369" s="90"/>
      <c r="P369" s="90"/>
      <c r="Q369" s="90"/>
      <c r="R369" s="90"/>
      <c r="S369" s="90"/>
      <c r="T369" s="90"/>
      <c r="U369" s="90"/>
      <c r="V369" s="90"/>
      <c r="W369" s="90"/>
      <c r="X369" s="90"/>
      <c r="Y369" s="90"/>
      <c r="Z369" s="90"/>
    </row>
    <row r="370">
      <c r="A370" s="90"/>
      <c r="B370" s="90"/>
      <c r="C370" s="90"/>
      <c r="D370" s="90"/>
      <c r="E370" s="90"/>
      <c r="F370" s="90"/>
      <c r="G370" s="90"/>
      <c r="H370" s="90"/>
      <c r="I370" s="90"/>
      <c r="J370" s="90"/>
      <c r="K370" s="90"/>
      <c r="L370" s="90"/>
      <c r="M370" s="90"/>
      <c r="N370" s="90"/>
      <c r="O370" s="90"/>
      <c r="P370" s="90"/>
      <c r="Q370" s="90"/>
      <c r="R370" s="90"/>
      <c r="S370" s="90"/>
      <c r="T370" s="90"/>
      <c r="U370" s="90"/>
      <c r="V370" s="90"/>
      <c r="W370" s="90"/>
      <c r="X370" s="90"/>
      <c r="Y370" s="90"/>
      <c r="Z370" s="90"/>
    </row>
    <row r="371">
      <c r="A371" s="90"/>
      <c r="B371" s="90"/>
      <c r="C371" s="90"/>
      <c r="D371" s="90"/>
      <c r="E371" s="90"/>
      <c r="F371" s="90"/>
      <c r="G371" s="90"/>
      <c r="H371" s="90"/>
      <c r="I371" s="90"/>
      <c r="J371" s="90"/>
      <c r="K371" s="90"/>
      <c r="L371" s="90"/>
      <c r="M371" s="90"/>
      <c r="N371" s="90"/>
      <c r="O371" s="90"/>
      <c r="P371" s="90"/>
      <c r="Q371" s="90"/>
      <c r="R371" s="90"/>
      <c r="S371" s="90"/>
      <c r="T371" s="90"/>
      <c r="U371" s="90"/>
      <c r="V371" s="90"/>
      <c r="W371" s="90"/>
      <c r="X371" s="90"/>
      <c r="Y371" s="90"/>
      <c r="Z371" s="90"/>
    </row>
    <row r="372">
      <c r="A372" s="90"/>
      <c r="B372" s="90"/>
      <c r="C372" s="90"/>
      <c r="D372" s="90"/>
      <c r="E372" s="90"/>
      <c r="F372" s="90"/>
      <c r="G372" s="90"/>
      <c r="H372" s="90"/>
      <c r="I372" s="90"/>
      <c r="J372" s="90"/>
      <c r="K372" s="90"/>
      <c r="L372" s="90"/>
      <c r="M372" s="90"/>
      <c r="N372" s="90"/>
      <c r="O372" s="90"/>
      <c r="P372" s="90"/>
      <c r="Q372" s="90"/>
      <c r="R372" s="90"/>
      <c r="S372" s="90"/>
      <c r="T372" s="90"/>
      <c r="U372" s="90"/>
      <c r="V372" s="90"/>
      <c r="W372" s="90"/>
      <c r="X372" s="90"/>
      <c r="Y372" s="90"/>
      <c r="Z372" s="90"/>
    </row>
    <row r="373">
      <c r="A373" s="90"/>
      <c r="B373" s="90"/>
      <c r="C373" s="90"/>
      <c r="D373" s="90"/>
      <c r="E373" s="90"/>
      <c r="F373" s="90"/>
      <c r="G373" s="90"/>
      <c r="H373" s="90"/>
      <c r="I373" s="90"/>
      <c r="J373" s="90"/>
      <c r="K373" s="90"/>
      <c r="L373" s="90"/>
      <c r="M373" s="90"/>
      <c r="N373" s="90"/>
      <c r="O373" s="90"/>
      <c r="P373" s="90"/>
      <c r="Q373" s="90"/>
      <c r="R373" s="90"/>
      <c r="S373" s="90"/>
      <c r="T373" s="90"/>
      <c r="U373" s="90"/>
      <c r="V373" s="90"/>
      <c r="W373" s="90"/>
      <c r="X373" s="90"/>
      <c r="Y373" s="90"/>
      <c r="Z373" s="90"/>
    </row>
    <row r="374">
      <c r="A374" s="90"/>
      <c r="B374" s="90"/>
      <c r="C374" s="90"/>
      <c r="D374" s="90"/>
      <c r="E374" s="90"/>
      <c r="F374" s="90"/>
      <c r="G374" s="90"/>
      <c r="H374" s="90"/>
      <c r="I374" s="90"/>
      <c r="J374" s="90"/>
      <c r="K374" s="90"/>
      <c r="L374" s="90"/>
      <c r="M374" s="90"/>
      <c r="N374" s="90"/>
      <c r="O374" s="90"/>
      <c r="P374" s="90"/>
      <c r="Q374" s="90"/>
      <c r="R374" s="90"/>
      <c r="S374" s="90"/>
      <c r="T374" s="90"/>
      <c r="U374" s="90"/>
      <c r="V374" s="90"/>
      <c r="W374" s="90"/>
      <c r="X374" s="90"/>
      <c r="Y374" s="90"/>
      <c r="Z374" s="90"/>
    </row>
    <row r="375">
      <c r="A375" s="90"/>
      <c r="B375" s="90"/>
      <c r="C375" s="90"/>
      <c r="D375" s="90"/>
      <c r="E375" s="90"/>
      <c r="F375" s="90"/>
      <c r="G375" s="90"/>
      <c r="H375" s="90"/>
      <c r="I375" s="90"/>
      <c r="J375" s="90"/>
      <c r="K375" s="90"/>
      <c r="L375" s="90"/>
      <c r="M375" s="90"/>
      <c r="N375" s="90"/>
      <c r="O375" s="90"/>
      <c r="P375" s="90"/>
      <c r="Q375" s="90"/>
      <c r="R375" s="90"/>
      <c r="S375" s="90"/>
      <c r="T375" s="90"/>
      <c r="U375" s="90"/>
      <c r="V375" s="90"/>
      <c r="W375" s="90"/>
      <c r="X375" s="90"/>
      <c r="Y375" s="90"/>
      <c r="Z375" s="90"/>
    </row>
    <row r="376">
      <c r="A376" s="90"/>
      <c r="B376" s="90"/>
      <c r="C376" s="90"/>
      <c r="D376" s="90"/>
      <c r="E376" s="90"/>
      <c r="F376" s="90"/>
      <c r="G376" s="90"/>
      <c r="H376" s="90"/>
      <c r="I376" s="90"/>
      <c r="J376" s="90"/>
      <c r="K376" s="90"/>
      <c r="L376" s="90"/>
      <c r="M376" s="90"/>
      <c r="N376" s="90"/>
      <c r="O376" s="90"/>
      <c r="P376" s="90"/>
      <c r="Q376" s="90"/>
      <c r="R376" s="90"/>
      <c r="S376" s="90"/>
      <c r="T376" s="90"/>
      <c r="U376" s="90"/>
      <c r="V376" s="90"/>
      <c r="W376" s="90"/>
      <c r="X376" s="90"/>
      <c r="Y376" s="90"/>
      <c r="Z376" s="90"/>
    </row>
    <row r="377">
      <c r="A377" s="90"/>
      <c r="B377" s="90"/>
      <c r="C377" s="90"/>
      <c r="D377" s="90"/>
      <c r="E377" s="90"/>
      <c r="F377" s="90"/>
      <c r="G377" s="90"/>
      <c r="H377" s="90"/>
      <c r="I377" s="90"/>
      <c r="J377" s="90"/>
      <c r="K377" s="90"/>
      <c r="L377" s="90"/>
      <c r="M377" s="90"/>
      <c r="N377" s="90"/>
      <c r="O377" s="90"/>
      <c r="P377" s="90"/>
      <c r="Q377" s="90"/>
      <c r="R377" s="90"/>
      <c r="S377" s="90"/>
      <c r="T377" s="90"/>
      <c r="U377" s="90"/>
      <c r="V377" s="90"/>
      <c r="W377" s="90"/>
      <c r="X377" s="90"/>
      <c r="Y377" s="90"/>
      <c r="Z377" s="90"/>
    </row>
    <row r="378">
      <c r="A378" s="90"/>
      <c r="B378" s="90"/>
      <c r="C378" s="90"/>
      <c r="D378" s="90"/>
      <c r="E378" s="90"/>
      <c r="F378" s="90"/>
      <c r="G378" s="90"/>
      <c r="H378" s="90"/>
      <c r="I378" s="90"/>
      <c r="J378" s="90"/>
      <c r="K378" s="90"/>
      <c r="L378" s="90"/>
      <c r="M378" s="90"/>
      <c r="N378" s="90"/>
      <c r="O378" s="90"/>
      <c r="P378" s="90"/>
      <c r="Q378" s="90"/>
      <c r="R378" s="90"/>
      <c r="S378" s="90"/>
      <c r="T378" s="90"/>
      <c r="U378" s="90"/>
      <c r="V378" s="90"/>
      <c r="W378" s="90"/>
      <c r="X378" s="90"/>
      <c r="Y378" s="90"/>
      <c r="Z378" s="90"/>
    </row>
    <row r="379">
      <c r="A379" s="90"/>
      <c r="B379" s="90"/>
      <c r="C379" s="90"/>
      <c r="D379" s="90"/>
      <c r="E379" s="90"/>
      <c r="F379" s="90"/>
      <c r="G379" s="90"/>
      <c r="H379" s="90"/>
      <c r="I379" s="90"/>
      <c r="J379" s="90"/>
      <c r="K379" s="90"/>
      <c r="L379" s="90"/>
      <c r="M379" s="90"/>
      <c r="N379" s="90"/>
      <c r="O379" s="90"/>
      <c r="P379" s="90"/>
      <c r="Q379" s="90"/>
      <c r="R379" s="90"/>
      <c r="S379" s="90"/>
      <c r="T379" s="90"/>
      <c r="U379" s="90"/>
      <c r="V379" s="90"/>
      <c r="W379" s="90"/>
      <c r="X379" s="90"/>
      <c r="Y379" s="90"/>
      <c r="Z379" s="90"/>
    </row>
    <row r="380">
      <c r="A380" s="90"/>
      <c r="B380" s="90"/>
      <c r="C380" s="90"/>
      <c r="D380" s="90"/>
      <c r="E380" s="90"/>
      <c r="F380" s="90"/>
      <c r="G380" s="90"/>
      <c r="H380" s="90"/>
      <c r="I380" s="90"/>
      <c r="J380" s="90"/>
      <c r="K380" s="90"/>
      <c r="L380" s="90"/>
      <c r="M380" s="90"/>
      <c r="N380" s="90"/>
      <c r="O380" s="90"/>
      <c r="P380" s="90"/>
      <c r="Q380" s="90"/>
      <c r="R380" s="90"/>
      <c r="S380" s="90"/>
      <c r="T380" s="90"/>
      <c r="U380" s="90"/>
      <c r="V380" s="90"/>
      <c r="W380" s="90"/>
      <c r="X380" s="90"/>
      <c r="Y380" s="90"/>
      <c r="Z380" s="90"/>
    </row>
    <row r="381">
      <c r="A381" s="90"/>
      <c r="B381" s="90"/>
      <c r="C381" s="90"/>
      <c r="D381" s="90"/>
      <c r="E381" s="90"/>
      <c r="F381" s="90"/>
      <c r="G381" s="90"/>
      <c r="H381" s="90"/>
      <c r="I381" s="90"/>
      <c r="J381" s="90"/>
      <c r="K381" s="90"/>
      <c r="L381" s="90"/>
      <c r="M381" s="90"/>
      <c r="N381" s="90"/>
      <c r="O381" s="90"/>
      <c r="P381" s="90"/>
      <c r="Q381" s="90"/>
      <c r="R381" s="90"/>
      <c r="S381" s="90"/>
      <c r="T381" s="90"/>
      <c r="U381" s="90"/>
      <c r="V381" s="90"/>
      <c r="W381" s="90"/>
      <c r="X381" s="90"/>
      <c r="Y381" s="90"/>
      <c r="Z381" s="90"/>
    </row>
    <row r="382">
      <c r="A382" s="90"/>
      <c r="B382" s="90"/>
      <c r="C382" s="90"/>
      <c r="D382" s="90"/>
      <c r="E382" s="90"/>
      <c r="F382" s="90"/>
      <c r="G382" s="90"/>
      <c r="H382" s="90"/>
      <c r="I382" s="90"/>
      <c r="J382" s="90"/>
      <c r="K382" s="90"/>
      <c r="L382" s="90"/>
      <c r="M382" s="90"/>
      <c r="N382" s="90"/>
      <c r="O382" s="90"/>
      <c r="P382" s="90"/>
      <c r="Q382" s="90"/>
      <c r="R382" s="90"/>
      <c r="S382" s="90"/>
      <c r="T382" s="90"/>
      <c r="U382" s="90"/>
      <c r="V382" s="90"/>
      <c r="W382" s="90"/>
      <c r="X382" s="90"/>
      <c r="Y382" s="90"/>
      <c r="Z382" s="90"/>
    </row>
    <row r="383">
      <c r="A383" s="90"/>
      <c r="B383" s="90"/>
      <c r="C383" s="90"/>
      <c r="D383" s="90"/>
      <c r="E383" s="90"/>
      <c r="F383" s="90"/>
      <c r="G383" s="90"/>
      <c r="H383" s="90"/>
      <c r="I383" s="90"/>
      <c r="J383" s="90"/>
      <c r="K383" s="90"/>
      <c r="L383" s="90"/>
      <c r="M383" s="90"/>
      <c r="N383" s="90"/>
      <c r="O383" s="90"/>
      <c r="P383" s="90"/>
      <c r="Q383" s="90"/>
      <c r="R383" s="90"/>
      <c r="S383" s="90"/>
      <c r="T383" s="90"/>
      <c r="U383" s="90"/>
      <c r="V383" s="90"/>
      <c r="W383" s="90"/>
      <c r="X383" s="90"/>
      <c r="Y383" s="90"/>
      <c r="Z383" s="90"/>
    </row>
    <row r="384">
      <c r="A384" s="90"/>
      <c r="B384" s="90"/>
      <c r="C384" s="90"/>
      <c r="D384" s="90"/>
      <c r="E384" s="90"/>
      <c r="F384" s="90"/>
      <c r="G384" s="90"/>
      <c r="H384" s="90"/>
      <c r="I384" s="90"/>
      <c r="J384" s="90"/>
      <c r="K384" s="90"/>
      <c r="L384" s="90"/>
      <c r="M384" s="90"/>
      <c r="N384" s="90"/>
      <c r="O384" s="90"/>
      <c r="P384" s="90"/>
      <c r="Q384" s="90"/>
      <c r="R384" s="90"/>
      <c r="S384" s="90"/>
      <c r="T384" s="90"/>
      <c r="U384" s="90"/>
      <c r="V384" s="90"/>
      <c r="W384" s="90"/>
      <c r="X384" s="90"/>
      <c r="Y384" s="90"/>
      <c r="Z384" s="90"/>
    </row>
    <row r="385">
      <c r="A385" s="90"/>
      <c r="B385" s="90"/>
      <c r="C385" s="90"/>
      <c r="D385" s="90"/>
      <c r="E385" s="90"/>
      <c r="F385" s="90"/>
      <c r="G385" s="90"/>
      <c r="H385" s="90"/>
      <c r="I385" s="90"/>
      <c r="J385" s="90"/>
      <c r="K385" s="90"/>
      <c r="L385" s="90"/>
      <c r="M385" s="90"/>
      <c r="N385" s="90"/>
      <c r="O385" s="90"/>
      <c r="P385" s="90"/>
      <c r="Q385" s="90"/>
      <c r="R385" s="90"/>
      <c r="S385" s="90"/>
      <c r="T385" s="90"/>
      <c r="U385" s="90"/>
      <c r="V385" s="90"/>
      <c r="W385" s="90"/>
      <c r="X385" s="90"/>
      <c r="Y385" s="90"/>
      <c r="Z385" s="90"/>
    </row>
    <row r="386">
      <c r="A386" s="90"/>
      <c r="B386" s="90"/>
      <c r="C386" s="90"/>
      <c r="D386" s="90"/>
      <c r="E386" s="90"/>
      <c r="F386" s="90"/>
      <c r="G386" s="90"/>
      <c r="H386" s="90"/>
      <c r="I386" s="90"/>
      <c r="J386" s="90"/>
      <c r="K386" s="90"/>
      <c r="L386" s="90"/>
      <c r="M386" s="90"/>
      <c r="N386" s="90"/>
      <c r="O386" s="90"/>
      <c r="P386" s="90"/>
      <c r="Q386" s="90"/>
      <c r="R386" s="90"/>
      <c r="S386" s="90"/>
      <c r="T386" s="90"/>
      <c r="U386" s="90"/>
      <c r="V386" s="90"/>
      <c r="W386" s="90"/>
      <c r="X386" s="90"/>
      <c r="Y386" s="90"/>
      <c r="Z386" s="90"/>
    </row>
    <row r="387">
      <c r="A387" s="90"/>
      <c r="B387" s="90"/>
      <c r="C387" s="90"/>
      <c r="D387" s="90"/>
      <c r="E387" s="90"/>
      <c r="F387" s="90"/>
      <c r="G387" s="90"/>
      <c r="H387" s="90"/>
      <c r="I387" s="90"/>
      <c r="J387" s="90"/>
      <c r="K387" s="90"/>
      <c r="L387" s="90"/>
      <c r="M387" s="90"/>
      <c r="N387" s="90"/>
      <c r="O387" s="90"/>
      <c r="P387" s="90"/>
      <c r="Q387" s="90"/>
      <c r="R387" s="90"/>
      <c r="S387" s="90"/>
      <c r="T387" s="90"/>
      <c r="U387" s="90"/>
      <c r="V387" s="90"/>
      <c r="W387" s="90"/>
      <c r="X387" s="90"/>
      <c r="Y387" s="90"/>
      <c r="Z387" s="90"/>
    </row>
    <row r="388">
      <c r="A388" s="90"/>
      <c r="B388" s="90"/>
      <c r="C388" s="90"/>
      <c r="D388" s="90"/>
      <c r="E388" s="90"/>
      <c r="F388" s="90"/>
      <c r="G388" s="90"/>
      <c r="H388" s="90"/>
      <c r="I388" s="90"/>
      <c r="J388" s="90"/>
      <c r="K388" s="90"/>
      <c r="L388" s="90"/>
      <c r="M388" s="90"/>
      <c r="N388" s="90"/>
      <c r="O388" s="90"/>
      <c r="P388" s="90"/>
      <c r="Q388" s="90"/>
      <c r="R388" s="90"/>
      <c r="S388" s="90"/>
      <c r="T388" s="90"/>
      <c r="U388" s="90"/>
      <c r="V388" s="90"/>
      <c r="W388" s="90"/>
      <c r="X388" s="90"/>
      <c r="Y388" s="90"/>
      <c r="Z388" s="90"/>
    </row>
    <row r="389">
      <c r="A389" s="90"/>
      <c r="B389" s="90"/>
      <c r="C389" s="90"/>
      <c r="D389" s="90"/>
      <c r="E389" s="90"/>
      <c r="F389" s="90"/>
      <c r="G389" s="90"/>
      <c r="H389" s="90"/>
      <c r="I389" s="90"/>
      <c r="J389" s="90"/>
      <c r="K389" s="90"/>
      <c r="L389" s="90"/>
      <c r="M389" s="90"/>
      <c r="N389" s="90"/>
      <c r="O389" s="90"/>
      <c r="P389" s="90"/>
      <c r="Q389" s="90"/>
      <c r="R389" s="90"/>
      <c r="S389" s="90"/>
      <c r="T389" s="90"/>
      <c r="U389" s="90"/>
      <c r="V389" s="90"/>
      <c r="W389" s="90"/>
      <c r="X389" s="90"/>
      <c r="Y389" s="90"/>
      <c r="Z389" s="90"/>
    </row>
    <row r="390">
      <c r="A390" s="90"/>
      <c r="B390" s="90"/>
      <c r="C390" s="90"/>
      <c r="D390" s="90"/>
      <c r="E390" s="90"/>
      <c r="F390" s="90"/>
      <c r="G390" s="90"/>
      <c r="H390" s="90"/>
      <c r="I390" s="90"/>
      <c r="J390" s="90"/>
      <c r="K390" s="90"/>
      <c r="L390" s="90"/>
      <c r="M390" s="90"/>
      <c r="N390" s="90"/>
      <c r="O390" s="90"/>
      <c r="P390" s="90"/>
      <c r="Q390" s="90"/>
      <c r="R390" s="90"/>
      <c r="S390" s="90"/>
      <c r="T390" s="90"/>
      <c r="U390" s="90"/>
      <c r="V390" s="90"/>
      <c r="W390" s="90"/>
      <c r="X390" s="90"/>
      <c r="Y390" s="90"/>
      <c r="Z390" s="90"/>
    </row>
    <row r="391">
      <c r="A391" s="90"/>
      <c r="B391" s="90"/>
      <c r="C391" s="90"/>
      <c r="D391" s="90"/>
      <c r="E391" s="90"/>
      <c r="F391" s="90"/>
      <c r="G391" s="90"/>
      <c r="H391" s="90"/>
      <c r="I391" s="90"/>
      <c r="J391" s="90"/>
      <c r="K391" s="90"/>
      <c r="L391" s="90"/>
      <c r="M391" s="90"/>
      <c r="N391" s="90"/>
      <c r="O391" s="90"/>
      <c r="P391" s="90"/>
      <c r="Q391" s="90"/>
      <c r="R391" s="90"/>
      <c r="S391" s="90"/>
      <c r="T391" s="90"/>
      <c r="U391" s="90"/>
      <c r="V391" s="90"/>
      <c r="W391" s="90"/>
      <c r="X391" s="90"/>
      <c r="Y391" s="90"/>
      <c r="Z391" s="90"/>
    </row>
    <row r="392">
      <c r="A392" s="90"/>
      <c r="B392" s="90"/>
      <c r="C392" s="90"/>
      <c r="D392" s="90"/>
      <c r="E392" s="90"/>
      <c r="F392" s="90"/>
      <c r="G392" s="90"/>
      <c r="H392" s="90"/>
      <c r="I392" s="90"/>
      <c r="J392" s="90"/>
      <c r="K392" s="90"/>
      <c r="L392" s="90"/>
      <c r="M392" s="90"/>
      <c r="N392" s="90"/>
      <c r="O392" s="90"/>
      <c r="P392" s="90"/>
      <c r="Q392" s="90"/>
      <c r="R392" s="90"/>
      <c r="S392" s="90"/>
      <c r="T392" s="90"/>
      <c r="U392" s="90"/>
      <c r="V392" s="90"/>
      <c r="W392" s="90"/>
      <c r="X392" s="90"/>
      <c r="Y392" s="90"/>
      <c r="Z392" s="90"/>
    </row>
    <row r="393">
      <c r="A393" s="90"/>
      <c r="B393" s="90"/>
      <c r="C393" s="90"/>
      <c r="D393" s="90"/>
      <c r="E393" s="90"/>
      <c r="F393" s="90"/>
      <c r="G393" s="90"/>
      <c r="H393" s="90"/>
      <c r="I393" s="90"/>
      <c r="J393" s="90"/>
      <c r="K393" s="90"/>
      <c r="L393" s="90"/>
      <c r="M393" s="90"/>
      <c r="N393" s="90"/>
      <c r="O393" s="90"/>
      <c r="P393" s="90"/>
      <c r="Q393" s="90"/>
      <c r="R393" s="90"/>
      <c r="S393" s="90"/>
      <c r="T393" s="90"/>
      <c r="U393" s="90"/>
      <c r="V393" s="90"/>
      <c r="W393" s="90"/>
      <c r="X393" s="90"/>
      <c r="Y393" s="90"/>
      <c r="Z393" s="90"/>
    </row>
    <row r="394">
      <c r="A394" s="90"/>
      <c r="B394" s="90"/>
      <c r="C394" s="90"/>
      <c r="D394" s="90"/>
      <c r="E394" s="90"/>
      <c r="F394" s="90"/>
      <c r="G394" s="90"/>
      <c r="H394" s="90"/>
      <c r="I394" s="90"/>
      <c r="J394" s="90"/>
      <c r="K394" s="90"/>
      <c r="L394" s="90"/>
      <c r="M394" s="90"/>
      <c r="N394" s="90"/>
      <c r="O394" s="90"/>
      <c r="P394" s="90"/>
      <c r="Q394" s="90"/>
      <c r="R394" s="90"/>
      <c r="S394" s="90"/>
      <c r="T394" s="90"/>
      <c r="U394" s="90"/>
      <c r="V394" s="90"/>
      <c r="W394" s="90"/>
      <c r="X394" s="90"/>
      <c r="Y394" s="90"/>
      <c r="Z394" s="90"/>
    </row>
    <row r="395">
      <c r="A395" s="90"/>
      <c r="B395" s="90"/>
      <c r="C395" s="90"/>
      <c r="D395" s="90"/>
      <c r="E395" s="90"/>
      <c r="F395" s="90"/>
      <c r="G395" s="90"/>
      <c r="H395" s="90"/>
      <c r="I395" s="90"/>
      <c r="J395" s="90"/>
      <c r="K395" s="90"/>
      <c r="L395" s="90"/>
      <c r="M395" s="90"/>
      <c r="N395" s="90"/>
      <c r="O395" s="90"/>
      <c r="P395" s="90"/>
      <c r="Q395" s="90"/>
      <c r="R395" s="90"/>
      <c r="S395" s="90"/>
      <c r="T395" s="90"/>
      <c r="U395" s="90"/>
      <c r="V395" s="90"/>
      <c r="W395" s="90"/>
      <c r="X395" s="90"/>
      <c r="Y395" s="90"/>
      <c r="Z395" s="90"/>
    </row>
    <row r="396">
      <c r="A396" s="90"/>
      <c r="B396" s="90"/>
      <c r="C396" s="90"/>
      <c r="D396" s="90"/>
      <c r="E396" s="90"/>
      <c r="F396" s="90"/>
      <c r="G396" s="90"/>
      <c r="H396" s="90"/>
      <c r="I396" s="90"/>
      <c r="J396" s="90"/>
      <c r="K396" s="90"/>
      <c r="L396" s="90"/>
      <c r="M396" s="90"/>
      <c r="N396" s="90"/>
      <c r="O396" s="90"/>
      <c r="P396" s="90"/>
      <c r="Q396" s="90"/>
      <c r="R396" s="90"/>
      <c r="S396" s="90"/>
      <c r="T396" s="90"/>
      <c r="U396" s="90"/>
      <c r="V396" s="90"/>
      <c r="W396" s="90"/>
      <c r="X396" s="90"/>
      <c r="Y396" s="90"/>
      <c r="Z396" s="90"/>
    </row>
    <row r="397">
      <c r="A397" s="90"/>
      <c r="B397" s="90"/>
      <c r="C397" s="90"/>
      <c r="D397" s="90"/>
      <c r="E397" s="90"/>
      <c r="F397" s="90"/>
      <c r="G397" s="90"/>
      <c r="H397" s="90"/>
      <c r="I397" s="90"/>
      <c r="J397" s="90"/>
      <c r="K397" s="90"/>
      <c r="L397" s="90"/>
      <c r="M397" s="90"/>
      <c r="N397" s="90"/>
      <c r="O397" s="90"/>
      <c r="P397" s="90"/>
      <c r="Q397" s="90"/>
      <c r="R397" s="90"/>
      <c r="S397" s="90"/>
      <c r="T397" s="90"/>
      <c r="U397" s="90"/>
      <c r="V397" s="90"/>
      <c r="W397" s="90"/>
      <c r="X397" s="90"/>
      <c r="Y397" s="90"/>
      <c r="Z397" s="90"/>
    </row>
    <row r="398">
      <c r="A398" s="90"/>
      <c r="B398" s="90"/>
      <c r="C398" s="90"/>
      <c r="D398" s="90"/>
      <c r="E398" s="90"/>
      <c r="F398" s="90"/>
      <c r="G398" s="90"/>
      <c r="H398" s="90"/>
      <c r="I398" s="90"/>
      <c r="J398" s="90"/>
      <c r="K398" s="90"/>
      <c r="L398" s="90"/>
      <c r="M398" s="90"/>
      <c r="N398" s="90"/>
      <c r="O398" s="90"/>
      <c r="P398" s="90"/>
      <c r="Q398" s="90"/>
      <c r="R398" s="90"/>
      <c r="S398" s="90"/>
      <c r="T398" s="90"/>
      <c r="U398" s="90"/>
      <c r="V398" s="90"/>
      <c r="W398" s="90"/>
      <c r="X398" s="90"/>
      <c r="Y398" s="90"/>
      <c r="Z398" s="90"/>
    </row>
    <row r="399">
      <c r="A399" s="90"/>
      <c r="B399" s="90"/>
      <c r="C399" s="90"/>
      <c r="D399" s="90"/>
      <c r="E399" s="90"/>
      <c r="F399" s="90"/>
      <c r="G399" s="90"/>
      <c r="H399" s="90"/>
      <c r="I399" s="90"/>
      <c r="J399" s="90"/>
      <c r="K399" s="90"/>
      <c r="L399" s="90"/>
      <c r="M399" s="90"/>
      <c r="N399" s="90"/>
      <c r="O399" s="90"/>
      <c r="P399" s="90"/>
      <c r="Q399" s="90"/>
      <c r="R399" s="90"/>
      <c r="S399" s="90"/>
      <c r="T399" s="90"/>
      <c r="U399" s="90"/>
      <c r="V399" s="90"/>
      <c r="W399" s="90"/>
      <c r="X399" s="90"/>
      <c r="Y399" s="90"/>
      <c r="Z399" s="90"/>
    </row>
    <row r="400">
      <c r="A400" s="90"/>
      <c r="B400" s="90"/>
      <c r="C400" s="90"/>
      <c r="D400" s="90"/>
      <c r="E400" s="90"/>
      <c r="F400" s="90"/>
      <c r="G400" s="90"/>
      <c r="H400" s="90"/>
      <c r="I400" s="90"/>
      <c r="J400" s="90"/>
      <c r="K400" s="90"/>
      <c r="L400" s="90"/>
      <c r="M400" s="90"/>
      <c r="N400" s="90"/>
      <c r="O400" s="90"/>
      <c r="P400" s="90"/>
      <c r="Q400" s="90"/>
      <c r="R400" s="90"/>
      <c r="S400" s="90"/>
      <c r="T400" s="90"/>
      <c r="U400" s="90"/>
      <c r="V400" s="90"/>
      <c r="W400" s="90"/>
      <c r="X400" s="90"/>
      <c r="Y400" s="90"/>
      <c r="Z400" s="90"/>
    </row>
    <row r="401">
      <c r="A401" s="90"/>
      <c r="B401" s="90"/>
      <c r="C401" s="90"/>
      <c r="D401" s="90"/>
      <c r="E401" s="90"/>
      <c r="F401" s="90"/>
      <c r="G401" s="90"/>
      <c r="H401" s="90"/>
      <c r="I401" s="90"/>
      <c r="J401" s="90"/>
      <c r="K401" s="90"/>
      <c r="L401" s="90"/>
      <c r="M401" s="90"/>
      <c r="N401" s="90"/>
      <c r="O401" s="90"/>
      <c r="P401" s="90"/>
      <c r="Q401" s="90"/>
      <c r="R401" s="90"/>
      <c r="S401" s="90"/>
      <c r="T401" s="90"/>
      <c r="U401" s="90"/>
      <c r="V401" s="90"/>
      <c r="W401" s="90"/>
      <c r="X401" s="90"/>
      <c r="Y401" s="90"/>
      <c r="Z401" s="90"/>
    </row>
    <row r="402">
      <c r="A402" s="90"/>
      <c r="B402" s="90"/>
      <c r="C402" s="90"/>
      <c r="D402" s="90"/>
      <c r="E402" s="90"/>
      <c r="F402" s="90"/>
      <c r="G402" s="90"/>
      <c r="H402" s="90"/>
      <c r="I402" s="90"/>
      <c r="J402" s="90"/>
      <c r="K402" s="90"/>
      <c r="L402" s="90"/>
      <c r="M402" s="90"/>
      <c r="N402" s="90"/>
      <c r="O402" s="90"/>
      <c r="P402" s="90"/>
      <c r="Q402" s="90"/>
      <c r="R402" s="90"/>
      <c r="S402" s="90"/>
      <c r="T402" s="90"/>
      <c r="U402" s="90"/>
      <c r="V402" s="90"/>
      <c r="W402" s="90"/>
      <c r="X402" s="90"/>
      <c r="Y402" s="90"/>
      <c r="Z402" s="90"/>
    </row>
    <row r="403">
      <c r="A403" s="90"/>
      <c r="B403" s="90"/>
      <c r="C403" s="90"/>
      <c r="D403" s="90"/>
      <c r="E403" s="90"/>
      <c r="F403" s="90"/>
      <c r="G403" s="90"/>
      <c r="H403" s="90"/>
      <c r="I403" s="90"/>
      <c r="J403" s="90"/>
      <c r="K403" s="90"/>
      <c r="L403" s="90"/>
      <c r="M403" s="90"/>
      <c r="N403" s="90"/>
      <c r="O403" s="90"/>
      <c r="P403" s="90"/>
      <c r="Q403" s="90"/>
      <c r="R403" s="90"/>
      <c r="S403" s="90"/>
      <c r="T403" s="90"/>
      <c r="U403" s="90"/>
      <c r="V403" s="90"/>
      <c r="W403" s="90"/>
      <c r="X403" s="90"/>
      <c r="Y403" s="90"/>
      <c r="Z403" s="90"/>
    </row>
    <row r="404">
      <c r="A404" s="90"/>
      <c r="B404" s="90"/>
      <c r="C404" s="90"/>
      <c r="D404" s="90"/>
      <c r="E404" s="90"/>
      <c r="F404" s="90"/>
      <c r="G404" s="90"/>
      <c r="H404" s="90"/>
      <c r="I404" s="90"/>
      <c r="J404" s="90"/>
      <c r="K404" s="90"/>
      <c r="L404" s="90"/>
      <c r="M404" s="90"/>
      <c r="N404" s="90"/>
      <c r="O404" s="90"/>
      <c r="P404" s="90"/>
      <c r="Q404" s="90"/>
      <c r="R404" s="90"/>
      <c r="S404" s="90"/>
      <c r="T404" s="90"/>
      <c r="U404" s="90"/>
      <c r="V404" s="90"/>
      <c r="W404" s="90"/>
      <c r="X404" s="90"/>
      <c r="Y404" s="90"/>
      <c r="Z404" s="90"/>
    </row>
    <row r="405">
      <c r="A405" s="90"/>
      <c r="B405" s="90"/>
      <c r="C405" s="90"/>
      <c r="D405" s="90"/>
      <c r="E405" s="90"/>
      <c r="F405" s="90"/>
      <c r="G405" s="90"/>
      <c r="H405" s="90"/>
      <c r="I405" s="90"/>
      <c r="J405" s="90"/>
      <c r="K405" s="90"/>
      <c r="L405" s="90"/>
      <c r="M405" s="90"/>
      <c r="N405" s="90"/>
      <c r="O405" s="90"/>
      <c r="P405" s="90"/>
      <c r="Q405" s="90"/>
      <c r="R405" s="90"/>
      <c r="S405" s="90"/>
      <c r="T405" s="90"/>
      <c r="U405" s="90"/>
      <c r="V405" s="90"/>
      <c r="W405" s="90"/>
      <c r="X405" s="90"/>
      <c r="Y405" s="90"/>
      <c r="Z405" s="90"/>
    </row>
    <row r="406">
      <c r="A406" s="90"/>
      <c r="B406" s="90"/>
      <c r="C406" s="90"/>
      <c r="D406" s="90"/>
      <c r="E406" s="90"/>
      <c r="F406" s="90"/>
      <c r="G406" s="90"/>
      <c r="H406" s="90"/>
      <c r="I406" s="90"/>
      <c r="J406" s="90"/>
      <c r="K406" s="90"/>
      <c r="L406" s="90"/>
      <c r="M406" s="90"/>
      <c r="N406" s="90"/>
      <c r="O406" s="90"/>
      <c r="P406" s="90"/>
      <c r="Q406" s="90"/>
      <c r="R406" s="90"/>
      <c r="S406" s="90"/>
      <c r="T406" s="90"/>
      <c r="U406" s="90"/>
      <c r="V406" s="90"/>
      <c r="W406" s="90"/>
      <c r="X406" s="90"/>
      <c r="Y406" s="90"/>
      <c r="Z406" s="90"/>
    </row>
    <row r="407">
      <c r="A407" s="90"/>
      <c r="B407" s="90"/>
      <c r="C407" s="90"/>
      <c r="D407" s="90"/>
      <c r="E407" s="90"/>
      <c r="F407" s="90"/>
      <c r="G407" s="90"/>
      <c r="H407" s="90"/>
      <c r="I407" s="90"/>
      <c r="J407" s="90"/>
      <c r="K407" s="90"/>
      <c r="L407" s="90"/>
      <c r="M407" s="90"/>
      <c r="N407" s="90"/>
      <c r="O407" s="90"/>
      <c r="P407" s="90"/>
      <c r="Q407" s="90"/>
      <c r="R407" s="90"/>
      <c r="S407" s="90"/>
      <c r="T407" s="90"/>
      <c r="U407" s="90"/>
      <c r="V407" s="90"/>
      <c r="W407" s="90"/>
      <c r="X407" s="90"/>
      <c r="Y407" s="90"/>
      <c r="Z407" s="90"/>
    </row>
    <row r="408">
      <c r="A408" s="90"/>
      <c r="B408" s="90"/>
      <c r="C408" s="90"/>
      <c r="D408" s="90"/>
      <c r="E408" s="90"/>
      <c r="F408" s="90"/>
      <c r="G408" s="90"/>
      <c r="H408" s="90"/>
      <c r="I408" s="90"/>
      <c r="J408" s="90"/>
      <c r="K408" s="90"/>
      <c r="L408" s="90"/>
      <c r="M408" s="90"/>
      <c r="N408" s="90"/>
      <c r="O408" s="90"/>
      <c r="P408" s="90"/>
      <c r="Q408" s="90"/>
      <c r="R408" s="90"/>
      <c r="S408" s="90"/>
      <c r="T408" s="90"/>
      <c r="U408" s="90"/>
      <c r="V408" s="90"/>
      <c r="W408" s="90"/>
      <c r="X408" s="90"/>
      <c r="Y408" s="90"/>
      <c r="Z408" s="90"/>
    </row>
    <row r="409">
      <c r="A409" s="90"/>
      <c r="B409" s="90"/>
      <c r="C409" s="90"/>
      <c r="D409" s="90"/>
      <c r="E409" s="90"/>
      <c r="F409" s="90"/>
      <c r="G409" s="90"/>
      <c r="H409" s="90"/>
      <c r="I409" s="90"/>
      <c r="J409" s="90"/>
      <c r="K409" s="90"/>
      <c r="L409" s="90"/>
      <c r="M409" s="90"/>
      <c r="N409" s="90"/>
      <c r="O409" s="90"/>
      <c r="P409" s="90"/>
      <c r="Q409" s="90"/>
      <c r="R409" s="90"/>
      <c r="S409" s="90"/>
      <c r="T409" s="90"/>
      <c r="U409" s="90"/>
      <c r="V409" s="90"/>
      <c r="W409" s="90"/>
      <c r="X409" s="90"/>
      <c r="Y409" s="90"/>
      <c r="Z409" s="90"/>
    </row>
    <row r="410">
      <c r="A410" s="90"/>
      <c r="B410" s="90"/>
      <c r="C410" s="90"/>
      <c r="D410" s="90"/>
      <c r="E410" s="90"/>
      <c r="F410" s="90"/>
      <c r="G410" s="90"/>
      <c r="H410" s="90"/>
      <c r="I410" s="90"/>
      <c r="J410" s="90"/>
      <c r="K410" s="90"/>
      <c r="L410" s="90"/>
      <c r="M410" s="90"/>
      <c r="N410" s="90"/>
      <c r="O410" s="90"/>
      <c r="P410" s="90"/>
      <c r="Q410" s="90"/>
      <c r="R410" s="90"/>
      <c r="S410" s="90"/>
      <c r="T410" s="90"/>
      <c r="U410" s="90"/>
      <c r="V410" s="90"/>
      <c r="W410" s="90"/>
      <c r="X410" s="90"/>
      <c r="Y410" s="90"/>
      <c r="Z410" s="90"/>
    </row>
    <row r="411">
      <c r="A411" s="90"/>
      <c r="B411" s="90"/>
      <c r="C411" s="90"/>
      <c r="D411" s="90"/>
      <c r="E411" s="90"/>
      <c r="F411" s="90"/>
      <c r="G411" s="90"/>
      <c r="H411" s="90"/>
      <c r="I411" s="90"/>
      <c r="J411" s="90"/>
      <c r="K411" s="90"/>
      <c r="L411" s="90"/>
      <c r="M411" s="90"/>
      <c r="N411" s="90"/>
      <c r="O411" s="90"/>
      <c r="P411" s="90"/>
      <c r="Q411" s="90"/>
      <c r="R411" s="90"/>
      <c r="S411" s="90"/>
      <c r="T411" s="90"/>
      <c r="U411" s="90"/>
      <c r="V411" s="90"/>
      <c r="W411" s="90"/>
      <c r="X411" s="90"/>
      <c r="Y411" s="90"/>
      <c r="Z411" s="90"/>
    </row>
    <row r="412">
      <c r="A412" s="90"/>
      <c r="B412" s="90"/>
      <c r="C412" s="90"/>
      <c r="D412" s="90"/>
      <c r="E412" s="90"/>
      <c r="F412" s="90"/>
      <c r="G412" s="90"/>
      <c r="H412" s="90"/>
      <c r="I412" s="90"/>
      <c r="J412" s="90"/>
      <c r="K412" s="90"/>
      <c r="L412" s="90"/>
      <c r="M412" s="90"/>
      <c r="N412" s="90"/>
      <c r="O412" s="90"/>
      <c r="P412" s="90"/>
      <c r="Q412" s="90"/>
      <c r="R412" s="90"/>
      <c r="S412" s="90"/>
      <c r="T412" s="90"/>
      <c r="U412" s="90"/>
      <c r="V412" s="90"/>
      <c r="W412" s="90"/>
      <c r="X412" s="90"/>
      <c r="Y412" s="90"/>
      <c r="Z412" s="90"/>
    </row>
    <row r="413">
      <c r="A413" s="90"/>
      <c r="B413" s="90"/>
      <c r="C413" s="90"/>
      <c r="D413" s="90"/>
      <c r="E413" s="90"/>
      <c r="F413" s="90"/>
      <c r="G413" s="90"/>
      <c r="H413" s="90"/>
      <c r="I413" s="90"/>
      <c r="J413" s="90"/>
      <c r="K413" s="90"/>
      <c r="L413" s="90"/>
      <c r="M413" s="90"/>
      <c r="N413" s="90"/>
      <c r="O413" s="90"/>
      <c r="P413" s="90"/>
      <c r="Q413" s="90"/>
      <c r="R413" s="90"/>
      <c r="S413" s="90"/>
      <c r="T413" s="90"/>
      <c r="U413" s="90"/>
      <c r="V413" s="90"/>
      <c r="W413" s="90"/>
      <c r="X413" s="90"/>
      <c r="Y413" s="90"/>
      <c r="Z413" s="90"/>
    </row>
    <row r="414">
      <c r="A414" s="90"/>
      <c r="B414" s="90"/>
      <c r="C414" s="90"/>
      <c r="D414" s="90"/>
      <c r="E414" s="90"/>
      <c r="F414" s="90"/>
      <c r="G414" s="90"/>
      <c r="H414" s="90"/>
      <c r="I414" s="90"/>
      <c r="J414" s="90"/>
      <c r="K414" s="90"/>
      <c r="L414" s="90"/>
      <c r="M414" s="90"/>
      <c r="N414" s="90"/>
      <c r="O414" s="90"/>
      <c r="P414" s="90"/>
      <c r="Q414" s="90"/>
      <c r="R414" s="90"/>
      <c r="S414" s="90"/>
      <c r="T414" s="90"/>
      <c r="U414" s="90"/>
      <c r="V414" s="90"/>
      <c r="W414" s="90"/>
      <c r="X414" s="90"/>
      <c r="Y414" s="90"/>
      <c r="Z414" s="90"/>
    </row>
    <row r="415">
      <c r="A415" s="90"/>
      <c r="B415" s="90"/>
      <c r="C415" s="90"/>
      <c r="D415" s="90"/>
      <c r="E415" s="90"/>
      <c r="F415" s="90"/>
      <c r="G415" s="90"/>
      <c r="H415" s="90"/>
      <c r="I415" s="90"/>
      <c r="J415" s="90"/>
      <c r="K415" s="90"/>
      <c r="L415" s="90"/>
      <c r="M415" s="90"/>
      <c r="N415" s="90"/>
      <c r="O415" s="90"/>
      <c r="P415" s="90"/>
      <c r="Q415" s="90"/>
      <c r="R415" s="90"/>
      <c r="S415" s="90"/>
      <c r="T415" s="90"/>
      <c r="U415" s="90"/>
      <c r="V415" s="90"/>
      <c r="W415" s="90"/>
      <c r="X415" s="90"/>
      <c r="Y415" s="90"/>
      <c r="Z415" s="90"/>
    </row>
    <row r="416">
      <c r="A416" s="90"/>
      <c r="B416" s="90"/>
      <c r="C416" s="90"/>
      <c r="D416" s="90"/>
      <c r="E416" s="90"/>
      <c r="F416" s="90"/>
      <c r="G416" s="90"/>
      <c r="H416" s="90"/>
      <c r="I416" s="90"/>
      <c r="J416" s="90"/>
      <c r="K416" s="90"/>
      <c r="L416" s="90"/>
      <c r="M416" s="90"/>
      <c r="N416" s="90"/>
      <c r="O416" s="90"/>
      <c r="P416" s="90"/>
      <c r="Q416" s="90"/>
      <c r="R416" s="90"/>
      <c r="S416" s="90"/>
      <c r="T416" s="90"/>
      <c r="U416" s="90"/>
      <c r="V416" s="90"/>
      <c r="W416" s="90"/>
      <c r="X416" s="90"/>
      <c r="Y416" s="90"/>
      <c r="Z416" s="90"/>
    </row>
    <row r="417">
      <c r="A417" s="90"/>
      <c r="B417" s="90"/>
      <c r="C417" s="90"/>
      <c r="D417" s="90"/>
      <c r="E417" s="90"/>
      <c r="F417" s="90"/>
      <c r="G417" s="90"/>
      <c r="H417" s="90"/>
      <c r="I417" s="90"/>
      <c r="J417" s="90"/>
      <c r="K417" s="90"/>
      <c r="L417" s="90"/>
      <c r="M417" s="90"/>
      <c r="N417" s="90"/>
      <c r="O417" s="90"/>
      <c r="P417" s="90"/>
      <c r="Q417" s="90"/>
      <c r="R417" s="90"/>
      <c r="S417" s="90"/>
      <c r="T417" s="90"/>
      <c r="U417" s="90"/>
      <c r="V417" s="90"/>
      <c r="W417" s="90"/>
      <c r="X417" s="90"/>
      <c r="Y417" s="90"/>
      <c r="Z417" s="90"/>
    </row>
    <row r="418">
      <c r="A418" s="90"/>
      <c r="B418" s="90"/>
      <c r="C418" s="90"/>
      <c r="D418" s="90"/>
      <c r="E418" s="90"/>
      <c r="F418" s="90"/>
      <c r="G418" s="90"/>
      <c r="H418" s="90"/>
      <c r="I418" s="90"/>
      <c r="J418" s="90"/>
      <c r="K418" s="90"/>
      <c r="L418" s="90"/>
      <c r="M418" s="90"/>
      <c r="N418" s="90"/>
      <c r="O418" s="90"/>
      <c r="P418" s="90"/>
      <c r="Q418" s="90"/>
      <c r="R418" s="90"/>
      <c r="S418" s="90"/>
      <c r="T418" s="90"/>
      <c r="U418" s="90"/>
      <c r="V418" s="90"/>
      <c r="W418" s="90"/>
      <c r="X418" s="90"/>
      <c r="Y418" s="90"/>
      <c r="Z418" s="90"/>
    </row>
    <row r="419">
      <c r="A419" s="90"/>
      <c r="B419" s="90"/>
      <c r="C419" s="90"/>
      <c r="D419" s="90"/>
      <c r="E419" s="90"/>
      <c r="F419" s="90"/>
      <c r="G419" s="90"/>
      <c r="H419" s="90"/>
      <c r="I419" s="90"/>
      <c r="J419" s="90"/>
      <c r="K419" s="90"/>
      <c r="L419" s="90"/>
      <c r="M419" s="90"/>
      <c r="N419" s="90"/>
      <c r="O419" s="90"/>
      <c r="P419" s="90"/>
      <c r="Q419" s="90"/>
      <c r="R419" s="90"/>
      <c r="S419" s="90"/>
      <c r="T419" s="90"/>
      <c r="U419" s="90"/>
      <c r="V419" s="90"/>
      <c r="W419" s="90"/>
      <c r="X419" s="90"/>
      <c r="Y419" s="90"/>
      <c r="Z419" s="90"/>
    </row>
    <row r="420">
      <c r="A420" s="90"/>
      <c r="B420" s="90"/>
      <c r="C420" s="90"/>
      <c r="D420" s="90"/>
      <c r="E420" s="90"/>
      <c r="F420" s="90"/>
      <c r="G420" s="90"/>
      <c r="H420" s="90"/>
      <c r="I420" s="90"/>
      <c r="J420" s="90"/>
      <c r="K420" s="90"/>
      <c r="L420" s="90"/>
      <c r="M420" s="90"/>
      <c r="N420" s="90"/>
      <c r="O420" s="90"/>
      <c r="P420" s="90"/>
      <c r="Q420" s="90"/>
      <c r="R420" s="90"/>
      <c r="S420" s="90"/>
      <c r="T420" s="90"/>
      <c r="U420" s="90"/>
      <c r="V420" s="90"/>
      <c r="W420" s="90"/>
      <c r="X420" s="90"/>
      <c r="Y420" s="90"/>
      <c r="Z420" s="90"/>
    </row>
    <row r="421">
      <c r="A421" s="90"/>
      <c r="B421" s="90"/>
      <c r="C421" s="90"/>
      <c r="D421" s="90"/>
      <c r="E421" s="90"/>
      <c r="F421" s="90"/>
      <c r="G421" s="90"/>
      <c r="H421" s="90"/>
      <c r="I421" s="90"/>
      <c r="J421" s="90"/>
      <c r="K421" s="90"/>
      <c r="L421" s="90"/>
      <c r="M421" s="90"/>
      <c r="N421" s="90"/>
      <c r="O421" s="90"/>
      <c r="P421" s="90"/>
      <c r="Q421" s="90"/>
      <c r="R421" s="90"/>
      <c r="S421" s="90"/>
      <c r="T421" s="90"/>
      <c r="U421" s="90"/>
      <c r="V421" s="90"/>
      <c r="W421" s="90"/>
      <c r="X421" s="90"/>
      <c r="Y421" s="90"/>
      <c r="Z421" s="90"/>
    </row>
    <row r="422">
      <c r="A422" s="90"/>
      <c r="B422" s="90"/>
      <c r="C422" s="90"/>
      <c r="D422" s="90"/>
      <c r="E422" s="90"/>
      <c r="F422" s="90"/>
      <c r="G422" s="90"/>
      <c r="H422" s="90"/>
      <c r="I422" s="90"/>
      <c r="J422" s="90"/>
      <c r="K422" s="90"/>
      <c r="L422" s="90"/>
      <c r="M422" s="90"/>
      <c r="N422" s="90"/>
      <c r="O422" s="90"/>
      <c r="P422" s="90"/>
      <c r="Q422" s="90"/>
      <c r="R422" s="90"/>
      <c r="S422" s="90"/>
      <c r="T422" s="90"/>
      <c r="U422" s="90"/>
      <c r="V422" s="90"/>
      <c r="W422" s="90"/>
      <c r="X422" s="90"/>
      <c r="Y422" s="90"/>
      <c r="Z422" s="90"/>
    </row>
    <row r="423">
      <c r="A423" s="90"/>
      <c r="B423" s="90"/>
      <c r="C423" s="90"/>
      <c r="D423" s="90"/>
      <c r="E423" s="90"/>
      <c r="F423" s="90"/>
      <c r="G423" s="90"/>
      <c r="H423" s="90"/>
      <c r="I423" s="90"/>
      <c r="J423" s="90"/>
      <c r="K423" s="90"/>
      <c r="L423" s="90"/>
      <c r="M423" s="90"/>
      <c r="N423" s="90"/>
      <c r="O423" s="90"/>
      <c r="P423" s="90"/>
      <c r="Q423" s="90"/>
      <c r="R423" s="90"/>
      <c r="S423" s="90"/>
      <c r="T423" s="90"/>
      <c r="U423" s="90"/>
      <c r="V423" s="90"/>
      <c r="W423" s="90"/>
      <c r="X423" s="90"/>
      <c r="Y423" s="90"/>
      <c r="Z423" s="90"/>
    </row>
    <row r="424">
      <c r="A424" s="90"/>
      <c r="B424" s="90"/>
      <c r="C424" s="90"/>
      <c r="D424" s="90"/>
      <c r="E424" s="90"/>
      <c r="F424" s="90"/>
      <c r="G424" s="90"/>
      <c r="H424" s="90"/>
      <c r="I424" s="90"/>
      <c r="J424" s="90"/>
      <c r="K424" s="90"/>
      <c r="L424" s="90"/>
      <c r="M424" s="90"/>
      <c r="N424" s="90"/>
      <c r="O424" s="90"/>
      <c r="P424" s="90"/>
      <c r="Q424" s="90"/>
      <c r="R424" s="90"/>
      <c r="S424" s="90"/>
      <c r="T424" s="90"/>
      <c r="U424" s="90"/>
      <c r="V424" s="90"/>
      <c r="W424" s="90"/>
      <c r="X424" s="90"/>
      <c r="Y424" s="90"/>
      <c r="Z424" s="90"/>
    </row>
    <row r="425">
      <c r="A425" s="90"/>
      <c r="B425" s="90"/>
      <c r="C425" s="90"/>
      <c r="D425" s="90"/>
      <c r="E425" s="90"/>
      <c r="F425" s="90"/>
      <c r="G425" s="90"/>
      <c r="H425" s="90"/>
      <c r="I425" s="90"/>
      <c r="J425" s="90"/>
      <c r="K425" s="90"/>
      <c r="L425" s="90"/>
      <c r="M425" s="90"/>
      <c r="N425" s="90"/>
      <c r="O425" s="90"/>
      <c r="P425" s="90"/>
      <c r="Q425" s="90"/>
      <c r="R425" s="90"/>
      <c r="S425" s="90"/>
      <c r="T425" s="90"/>
      <c r="U425" s="90"/>
      <c r="V425" s="90"/>
      <c r="W425" s="90"/>
      <c r="X425" s="90"/>
      <c r="Y425" s="90"/>
      <c r="Z425" s="90"/>
    </row>
    <row r="426">
      <c r="A426" s="90"/>
      <c r="B426" s="90"/>
      <c r="C426" s="90"/>
      <c r="D426" s="90"/>
      <c r="E426" s="90"/>
      <c r="F426" s="90"/>
      <c r="G426" s="90"/>
      <c r="H426" s="90"/>
      <c r="I426" s="90"/>
      <c r="J426" s="90"/>
      <c r="K426" s="90"/>
      <c r="L426" s="90"/>
      <c r="M426" s="90"/>
      <c r="N426" s="90"/>
      <c r="O426" s="90"/>
      <c r="P426" s="90"/>
      <c r="Q426" s="90"/>
      <c r="R426" s="90"/>
      <c r="S426" s="90"/>
      <c r="T426" s="90"/>
      <c r="U426" s="90"/>
      <c r="V426" s="90"/>
      <c r="W426" s="90"/>
      <c r="X426" s="90"/>
      <c r="Y426" s="90"/>
      <c r="Z426" s="90"/>
    </row>
    <row r="427">
      <c r="A427" s="90"/>
      <c r="B427" s="90"/>
      <c r="C427" s="90"/>
      <c r="D427" s="90"/>
      <c r="E427" s="90"/>
      <c r="F427" s="90"/>
      <c r="G427" s="90"/>
      <c r="H427" s="90"/>
      <c r="I427" s="90"/>
      <c r="J427" s="90"/>
      <c r="K427" s="90"/>
      <c r="L427" s="90"/>
      <c r="M427" s="90"/>
      <c r="N427" s="90"/>
      <c r="O427" s="90"/>
      <c r="P427" s="90"/>
      <c r="Q427" s="90"/>
      <c r="R427" s="90"/>
      <c r="S427" s="90"/>
      <c r="T427" s="90"/>
      <c r="U427" s="90"/>
      <c r="V427" s="90"/>
      <c r="W427" s="90"/>
      <c r="X427" s="90"/>
      <c r="Y427" s="90"/>
      <c r="Z427" s="90"/>
    </row>
    <row r="428">
      <c r="A428" s="90"/>
      <c r="B428" s="90"/>
      <c r="C428" s="90"/>
      <c r="D428" s="90"/>
      <c r="E428" s="90"/>
      <c r="F428" s="90"/>
      <c r="G428" s="90"/>
      <c r="H428" s="90"/>
      <c r="I428" s="90"/>
      <c r="J428" s="90"/>
      <c r="K428" s="90"/>
      <c r="L428" s="90"/>
      <c r="M428" s="90"/>
      <c r="N428" s="90"/>
      <c r="O428" s="90"/>
      <c r="P428" s="90"/>
      <c r="Q428" s="90"/>
      <c r="R428" s="90"/>
      <c r="S428" s="90"/>
      <c r="T428" s="90"/>
      <c r="U428" s="90"/>
      <c r="V428" s="90"/>
      <c r="W428" s="90"/>
      <c r="X428" s="90"/>
      <c r="Y428" s="90"/>
      <c r="Z428" s="90"/>
    </row>
    <row r="429">
      <c r="A429" s="90"/>
      <c r="B429" s="90"/>
      <c r="C429" s="90"/>
      <c r="D429" s="90"/>
      <c r="E429" s="90"/>
      <c r="F429" s="90"/>
      <c r="G429" s="90"/>
      <c r="H429" s="90"/>
      <c r="I429" s="90"/>
      <c r="J429" s="90"/>
      <c r="K429" s="90"/>
      <c r="L429" s="90"/>
      <c r="M429" s="90"/>
      <c r="N429" s="90"/>
      <c r="O429" s="90"/>
      <c r="P429" s="90"/>
      <c r="Q429" s="90"/>
      <c r="R429" s="90"/>
      <c r="S429" s="90"/>
      <c r="T429" s="90"/>
      <c r="U429" s="90"/>
      <c r="V429" s="90"/>
      <c r="W429" s="90"/>
      <c r="X429" s="90"/>
      <c r="Y429" s="90"/>
      <c r="Z429" s="90"/>
    </row>
    <row r="430">
      <c r="A430" s="90"/>
      <c r="B430" s="90"/>
      <c r="C430" s="90"/>
      <c r="D430" s="90"/>
      <c r="E430" s="90"/>
      <c r="F430" s="90"/>
      <c r="G430" s="90"/>
      <c r="H430" s="90"/>
      <c r="I430" s="90"/>
      <c r="J430" s="90"/>
      <c r="K430" s="90"/>
      <c r="L430" s="90"/>
      <c r="M430" s="90"/>
      <c r="N430" s="90"/>
      <c r="O430" s="90"/>
      <c r="P430" s="90"/>
      <c r="Q430" s="90"/>
      <c r="R430" s="90"/>
      <c r="S430" s="90"/>
      <c r="T430" s="90"/>
      <c r="U430" s="90"/>
      <c r="V430" s="90"/>
      <c r="W430" s="90"/>
      <c r="X430" s="90"/>
      <c r="Y430" s="90"/>
      <c r="Z430" s="90"/>
    </row>
    <row r="431">
      <c r="A431" s="90"/>
      <c r="B431" s="90"/>
      <c r="C431" s="90"/>
      <c r="D431" s="90"/>
      <c r="E431" s="90"/>
      <c r="F431" s="90"/>
      <c r="G431" s="90"/>
      <c r="H431" s="90"/>
      <c r="I431" s="90"/>
      <c r="J431" s="90"/>
      <c r="K431" s="90"/>
      <c r="L431" s="90"/>
      <c r="M431" s="90"/>
      <c r="N431" s="90"/>
      <c r="O431" s="90"/>
      <c r="P431" s="90"/>
      <c r="Q431" s="90"/>
      <c r="R431" s="90"/>
      <c r="S431" s="90"/>
      <c r="T431" s="90"/>
      <c r="U431" s="90"/>
      <c r="V431" s="90"/>
      <c r="W431" s="90"/>
      <c r="X431" s="90"/>
      <c r="Y431" s="90"/>
      <c r="Z431" s="90"/>
    </row>
    <row r="432">
      <c r="A432" s="90"/>
      <c r="B432" s="90"/>
      <c r="C432" s="90"/>
      <c r="D432" s="90"/>
      <c r="E432" s="90"/>
      <c r="F432" s="90"/>
      <c r="G432" s="90"/>
      <c r="H432" s="90"/>
      <c r="I432" s="90"/>
      <c r="J432" s="90"/>
      <c r="K432" s="90"/>
      <c r="L432" s="90"/>
      <c r="M432" s="90"/>
      <c r="N432" s="90"/>
      <c r="O432" s="90"/>
      <c r="P432" s="90"/>
      <c r="Q432" s="90"/>
      <c r="R432" s="90"/>
      <c r="S432" s="90"/>
      <c r="T432" s="90"/>
      <c r="U432" s="90"/>
      <c r="V432" s="90"/>
      <c r="W432" s="90"/>
      <c r="X432" s="90"/>
      <c r="Y432" s="90"/>
      <c r="Z432" s="90"/>
    </row>
    <row r="433">
      <c r="A433" s="90"/>
      <c r="B433" s="90"/>
      <c r="C433" s="90"/>
      <c r="D433" s="90"/>
      <c r="E433" s="90"/>
      <c r="F433" s="90"/>
      <c r="G433" s="90"/>
      <c r="H433" s="90"/>
      <c r="I433" s="90"/>
      <c r="J433" s="90"/>
      <c r="K433" s="90"/>
      <c r="L433" s="90"/>
      <c r="M433" s="90"/>
      <c r="N433" s="90"/>
      <c r="O433" s="90"/>
      <c r="P433" s="90"/>
      <c r="Q433" s="90"/>
      <c r="R433" s="90"/>
      <c r="S433" s="90"/>
      <c r="T433" s="90"/>
      <c r="U433" s="90"/>
      <c r="V433" s="90"/>
      <c r="W433" s="90"/>
      <c r="X433" s="90"/>
      <c r="Y433" s="90"/>
      <c r="Z433" s="90"/>
    </row>
    <row r="434">
      <c r="A434" s="90"/>
      <c r="B434" s="90"/>
      <c r="C434" s="90"/>
      <c r="D434" s="90"/>
      <c r="E434" s="90"/>
      <c r="F434" s="90"/>
      <c r="G434" s="90"/>
      <c r="H434" s="90"/>
      <c r="I434" s="90"/>
      <c r="J434" s="90"/>
      <c r="K434" s="90"/>
      <c r="L434" s="90"/>
      <c r="M434" s="90"/>
      <c r="N434" s="90"/>
      <c r="O434" s="90"/>
      <c r="P434" s="90"/>
      <c r="Q434" s="90"/>
      <c r="R434" s="90"/>
      <c r="S434" s="90"/>
      <c r="T434" s="90"/>
      <c r="U434" s="90"/>
      <c r="V434" s="90"/>
      <c r="W434" s="90"/>
      <c r="X434" s="90"/>
      <c r="Y434" s="90"/>
      <c r="Z434" s="90"/>
    </row>
    <row r="435">
      <c r="A435" s="90"/>
      <c r="B435" s="90"/>
      <c r="C435" s="90"/>
      <c r="D435" s="90"/>
      <c r="E435" s="90"/>
      <c r="F435" s="90"/>
      <c r="G435" s="90"/>
      <c r="H435" s="90"/>
      <c r="I435" s="90"/>
      <c r="J435" s="90"/>
      <c r="K435" s="90"/>
      <c r="L435" s="90"/>
      <c r="M435" s="90"/>
      <c r="N435" s="90"/>
      <c r="O435" s="90"/>
      <c r="P435" s="90"/>
      <c r="Q435" s="90"/>
      <c r="R435" s="90"/>
      <c r="S435" s="90"/>
      <c r="T435" s="90"/>
      <c r="U435" s="90"/>
      <c r="V435" s="90"/>
      <c r="W435" s="90"/>
      <c r="X435" s="90"/>
      <c r="Y435" s="90"/>
      <c r="Z435" s="90"/>
    </row>
    <row r="436">
      <c r="A436" s="90"/>
      <c r="B436" s="90"/>
      <c r="C436" s="90"/>
      <c r="D436" s="90"/>
      <c r="E436" s="90"/>
      <c r="F436" s="90"/>
      <c r="G436" s="90"/>
      <c r="H436" s="90"/>
      <c r="I436" s="90"/>
      <c r="J436" s="90"/>
      <c r="K436" s="90"/>
      <c r="L436" s="90"/>
      <c r="M436" s="90"/>
      <c r="N436" s="90"/>
      <c r="O436" s="90"/>
      <c r="P436" s="90"/>
      <c r="Q436" s="90"/>
      <c r="R436" s="90"/>
      <c r="S436" s="90"/>
      <c r="T436" s="90"/>
      <c r="U436" s="90"/>
      <c r="V436" s="90"/>
      <c r="W436" s="90"/>
      <c r="X436" s="90"/>
      <c r="Y436" s="90"/>
      <c r="Z436" s="90"/>
    </row>
    <row r="437">
      <c r="A437" s="90"/>
      <c r="B437" s="90"/>
      <c r="C437" s="90"/>
      <c r="D437" s="90"/>
      <c r="E437" s="90"/>
      <c r="F437" s="90"/>
      <c r="G437" s="90"/>
      <c r="H437" s="90"/>
      <c r="I437" s="90"/>
      <c r="J437" s="90"/>
      <c r="K437" s="90"/>
      <c r="L437" s="90"/>
      <c r="M437" s="90"/>
      <c r="N437" s="90"/>
      <c r="O437" s="90"/>
      <c r="P437" s="90"/>
      <c r="Q437" s="90"/>
      <c r="R437" s="90"/>
      <c r="S437" s="90"/>
      <c r="T437" s="90"/>
      <c r="U437" s="90"/>
      <c r="V437" s="90"/>
      <c r="W437" s="90"/>
      <c r="X437" s="90"/>
      <c r="Y437" s="90"/>
      <c r="Z437" s="90"/>
    </row>
    <row r="438">
      <c r="A438" s="90"/>
      <c r="B438" s="90"/>
      <c r="C438" s="90"/>
      <c r="D438" s="90"/>
      <c r="E438" s="90"/>
      <c r="F438" s="90"/>
      <c r="G438" s="90"/>
      <c r="H438" s="90"/>
      <c r="I438" s="90"/>
      <c r="J438" s="90"/>
      <c r="K438" s="90"/>
      <c r="L438" s="90"/>
      <c r="M438" s="90"/>
      <c r="N438" s="90"/>
      <c r="O438" s="90"/>
      <c r="P438" s="90"/>
      <c r="Q438" s="90"/>
      <c r="R438" s="90"/>
      <c r="S438" s="90"/>
      <c r="T438" s="90"/>
      <c r="U438" s="90"/>
      <c r="V438" s="90"/>
      <c r="W438" s="90"/>
      <c r="X438" s="90"/>
      <c r="Y438" s="90"/>
      <c r="Z438" s="90"/>
    </row>
    <row r="439">
      <c r="A439" s="90"/>
      <c r="B439" s="90"/>
      <c r="C439" s="90"/>
      <c r="D439" s="90"/>
      <c r="E439" s="90"/>
      <c r="F439" s="90"/>
      <c r="G439" s="90"/>
      <c r="H439" s="90"/>
      <c r="I439" s="90"/>
      <c r="J439" s="90"/>
      <c r="K439" s="90"/>
      <c r="L439" s="90"/>
      <c r="M439" s="90"/>
      <c r="N439" s="90"/>
      <c r="O439" s="90"/>
      <c r="P439" s="90"/>
      <c r="Q439" s="90"/>
      <c r="R439" s="90"/>
      <c r="S439" s="90"/>
      <c r="T439" s="90"/>
      <c r="U439" s="90"/>
      <c r="V439" s="90"/>
      <c r="W439" s="90"/>
      <c r="X439" s="90"/>
      <c r="Y439" s="90"/>
      <c r="Z439" s="90"/>
    </row>
    <row r="440">
      <c r="A440" s="90"/>
      <c r="B440" s="90"/>
      <c r="C440" s="90"/>
      <c r="D440" s="90"/>
      <c r="E440" s="90"/>
      <c r="F440" s="90"/>
      <c r="G440" s="90"/>
      <c r="H440" s="90"/>
      <c r="I440" s="90"/>
      <c r="J440" s="90"/>
      <c r="K440" s="90"/>
      <c r="L440" s="90"/>
      <c r="M440" s="90"/>
      <c r="N440" s="90"/>
      <c r="O440" s="90"/>
      <c r="P440" s="90"/>
      <c r="Q440" s="90"/>
      <c r="R440" s="90"/>
      <c r="S440" s="90"/>
      <c r="T440" s="90"/>
      <c r="U440" s="90"/>
      <c r="V440" s="90"/>
      <c r="W440" s="90"/>
      <c r="X440" s="90"/>
      <c r="Y440" s="90"/>
      <c r="Z440" s="90"/>
    </row>
    <row r="441">
      <c r="A441" s="90"/>
      <c r="B441" s="90"/>
      <c r="C441" s="90"/>
      <c r="D441" s="90"/>
      <c r="E441" s="90"/>
      <c r="F441" s="90"/>
      <c r="G441" s="90"/>
      <c r="H441" s="90"/>
      <c r="I441" s="90"/>
      <c r="J441" s="90"/>
      <c r="K441" s="90"/>
      <c r="L441" s="90"/>
      <c r="M441" s="90"/>
      <c r="N441" s="90"/>
      <c r="O441" s="90"/>
      <c r="P441" s="90"/>
      <c r="Q441" s="90"/>
      <c r="R441" s="90"/>
      <c r="S441" s="90"/>
      <c r="T441" s="90"/>
      <c r="U441" s="90"/>
      <c r="V441" s="90"/>
      <c r="W441" s="90"/>
      <c r="X441" s="90"/>
      <c r="Y441" s="90"/>
      <c r="Z441" s="90"/>
    </row>
    <row r="442">
      <c r="A442" s="90"/>
      <c r="B442" s="90"/>
      <c r="C442" s="90"/>
      <c r="D442" s="90"/>
      <c r="E442" s="90"/>
      <c r="F442" s="90"/>
      <c r="G442" s="90"/>
      <c r="H442" s="90"/>
      <c r="I442" s="90"/>
      <c r="J442" s="90"/>
      <c r="K442" s="90"/>
      <c r="L442" s="90"/>
      <c r="M442" s="90"/>
      <c r="N442" s="90"/>
      <c r="O442" s="90"/>
      <c r="P442" s="90"/>
      <c r="Q442" s="90"/>
      <c r="R442" s="90"/>
      <c r="S442" s="90"/>
      <c r="T442" s="90"/>
      <c r="U442" s="90"/>
      <c r="V442" s="90"/>
      <c r="W442" s="90"/>
      <c r="X442" s="90"/>
      <c r="Y442" s="90"/>
      <c r="Z442" s="90"/>
    </row>
    <row r="443">
      <c r="A443" s="90"/>
      <c r="B443" s="90"/>
      <c r="C443" s="90"/>
      <c r="D443" s="90"/>
      <c r="E443" s="90"/>
      <c r="F443" s="90"/>
      <c r="G443" s="90"/>
      <c r="H443" s="90"/>
      <c r="I443" s="90"/>
      <c r="J443" s="90"/>
      <c r="K443" s="90"/>
      <c r="L443" s="90"/>
      <c r="M443" s="90"/>
      <c r="N443" s="90"/>
      <c r="O443" s="90"/>
      <c r="P443" s="90"/>
      <c r="Q443" s="90"/>
      <c r="R443" s="90"/>
      <c r="S443" s="90"/>
      <c r="T443" s="90"/>
      <c r="U443" s="90"/>
      <c r="V443" s="90"/>
      <c r="W443" s="90"/>
      <c r="X443" s="90"/>
      <c r="Y443" s="90"/>
      <c r="Z443" s="90"/>
    </row>
    <row r="444">
      <c r="A444" s="90"/>
      <c r="B444" s="90"/>
      <c r="C444" s="90"/>
      <c r="D444" s="90"/>
      <c r="E444" s="90"/>
      <c r="F444" s="90"/>
      <c r="G444" s="90"/>
      <c r="H444" s="90"/>
      <c r="I444" s="90"/>
      <c r="J444" s="90"/>
      <c r="K444" s="90"/>
      <c r="L444" s="90"/>
      <c r="M444" s="90"/>
      <c r="N444" s="90"/>
      <c r="O444" s="90"/>
      <c r="P444" s="90"/>
      <c r="Q444" s="90"/>
      <c r="R444" s="90"/>
      <c r="S444" s="90"/>
      <c r="T444" s="90"/>
      <c r="U444" s="90"/>
      <c r="V444" s="90"/>
      <c r="W444" s="90"/>
      <c r="X444" s="90"/>
      <c r="Y444" s="90"/>
      <c r="Z444" s="90"/>
    </row>
    <row r="445">
      <c r="A445" s="90"/>
      <c r="B445" s="90"/>
      <c r="C445" s="90"/>
      <c r="D445" s="90"/>
      <c r="E445" s="90"/>
      <c r="F445" s="90"/>
      <c r="G445" s="90"/>
      <c r="H445" s="90"/>
      <c r="I445" s="90"/>
      <c r="J445" s="90"/>
      <c r="K445" s="90"/>
      <c r="L445" s="90"/>
      <c r="M445" s="90"/>
      <c r="N445" s="90"/>
      <c r="O445" s="90"/>
      <c r="P445" s="90"/>
      <c r="Q445" s="90"/>
      <c r="R445" s="90"/>
      <c r="S445" s="90"/>
      <c r="T445" s="90"/>
      <c r="U445" s="90"/>
      <c r="V445" s="90"/>
      <c r="W445" s="90"/>
      <c r="X445" s="90"/>
      <c r="Y445" s="90"/>
      <c r="Z445" s="90"/>
    </row>
    <row r="446">
      <c r="A446" s="90"/>
      <c r="B446" s="90"/>
      <c r="C446" s="90"/>
      <c r="D446" s="90"/>
      <c r="E446" s="90"/>
      <c r="F446" s="90"/>
      <c r="G446" s="90"/>
      <c r="H446" s="90"/>
      <c r="I446" s="90"/>
      <c r="J446" s="90"/>
      <c r="K446" s="90"/>
      <c r="L446" s="90"/>
      <c r="M446" s="90"/>
      <c r="N446" s="90"/>
      <c r="O446" s="90"/>
      <c r="P446" s="90"/>
      <c r="Q446" s="90"/>
      <c r="R446" s="90"/>
      <c r="S446" s="90"/>
      <c r="T446" s="90"/>
      <c r="U446" s="90"/>
      <c r="V446" s="90"/>
      <c r="W446" s="90"/>
      <c r="X446" s="90"/>
      <c r="Y446" s="90"/>
      <c r="Z446" s="90"/>
    </row>
    <row r="447">
      <c r="A447" s="90"/>
      <c r="B447" s="90"/>
      <c r="C447" s="90"/>
      <c r="D447" s="90"/>
      <c r="E447" s="90"/>
      <c r="F447" s="90"/>
      <c r="G447" s="90"/>
      <c r="H447" s="90"/>
      <c r="I447" s="90"/>
      <c r="J447" s="90"/>
      <c r="K447" s="90"/>
      <c r="L447" s="90"/>
      <c r="M447" s="90"/>
      <c r="N447" s="90"/>
      <c r="O447" s="90"/>
      <c r="P447" s="90"/>
      <c r="Q447" s="90"/>
      <c r="R447" s="90"/>
      <c r="S447" s="90"/>
      <c r="T447" s="90"/>
      <c r="U447" s="90"/>
      <c r="V447" s="90"/>
      <c r="W447" s="90"/>
      <c r="X447" s="90"/>
      <c r="Y447" s="90"/>
      <c r="Z447" s="90"/>
    </row>
    <row r="448">
      <c r="A448" s="90"/>
      <c r="B448" s="90"/>
      <c r="C448" s="90"/>
      <c r="D448" s="90"/>
      <c r="E448" s="90"/>
      <c r="F448" s="90"/>
      <c r="G448" s="90"/>
      <c r="H448" s="90"/>
      <c r="I448" s="90"/>
      <c r="J448" s="90"/>
      <c r="K448" s="90"/>
      <c r="L448" s="90"/>
      <c r="M448" s="90"/>
      <c r="N448" s="90"/>
      <c r="O448" s="90"/>
      <c r="P448" s="90"/>
      <c r="Q448" s="90"/>
      <c r="R448" s="90"/>
      <c r="S448" s="90"/>
      <c r="T448" s="90"/>
      <c r="U448" s="90"/>
      <c r="V448" s="90"/>
      <c r="W448" s="90"/>
      <c r="X448" s="90"/>
      <c r="Y448" s="90"/>
      <c r="Z448" s="90"/>
    </row>
    <row r="449">
      <c r="A449" s="90"/>
      <c r="B449" s="90"/>
      <c r="C449" s="90"/>
      <c r="D449" s="90"/>
      <c r="E449" s="90"/>
      <c r="F449" s="90"/>
      <c r="G449" s="90"/>
      <c r="H449" s="90"/>
      <c r="I449" s="90"/>
      <c r="J449" s="90"/>
      <c r="K449" s="90"/>
      <c r="L449" s="90"/>
      <c r="M449" s="90"/>
      <c r="N449" s="90"/>
      <c r="O449" s="90"/>
      <c r="P449" s="90"/>
      <c r="Q449" s="90"/>
      <c r="R449" s="90"/>
      <c r="S449" s="90"/>
      <c r="T449" s="90"/>
      <c r="U449" s="90"/>
      <c r="V449" s="90"/>
      <c r="W449" s="90"/>
      <c r="X449" s="90"/>
      <c r="Y449" s="90"/>
      <c r="Z449" s="90"/>
    </row>
    <row r="450">
      <c r="A450" s="90"/>
      <c r="B450" s="90"/>
      <c r="C450" s="90"/>
      <c r="D450" s="90"/>
      <c r="E450" s="90"/>
      <c r="F450" s="90"/>
      <c r="G450" s="90"/>
      <c r="H450" s="90"/>
      <c r="I450" s="90"/>
      <c r="J450" s="90"/>
      <c r="K450" s="90"/>
      <c r="L450" s="90"/>
      <c r="M450" s="90"/>
      <c r="N450" s="90"/>
      <c r="O450" s="90"/>
      <c r="P450" s="90"/>
      <c r="Q450" s="90"/>
      <c r="R450" s="90"/>
      <c r="S450" s="90"/>
      <c r="T450" s="90"/>
      <c r="U450" s="90"/>
      <c r="V450" s="90"/>
      <c r="W450" s="90"/>
      <c r="X450" s="90"/>
      <c r="Y450" s="90"/>
      <c r="Z450" s="90"/>
    </row>
    <row r="451">
      <c r="A451" s="90"/>
      <c r="B451" s="90"/>
      <c r="C451" s="90"/>
      <c r="D451" s="90"/>
      <c r="E451" s="90"/>
      <c r="F451" s="90"/>
      <c r="G451" s="90"/>
      <c r="H451" s="90"/>
      <c r="I451" s="90"/>
      <c r="J451" s="90"/>
      <c r="K451" s="90"/>
      <c r="L451" s="90"/>
      <c r="M451" s="90"/>
      <c r="N451" s="90"/>
      <c r="O451" s="90"/>
      <c r="P451" s="90"/>
      <c r="Q451" s="90"/>
      <c r="R451" s="90"/>
      <c r="S451" s="90"/>
      <c r="T451" s="90"/>
      <c r="U451" s="90"/>
      <c r="V451" s="90"/>
      <c r="W451" s="90"/>
      <c r="X451" s="90"/>
      <c r="Y451" s="90"/>
      <c r="Z451" s="90"/>
    </row>
    <row r="452">
      <c r="A452" s="90"/>
      <c r="B452" s="90"/>
      <c r="C452" s="90"/>
      <c r="D452" s="90"/>
      <c r="E452" s="90"/>
      <c r="F452" s="90"/>
      <c r="G452" s="90"/>
      <c r="H452" s="90"/>
      <c r="I452" s="90"/>
      <c r="J452" s="90"/>
      <c r="K452" s="90"/>
      <c r="L452" s="90"/>
      <c r="M452" s="90"/>
      <c r="N452" s="90"/>
      <c r="O452" s="90"/>
      <c r="P452" s="90"/>
      <c r="Q452" s="90"/>
      <c r="R452" s="90"/>
      <c r="S452" s="90"/>
      <c r="T452" s="90"/>
      <c r="U452" s="90"/>
      <c r="V452" s="90"/>
      <c r="W452" s="90"/>
      <c r="X452" s="90"/>
      <c r="Y452" s="90"/>
      <c r="Z452" s="90"/>
    </row>
    <row r="453">
      <c r="A453" s="90"/>
      <c r="B453" s="90"/>
      <c r="C453" s="90"/>
      <c r="D453" s="90"/>
      <c r="E453" s="90"/>
      <c r="F453" s="90"/>
      <c r="G453" s="90"/>
      <c r="H453" s="90"/>
      <c r="I453" s="90"/>
      <c r="J453" s="90"/>
      <c r="K453" s="90"/>
      <c r="L453" s="90"/>
      <c r="M453" s="90"/>
      <c r="N453" s="90"/>
      <c r="O453" s="90"/>
      <c r="P453" s="90"/>
      <c r="Q453" s="90"/>
      <c r="R453" s="90"/>
      <c r="S453" s="90"/>
      <c r="T453" s="90"/>
      <c r="U453" s="90"/>
      <c r="V453" s="90"/>
      <c r="W453" s="90"/>
      <c r="X453" s="90"/>
      <c r="Y453" s="90"/>
      <c r="Z453" s="90"/>
    </row>
    <row r="454">
      <c r="A454" s="90"/>
      <c r="B454" s="90"/>
      <c r="C454" s="90"/>
      <c r="D454" s="90"/>
      <c r="E454" s="90"/>
      <c r="F454" s="90"/>
      <c r="G454" s="90"/>
      <c r="H454" s="90"/>
      <c r="I454" s="90"/>
      <c r="J454" s="90"/>
      <c r="K454" s="90"/>
      <c r="L454" s="90"/>
      <c r="M454" s="90"/>
      <c r="N454" s="90"/>
      <c r="O454" s="90"/>
      <c r="P454" s="90"/>
      <c r="Q454" s="90"/>
      <c r="R454" s="90"/>
      <c r="S454" s="90"/>
      <c r="T454" s="90"/>
      <c r="U454" s="90"/>
      <c r="V454" s="90"/>
      <c r="W454" s="90"/>
      <c r="X454" s="90"/>
      <c r="Y454" s="90"/>
      <c r="Z454" s="90"/>
    </row>
    <row r="455">
      <c r="A455" s="90"/>
      <c r="B455" s="90"/>
      <c r="C455" s="90"/>
      <c r="D455" s="90"/>
      <c r="E455" s="90"/>
      <c r="F455" s="90"/>
      <c r="G455" s="90"/>
      <c r="H455" s="90"/>
      <c r="I455" s="90"/>
      <c r="J455" s="90"/>
      <c r="K455" s="90"/>
      <c r="L455" s="90"/>
      <c r="M455" s="90"/>
      <c r="N455" s="90"/>
      <c r="O455" s="90"/>
      <c r="P455" s="90"/>
      <c r="Q455" s="90"/>
      <c r="R455" s="90"/>
      <c r="S455" s="90"/>
      <c r="T455" s="90"/>
      <c r="U455" s="90"/>
      <c r="V455" s="90"/>
      <c r="W455" s="90"/>
      <c r="X455" s="90"/>
      <c r="Y455" s="90"/>
      <c r="Z455" s="90"/>
    </row>
    <row r="456">
      <c r="A456" s="90"/>
      <c r="B456" s="90"/>
      <c r="C456" s="90"/>
      <c r="D456" s="90"/>
      <c r="E456" s="90"/>
      <c r="F456" s="90"/>
      <c r="G456" s="90"/>
      <c r="H456" s="90"/>
      <c r="I456" s="90"/>
      <c r="J456" s="90"/>
      <c r="K456" s="90"/>
      <c r="L456" s="90"/>
      <c r="M456" s="90"/>
      <c r="N456" s="90"/>
      <c r="O456" s="90"/>
      <c r="P456" s="90"/>
      <c r="Q456" s="90"/>
      <c r="R456" s="90"/>
      <c r="S456" s="90"/>
      <c r="T456" s="90"/>
      <c r="U456" s="90"/>
      <c r="V456" s="90"/>
      <c r="W456" s="90"/>
      <c r="X456" s="90"/>
      <c r="Y456" s="90"/>
      <c r="Z456" s="90"/>
    </row>
    <row r="457">
      <c r="A457" s="90"/>
      <c r="B457" s="90"/>
      <c r="C457" s="90"/>
      <c r="D457" s="90"/>
      <c r="E457" s="90"/>
      <c r="F457" s="90"/>
      <c r="G457" s="90"/>
      <c r="H457" s="90"/>
      <c r="I457" s="90"/>
      <c r="J457" s="90"/>
      <c r="K457" s="90"/>
      <c r="L457" s="90"/>
      <c r="M457" s="90"/>
      <c r="N457" s="90"/>
      <c r="O457" s="90"/>
      <c r="P457" s="90"/>
      <c r="Q457" s="90"/>
      <c r="R457" s="90"/>
      <c r="S457" s="90"/>
      <c r="T457" s="90"/>
      <c r="U457" s="90"/>
      <c r="V457" s="90"/>
      <c r="W457" s="90"/>
      <c r="X457" s="90"/>
      <c r="Y457" s="90"/>
      <c r="Z457" s="90"/>
    </row>
    <row r="458">
      <c r="A458" s="90"/>
      <c r="B458" s="90"/>
      <c r="C458" s="90"/>
      <c r="D458" s="90"/>
      <c r="E458" s="90"/>
      <c r="F458" s="90"/>
      <c r="G458" s="90"/>
      <c r="H458" s="90"/>
      <c r="I458" s="90"/>
      <c r="J458" s="90"/>
      <c r="K458" s="90"/>
      <c r="L458" s="90"/>
      <c r="M458" s="90"/>
      <c r="N458" s="90"/>
      <c r="O458" s="90"/>
      <c r="P458" s="90"/>
      <c r="Q458" s="90"/>
      <c r="R458" s="90"/>
      <c r="S458" s="90"/>
      <c r="T458" s="90"/>
      <c r="U458" s="90"/>
      <c r="V458" s="90"/>
      <c r="W458" s="90"/>
      <c r="X458" s="90"/>
      <c r="Y458" s="90"/>
      <c r="Z458" s="90"/>
    </row>
    <row r="459">
      <c r="A459" s="90"/>
      <c r="B459" s="90"/>
      <c r="C459" s="90"/>
      <c r="D459" s="90"/>
      <c r="E459" s="90"/>
      <c r="F459" s="90"/>
      <c r="G459" s="90"/>
      <c r="H459" s="90"/>
      <c r="I459" s="90"/>
      <c r="J459" s="90"/>
      <c r="K459" s="90"/>
      <c r="L459" s="90"/>
      <c r="M459" s="90"/>
      <c r="N459" s="90"/>
      <c r="O459" s="90"/>
      <c r="P459" s="90"/>
      <c r="Q459" s="90"/>
      <c r="R459" s="90"/>
      <c r="S459" s="90"/>
      <c r="T459" s="90"/>
      <c r="U459" s="90"/>
      <c r="V459" s="90"/>
      <c r="W459" s="90"/>
      <c r="X459" s="90"/>
      <c r="Y459" s="90"/>
      <c r="Z459" s="90"/>
    </row>
    <row r="460">
      <c r="A460" s="90"/>
      <c r="B460" s="90"/>
      <c r="C460" s="90"/>
      <c r="D460" s="90"/>
      <c r="E460" s="90"/>
      <c r="F460" s="90"/>
      <c r="G460" s="90"/>
      <c r="H460" s="90"/>
      <c r="I460" s="90"/>
      <c r="J460" s="90"/>
      <c r="K460" s="90"/>
      <c r="L460" s="90"/>
      <c r="M460" s="90"/>
      <c r="N460" s="90"/>
      <c r="O460" s="90"/>
      <c r="P460" s="90"/>
      <c r="Q460" s="90"/>
      <c r="R460" s="90"/>
      <c r="S460" s="90"/>
      <c r="T460" s="90"/>
      <c r="U460" s="90"/>
      <c r="V460" s="90"/>
      <c r="W460" s="90"/>
      <c r="X460" s="90"/>
      <c r="Y460" s="90"/>
      <c r="Z460" s="90"/>
    </row>
    <row r="461">
      <c r="A461" s="90"/>
      <c r="B461" s="90"/>
      <c r="C461" s="90"/>
      <c r="D461" s="90"/>
      <c r="E461" s="90"/>
      <c r="F461" s="90"/>
      <c r="G461" s="90"/>
      <c r="H461" s="90"/>
      <c r="I461" s="90"/>
      <c r="J461" s="90"/>
      <c r="K461" s="90"/>
      <c r="L461" s="90"/>
      <c r="M461" s="90"/>
      <c r="N461" s="90"/>
      <c r="O461" s="90"/>
      <c r="P461" s="90"/>
      <c r="Q461" s="90"/>
      <c r="R461" s="90"/>
      <c r="S461" s="90"/>
      <c r="T461" s="90"/>
      <c r="U461" s="90"/>
      <c r="V461" s="90"/>
      <c r="W461" s="90"/>
      <c r="X461" s="90"/>
      <c r="Y461" s="90"/>
      <c r="Z461" s="90"/>
    </row>
    <row r="462">
      <c r="A462" s="90"/>
      <c r="B462" s="90"/>
      <c r="C462" s="90"/>
      <c r="D462" s="90"/>
      <c r="E462" s="90"/>
      <c r="F462" s="90"/>
      <c r="G462" s="90"/>
      <c r="H462" s="90"/>
      <c r="I462" s="90"/>
      <c r="J462" s="90"/>
      <c r="K462" s="90"/>
      <c r="L462" s="90"/>
      <c r="M462" s="90"/>
      <c r="N462" s="90"/>
      <c r="O462" s="90"/>
      <c r="P462" s="90"/>
      <c r="Q462" s="90"/>
      <c r="R462" s="90"/>
      <c r="S462" s="90"/>
      <c r="T462" s="90"/>
      <c r="U462" s="90"/>
      <c r="V462" s="90"/>
      <c r="W462" s="90"/>
      <c r="X462" s="90"/>
      <c r="Y462" s="90"/>
      <c r="Z462" s="90"/>
    </row>
    <row r="463">
      <c r="A463" s="90"/>
      <c r="B463" s="90"/>
      <c r="C463" s="90"/>
      <c r="D463" s="90"/>
      <c r="E463" s="90"/>
      <c r="F463" s="90"/>
      <c r="G463" s="90"/>
      <c r="H463" s="90"/>
      <c r="I463" s="90"/>
      <c r="J463" s="90"/>
      <c r="K463" s="90"/>
      <c r="L463" s="90"/>
      <c r="M463" s="90"/>
      <c r="N463" s="90"/>
      <c r="O463" s="90"/>
      <c r="P463" s="90"/>
      <c r="Q463" s="90"/>
      <c r="R463" s="90"/>
      <c r="S463" s="90"/>
      <c r="T463" s="90"/>
      <c r="U463" s="90"/>
      <c r="V463" s="90"/>
      <c r="W463" s="90"/>
      <c r="X463" s="90"/>
      <c r="Y463" s="90"/>
      <c r="Z463" s="90"/>
    </row>
    <row r="464">
      <c r="A464" s="90"/>
      <c r="B464" s="90"/>
      <c r="C464" s="90"/>
      <c r="D464" s="90"/>
      <c r="E464" s="90"/>
      <c r="F464" s="90"/>
      <c r="G464" s="90"/>
      <c r="H464" s="90"/>
      <c r="I464" s="90"/>
      <c r="J464" s="90"/>
      <c r="K464" s="90"/>
      <c r="L464" s="90"/>
      <c r="M464" s="90"/>
      <c r="N464" s="90"/>
      <c r="O464" s="90"/>
      <c r="P464" s="90"/>
      <c r="Q464" s="90"/>
      <c r="R464" s="90"/>
      <c r="S464" s="90"/>
      <c r="T464" s="90"/>
      <c r="U464" s="90"/>
      <c r="V464" s="90"/>
      <c r="W464" s="90"/>
      <c r="X464" s="90"/>
      <c r="Y464" s="90"/>
      <c r="Z464" s="90"/>
    </row>
    <row r="465">
      <c r="A465" s="90"/>
      <c r="B465" s="90"/>
      <c r="C465" s="90"/>
      <c r="D465" s="90"/>
      <c r="E465" s="90"/>
      <c r="F465" s="90"/>
      <c r="G465" s="90"/>
      <c r="H465" s="90"/>
      <c r="I465" s="90"/>
      <c r="J465" s="90"/>
      <c r="K465" s="90"/>
      <c r="L465" s="90"/>
      <c r="M465" s="90"/>
      <c r="N465" s="90"/>
      <c r="O465" s="90"/>
      <c r="P465" s="90"/>
      <c r="Q465" s="90"/>
      <c r="R465" s="90"/>
      <c r="S465" s="90"/>
      <c r="T465" s="90"/>
      <c r="U465" s="90"/>
      <c r="V465" s="90"/>
      <c r="W465" s="90"/>
      <c r="X465" s="90"/>
      <c r="Y465" s="90"/>
      <c r="Z465" s="90"/>
    </row>
    <row r="466">
      <c r="A466" s="90"/>
      <c r="B466" s="90"/>
      <c r="C466" s="90"/>
      <c r="D466" s="90"/>
      <c r="E466" s="90"/>
      <c r="F466" s="90"/>
      <c r="G466" s="90"/>
      <c r="H466" s="90"/>
      <c r="I466" s="90"/>
      <c r="J466" s="90"/>
      <c r="K466" s="90"/>
      <c r="L466" s="90"/>
      <c r="M466" s="90"/>
      <c r="N466" s="90"/>
      <c r="O466" s="90"/>
      <c r="P466" s="90"/>
      <c r="Q466" s="90"/>
      <c r="R466" s="90"/>
      <c r="S466" s="90"/>
      <c r="T466" s="90"/>
      <c r="U466" s="90"/>
      <c r="V466" s="90"/>
      <c r="W466" s="90"/>
      <c r="X466" s="90"/>
      <c r="Y466" s="90"/>
      <c r="Z466" s="90"/>
    </row>
    <row r="467">
      <c r="A467" s="90"/>
      <c r="B467" s="90"/>
      <c r="C467" s="90"/>
      <c r="D467" s="90"/>
      <c r="E467" s="90"/>
      <c r="F467" s="90"/>
      <c r="G467" s="90"/>
      <c r="H467" s="90"/>
      <c r="I467" s="90"/>
      <c r="J467" s="90"/>
      <c r="K467" s="90"/>
      <c r="L467" s="90"/>
      <c r="M467" s="90"/>
      <c r="N467" s="90"/>
      <c r="O467" s="90"/>
      <c r="P467" s="90"/>
      <c r="Q467" s="90"/>
      <c r="R467" s="90"/>
      <c r="S467" s="90"/>
      <c r="T467" s="90"/>
      <c r="U467" s="90"/>
      <c r="V467" s="90"/>
      <c r="W467" s="90"/>
      <c r="X467" s="90"/>
      <c r="Y467" s="90"/>
      <c r="Z467" s="90"/>
    </row>
    <row r="468">
      <c r="A468" s="90"/>
      <c r="B468" s="90"/>
      <c r="C468" s="90"/>
      <c r="D468" s="90"/>
      <c r="E468" s="90"/>
      <c r="F468" s="90"/>
      <c r="G468" s="90"/>
      <c r="H468" s="90"/>
      <c r="I468" s="90"/>
      <c r="J468" s="90"/>
      <c r="K468" s="90"/>
      <c r="L468" s="90"/>
      <c r="M468" s="90"/>
      <c r="N468" s="90"/>
      <c r="O468" s="90"/>
      <c r="P468" s="90"/>
      <c r="Q468" s="90"/>
      <c r="R468" s="90"/>
      <c r="S468" s="90"/>
      <c r="T468" s="90"/>
      <c r="U468" s="90"/>
      <c r="V468" s="90"/>
      <c r="W468" s="90"/>
      <c r="X468" s="90"/>
      <c r="Y468" s="90"/>
      <c r="Z468" s="90"/>
    </row>
    <row r="469">
      <c r="A469" s="90"/>
      <c r="B469" s="90"/>
      <c r="C469" s="90"/>
      <c r="D469" s="90"/>
      <c r="E469" s="90"/>
      <c r="F469" s="90"/>
      <c r="G469" s="90"/>
      <c r="H469" s="90"/>
      <c r="I469" s="90"/>
      <c r="J469" s="90"/>
      <c r="K469" s="90"/>
      <c r="L469" s="90"/>
      <c r="M469" s="90"/>
      <c r="N469" s="90"/>
      <c r="O469" s="90"/>
      <c r="P469" s="90"/>
      <c r="Q469" s="90"/>
      <c r="R469" s="90"/>
      <c r="S469" s="90"/>
      <c r="T469" s="90"/>
      <c r="U469" s="90"/>
      <c r="V469" s="90"/>
      <c r="W469" s="90"/>
      <c r="X469" s="90"/>
      <c r="Y469" s="90"/>
      <c r="Z469" s="90"/>
    </row>
    <row r="470">
      <c r="A470" s="90"/>
      <c r="B470" s="90"/>
      <c r="C470" s="90"/>
      <c r="D470" s="90"/>
      <c r="E470" s="90"/>
      <c r="F470" s="90"/>
      <c r="G470" s="90"/>
      <c r="H470" s="90"/>
      <c r="I470" s="90"/>
      <c r="J470" s="90"/>
      <c r="K470" s="90"/>
      <c r="L470" s="90"/>
      <c r="M470" s="90"/>
      <c r="N470" s="90"/>
      <c r="O470" s="90"/>
      <c r="P470" s="90"/>
      <c r="Q470" s="90"/>
      <c r="R470" s="90"/>
      <c r="S470" s="90"/>
      <c r="T470" s="90"/>
      <c r="U470" s="90"/>
      <c r="V470" s="90"/>
      <c r="W470" s="90"/>
      <c r="X470" s="90"/>
      <c r="Y470" s="90"/>
      <c r="Z470" s="90"/>
    </row>
    <row r="471">
      <c r="A471" s="90"/>
      <c r="B471" s="90"/>
      <c r="C471" s="90"/>
      <c r="D471" s="90"/>
      <c r="E471" s="90"/>
      <c r="F471" s="90"/>
      <c r="G471" s="90"/>
      <c r="H471" s="90"/>
      <c r="I471" s="90"/>
      <c r="J471" s="90"/>
      <c r="K471" s="90"/>
      <c r="L471" s="90"/>
      <c r="M471" s="90"/>
      <c r="N471" s="90"/>
      <c r="O471" s="90"/>
      <c r="P471" s="90"/>
      <c r="Q471" s="90"/>
      <c r="R471" s="90"/>
      <c r="S471" s="90"/>
      <c r="T471" s="90"/>
      <c r="U471" s="90"/>
      <c r="V471" s="90"/>
      <c r="W471" s="90"/>
      <c r="X471" s="90"/>
      <c r="Y471" s="90"/>
      <c r="Z471" s="90"/>
    </row>
    <row r="472">
      <c r="A472" s="90"/>
      <c r="B472" s="90"/>
      <c r="C472" s="90"/>
      <c r="D472" s="90"/>
      <c r="E472" s="90"/>
      <c r="F472" s="90"/>
      <c r="G472" s="90"/>
      <c r="H472" s="90"/>
      <c r="I472" s="90"/>
      <c r="J472" s="90"/>
      <c r="K472" s="90"/>
      <c r="L472" s="90"/>
      <c r="M472" s="90"/>
      <c r="N472" s="90"/>
      <c r="O472" s="90"/>
      <c r="P472" s="90"/>
      <c r="Q472" s="90"/>
      <c r="R472" s="90"/>
      <c r="S472" s="90"/>
      <c r="T472" s="90"/>
      <c r="U472" s="90"/>
      <c r="V472" s="90"/>
      <c r="W472" s="90"/>
      <c r="X472" s="90"/>
      <c r="Y472" s="90"/>
      <c r="Z472" s="90"/>
    </row>
    <row r="473">
      <c r="A473" s="90"/>
      <c r="B473" s="90"/>
      <c r="C473" s="90"/>
      <c r="D473" s="90"/>
      <c r="E473" s="90"/>
      <c r="F473" s="90"/>
      <c r="G473" s="90"/>
      <c r="H473" s="90"/>
      <c r="I473" s="90"/>
      <c r="J473" s="90"/>
      <c r="K473" s="90"/>
      <c r="L473" s="90"/>
      <c r="M473" s="90"/>
      <c r="N473" s="90"/>
      <c r="O473" s="90"/>
      <c r="P473" s="90"/>
      <c r="Q473" s="90"/>
      <c r="R473" s="90"/>
      <c r="S473" s="90"/>
      <c r="T473" s="90"/>
      <c r="U473" s="90"/>
      <c r="V473" s="90"/>
      <c r="W473" s="90"/>
      <c r="X473" s="90"/>
      <c r="Y473" s="90"/>
      <c r="Z473" s="90"/>
    </row>
    <row r="474">
      <c r="A474" s="90"/>
      <c r="B474" s="90"/>
      <c r="C474" s="90"/>
      <c r="D474" s="90"/>
      <c r="E474" s="90"/>
      <c r="F474" s="90"/>
      <c r="G474" s="90"/>
      <c r="H474" s="90"/>
      <c r="I474" s="90"/>
      <c r="J474" s="90"/>
      <c r="K474" s="90"/>
      <c r="L474" s="90"/>
      <c r="M474" s="90"/>
      <c r="N474" s="90"/>
      <c r="O474" s="90"/>
      <c r="P474" s="90"/>
      <c r="Q474" s="90"/>
      <c r="R474" s="90"/>
      <c r="S474" s="90"/>
      <c r="T474" s="90"/>
      <c r="U474" s="90"/>
      <c r="V474" s="90"/>
      <c r="W474" s="90"/>
      <c r="X474" s="90"/>
      <c r="Y474" s="90"/>
      <c r="Z474" s="90"/>
    </row>
    <row r="475">
      <c r="A475" s="90"/>
      <c r="B475" s="90"/>
      <c r="C475" s="90"/>
      <c r="D475" s="90"/>
      <c r="E475" s="90"/>
      <c r="F475" s="90"/>
      <c r="G475" s="90"/>
      <c r="H475" s="90"/>
      <c r="I475" s="90"/>
      <c r="J475" s="90"/>
      <c r="K475" s="90"/>
      <c r="L475" s="90"/>
      <c r="M475" s="90"/>
      <c r="N475" s="90"/>
      <c r="O475" s="90"/>
      <c r="P475" s="90"/>
      <c r="Q475" s="90"/>
      <c r="R475" s="90"/>
      <c r="S475" s="90"/>
      <c r="T475" s="90"/>
      <c r="U475" s="90"/>
      <c r="V475" s="90"/>
      <c r="W475" s="90"/>
      <c r="X475" s="90"/>
      <c r="Y475" s="90"/>
      <c r="Z475" s="90"/>
    </row>
    <row r="476">
      <c r="A476" s="90"/>
      <c r="B476" s="90"/>
      <c r="C476" s="90"/>
      <c r="D476" s="90"/>
      <c r="E476" s="90"/>
      <c r="F476" s="90"/>
      <c r="G476" s="90"/>
      <c r="H476" s="90"/>
      <c r="I476" s="90"/>
      <c r="J476" s="90"/>
      <c r="K476" s="90"/>
      <c r="L476" s="90"/>
      <c r="M476" s="90"/>
      <c r="N476" s="90"/>
      <c r="O476" s="90"/>
      <c r="P476" s="90"/>
      <c r="Q476" s="90"/>
      <c r="R476" s="90"/>
      <c r="S476" s="90"/>
      <c r="T476" s="90"/>
      <c r="U476" s="90"/>
      <c r="V476" s="90"/>
      <c r="W476" s="90"/>
      <c r="X476" s="90"/>
      <c r="Y476" s="90"/>
      <c r="Z476" s="90"/>
    </row>
    <row r="477">
      <c r="A477" s="90"/>
      <c r="B477" s="90"/>
      <c r="C477" s="90"/>
      <c r="D477" s="90"/>
      <c r="E477" s="90"/>
      <c r="F477" s="90"/>
      <c r="G477" s="90"/>
      <c r="H477" s="90"/>
      <c r="I477" s="90"/>
      <c r="J477" s="90"/>
      <c r="K477" s="90"/>
      <c r="L477" s="90"/>
      <c r="M477" s="90"/>
      <c r="N477" s="90"/>
      <c r="O477" s="90"/>
      <c r="P477" s="90"/>
      <c r="Q477" s="90"/>
      <c r="R477" s="90"/>
      <c r="S477" s="90"/>
      <c r="T477" s="90"/>
      <c r="U477" s="90"/>
      <c r="V477" s="90"/>
      <c r="W477" s="90"/>
      <c r="X477" s="90"/>
      <c r="Y477" s="90"/>
      <c r="Z477" s="90"/>
    </row>
    <row r="478">
      <c r="A478" s="90"/>
      <c r="B478" s="90"/>
      <c r="C478" s="90"/>
      <c r="D478" s="90"/>
      <c r="E478" s="90"/>
      <c r="F478" s="90"/>
      <c r="G478" s="90"/>
      <c r="H478" s="90"/>
      <c r="I478" s="90"/>
      <c r="J478" s="90"/>
      <c r="K478" s="90"/>
      <c r="L478" s="90"/>
      <c r="M478" s="90"/>
      <c r="N478" s="90"/>
      <c r="O478" s="90"/>
      <c r="P478" s="90"/>
      <c r="Q478" s="90"/>
      <c r="R478" s="90"/>
      <c r="S478" s="90"/>
      <c r="T478" s="90"/>
      <c r="U478" s="90"/>
      <c r="V478" s="90"/>
      <c r="W478" s="90"/>
      <c r="X478" s="90"/>
      <c r="Y478" s="90"/>
      <c r="Z478" s="90"/>
    </row>
    <row r="479">
      <c r="A479" s="90"/>
      <c r="B479" s="90"/>
      <c r="C479" s="90"/>
      <c r="D479" s="90"/>
      <c r="E479" s="90"/>
      <c r="F479" s="90"/>
      <c r="G479" s="90"/>
      <c r="H479" s="90"/>
      <c r="I479" s="90"/>
      <c r="J479" s="90"/>
      <c r="K479" s="90"/>
      <c r="L479" s="90"/>
      <c r="M479" s="90"/>
      <c r="N479" s="90"/>
      <c r="O479" s="90"/>
      <c r="P479" s="90"/>
      <c r="Q479" s="90"/>
      <c r="R479" s="90"/>
      <c r="S479" s="90"/>
      <c r="T479" s="90"/>
      <c r="U479" s="90"/>
      <c r="V479" s="90"/>
      <c r="W479" s="90"/>
      <c r="X479" s="90"/>
      <c r="Y479" s="90"/>
      <c r="Z479" s="90"/>
    </row>
    <row r="480">
      <c r="A480" s="90"/>
      <c r="B480" s="90"/>
      <c r="C480" s="90"/>
      <c r="D480" s="90"/>
      <c r="E480" s="90"/>
      <c r="F480" s="90"/>
      <c r="G480" s="90"/>
      <c r="H480" s="90"/>
      <c r="I480" s="90"/>
      <c r="J480" s="90"/>
      <c r="K480" s="90"/>
      <c r="L480" s="90"/>
      <c r="M480" s="90"/>
      <c r="N480" s="90"/>
      <c r="O480" s="90"/>
      <c r="P480" s="90"/>
      <c r="Q480" s="90"/>
      <c r="R480" s="90"/>
      <c r="S480" s="90"/>
      <c r="T480" s="90"/>
      <c r="U480" s="90"/>
      <c r="V480" s="90"/>
      <c r="W480" s="90"/>
      <c r="X480" s="90"/>
      <c r="Y480" s="90"/>
      <c r="Z480" s="90"/>
    </row>
    <row r="481">
      <c r="A481" s="90"/>
      <c r="B481" s="90"/>
      <c r="C481" s="90"/>
      <c r="D481" s="90"/>
      <c r="E481" s="90"/>
      <c r="F481" s="90"/>
      <c r="G481" s="90"/>
      <c r="H481" s="90"/>
      <c r="I481" s="90"/>
      <c r="J481" s="90"/>
      <c r="K481" s="90"/>
      <c r="L481" s="90"/>
      <c r="M481" s="90"/>
      <c r="N481" s="90"/>
      <c r="O481" s="90"/>
      <c r="P481" s="90"/>
      <c r="Q481" s="90"/>
      <c r="R481" s="90"/>
      <c r="S481" s="90"/>
      <c r="T481" s="90"/>
      <c r="U481" s="90"/>
      <c r="V481" s="90"/>
      <c r="W481" s="90"/>
      <c r="X481" s="90"/>
      <c r="Y481" s="90"/>
      <c r="Z481" s="90"/>
    </row>
    <row r="482">
      <c r="A482" s="90"/>
      <c r="B482" s="90"/>
      <c r="C482" s="90"/>
      <c r="D482" s="90"/>
      <c r="E482" s="90"/>
      <c r="F482" s="90"/>
      <c r="G482" s="90"/>
      <c r="H482" s="90"/>
      <c r="I482" s="90"/>
      <c r="J482" s="90"/>
      <c r="K482" s="90"/>
      <c r="L482" s="90"/>
      <c r="M482" s="90"/>
      <c r="N482" s="90"/>
      <c r="O482" s="90"/>
      <c r="P482" s="90"/>
      <c r="Q482" s="90"/>
      <c r="R482" s="90"/>
      <c r="S482" s="90"/>
      <c r="T482" s="90"/>
      <c r="U482" s="90"/>
      <c r="V482" s="90"/>
      <c r="W482" s="90"/>
      <c r="X482" s="90"/>
      <c r="Y482" s="90"/>
      <c r="Z482" s="90"/>
    </row>
    <row r="483">
      <c r="A483" s="90"/>
      <c r="B483" s="90"/>
      <c r="C483" s="90"/>
      <c r="D483" s="90"/>
      <c r="E483" s="90"/>
      <c r="F483" s="90"/>
      <c r="G483" s="90"/>
      <c r="H483" s="90"/>
      <c r="I483" s="90"/>
      <c r="J483" s="90"/>
      <c r="K483" s="90"/>
      <c r="L483" s="90"/>
      <c r="M483" s="90"/>
      <c r="N483" s="90"/>
      <c r="O483" s="90"/>
      <c r="P483" s="90"/>
      <c r="Q483" s="90"/>
      <c r="R483" s="90"/>
      <c r="S483" s="90"/>
      <c r="T483" s="90"/>
      <c r="U483" s="90"/>
      <c r="V483" s="90"/>
      <c r="W483" s="90"/>
      <c r="X483" s="90"/>
      <c r="Y483" s="90"/>
      <c r="Z483" s="90"/>
    </row>
    <row r="484">
      <c r="A484" s="90"/>
      <c r="B484" s="90"/>
      <c r="C484" s="90"/>
      <c r="D484" s="90"/>
      <c r="E484" s="90"/>
      <c r="F484" s="90"/>
      <c r="G484" s="90"/>
      <c r="H484" s="90"/>
      <c r="I484" s="90"/>
      <c r="J484" s="90"/>
      <c r="K484" s="90"/>
      <c r="L484" s="90"/>
      <c r="M484" s="90"/>
      <c r="N484" s="90"/>
      <c r="O484" s="90"/>
      <c r="P484" s="90"/>
      <c r="Q484" s="90"/>
      <c r="R484" s="90"/>
      <c r="S484" s="90"/>
      <c r="T484" s="90"/>
      <c r="U484" s="90"/>
      <c r="V484" s="90"/>
      <c r="W484" s="90"/>
      <c r="X484" s="90"/>
      <c r="Y484" s="90"/>
      <c r="Z484" s="90"/>
    </row>
    <row r="485">
      <c r="A485" s="90"/>
      <c r="B485" s="90"/>
      <c r="C485" s="90"/>
      <c r="D485" s="90"/>
      <c r="E485" s="90"/>
      <c r="F485" s="90"/>
      <c r="G485" s="90"/>
      <c r="H485" s="90"/>
      <c r="I485" s="90"/>
      <c r="J485" s="90"/>
      <c r="K485" s="90"/>
      <c r="L485" s="90"/>
      <c r="M485" s="90"/>
      <c r="N485" s="90"/>
      <c r="O485" s="90"/>
      <c r="P485" s="90"/>
      <c r="Q485" s="90"/>
      <c r="R485" s="90"/>
      <c r="S485" s="90"/>
      <c r="T485" s="90"/>
      <c r="U485" s="90"/>
      <c r="V485" s="90"/>
      <c r="W485" s="90"/>
      <c r="X485" s="90"/>
      <c r="Y485" s="90"/>
      <c r="Z485" s="90"/>
    </row>
    <row r="486">
      <c r="A486" s="90"/>
      <c r="B486" s="90"/>
      <c r="C486" s="90"/>
      <c r="D486" s="90"/>
      <c r="E486" s="90"/>
      <c r="F486" s="90"/>
      <c r="G486" s="90"/>
      <c r="H486" s="90"/>
      <c r="I486" s="90"/>
      <c r="J486" s="90"/>
      <c r="K486" s="90"/>
      <c r="L486" s="90"/>
      <c r="M486" s="90"/>
      <c r="N486" s="90"/>
      <c r="O486" s="90"/>
      <c r="P486" s="90"/>
      <c r="Q486" s="90"/>
      <c r="R486" s="90"/>
      <c r="S486" s="90"/>
      <c r="T486" s="90"/>
      <c r="U486" s="90"/>
      <c r="V486" s="90"/>
      <c r="W486" s="90"/>
      <c r="X486" s="90"/>
      <c r="Y486" s="90"/>
      <c r="Z486" s="90"/>
    </row>
    <row r="487">
      <c r="A487" s="90"/>
      <c r="B487" s="90"/>
      <c r="C487" s="90"/>
      <c r="D487" s="90"/>
      <c r="E487" s="90"/>
      <c r="F487" s="90"/>
      <c r="G487" s="90"/>
      <c r="H487" s="90"/>
      <c r="I487" s="90"/>
      <c r="J487" s="90"/>
      <c r="K487" s="90"/>
      <c r="L487" s="90"/>
      <c r="M487" s="90"/>
      <c r="N487" s="90"/>
      <c r="O487" s="90"/>
      <c r="P487" s="90"/>
      <c r="Q487" s="90"/>
      <c r="R487" s="90"/>
      <c r="S487" s="90"/>
      <c r="T487" s="90"/>
      <c r="U487" s="90"/>
      <c r="V487" s="90"/>
      <c r="W487" s="90"/>
      <c r="X487" s="90"/>
      <c r="Y487" s="90"/>
      <c r="Z487" s="90"/>
    </row>
    <row r="488">
      <c r="A488" s="90"/>
      <c r="B488" s="90"/>
      <c r="C488" s="90"/>
      <c r="D488" s="90"/>
      <c r="E488" s="90"/>
      <c r="F488" s="90"/>
      <c r="G488" s="90"/>
      <c r="H488" s="90"/>
      <c r="I488" s="90"/>
      <c r="J488" s="90"/>
      <c r="K488" s="90"/>
      <c r="L488" s="90"/>
      <c r="M488" s="90"/>
      <c r="N488" s="90"/>
      <c r="O488" s="90"/>
      <c r="P488" s="90"/>
      <c r="Q488" s="90"/>
      <c r="R488" s="90"/>
      <c r="S488" s="90"/>
      <c r="T488" s="90"/>
      <c r="U488" s="90"/>
      <c r="V488" s="90"/>
      <c r="W488" s="90"/>
      <c r="X488" s="90"/>
      <c r="Y488" s="90"/>
      <c r="Z488" s="90"/>
    </row>
    <row r="489">
      <c r="A489" s="90"/>
      <c r="B489" s="90"/>
      <c r="C489" s="90"/>
      <c r="D489" s="90"/>
      <c r="E489" s="90"/>
      <c r="F489" s="90"/>
      <c r="G489" s="90"/>
      <c r="H489" s="90"/>
      <c r="I489" s="90"/>
      <c r="J489" s="90"/>
      <c r="K489" s="90"/>
      <c r="L489" s="90"/>
      <c r="M489" s="90"/>
      <c r="N489" s="90"/>
      <c r="O489" s="90"/>
      <c r="P489" s="90"/>
      <c r="Q489" s="90"/>
      <c r="R489" s="90"/>
      <c r="S489" s="90"/>
      <c r="T489" s="90"/>
      <c r="U489" s="90"/>
      <c r="V489" s="90"/>
      <c r="W489" s="90"/>
      <c r="X489" s="90"/>
      <c r="Y489" s="90"/>
      <c r="Z489" s="90"/>
    </row>
    <row r="490">
      <c r="A490" s="90"/>
      <c r="B490" s="90"/>
      <c r="C490" s="90"/>
      <c r="D490" s="90"/>
      <c r="E490" s="90"/>
      <c r="F490" s="90"/>
      <c r="G490" s="90"/>
      <c r="H490" s="90"/>
      <c r="I490" s="90"/>
      <c r="J490" s="90"/>
      <c r="K490" s="90"/>
      <c r="L490" s="90"/>
      <c r="M490" s="90"/>
      <c r="N490" s="90"/>
      <c r="O490" s="90"/>
      <c r="P490" s="90"/>
      <c r="Q490" s="90"/>
      <c r="R490" s="90"/>
      <c r="S490" s="90"/>
      <c r="T490" s="90"/>
      <c r="U490" s="90"/>
      <c r="V490" s="90"/>
      <c r="W490" s="90"/>
      <c r="X490" s="90"/>
      <c r="Y490" s="90"/>
      <c r="Z490" s="90"/>
    </row>
    <row r="491">
      <c r="A491" s="90"/>
      <c r="B491" s="90"/>
      <c r="C491" s="90"/>
      <c r="D491" s="90"/>
      <c r="E491" s="90"/>
      <c r="F491" s="90"/>
      <c r="G491" s="90"/>
      <c r="H491" s="90"/>
      <c r="I491" s="90"/>
      <c r="J491" s="90"/>
      <c r="K491" s="90"/>
      <c r="L491" s="90"/>
      <c r="M491" s="90"/>
      <c r="N491" s="90"/>
      <c r="O491" s="90"/>
      <c r="P491" s="90"/>
      <c r="Q491" s="90"/>
      <c r="R491" s="90"/>
      <c r="S491" s="90"/>
      <c r="T491" s="90"/>
      <c r="U491" s="90"/>
      <c r="V491" s="90"/>
      <c r="W491" s="90"/>
      <c r="X491" s="90"/>
      <c r="Y491" s="90"/>
      <c r="Z491" s="90"/>
    </row>
    <row r="492">
      <c r="A492" s="90"/>
      <c r="B492" s="90"/>
      <c r="C492" s="90"/>
      <c r="D492" s="90"/>
      <c r="E492" s="90"/>
      <c r="F492" s="90"/>
      <c r="G492" s="90"/>
      <c r="H492" s="90"/>
      <c r="I492" s="90"/>
      <c r="J492" s="90"/>
      <c r="K492" s="90"/>
      <c r="L492" s="90"/>
      <c r="M492" s="90"/>
      <c r="N492" s="90"/>
      <c r="O492" s="90"/>
      <c r="P492" s="90"/>
      <c r="Q492" s="90"/>
      <c r="R492" s="90"/>
      <c r="S492" s="90"/>
      <c r="T492" s="90"/>
      <c r="U492" s="90"/>
      <c r="V492" s="90"/>
      <c r="W492" s="90"/>
      <c r="X492" s="90"/>
      <c r="Y492" s="90"/>
      <c r="Z492" s="90"/>
    </row>
    <row r="493">
      <c r="A493" s="90"/>
      <c r="B493" s="90"/>
      <c r="C493" s="90"/>
      <c r="D493" s="90"/>
      <c r="E493" s="90"/>
      <c r="F493" s="90"/>
      <c r="G493" s="90"/>
      <c r="H493" s="90"/>
      <c r="I493" s="90"/>
      <c r="J493" s="90"/>
      <c r="K493" s="90"/>
      <c r="L493" s="90"/>
      <c r="M493" s="90"/>
      <c r="N493" s="90"/>
      <c r="O493" s="90"/>
      <c r="P493" s="90"/>
      <c r="Q493" s="90"/>
      <c r="R493" s="90"/>
      <c r="S493" s="90"/>
      <c r="T493" s="90"/>
      <c r="U493" s="90"/>
      <c r="V493" s="90"/>
      <c r="W493" s="90"/>
      <c r="X493" s="90"/>
      <c r="Y493" s="90"/>
      <c r="Z493" s="90"/>
    </row>
    <row r="494">
      <c r="A494" s="90"/>
      <c r="B494" s="90"/>
      <c r="C494" s="90"/>
      <c r="D494" s="90"/>
      <c r="E494" s="90"/>
      <c r="F494" s="90"/>
      <c r="G494" s="90"/>
      <c r="H494" s="90"/>
      <c r="I494" s="90"/>
      <c r="J494" s="90"/>
      <c r="K494" s="90"/>
      <c r="L494" s="90"/>
      <c r="M494" s="90"/>
      <c r="N494" s="90"/>
      <c r="O494" s="90"/>
      <c r="P494" s="90"/>
      <c r="Q494" s="90"/>
      <c r="R494" s="90"/>
      <c r="S494" s="90"/>
      <c r="T494" s="90"/>
      <c r="U494" s="90"/>
      <c r="V494" s="90"/>
      <c r="W494" s="90"/>
      <c r="X494" s="90"/>
      <c r="Y494" s="90"/>
      <c r="Z494" s="90"/>
    </row>
    <row r="495">
      <c r="A495" s="90"/>
      <c r="B495" s="90"/>
      <c r="C495" s="90"/>
      <c r="D495" s="90"/>
      <c r="E495" s="90"/>
      <c r="F495" s="90"/>
      <c r="G495" s="90"/>
      <c r="H495" s="90"/>
      <c r="I495" s="90"/>
      <c r="J495" s="90"/>
      <c r="K495" s="90"/>
      <c r="L495" s="90"/>
      <c r="M495" s="90"/>
      <c r="N495" s="90"/>
      <c r="O495" s="90"/>
      <c r="P495" s="90"/>
      <c r="Q495" s="90"/>
      <c r="R495" s="90"/>
      <c r="S495" s="90"/>
      <c r="T495" s="90"/>
      <c r="U495" s="90"/>
      <c r="V495" s="90"/>
      <c r="W495" s="90"/>
      <c r="X495" s="90"/>
      <c r="Y495" s="90"/>
      <c r="Z495" s="90"/>
    </row>
    <row r="496">
      <c r="A496" s="90"/>
      <c r="B496" s="90"/>
      <c r="C496" s="90"/>
      <c r="D496" s="90"/>
      <c r="E496" s="90"/>
      <c r="F496" s="90"/>
      <c r="G496" s="90"/>
      <c r="H496" s="90"/>
      <c r="I496" s="90"/>
      <c r="J496" s="90"/>
      <c r="K496" s="90"/>
      <c r="L496" s="90"/>
      <c r="M496" s="90"/>
      <c r="N496" s="90"/>
      <c r="O496" s="90"/>
      <c r="P496" s="90"/>
      <c r="Q496" s="90"/>
      <c r="R496" s="90"/>
      <c r="S496" s="90"/>
      <c r="T496" s="90"/>
      <c r="U496" s="90"/>
      <c r="V496" s="90"/>
      <c r="W496" s="90"/>
      <c r="X496" s="90"/>
      <c r="Y496" s="90"/>
      <c r="Z496" s="90"/>
    </row>
    <row r="497">
      <c r="A497" s="90"/>
      <c r="B497" s="90"/>
      <c r="C497" s="90"/>
      <c r="D497" s="90"/>
      <c r="E497" s="90"/>
      <c r="F497" s="90"/>
      <c r="G497" s="90"/>
      <c r="H497" s="90"/>
      <c r="I497" s="90"/>
      <c r="J497" s="90"/>
      <c r="K497" s="90"/>
      <c r="L497" s="90"/>
      <c r="M497" s="90"/>
      <c r="N497" s="90"/>
      <c r="O497" s="90"/>
      <c r="P497" s="90"/>
      <c r="Q497" s="90"/>
      <c r="R497" s="90"/>
      <c r="S497" s="90"/>
      <c r="T497" s="90"/>
      <c r="U497" s="90"/>
      <c r="V497" s="90"/>
      <c r="W497" s="90"/>
      <c r="X497" s="90"/>
      <c r="Y497" s="90"/>
      <c r="Z497" s="90"/>
    </row>
    <row r="498">
      <c r="A498" s="90"/>
      <c r="B498" s="90"/>
      <c r="C498" s="90"/>
      <c r="D498" s="90"/>
      <c r="E498" s="90"/>
      <c r="F498" s="90"/>
      <c r="G498" s="90"/>
      <c r="H498" s="90"/>
      <c r="I498" s="90"/>
      <c r="J498" s="90"/>
      <c r="K498" s="90"/>
      <c r="L498" s="90"/>
      <c r="M498" s="90"/>
      <c r="N498" s="90"/>
      <c r="O498" s="90"/>
      <c r="P498" s="90"/>
      <c r="Q498" s="90"/>
      <c r="R498" s="90"/>
      <c r="S498" s="90"/>
      <c r="T498" s="90"/>
      <c r="U498" s="90"/>
      <c r="V498" s="90"/>
      <c r="W498" s="90"/>
      <c r="X498" s="90"/>
      <c r="Y498" s="90"/>
      <c r="Z498" s="90"/>
    </row>
    <row r="499">
      <c r="A499" s="90"/>
      <c r="B499" s="90"/>
      <c r="C499" s="90"/>
      <c r="D499" s="90"/>
      <c r="E499" s="90"/>
      <c r="F499" s="90"/>
      <c r="G499" s="90"/>
      <c r="H499" s="90"/>
      <c r="I499" s="90"/>
      <c r="J499" s="90"/>
      <c r="K499" s="90"/>
      <c r="L499" s="90"/>
      <c r="M499" s="90"/>
      <c r="N499" s="90"/>
      <c r="O499" s="90"/>
      <c r="P499" s="90"/>
      <c r="Q499" s="90"/>
      <c r="R499" s="90"/>
      <c r="S499" s="90"/>
      <c r="T499" s="90"/>
      <c r="U499" s="90"/>
      <c r="V499" s="90"/>
      <c r="W499" s="90"/>
      <c r="X499" s="90"/>
      <c r="Y499" s="90"/>
      <c r="Z499" s="90"/>
    </row>
    <row r="500">
      <c r="A500" s="90"/>
      <c r="B500" s="90"/>
      <c r="C500" s="90"/>
      <c r="D500" s="90"/>
      <c r="E500" s="90"/>
      <c r="F500" s="90"/>
      <c r="G500" s="90"/>
      <c r="H500" s="90"/>
      <c r="I500" s="90"/>
      <c r="J500" s="90"/>
      <c r="K500" s="90"/>
      <c r="L500" s="90"/>
      <c r="M500" s="90"/>
      <c r="N500" s="90"/>
      <c r="O500" s="90"/>
      <c r="P500" s="90"/>
      <c r="Q500" s="90"/>
      <c r="R500" s="90"/>
      <c r="S500" s="90"/>
      <c r="T500" s="90"/>
      <c r="U500" s="90"/>
      <c r="V500" s="90"/>
      <c r="W500" s="90"/>
      <c r="X500" s="90"/>
      <c r="Y500" s="90"/>
      <c r="Z500" s="90"/>
    </row>
    <row r="501">
      <c r="A501" s="90"/>
      <c r="B501" s="90"/>
      <c r="C501" s="90"/>
      <c r="D501" s="90"/>
      <c r="E501" s="90"/>
      <c r="F501" s="90"/>
      <c r="G501" s="90"/>
      <c r="H501" s="90"/>
      <c r="I501" s="90"/>
      <c r="J501" s="90"/>
      <c r="K501" s="90"/>
      <c r="L501" s="90"/>
      <c r="M501" s="90"/>
      <c r="N501" s="90"/>
      <c r="O501" s="90"/>
      <c r="P501" s="90"/>
      <c r="Q501" s="90"/>
      <c r="R501" s="90"/>
      <c r="S501" s="90"/>
      <c r="T501" s="90"/>
      <c r="U501" s="90"/>
      <c r="V501" s="90"/>
      <c r="W501" s="90"/>
      <c r="X501" s="90"/>
      <c r="Y501" s="90"/>
      <c r="Z501" s="90"/>
    </row>
    <row r="502">
      <c r="A502" s="90"/>
      <c r="B502" s="90"/>
      <c r="C502" s="90"/>
      <c r="D502" s="90"/>
      <c r="E502" s="90"/>
      <c r="F502" s="90"/>
      <c r="G502" s="90"/>
      <c r="H502" s="90"/>
      <c r="I502" s="90"/>
      <c r="J502" s="90"/>
      <c r="K502" s="90"/>
      <c r="L502" s="90"/>
      <c r="M502" s="90"/>
      <c r="N502" s="90"/>
      <c r="O502" s="90"/>
      <c r="P502" s="90"/>
      <c r="Q502" s="90"/>
      <c r="R502" s="90"/>
      <c r="S502" s="90"/>
      <c r="T502" s="90"/>
      <c r="U502" s="90"/>
      <c r="V502" s="90"/>
      <c r="W502" s="90"/>
      <c r="X502" s="90"/>
      <c r="Y502" s="90"/>
      <c r="Z502" s="90"/>
    </row>
    <row r="503">
      <c r="A503" s="90"/>
      <c r="B503" s="90"/>
      <c r="C503" s="90"/>
      <c r="D503" s="90"/>
      <c r="E503" s="90"/>
      <c r="F503" s="90"/>
      <c r="G503" s="90"/>
      <c r="H503" s="90"/>
      <c r="I503" s="90"/>
      <c r="J503" s="90"/>
      <c r="K503" s="90"/>
      <c r="L503" s="90"/>
      <c r="M503" s="90"/>
      <c r="N503" s="90"/>
      <c r="O503" s="90"/>
      <c r="P503" s="90"/>
      <c r="Q503" s="90"/>
      <c r="R503" s="90"/>
      <c r="S503" s="90"/>
      <c r="T503" s="90"/>
      <c r="U503" s="90"/>
      <c r="V503" s="90"/>
      <c r="W503" s="90"/>
      <c r="X503" s="90"/>
      <c r="Y503" s="90"/>
      <c r="Z503" s="90"/>
    </row>
    <row r="504">
      <c r="A504" s="90"/>
      <c r="B504" s="90"/>
      <c r="C504" s="90"/>
      <c r="D504" s="90"/>
      <c r="E504" s="90"/>
      <c r="F504" s="90"/>
      <c r="G504" s="90"/>
      <c r="H504" s="90"/>
      <c r="I504" s="90"/>
      <c r="J504" s="90"/>
      <c r="K504" s="90"/>
      <c r="L504" s="90"/>
      <c r="M504" s="90"/>
      <c r="N504" s="90"/>
      <c r="O504" s="90"/>
      <c r="P504" s="90"/>
      <c r="Q504" s="90"/>
      <c r="R504" s="90"/>
      <c r="S504" s="90"/>
      <c r="T504" s="90"/>
      <c r="U504" s="90"/>
      <c r="V504" s="90"/>
      <c r="W504" s="90"/>
      <c r="X504" s="90"/>
      <c r="Y504" s="90"/>
      <c r="Z504" s="90"/>
    </row>
    <row r="505">
      <c r="A505" s="90"/>
      <c r="B505" s="90"/>
      <c r="C505" s="90"/>
      <c r="D505" s="90"/>
      <c r="E505" s="90"/>
      <c r="F505" s="90"/>
      <c r="G505" s="90"/>
      <c r="H505" s="90"/>
      <c r="I505" s="90"/>
      <c r="J505" s="90"/>
      <c r="K505" s="90"/>
      <c r="L505" s="90"/>
      <c r="M505" s="90"/>
      <c r="N505" s="90"/>
      <c r="O505" s="90"/>
      <c r="P505" s="90"/>
      <c r="Q505" s="90"/>
      <c r="R505" s="90"/>
      <c r="S505" s="90"/>
      <c r="T505" s="90"/>
      <c r="U505" s="90"/>
      <c r="V505" s="90"/>
      <c r="W505" s="90"/>
      <c r="X505" s="90"/>
      <c r="Y505" s="90"/>
      <c r="Z505" s="90"/>
    </row>
    <row r="506">
      <c r="A506" s="90"/>
      <c r="B506" s="90"/>
      <c r="C506" s="90"/>
      <c r="D506" s="90"/>
      <c r="E506" s="90"/>
      <c r="F506" s="90"/>
      <c r="G506" s="90"/>
      <c r="H506" s="90"/>
      <c r="I506" s="90"/>
      <c r="J506" s="90"/>
      <c r="K506" s="90"/>
      <c r="L506" s="90"/>
      <c r="M506" s="90"/>
      <c r="N506" s="90"/>
      <c r="O506" s="90"/>
      <c r="P506" s="90"/>
      <c r="Q506" s="90"/>
      <c r="R506" s="90"/>
      <c r="S506" s="90"/>
      <c r="T506" s="90"/>
      <c r="U506" s="90"/>
      <c r="V506" s="90"/>
      <c r="W506" s="90"/>
      <c r="X506" s="90"/>
      <c r="Y506" s="90"/>
      <c r="Z506" s="90"/>
    </row>
    <row r="507">
      <c r="A507" s="90"/>
      <c r="B507" s="90"/>
      <c r="C507" s="90"/>
      <c r="D507" s="90"/>
      <c r="E507" s="90"/>
      <c r="F507" s="90"/>
      <c r="G507" s="90"/>
      <c r="H507" s="90"/>
      <c r="I507" s="90"/>
      <c r="J507" s="90"/>
      <c r="K507" s="90"/>
      <c r="L507" s="90"/>
      <c r="M507" s="90"/>
      <c r="N507" s="90"/>
      <c r="O507" s="90"/>
      <c r="P507" s="90"/>
      <c r="Q507" s="90"/>
      <c r="R507" s="90"/>
      <c r="S507" s="90"/>
      <c r="T507" s="90"/>
      <c r="U507" s="90"/>
      <c r="V507" s="90"/>
      <c r="W507" s="90"/>
      <c r="X507" s="90"/>
      <c r="Y507" s="90"/>
      <c r="Z507" s="90"/>
    </row>
    <row r="508">
      <c r="A508" s="90"/>
      <c r="B508" s="90"/>
      <c r="C508" s="90"/>
      <c r="D508" s="90"/>
      <c r="E508" s="90"/>
      <c r="F508" s="90"/>
      <c r="G508" s="90"/>
      <c r="H508" s="90"/>
      <c r="I508" s="90"/>
      <c r="J508" s="90"/>
      <c r="K508" s="90"/>
      <c r="L508" s="90"/>
      <c r="M508" s="90"/>
      <c r="N508" s="90"/>
      <c r="O508" s="90"/>
      <c r="P508" s="90"/>
      <c r="Q508" s="90"/>
      <c r="R508" s="90"/>
      <c r="S508" s="90"/>
      <c r="T508" s="90"/>
      <c r="U508" s="90"/>
      <c r="V508" s="90"/>
      <c r="W508" s="90"/>
      <c r="X508" s="90"/>
      <c r="Y508" s="90"/>
      <c r="Z508" s="90"/>
    </row>
    <row r="509">
      <c r="A509" s="90"/>
      <c r="B509" s="90"/>
      <c r="C509" s="90"/>
      <c r="D509" s="90"/>
      <c r="E509" s="90"/>
      <c r="F509" s="90"/>
      <c r="G509" s="90"/>
      <c r="H509" s="90"/>
      <c r="I509" s="90"/>
      <c r="J509" s="90"/>
      <c r="K509" s="90"/>
      <c r="L509" s="90"/>
      <c r="M509" s="90"/>
      <c r="N509" s="90"/>
      <c r="O509" s="90"/>
      <c r="P509" s="90"/>
      <c r="Q509" s="90"/>
      <c r="R509" s="90"/>
      <c r="S509" s="90"/>
      <c r="T509" s="90"/>
      <c r="U509" s="90"/>
      <c r="V509" s="90"/>
      <c r="W509" s="90"/>
      <c r="X509" s="90"/>
      <c r="Y509" s="90"/>
      <c r="Z509" s="90"/>
    </row>
    <row r="510">
      <c r="A510" s="90"/>
      <c r="B510" s="90"/>
      <c r="C510" s="90"/>
      <c r="D510" s="90"/>
      <c r="E510" s="90"/>
      <c r="F510" s="90"/>
      <c r="G510" s="90"/>
      <c r="H510" s="90"/>
      <c r="I510" s="90"/>
      <c r="J510" s="90"/>
      <c r="K510" s="90"/>
      <c r="L510" s="90"/>
      <c r="M510" s="90"/>
      <c r="N510" s="90"/>
      <c r="O510" s="90"/>
      <c r="P510" s="90"/>
      <c r="Q510" s="90"/>
      <c r="R510" s="90"/>
      <c r="S510" s="90"/>
      <c r="T510" s="90"/>
      <c r="U510" s="90"/>
      <c r="V510" s="90"/>
      <c r="W510" s="90"/>
      <c r="X510" s="90"/>
      <c r="Y510" s="90"/>
      <c r="Z510" s="90"/>
    </row>
    <row r="511">
      <c r="A511" s="90"/>
      <c r="B511" s="90"/>
      <c r="C511" s="90"/>
      <c r="D511" s="90"/>
      <c r="E511" s="90"/>
      <c r="F511" s="90"/>
      <c r="G511" s="90"/>
      <c r="H511" s="90"/>
      <c r="I511" s="90"/>
      <c r="J511" s="90"/>
      <c r="K511" s="90"/>
      <c r="L511" s="90"/>
      <c r="M511" s="90"/>
      <c r="N511" s="90"/>
      <c r="O511" s="90"/>
      <c r="P511" s="90"/>
      <c r="Q511" s="90"/>
      <c r="R511" s="90"/>
      <c r="S511" s="90"/>
      <c r="T511" s="90"/>
      <c r="U511" s="90"/>
      <c r="V511" s="90"/>
      <c r="W511" s="90"/>
      <c r="X511" s="90"/>
      <c r="Y511" s="90"/>
      <c r="Z511" s="90"/>
    </row>
    <row r="512">
      <c r="A512" s="90"/>
      <c r="B512" s="90"/>
      <c r="C512" s="90"/>
      <c r="D512" s="90"/>
      <c r="E512" s="90"/>
      <c r="F512" s="90"/>
      <c r="G512" s="90"/>
      <c r="H512" s="90"/>
      <c r="I512" s="90"/>
      <c r="J512" s="90"/>
      <c r="K512" s="90"/>
      <c r="L512" s="90"/>
      <c r="M512" s="90"/>
      <c r="N512" s="90"/>
      <c r="O512" s="90"/>
      <c r="P512" s="90"/>
      <c r="Q512" s="90"/>
      <c r="R512" s="90"/>
      <c r="S512" s="90"/>
      <c r="T512" s="90"/>
      <c r="U512" s="90"/>
      <c r="V512" s="90"/>
      <c r="W512" s="90"/>
      <c r="X512" s="90"/>
      <c r="Y512" s="90"/>
      <c r="Z512" s="90"/>
    </row>
    <row r="513">
      <c r="A513" s="90"/>
      <c r="B513" s="90"/>
      <c r="C513" s="90"/>
      <c r="D513" s="90"/>
      <c r="E513" s="90"/>
      <c r="F513" s="90"/>
      <c r="G513" s="90"/>
      <c r="H513" s="90"/>
      <c r="I513" s="90"/>
      <c r="J513" s="90"/>
      <c r="K513" s="90"/>
      <c r="L513" s="90"/>
      <c r="M513" s="90"/>
      <c r="N513" s="90"/>
      <c r="O513" s="90"/>
      <c r="P513" s="90"/>
      <c r="Q513" s="90"/>
      <c r="R513" s="90"/>
      <c r="S513" s="90"/>
      <c r="T513" s="90"/>
      <c r="U513" s="90"/>
      <c r="V513" s="90"/>
      <c r="W513" s="90"/>
      <c r="X513" s="90"/>
      <c r="Y513" s="90"/>
      <c r="Z513" s="90"/>
    </row>
    <row r="514">
      <c r="A514" s="90"/>
      <c r="B514" s="90"/>
      <c r="C514" s="90"/>
      <c r="D514" s="90"/>
      <c r="E514" s="90"/>
      <c r="F514" s="90"/>
      <c r="G514" s="90"/>
      <c r="H514" s="90"/>
      <c r="I514" s="90"/>
      <c r="J514" s="90"/>
      <c r="K514" s="90"/>
      <c r="L514" s="90"/>
      <c r="M514" s="90"/>
      <c r="N514" s="90"/>
      <c r="O514" s="90"/>
      <c r="P514" s="90"/>
      <c r="Q514" s="90"/>
      <c r="R514" s="90"/>
      <c r="S514" s="90"/>
      <c r="T514" s="90"/>
      <c r="U514" s="90"/>
      <c r="V514" s="90"/>
      <c r="W514" s="90"/>
      <c r="X514" s="90"/>
      <c r="Y514" s="90"/>
      <c r="Z514" s="90"/>
    </row>
    <row r="515">
      <c r="A515" s="90"/>
      <c r="B515" s="90"/>
      <c r="C515" s="90"/>
      <c r="D515" s="90"/>
      <c r="E515" s="90"/>
      <c r="F515" s="90"/>
      <c r="G515" s="90"/>
      <c r="H515" s="90"/>
      <c r="I515" s="90"/>
      <c r="J515" s="90"/>
      <c r="K515" s="90"/>
      <c r="L515" s="90"/>
      <c r="M515" s="90"/>
      <c r="N515" s="90"/>
      <c r="O515" s="90"/>
      <c r="P515" s="90"/>
      <c r="Q515" s="90"/>
      <c r="R515" s="90"/>
      <c r="S515" s="90"/>
      <c r="T515" s="90"/>
      <c r="U515" s="90"/>
      <c r="V515" s="90"/>
      <c r="W515" s="90"/>
      <c r="X515" s="90"/>
      <c r="Y515" s="90"/>
      <c r="Z515" s="90"/>
    </row>
    <row r="516">
      <c r="A516" s="90"/>
      <c r="B516" s="90"/>
      <c r="C516" s="90"/>
      <c r="D516" s="90"/>
      <c r="E516" s="90"/>
      <c r="F516" s="90"/>
      <c r="G516" s="90"/>
      <c r="H516" s="90"/>
      <c r="I516" s="90"/>
      <c r="J516" s="90"/>
      <c r="K516" s="90"/>
      <c r="L516" s="90"/>
      <c r="M516" s="90"/>
      <c r="N516" s="90"/>
      <c r="O516" s="90"/>
      <c r="P516" s="90"/>
      <c r="Q516" s="90"/>
      <c r="R516" s="90"/>
      <c r="S516" s="90"/>
      <c r="T516" s="90"/>
      <c r="U516" s="90"/>
      <c r="V516" s="90"/>
      <c r="W516" s="90"/>
      <c r="X516" s="90"/>
      <c r="Y516" s="90"/>
      <c r="Z516" s="90"/>
    </row>
    <row r="517">
      <c r="A517" s="90"/>
      <c r="B517" s="90"/>
      <c r="C517" s="90"/>
      <c r="D517" s="90"/>
      <c r="E517" s="90"/>
      <c r="F517" s="90"/>
      <c r="G517" s="90"/>
      <c r="H517" s="90"/>
      <c r="I517" s="90"/>
      <c r="J517" s="90"/>
      <c r="K517" s="90"/>
      <c r="L517" s="90"/>
      <c r="M517" s="90"/>
      <c r="N517" s="90"/>
      <c r="O517" s="90"/>
      <c r="P517" s="90"/>
      <c r="Q517" s="90"/>
      <c r="R517" s="90"/>
      <c r="S517" s="90"/>
      <c r="T517" s="90"/>
      <c r="U517" s="90"/>
      <c r="V517" s="90"/>
      <c r="W517" s="90"/>
      <c r="X517" s="90"/>
      <c r="Y517" s="90"/>
      <c r="Z517" s="90"/>
    </row>
    <row r="518">
      <c r="A518" s="90"/>
      <c r="B518" s="90"/>
      <c r="C518" s="90"/>
      <c r="D518" s="90"/>
      <c r="E518" s="90"/>
      <c r="F518" s="90"/>
      <c r="G518" s="90"/>
      <c r="H518" s="90"/>
      <c r="I518" s="90"/>
      <c r="J518" s="90"/>
      <c r="K518" s="90"/>
      <c r="L518" s="90"/>
      <c r="M518" s="90"/>
      <c r="N518" s="90"/>
      <c r="O518" s="90"/>
      <c r="P518" s="90"/>
      <c r="Q518" s="90"/>
      <c r="R518" s="90"/>
      <c r="S518" s="90"/>
      <c r="T518" s="90"/>
      <c r="U518" s="90"/>
      <c r="V518" s="90"/>
      <c r="W518" s="90"/>
      <c r="X518" s="90"/>
      <c r="Y518" s="90"/>
      <c r="Z518" s="90"/>
    </row>
    <row r="519">
      <c r="A519" s="90"/>
      <c r="B519" s="90"/>
      <c r="C519" s="90"/>
      <c r="D519" s="90"/>
      <c r="E519" s="90"/>
      <c r="F519" s="90"/>
      <c r="G519" s="90"/>
      <c r="H519" s="90"/>
      <c r="I519" s="90"/>
      <c r="J519" s="90"/>
      <c r="K519" s="90"/>
      <c r="L519" s="90"/>
      <c r="M519" s="90"/>
      <c r="N519" s="90"/>
      <c r="O519" s="90"/>
      <c r="P519" s="90"/>
      <c r="Q519" s="90"/>
      <c r="R519" s="90"/>
      <c r="S519" s="90"/>
      <c r="T519" s="90"/>
      <c r="U519" s="90"/>
      <c r="V519" s="90"/>
      <c r="W519" s="90"/>
      <c r="X519" s="90"/>
      <c r="Y519" s="90"/>
      <c r="Z519" s="90"/>
    </row>
    <row r="520">
      <c r="A520" s="90"/>
      <c r="B520" s="90"/>
      <c r="C520" s="90"/>
      <c r="D520" s="90"/>
      <c r="E520" s="90"/>
      <c r="F520" s="90"/>
      <c r="G520" s="90"/>
      <c r="H520" s="90"/>
      <c r="I520" s="90"/>
      <c r="J520" s="90"/>
      <c r="K520" s="90"/>
      <c r="L520" s="90"/>
      <c r="M520" s="90"/>
      <c r="N520" s="90"/>
      <c r="O520" s="90"/>
      <c r="P520" s="90"/>
      <c r="Q520" s="90"/>
      <c r="R520" s="90"/>
      <c r="S520" s="90"/>
      <c r="T520" s="90"/>
      <c r="U520" s="90"/>
      <c r="V520" s="90"/>
      <c r="W520" s="90"/>
      <c r="X520" s="90"/>
      <c r="Y520" s="90"/>
      <c r="Z520" s="90"/>
    </row>
    <row r="521">
      <c r="A521" s="90"/>
      <c r="B521" s="90"/>
      <c r="C521" s="90"/>
      <c r="D521" s="90"/>
      <c r="E521" s="90"/>
      <c r="F521" s="90"/>
      <c r="G521" s="90"/>
      <c r="H521" s="90"/>
      <c r="I521" s="90"/>
      <c r="J521" s="90"/>
      <c r="K521" s="90"/>
      <c r="L521" s="90"/>
      <c r="M521" s="90"/>
      <c r="N521" s="90"/>
      <c r="O521" s="90"/>
      <c r="P521" s="90"/>
      <c r="Q521" s="90"/>
      <c r="R521" s="90"/>
      <c r="S521" s="90"/>
      <c r="T521" s="90"/>
      <c r="U521" s="90"/>
      <c r="V521" s="90"/>
      <c r="W521" s="90"/>
      <c r="X521" s="90"/>
      <c r="Y521" s="90"/>
      <c r="Z521" s="90"/>
    </row>
    <row r="522">
      <c r="A522" s="90"/>
      <c r="B522" s="90"/>
      <c r="C522" s="90"/>
      <c r="D522" s="90"/>
      <c r="E522" s="90"/>
      <c r="F522" s="90"/>
      <c r="G522" s="90"/>
      <c r="H522" s="90"/>
      <c r="I522" s="90"/>
      <c r="J522" s="90"/>
      <c r="K522" s="90"/>
      <c r="L522" s="90"/>
      <c r="M522" s="90"/>
      <c r="N522" s="90"/>
      <c r="O522" s="90"/>
      <c r="P522" s="90"/>
      <c r="Q522" s="90"/>
      <c r="R522" s="90"/>
      <c r="S522" s="90"/>
      <c r="T522" s="90"/>
      <c r="U522" s="90"/>
      <c r="V522" s="90"/>
      <c r="W522" s="90"/>
      <c r="X522" s="90"/>
      <c r="Y522" s="90"/>
      <c r="Z522" s="90"/>
    </row>
    <row r="523">
      <c r="A523" s="90"/>
      <c r="B523" s="90"/>
      <c r="C523" s="90"/>
      <c r="D523" s="90"/>
      <c r="E523" s="90"/>
      <c r="F523" s="90"/>
      <c r="G523" s="90"/>
      <c r="H523" s="90"/>
      <c r="I523" s="90"/>
      <c r="J523" s="90"/>
      <c r="K523" s="90"/>
      <c r="L523" s="90"/>
      <c r="M523" s="90"/>
      <c r="N523" s="90"/>
      <c r="O523" s="90"/>
      <c r="P523" s="90"/>
      <c r="Q523" s="90"/>
      <c r="R523" s="90"/>
      <c r="S523" s="90"/>
      <c r="T523" s="90"/>
      <c r="U523" s="90"/>
      <c r="V523" s="90"/>
      <c r="W523" s="90"/>
      <c r="X523" s="90"/>
      <c r="Y523" s="90"/>
      <c r="Z523" s="90"/>
    </row>
    <row r="524">
      <c r="A524" s="90"/>
      <c r="B524" s="90"/>
      <c r="C524" s="90"/>
      <c r="D524" s="90"/>
      <c r="E524" s="90"/>
      <c r="F524" s="90"/>
      <c r="G524" s="90"/>
      <c r="H524" s="90"/>
      <c r="I524" s="90"/>
      <c r="J524" s="90"/>
      <c r="K524" s="90"/>
      <c r="L524" s="90"/>
      <c r="M524" s="90"/>
      <c r="N524" s="90"/>
      <c r="O524" s="90"/>
      <c r="P524" s="90"/>
      <c r="Q524" s="90"/>
      <c r="R524" s="90"/>
      <c r="S524" s="90"/>
      <c r="T524" s="90"/>
      <c r="U524" s="90"/>
      <c r="V524" s="90"/>
      <c r="W524" s="90"/>
      <c r="X524" s="90"/>
      <c r="Y524" s="90"/>
      <c r="Z524" s="90"/>
    </row>
    <row r="525">
      <c r="A525" s="90"/>
      <c r="B525" s="90"/>
      <c r="C525" s="90"/>
      <c r="D525" s="90"/>
      <c r="E525" s="90"/>
      <c r="F525" s="90"/>
      <c r="G525" s="90"/>
      <c r="H525" s="90"/>
      <c r="I525" s="90"/>
      <c r="J525" s="90"/>
      <c r="K525" s="90"/>
      <c r="L525" s="90"/>
      <c r="M525" s="90"/>
      <c r="N525" s="90"/>
      <c r="O525" s="90"/>
      <c r="P525" s="90"/>
      <c r="Q525" s="90"/>
      <c r="R525" s="90"/>
      <c r="S525" s="90"/>
      <c r="T525" s="90"/>
      <c r="U525" s="90"/>
      <c r="V525" s="90"/>
      <c r="W525" s="90"/>
      <c r="X525" s="90"/>
      <c r="Y525" s="90"/>
      <c r="Z525" s="90"/>
    </row>
    <row r="526">
      <c r="A526" s="90"/>
      <c r="B526" s="90"/>
      <c r="C526" s="90"/>
      <c r="D526" s="90"/>
      <c r="E526" s="90"/>
      <c r="F526" s="90"/>
      <c r="G526" s="90"/>
      <c r="H526" s="90"/>
      <c r="I526" s="90"/>
      <c r="J526" s="90"/>
      <c r="K526" s="90"/>
      <c r="L526" s="90"/>
      <c r="M526" s="90"/>
      <c r="N526" s="90"/>
      <c r="O526" s="90"/>
      <c r="P526" s="90"/>
      <c r="Q526" s="90"/>
      <c r="R526" s="90"/>
      <c r="S526" s="90"/>
      <c r="T526" s="90"/>
      <c r="U526" s="90"/>
      <c r="V526" s="90"/>
      <c r="W526" s="90"/>
      <c r="X526" s="90"/>
      <c r="Y526" s="90"/>
      <c r="Z526" s="90"/>
    </row>
    <row r="527">
      <c r="A527" s="90"/>
      <c r="B527" s="90"/>
      <c r="C527" s="90"/>
      <c r="D527" s="90"/>
      <c r="E527" s="90"/>
      <c r="F527" s="90"/>
      <c r="G527" s="90"/>
      <c r="H527" s="90"/>
      <c r="I527" s="90"/>
      <c r="J527" s="90"/>
      <c r="K527" s="90"/>
      <c r="L527" s="90"/>
      <c r="M527" s="90"/>
      <c r="N527" s="90"/>
      <c r="O527" s="90"/>
      <c r="P527" s="90"/>
      <c r="Q527" s="90"/>
      <c r="R527" s="90"/>
      <c r="S527" s="90"/>
      <c r="T527" s="90"/>
      <c r="U527" s="90"/>
      <c r="V527" s="90"/>
      <c r="W527" s="90"/>
      <c r="X527" s="90"/>
      <c r="Y527" s="90"/>
      <c r="Z527" s="90"/>
    </row>
    <row r="528">
      <c r="A528" s="90"/>
      <c r="B528" s="90"/>
      <c r="C528" s="90"/>
      <c r="D528" s="90"/>
      <c r="E528" s="90"/>
      <c r="F528" s="90"/>
      <c r="G528" s="90"/>
      <c r="H528" s="90"/>
      <c r="I528" s="90"/>
      <c r="J528" s="90"/>
      <c r="K528" s="90"/>
      <c r="L528" s="90"/>
      <c r="M528" s="90"/>
      <c r="N528" s="90"/>
      <c r="O528" s="90"/>
      <c r="P528" s="90"/>
      <c r="Q528" s="90"/>
      <c r="R528" s="90"/>
      <c r="S528" s="90"/>
      <c r="T528" s="90"/>
      <c r="U528" s="90"/>
      <c r="V528" s="90"/>
      <c r="W528" s="90"/>
      <c r="X528" s="90"/>
      <c r="Y528" s="90"/>
      <c r="Z528" s="90"/>
    </row>
    <row r="529">
      <c r="A529" s="90"/>
      <c r="B529" s="90"/>
      <c r="C529" s="90"/>
      <c r="D529" s="90"/>
      <c r="E529" s="90"/>
      <c r="F529" s="90"/>
      <c r="G529" s="90"/>
      <c r="H529" s="90"/>
      <c r="I529" s="90"/>
      <c r="J529" s="90"/>
      <c r="K529" s="90"/>
      <c r="L529" s="90"/>
      <c r="M529" s="90"/>
      <c r="N529" s="90"/>
      <c r="O529" s="90"/>
      <c r="P529" s="90"/>
      <c r="Q529" s="90"/>
      <c r="R529" s="90"/>
      <c r="S529" s="90"/>
      <c r="T529" s="90"/>
      <c r="U529" s="90"/>
      <c r="V529" s="90"/>
      <c r="W529" s="90"/>
      <c r="X529" s="90"/>
      <c r="Y529" s="90"/>
      <c r="Z529" s="90"/>
    </row>
    <row r="530">
      <c r="A530" s="90"/>
      <c r="B530" s="90"/>
      <c r="C530" s="90"/>
      <c r="D530" s="90"/>
      <c r="E530" s="90"/>
      <c r="F530" s="90"/>
      <c r="G530" s="90"/>
      <c r="H530" s="90"/>
      <c r="I530" s="90"/>
      <c r="J530" s="90"/>
      <c r="K530" s="90"/>
      <c r="L530" s="90"/>
      <c r="M530" s="90"/>
      <c r="N530" s="90"/>
      <c r="O530" s="90"/>
      <c r="P530" s="90"/>
      <c r="Q530" s="90"/>
      <c r="R530" s="90"/>
      <c r="S530" s="90"/>
      <c r="T530" s="90"/>
      <c r="U530" s="90"/>
      <c r="V530" s="90"/>
      <c r="W530" s="90"/>
      <c r="X530" s="90"/>
      <c r="Y530" s="90"/>
      <c r="Z530" s="90"/>
    </row>
    <row r="531">
      <c r="A531" s="90"/>
      <c r="B531" s="90"/>
      <c r="C531" s="90"/>
      <c r="D531" s="90"/>
      <c r="E531" s="90"/>
      <c r="F531" s="90"/>
      <c r="G531" s="90"/>
      <c r="H531" s="90"/>
      <c r="I531" s="90"/>
      <c r="J531" s="90"/>
      <c r="K531" s="90"/>
      <c r="L531" s="90"/>
      <c r="M531" s="90"/>
      <c r="N531" s="90"/>
      <c r="O531" s="90"/>
      <c r="P531" s="90"/>
      <c r="Q531" s="90"/>
      <c r="R531" s="90"/>
      <c r="S531" s="90"/>
      <c r="T531" s="90"/>
      <c r="U531" s="90"/>
      <c r="V531" s="90"/>
      <c r="W531" s="90"/>
      <c r="X531" s="90"/>
      <c r="Y531" s="90"/>
      <c r="Z531" s="90"/>
    </row>
    <row r="532">
      <c r="A532" s="90"/>
      <c r="B532" s="90"/>
      <c r="C532" s="90"/>
      <c r="D532" s="90"/>
      <c r="E532" s="90"/>
      <c r="F532" s="90"/>
      <c r="G532" s="90"/>
      <c r="H532" s="90"/>
      <c r="I532" s="90"/>
      <c r="J532" s="90"/>
      <c r="K532" s="90"/>
      <c r="L532" s="90"/>
      <c r="M532" s="90"/>
      <c r="N532" s="90"/>
      <c r="O532" s="90"/>
      <c r="P532" s="90"/>
      <c r="Q532" s="90"/>
      <c r="R532" s="90"/>
      <c r="S532" s="90"/>
      <c r="T532" s="90"/>
      <c r="U532" s="90"/>
      <c r="V532" s="90"/>
      <c r="W532" s="90"/>
      <c r="X532" s="90"/>
      <c r="Y532" s="90"/>
      <c r="Z532" s="90"/>
    </row>
    <row r="533">
      <c r="A533" s="90"/>
      <c r="B533" s="90"/>
      <c r="C533" s="90"/>
      <c r="D533" s="90"/>
      <c r="E533" s="90"/>
      <c r="F533" s="90"/>
      <c r="G533" s="90"/>
      <c r="H533" s="90"/>
      <c r="I533" s="90"/>
      <c r="J533" s="90"/>
      <c r="K533" s="90"/>
      <c r="L533" s="90"/>
      <c r="M533" s="90"/>
      <c r="N533" s="90"/>
      <c r="O533" s="90"/>
      <c r="P533" s="90"/>
      <c r="Q533" s="90"/>
      <c r="R533" s="90"/>
      <c r="S533" s="90"/>
      <c r="T533" s="90"/>
      <c r="U533" s="90"/>
      <c r="V533" s="90"/>
      <c r="W533" s="90"/>
      <c r="X533" s="90"/>
      <c r="Y533" s="90"/>
      <c r="Z533" s="90"/>
    </row>
    <row r="534">
      <c r="A534" s="90"/>
      <c r="B534" s="90"/>
      <c r="C534" s="90"/>
      <c r="D534" s="90"/>
      <c r="E534" s="90"/>
      <c r="F534" s="90"/>
      <c r="G534" s="90"/>
      <c r="H534" s="90"/>
      <c r="I534" s="90"/>
      <c r="J534" s="90"/>
      <c r="K534" s="90"/>
      <c r="L534" s="90"/>
      <c r="M534" s="90"/>
      <c r="N534" s="90"/>
      <c r="O534" s="90"/>
      <c r="P534" s="90"/>
      <c r="Q534" s="90"/>
      <c r="R534" s="90"/>
      <c r="S534" s="90"/>
      <c r="T534" s="90"/>
      <c r="U534" s="90"/>
      <c r="V534" s="90"/>
      <c r="W534" s="90"/>
      <c r="X534" s="90"/>
      <c r="Y534" s="90"/>
      <c r="Z534" s="90"/>
    </row>
    <row r="535">
      <c r="A535" s="90"/>
      <c r="B535" s="90"/>
      <c r="C535" s="90"/>
      <c r="D535" s="90"/>
      <c r="E535" s="90"/>
      <c r="F535" s="90"/>
      <c r="G535" s="90"/>
      <c r="H535" s="90"/>
      <c r="I535" s="90"/>
      <c r="J535" s="90"/>
      <c r="K535" s="90"/>
      <c r="L535" s="90"/>
      <c r="M535" s="90"/>
      <c r="N535" s="90"/>
      <c r="O535" s="90"/>
      <c r="P535" s="90"/>
      <c r="Q535" s="90"/>
      <c r="R535" s="90"/>
      <c r="S535" s="90"/>
      <c r="T535" s="90"/>
      <c r="U535" s="90"/>
      <c r="V535" s="90"/>
      <c r="W535" s="90"/>
      <c r="X535" s="90"/>
      <c r="Y535" s="90"/>
      <c r="Z535" s="90"/>
    </row>
    <row r="536">
      <c r="A536" s="90"/>
      <c r="B536" s="90"/>
      <c r="C536" s="90"/>
      <c r="D536" s="90"/>
      <c r="E536" s="90"/>
      <c r="F536" s="90"/>
      <c r="G536" s="90"/>
      <c r="H536" s="90"/>
      <c r="I536" s="90"/>
      <c r="J536" s="90"/>
      <c r="K536" s="90"/>
      <c r="L536" s="90"/>
      <c r="M536" s="90"/>
      <c r="N536" s="90"/>
      <c r="O536" s="90"/>
      <c r="P536" s="90"/>
      <c r="Q536" s="90"/>
      <c r="R536" s="90"/>
      <c r="S536" s="90"/>
      <c r="T536" s="90"/>
      <c r="U536" s="90"/>
      <c r="V536" s="90"/>
      <c r="W536" s="90"/>
      <c r="X536" s="90"/>
      <c r="Y536" s="90"/>
      <c r="Z536" s="90"/>
    </row>
    <row r="537">
      <c r="A537" s="90"/>
      <c r="B537" s="90"/>
      <c r="C537" s="90"/>
      <c r="D537" s="90"/>
      <c r="E537" s="90"/>
      <c r="F537" s="90"/>
      <c r="G537" s="90"/>
      <c r="H537" s="90"/>
      <c r="I537" s="90"/>
      <c r="J537" s="90"/>
      <c r="K537" s="90"/>
      <c r="L537" s="90"/>
      <c r="M537" s="90"/>
      <c r="N537" s="90"/>
      <c r="O537" s="90"/>
      <c r="P537" s="90"/>
      <c r="Q537" s="90"/>
      <c r="R537" s="90"/>
      <c r="S537" s="90"/>
      <c r="T537" s="90"/>
      <c r="U537" s="90"/>
      <c r="V537" s="90"/>
      <c r="W537" s="90"/>
      <c r="X537" s="90"/>
      <c r="Y537" s="90"/>
      <c r="Z537" s="90"/>
    </row>
    <row r="538">
      <c r="A538" s="90"/>
      <c r="B538" s="90"/>
      <c r="C538" s="90"/>
      <c r="D538" s="90"/>
      <c r="E538" s="90"/>
      <c r="F538" s="90"/>
      <c r="G538" s="90"/>
      <c r="H538" s="90"/>
      <c r="I538" s="90"/>
      <c r="J538" s="90"/>
      <c r="K538" s="90"/>
      <c r="L538" s="90"/>
      <c r="M538" s="90"/>
      <c r="N538" s="90"/>
      <c r="O538" s="90"/>
      <c r="P538" s="90"/>
      <c r="Q538" s="90"/>
      <c r="R538" s="90"/>
      <c r="S538" s="90"/>
      <c r="T538" s="90"/>
      <c r="U538" s="90"/>
      <c r="V538" s="90"/>
      <c r="W538" s="90"/>
      <c r="X538" s="90"/>
      <c r="Y538" s="90"/>
      <c r="Z538" s="90"/>
    </row>
    <row r="539">
      <c r="A539" s="90"/>
      <c r="B539" s="90"/>
      <c r="C539" s="90"/>
      <c r="D539" s="90"/>
      <c r="E539" s="90"/>
      <c r="F539" s="90"/>
      <c r="G539" s="90"/>
      <c r="H539" s="90"/>
      <c r="I539" s="90"/>
      <c r="J539" s="90"/>
      <c r="K539" s="90"/>
      <c r="L539" s="90"/>
      <c r="M539" s="90"/>
      <c r="N539" s="90"/>
      <c r="O539" s="90"/>
      <c r="P539" s="90"/>
      <c r="Q539" s="90"/>
      <c r="R539" s="90"/>
      <c r="S539" s="90"/>
      <c r="T539" s="90"/>
      <c r="U539" s="90"/>
      <c r="V539" s="90"/>
      <c r="W539" s="90"/>
      <c r="X539" s="90"/>
      <c r="Y539" s="90"/>
      <c r="Z539" s="90"/>
    </row>
    <row r="540">
      <c r="A540" s="90"/>
      <c r="B540" s="90"/>
      <c r="C540" s="90"/>
      <c r="D540" s="90"/>
      <c r="E540" s="90"/>
      <c r="F540" s="90"/>
      <c r="G540" s="90"/>
      <c r="H540" s="90"/>
      <c r="I540" s="90"/>
      <c r="J540" s="90"/>
      <c r="K540" s="90"/>
      <c r="L540" s="90"/>
      <c r="M540" s="90"/>
      <c r="N540" s="90"/>
      <c r="O540" s="90"/>
      <c r="P540" s="90"/>
      <c r="Q540" s="90"/>
      <c r="R540" s="90"/>
      <c r="S540" s="90"/>
      <c r="T540" s="90"/>
      <c r="U540" s="90"/>
      <c r="V540" s="90"/>
      <c r="W540" s="90"/>
      <c r="X540" s="90"/>
      <c r="Y540" s="90"/>
      <c r="Z540" s="90"/>
    </row>
    <row r="541">
      <c r="A541" s="90"/>
      <c r="B541" s="90"/>
      <c r="C541" s="90"/>
      <c r="D541" s="90"/>
      <c r="E541" s="90"/>
      <c r="F541" s="90"/>
      <c r="G541" s="90"/>
      <c r="H541" s="90"/>
      <c r="I541" s="90"/>
      <c r="J541" s="90"/>
      <c r="K541" s="90"/>
      <c r="L541" s="90"/>
      <c r="M541" s="90"/>
      <c r="N541" s="90"/>
      <c r="O541" s="90"/>
      <c r="P541" s="90"/>
      <c r="Q541" s="90"/>
      <c r="R541" s="90"/>
      <c r="S541" s="90"/>
      <c r="T541" s="90"/>
      <c r="U541" s="90"/>
      <c r="V541" s="90"/>
      <c r="W541" s="90"/>
      <c r="X541" s="90"/>
      <c r="Y541" s="90"/>
      <c r="Z541" s="90"/>
    </row>
    <row r="542">
      <c r="A542" s="90"/>
      <c r="B542" s="90"/>
      <c r="C542" s="90"/>
      <c r="D542" s="90"/>
      <c r="E542" s="90"/>
      <c r="F542" s="90"/>
      <c r="G542" s="90"/>
      <c r="H542" s="90"/>
      <c r="I542" s="90"/>
      <c r="J542" s="90"/>
      <c r="K542" s="90"/>
      <c r="L542" s="90"/>
      <c r="M542" s="90"/>
      <c r="N542" s="90"/>
      <c r="O542" s="90"/>
      <c r="P542" s="90"/>
      <c r="Q542" s="90"/>
      <c r="R542" s="90"/>
      <c r="S542" s="90"/>
      <c r="T542" s="90"/>
      <c r="U542" s="90"/>
      <c r="V542" s="90"/>
      <c r="W542" s="90"/>
      <c r="X542" s="90"/>
      <c r="Y542" s="90"/>
      <c r="Z542" s="90"/>
    </row>
    <row r="543">
      <c r="A543" s="90"/>
      <c r="B543" s="90"/>
      <c r="C543" s="90"/>
      <c r="D543" s="90"/>
      <c r="E543" s="90"/>
      <c r="F543" s="90"/>
      <c r="G543" s="90"/>
      <c r="H543" s="90"/>
      <c r="I543" s="90"/>
      <c r="J543" s="90"/>
      <c r="K543" s="90"/>
      <c r="L543" s="90"/>
      <c r="M543" s="90"/>
      <c r="N543" s="90"/>
      <c r="O543" s="90"/>
      <c r="P543" s="90"/>
      <c r="Q543" s="90"/>
      <c r="R543" s="90"/>
      <c r="S543" s="90"/>
      <c r="T543" s="90"/>
      <c r="U543" s="90"/>
      <c r="V543" s="90"/>
      <c r="W543" s="90"/>
      <c r="X543" s="90"/>
      <c r="Y543" s="90"/>
      <c r="Z543" s="90"/>
    </row>
    <row r="544">
      <c r="A544" s="90"/>
      <c r="B544" s="90"/>
      <c r="C544" s="90"/>
      <c r="D544" s="90"/>
      <c r="E544" s="90"/>
      <c r="F544" s="90"/>
      <c r="G544" s="90"/>
      <c r="H544" s="90"/>
      <c r="I544" s="90"/>
      <c r="J544" s="90"/>
      <c r="K544" s="90"/>
      <c r="L544" s="90"/>
      <c r="M544" s="90"/>
      <c r="N544" s="90"/>
      <c r="O544" s="90"/>
      <c r="P544" s="90"/>
      <c r="Q544" s="90"/>
      <c r="R544" s="90"/>
      <c r="S544" s="90"/>
      <c r="T544" s="90"/>
      <c r="U544" s="90"/>
      <c r="V544" s="90"/>
      <c r="W544" s="90"/>
      <c r="X544" s="90"/>
      <c r="Y544" s="90"/>
      <c r="Z544" s="90"/>
    </row>
    <row r="545">
      <c r="A545" s="90"/>
      <c r="B545" s="90"/>
      <c r="C545" s="90"/>
      <c r="D545" s="90"/>
      <c r="E545" s="90"/>
      <c r="F545" s="90"/>
      <c r="G545" s="90"/>
      <c r="H545" s="90"/>
      <c r="I545" s="90"/>
      <c r="J545" s="90"/>
      <c r="K545" s="90"/>
      <c r="L545" s="90"/>
      <c r="M545" s="90"/>
      <c r="N545" s="90"/>
      <c r="O545" s="90"/>
      <c r="P545" s="90"/>
      <c r="Q545" s="90"/>
      <c r="R545" s="90"/>
      <c r="S545" s="90"/>
      <c r="T545" s="90"/>
      <c r="U545" s="90"/>
      <c r="V545" s="90"/>
      <c r="W545" s="90"/>
      <c r="X545" s="90"/>
      <c r="Y545" s="90"/>
      <c r="Z545" s="90"/>
    </row>
    <row r="546">
      <c r="A546" s="90"/>
      <c r="B546" s="90"/>
      <c r="C546" s="90"/>
      <c r="D546" s="90"/>
      <c r="E546" s="90"/>
      <c r="F546" s="90"/>
      <c r="G546" s="90"/>
      <c r="H546" s="90"/>
      <c r="I546" s="90"/>
      <c r="J546" s="90"/>
      <c r="K546" s="90"/>
      <c r="L546" s="90"/>
      <c r="M546" s="90"/>
      <c r="N546" s="90"/>
      <c r="O546" s="90"/>
      <c r="P546" s="90"/>
      <c r="Q546" s="90"/>
      <c r="R546" s="90"/>
      <c r="S546" s="90"/>
      <c r="T546" s="90"/>
      <c r="U546" s="90"/>
      <c r="V546" s="90"/>
      <c r="W546" s="90"/>
      <c r="X546" s="90"/>
      <c r="Y546" s="90"/>
      <c r="Z546" s="90"/>
    </row>
    <row r="547">
      <c r="A547" s="90"/>
      <c r="B547" s="90"/>
      <c r="C547" s="90"/>
      <c r="D547" s="90"/>
      <c r="E547" s="90"/>
      <c r="F547" s="90"/>
      <c r="G547" s="90"/>
      <c r="H547" s="90"/>
      <c r="I547" s="90"/>
      <c r="J547" s="90"/>
      <c r="K547" s="90"/>
      <c r="L547" s="90"/>
      <c r="M547" s="90"/>
      <c r="N547" s="90"/>
      <c r="O547" s="90"/>
      <c r="P547" s="90"/>
      <c r="Q547" s="90"/>
      <c r="R547" s="90"/>
      <c r="S547" s="90"/>
      <c r="T547" s="90"/>
      <c r="U547" s="90"/>
      <c r="V547" s="90"/>
      <c r="W547" s="90"/>
      <c r="X547" s="90"/>
      <c r="Y547" s="90"/>
      <c r="Z547" s="90"/>
    </row>
    <row r="548">
      <c r="A548" s="90"/>
      <c r="B548" s="90"/>
      <c r="C548" s="90"/>
      <c r="D548" s="90"/>
      <c r="E548" s="90"/>
      <c r="F548" s="90"/>
      <c r="G548" s="90"/>
      <c r="H548" s="90"/>
      <c r="I548" s="90"/>
      <c r="J548" s="90"/>
      <c r="K548" s="90"/>
      <c r="L548" s="90"/>
      <c r="M548" s="90"/>
      <c r="N548" s="90"/>
      <c r="O548" s="90"/>
      <c r="P548" s="90"/>
      <c r="Q548" s="90"/>
      <c r="R548" s="90"/>
      <c r="S548" s="90"/>
      <c r="T548" s="90"/>
      <c r="U548" s="90"/>
      <c r="V548" s="90"/>
      <c r="W548" s="90"/>
      <c r="X548" s="90"/>
      <c r="Y548" s="90"/>
      <c r="Z548" s="90"/>
    </row>
    <row r="549">
      <c r="A549" s="90"/>
      <c r="B549" s="90"/>
      <c r="C549" s="90"/>
      <c r="D549" s="90"/>
      <c r="E549" s="90"/>
      <c r="F549" s="90"/>
      <c r="G549" s="90"/>
      <c r="H549" s="90"/>
      <c r="I549" s="90"/>
      <c r="J549" s="90"/>
      <c r="K549" s="90"/>
      <c r="L549" s="90"/>
      <c r="M549" s="90"/>
      <c r="N549" s="90"/>
      <c r="O549" s="90"/>
      <c r="P549" s="90"/>
      <c r="Q549" s="90"/>
      <c r="R549" s="90"/>
      <c r="S549" s="90"/>
      <c r="T549" s="90"/>
      <c r="U549" s="90"/>
      <c r="V549" s="90"/>
      <c r="W549" s="90"/>
      <c r="X549" s="90"/>
      <c r="Y549" s="90"/>
      <c r="Z549" s="90"/>
    </row>
    <row r="550">
      <c r="A550" s="90"/>
      <c r="B550" s="90"/>
      <c r="C550" s="90"/>
      <c r="D550" s="90"/>
      <c r="E550" s="90"/>
      <c r="F550" s="90"/>
      <c r="G550" s="90"/>
      <c r="H550" s="90"/>
      <c r="I550" s="90"/>
      <c r="J550" s="90"/>
      <c r="K550" s="90"/>
      <c r="L550" s="90"/>
      <c r="M550" s="90"/>
      <c r="N550" s="90"/>
      <c r="O550" s="90"/>
      <c r="P550" s="90"/>
      <c r="Q550" s="90"/>
      <c r="R550" s="90"/>
      <c r="S550" s="90"/>
      <c r="T550" s="90"/>
      <c r="U550" s="90"/>
      <c r="V550" s="90"/>
      <c r="W550" s="90"/>
      <c r="X550" s="90"/>
      <c r="Y550" s="90"/>
      <c r="Z550" s="90"/>
    </row>
    <row r="551">
      <c r="A551" s="90"/>
      <c r="B551" s="90"/>
      <c r="C551" s="90"/>
      <c r="D551" s="90"/>
      <c r="E551" s="90"/>
      <c r="F551" s="90"/>
      <c r="G551" s="90"/>
      <c r="H551" s="90"/>
      <c r="I551" s="90"/>
      <c r="J551" s="90"/>
      <c r="K551" s="90"/>
      <c r="L551" s="90"/>
      <c r="M551" s="90"/>
      <c r="N551" s="90"/>
      <c r="O551" s="90"/>
      <c r="P551" s="90"/>
      <c r="Q551" s="90"/>
      <c r="R551" s="90"/>
      <c r="S551" s="90"/>
      <c r="T551" s="90"/>
      <c r="U551" s="90"/>
      <c r="V551" s="90"/>
      <c r="W551" s="90"/>
      <c r="X551" s="90"/>
      <c r="Y551" s="90"/>
      <c r="Z551" s="90"/>
    </row>
    <row r="552">
      <c r="A552" s="90"/>
      <c r="B552" s="90"/>
      <c r="C552" s="90"/>
      <c r="D552" s="90"/>
      <c r="E552" s="90"/>
      <c r="F552" s="90"/>
      <c r="G552" s="90"/>
      <c r="H552" s="90"/>
      <c r="I552" s="90"/>
      <c r="J552" s="90"/>
      <c r="K552" s="90"/>
      <c r="L552" s="90"/>
      <c r="M552" s="90"/>
      <c r="N552" s="90"/>
      <c r="O552" s="90"/>
      <c r="P552" s="90"/>
      <c r="Q552" s="90"/>
      <c r="R552" s="90"/>
      <c r="S552" s="90"/>
      <c r="T552" s="90"/>
      <c r="U552" s="90"/>
      <c r="V552" s="90"/>
      <c r="W552" s="90"/>
      <c r="X552" s="90"/>
      <c r="Y552" s="90"/>
      <c r="Z552" s="90"/>
    </row>
    <row r="553">
      <c r="A553" s="90"/>
      <c r="B553" s="90"/>
      <c r="C553" s="90"/>
      <c r="D553" s="90"/>
      <c r="E553" s="90"/>
      <c r="F553" s="90"/>
      <c r="G553" s="90"/>
      <c r="H553" s="90"/>
      <c r="I553" s="90"/>
      <c r="J553" s="90"/>
      <c r="K553" s="90"/>
      <c r="L553" s="90"/>
      <c r="M553" s="90"/>
      <c r="N553" s="90"/>
      <c r="O553" s="90"/>
      <c r="P553" s="90"/>
      <c r="Q553" s="90"/>
      <c r="R553" s="90"/>
      <c r="S553" s="90"/>
      <c r="T553" s="90"/>
      <c r="U553" s="90"/>
      <c r="V553" s="90"/>
      <c r="W553" s="90"/>
      <c r="X553" s="90"/>
      <c r="Y553" s="90"/>
      <c r="Z553" s="90"/>
    </row>
    <row r="554">
      <c r="A554" s="90"/>
      <c r="B554" s="90"/>
      <c r="C554" s="90"/>
      <c r="D554" s="90"/>
      <c r="E554" s="90"/>
      <c r="F554" s="90"/>
      <c r="G554" s="90"/>
      <c r="H554" s="90"/>
      <c r="I554" s="90"/>
      <c r="J554" s="90"/>
      <c r="K554" s="90"/>
      <c r="L554" s="90"/>
      <c r="M554" s="90"/>
      <c r="N554" s="90"/>
      <c r="O554" s="90"/>
      <c r="P554" s="90"/>
      <c r="Q554" s="90"/>
      <c r="R554" s="90"/>
      <c r="S554" s="90"/>
      <c r="T554" s="90"/>
      <c r="U554" s="90"/>
      <c r="V554" s="90"/>
      <c r="W554" s="90"/>
      <c r="X554" s="90"/>
      <c r="Y554" s="90"/>
      <c r="Z554" s="90"/>
    </row>
    <row r="555">
      <c r="A555" s="90"/>
      <c r="B555" s="90"/>
      <c r="C555" s="90"/>
      <c r="D555" s="90"/>
      <c r="E555" s="90"/>
      <c r="F555" s="90"/>
      <c r="G555" s="90"/>
      <c r="H555" s="90"/>
      <c r="I555" s="90"/>
      <c r="J555" s="90"/>
      <c r="K555" s="90"/>
      <c r="L555" s="90"/>
      <c r="M555" s="90"/>
      <c r="N555" s="90"/>
      <c r="O555" s="90"/>
      <c r="P555" s="90"/>
      <c r="Q555" s="90"/>
      <c r="R555" s="90"/>
      <c r="S555" s="90"/>
      <c r="T555" s="90"/>
      <c r="U555" s="90"/>
      <c r="V555" s="90"/>
      <c r="W555" s="90"/>
      <c r="X555" s="90"/>
      <c r="Y555" s="90"/>
      <c r="Z555" s="90"/>
    </row>
    <row r="556">
      <c r="A556" s="90"/>
      <c r="B556" s="90"/>
      <c r="C556" s="90"/>
      <c r="D556" s="90"/>
      <c r="E556" s="90"/>
      <c r="F556" s="90"/>
      <c r="G556" s="90"/>
      <c r="H556" s="90"/>
      <c r="I556" s="90"/>
      <c r="J556" s="90"/>
      <c r="K556" s="90"/>
      <c r="L556" s="90"/>
      <c r="M556" s="90"/>
      <c r="N556" s="90"/>
      <c r="O556" s="90"/>
      <c r="P556" s="90"/>
      <c r="Q556" s="90"/>
      <c r="R556" s="90"/>
      <c r="S556" s="90"/>
      <c r="T556" s="90"/>
      <c r="U556" s="90"/>
      <c r="V556" s="90"/>
      <c r="W556" s="90"/>
      <c r="X556" s="90"/>
      <c r="Y556" s="90"/>
      <c r="Z556" s="90"/>
    </row>
    <row r="557">
      <c r="A557" s="90"/>
      <c r="B557" s="90"/>
      <c r="C557" s="90"/>
      <c r="D557" s="90"/>
      <c r="E557" s="90"/>
      <c r="F557" s="90"/>
      <c r="G557" s="90"/>
      <c r="H557" s="90"/>
      <c r="I557" s="90"/>
      <c r="J557" s="90"/>
      <c r="K557" s="90"/>
      <c r="L557" s="90"/>
      <c r="M557" s="90"/>
      <c r="N557" s="90"/>
      <c r="O557" s="90"/>
      <c r="P557" s="90"/>
      <c r="Q557" s="90"/>
      <c r="R557" s="90"/>
      <c r="S557" s="90"/>
      <c r="T557" s="90"/>
      <c r="U557" s="90"/>
      <c r="V557" s="90"/>
      <c r="W557" s="90"/>
      <c r="X557" s="90"/>
      <c r="Y557" s="90"/>
      <c r="Z557" s="90"/>
    </row>
    <row r="558">
      <c r="A558" s="90"/>
      <c r="B558" s="90"/>
      <c r="C558" s="90"/>
      <c r="D558" s="90"/>
      <c r="E558" s="90"/>
      <c r="F558" s="90"/>
      <c r="G558" s="90"/>
      <c r="H558" s="90"/>
      <c r="I558" s="90"/>
      <c r="J558" s="90"/>
      <c r="K558" s="90"/>
      <c r="L558" s="90"/>
      <c r="M558" s="90"/>
      <c r="N558" s="90"/>
      <c r="O558" s="90"/>
      <c r="P558" s="90"/>
      <c r="Q558" s="90"/>
      <c r="R558" s="90"/>
      <c r="S558" s="90"/>
      <c r="T558" s="90"/>
      <c r="U558" s="90"/>
      <c r="V558" s="90"/>
      <c r="W558" s="90"/>
      <c r="X558" s="90"/>
      <c r="Y558" s="90"/>
      <c r="Z558" s="90"/>
    </row>
    <row r="559">
      <c r="A559" s="90"/>
      <c r="B559" s="90"/>
      <c r="C559" s="90"/>
      <c r="D559" s="90"/>
      <c r="E559" s="90"/>
      <c r="F559" s="90"/>
      <c r="G559" s="90"/>
      <c r="H559" s="90"/>
      <c r="I559" s="90"/>
      <c r="J559" s="90"/>
      <c r="K559" s="90"/>
      <c r="L559" s="90"/>
      <c r="M559" s="90"/>
      <c r="N559" s="90"/>
      <c r="O559" s="90"/>
      <c r="P559" s="90"/>
      <c r="Q559" s="90"/>
      <c r="R559" s="90"/>
      <c r="S559" s="90"/>
      <c r="T559" s="90"/>
      <c r="U559" s="90"/>
      <c r="V559" s="90"/>
      <c r="W559" s="90"/>
      <c r="X559" s="90"/>
      <c r="Y559" s="90"/>
      <c r="Z559" s="90"/>
    </row>
    <row r="560">
      <c r="A560" s="90"/>
      <c r="B560" s="90"/>
      <c r="C560" s="90"/>
      <c r="D560" s="90"/>
      <c r="E560" s="90"/>
      <c r="F560" s="90"/>
      <c r="G560" s="90"/>
      <c r="H560" s="90"/>
      <c r="I560" s="90"/>
      <c r="J560" s="90"/>
      <c r="K560" s="90"/>
      <c r="L560" s="90"/>
      <c r="M560" s="90"/>
      <c r="N560" s="90"/>
      <c r="O560" s="90"/>
      <c r="P560" s="90"/>
      <c r="Q560" s="90"/>
      <c r="R560" s="90"/>
      <c r="S560" s="90"/>
      <c r="T560" s="90"/>
      <c r="U560" s="90"/>
      <c r="V560" s="90"/>
      <c r="W560" s="90"/>
      <c r="X560" s="90"/>
      <c r="Y560" s="90"/>
      <c r="Z560" s="90"/>
    </row>
    <row r="561">
      <c r="A561" s="90"/>
      <c r="B561" s="90"/>
      <c r="C561" s="90"/>
      <c r="D561" s="90"/>
      <c r="E561" s="90"/>
      <c r="F561" s="90"/>
      <c r="G561" s="90"/>
      <c r="H561" s="90"/>
      <c r="I561" s="90"/>
      <c r="J561" s="90"/>
      <c r="K561" s="90"/>
      <c r="L561" s="90"/>
      <c r="M561" s="90"/>
      <c r="N561" s="90"/>
      <c r="O561" s="90"/>
      <c r="P561" s="90"/>
      <c r="Q561" s="90"/>
      <c r="R561" s="90"/>
      <c r="S561" s="90"/>
      <c r="T561" s="90"/>
      <c r="U561" s="90"/>
      <c r="V561" s="90"/>
      <c r="W561" s="90"/>
      <c r="X561" s="90"/>
      <c r="Y561" s="90"/>
      <c r="Z561" s="90"/>
    </row>
    <row r="562">
      <c r="A562" s="90"/>
      <c r="B562" s="90"/>
      <c r="C562" s="90"/>
      <c r="D562" s="90"/>
      <c r="E562" s="90"/>
      <c r="F562" s="90"/>
      <c r="G562" s="90"/>
      <c r="H562" s="90"/>
      <c r="I562" s="90"/>
      <c r="J562" s="90"/>
      <c r="K562" s="90"/>
      <c r="L562" s="90"/>
      <c r="M562" s="90"/>
      <c r="N562" s="90"/>
      <c r="O562" s="90"/>
      <c r="P562" s="90"/>
      <c r="Q562" s="90"/>
      <c r="R562" s="90"/>
      <c r="S562" s="90"/>
      <c r="T562" s="90"/>
      <c r="U562" s="90"/>
      <c r="V562" s="90"/>
      <c r="W562" s="90"/>
      <c r="X562" s="90"/>
      <c r="Y562" s="90"/>
      <c r="Z562" s="90"/>
    </row>
    <row r="563">
      <c r="A563" s="90"/>
      <c r="B563" s="90"/>
      <c r="C563" s="90"/>
      <c r="D563" s="90"/>
      <c r="E563" s="90"/>
      <c r="F563" s="90"/>
      <c r="G563" s="90"/>
      <c r="H563" s="90"/>
      <c r="I563" s="90"/>
      <c r="J563" s="90"/>
      <c r="K563" s="90"/>
      <c r="L563" s="90"/>
      <c r="M563" s="90"/>
      <c r="N563" s="90"/>
      <c r="O563" s="90"/>
      <c r="P563" s="90"/>
      <c r="Q563" s="90"/>
      <c r="R563" s="90"/>
      <c r="S563" s="90"/>
      <c r="T563" s="90"/>
      <c r="U563" s="90"/>
      <c r="V563" s="90"/>
      <c r="W563" s="90"/>
      <c r="X563" s="90"/>
      <c r="Y563" s="90"/>
      <c r="Z563" s="90"/>
    </row>
    <row r="564">
      <c r="A564" s="90"/>
      <c r="B564" s="90"/>
      <c r="C564" s="90"/>
      <c r="D564" s="90"/>
      <c r="E564" s="90"/>
      <c r="F564" s="90"/>
      <c r="G564" s="90"/>
      <c r="H564" s="90"/>
      <c r="I564" s="90"/>
      <c r="J564" s="90"/>
      <c r="K564" s="90"/>
      <c r="L564" s="90"/>
      <c r="M564" s="90"/>
      <c r="N564" s="90"/>
      <c r="O564" s="90"/>
      <c r="P564" s="90"/>
      <c r="Q564" s="90"/>
      <c r="R564" s="90"/>
      <c r="S564" s="90"/>
      <c r="T564" s="90"/>
      <c r="U564" s="90"/>
      <c r="V564" s="90"/>
      <c r="W564" s="90"/>
      <c r="X564" s="90"/>
      <c r="Y564" s="90"/>
      <c r="Z564" s="90"/>
    </row>
    <row r="565">
      <c r="A565" s="90"/>
      <c r="B565" s="90"/>
      <c r="C565" s="90"/>
      <c r="D565" s="90"/>
      <c r="E565" s="90"/>
      <c r="F565" s="90"/>
      <c r="G565" s="90"/>
      <c r="H565" s="90"/>
      <c r="I565" s="90"/>
      <c r="J565" s="90"/>
      <c r="K565" s="90"/>
      <c r="L565" s="90"/>
      <c r="M565" s="90"/>
      <c r="N565" s="90"/>
      <c r="O565" s="90"/>
      <c r="P565" s="90"/>
      <c r="Q565" s="90"/>
      <c r="R565" s="90"/>
      <c r="S565" s="90"/>
      <c r="T565" s="90"/>
      <c r="U565" s="90"/>
      <c r="V565" s="90"/>
      <c r="W565" s="90"/>
      <c r="X565" s="90"/>
      <c r="Y565" s="90"/>
      <c r="Z565" s="90"/>
    </row>
    <row r="566">
      <c r="A566" s="90"/>
      <c r="B566" s="90"/>
      <c r="C566" s="90"/>
      <c r="D566" s="90"/>
      <c r="E566" s="90"/>
      <c r="F566" s="90"/>
      <c r="G566" s="90"/>
      <c r="H566" s="90"/>
      <c r="I566" s="90"/>
      <c r="J566" s="90"/>
      <c r="K566" s="90"/>
      <c r="L566" s="90"/>
      <c r="M566" s="90"/>
      <c r="N566" s="90"/>
      <c r="O566" s="90"/>
      <c r="P566" s="90"/>
      <c r="Q566" s="90"/>
      <c r="R566" s="90"/>
      <c r="S566" s="90"/>
      <c r="T566" s="90"/>
      <c r="U566" s="90"/>
      <c r="V566" s="90"/>
      <c r="W566" s="90"/>
      <c r="X566" s="90"/>
      <c r="Y566" s="90"/>
      <c r="Z566" s="90"/>
    </row>
    <row r="567">
      <c r="A567" s="90"/>
      <c r="B567" s="90"/>
      <c r="C567" s="90"/>
      <c r="D567" s="90"/>
      <c r="E567" s="90"/>
      <c r="F567" s="90"/>
      <c r="G567" s="90"/>
      <c r="H567" s="90"/>
      <c r="I567" s="90"/>
      <c r="J567" s="90"/>
      <c r="K567" s="90"/>
      <c r="L567" s="90"/>
      <c r="M567" s="90"/>
      <c r="N567" s="90"/>
      <c r="O567" s="90"/>
      <c r="P567" s="90"/>
      <c r="Q567" s="90"/>
      <c r="R567" s="90"/>
      <c r="S567" s="90"/>
      <c r="T567" s="90"/>
      <c r="U567" s="90"/>
      <c r="V567" s="90"/>
      <c r="W567" s="90"/>
      <c r="X567" s="90"/>
      <c r="Y567" s="90"/>
      <c r="Z567" s="90"/>
    </row>
    <row r="568">
      <c r="A568" s="90"/>
      <c r="B568" s="90"/>
      <c r="C568" s="90"/>
      <c r="D568" s="90"/>
      <c r="E568" s="90"/>
      <c r="F568" s="90"/>
      <c r="G568" s="90"/>
      <c r="H568" s="90"/>
      <c r="I568" s="90"/>
      <c r="J568" s="90"/>
      <c r="K568" s="90"/>
      <c r="L568" s="90"/>
      <c r="M568" s="90"/>
      <c r="N568" s="90"/>
      <c r="O568" s="90"/>
      <c r="P568" s="90"/>
      <c r="Q568" s="90"/>
      <c r="R568" s="90"/>
      <c r="S568" s="90"/>
      <c r="T568" s="90"/>
      <c r="U568" s="90"/>
      <c r="V568" s="90"/>
      <c r="W568" s="90"/>
      <c r="X568" s="90"/>
      <c r="Y568" s="90"/>
      <c r="Z568" s="90"/>
    </row>
    <row r="569">
      <c r="A569" s="90"/>
      <c r="B569" s="90"/>
      <c r="C569" s="90"/>
      <c r="D569" s="90"/>
      <c r="E569" s="90"/>
      <c r="F569" s="90"/>
      <c r="G569" s="90"/>
      <c r="H569" s="90"/>
      <c r="I569" s="90"/>
      <c r="J569" s="90"/>
      <c r="K569" s="90"/>
      <c r="L569" s="90"/>
      <c r="M569" s="90"/>
      <c r="N569" s="90"/>
      <c r="O569" s="90"/>
      <c r="P569" s="90"/>
      <c r="Q569" s="90"/>
      <c r="R569" s="90"/>
      <c r="S569" s="90"/>
      <c r="T569" s="90"/>
      <c r="U569" s="90"/>
      <c r="V569" s="90"/>
      <c r="W569" s="90"/>
      <c r="X569" s="90"/>
      <c r="Y569" s="90"/>
      <c r="Z569" s="90"/>
    </row>
    <row r="570">
      <c r="A570" s="90"/>
      <c r="B570" s="90"/>
      <c r="C570" s="90"/>
      <c r="D570" s="90"/>
      <c r="E570" s="90"/>
      <c r="F570" s="90"/>
      <c r="G570" s="90"/>
      <c r="H570" s="90"/>
      <c r="I570" s="90"/>
      <c r="J570" s="90"/>
      <c r="K570" s="90"/>
      <c r="L570" s="90"/>
      <c r="M570" s="90"/>
      <c r="N570" s="90"/>
      <c r="O570" s="90"/>
      <c r="P570" s="90"/>
      <c r="Q570" s="90"/>
      <c r="R570" s="90"/>
      <c r="S570" s="90"/>
      <c r="T570" s="90"/>
      <c r="U570" s="90"/>
      <c r="V570" s="90"/>
      <c r="W570" s="90"/>
      <c r="X570" s="90"/>
      <c r="Y570" s="90"/>
      <c r="Z570" s="90"/>
    </row>
    <row r="571">
      <c r="A571" s="90"/>
      <c r="B571" s="90"/>
      <c r="C571" s="90"/>
      <c r="D571" s="90"/>
      <c r="E571" s="90"/>
      <c r="F571" s="90"/>
      <c r="G571" s="90"/>
      <c r="H571" s="90"/>
      <c r="I571" s="90"/>
      <c r="J571" s="90"/>
      <c r="K571" s="90"/>
      <c r="L571" s="90"/>
      <c r="M571" s="90"/>
      <c r="N571" s="90"/>
      <c r="O571" s="90"/>
      <c r="P571" s="90"/>
      <c r="Q571" s="90"/>
      <c r="R571" s="90"/>
      <c r="S571" s="90"/>
      <c r="T571" s="90"/>
      <c r="U571" s="90"/>
      <c r="V571" s="90"/>
      <c r="W571" s="90"/>
      <c r="X571" s="90"/>
      <c r="Y571" s="90"/>
      <c r="Z571" s="90"/>
    </row>
    <row r="572">
      <c r="A572" s="90"/>
      <c r="B572" s="90"/>
      <c r="C572" s="90"/>
      <c r="D572" s="90"/>
      <c r="E572" s="90"/>
      <c r="F572" s="90"/>
      <c r="G572" s="90"/>
      <c r="H572" s="90"/>
      <c r="I572" s="90"/>
      <c r="J572" s="90"/>
      <c r="K572" s="90"/>
      <c r="L572" s="90"/>
      <c r="M572" s="90"/>
      <c r="N572" s="90"/>
      <c r="O572" s="90"/>
      <c r="P572" s="90"/>
      <c r="Q572" s="90"/>
      <c r="R572" s="90"/>
      <c r="S572" s="90"/>
      <c r="T572" s="90"/>
      <c r="U572" s="90"/>
      <c r="V572" s="90"/>
      <c r="W572" s="90"/>
      <c r="X572" s="90"/>
      <c r="Y572" s="90"/>
      <c r="Z572" s="90"/>
    </row>
    <row r="573">
      <c r="A573" s="90"/>
      <c r="B573" s="90"/>
      <c r="C573" s="90"/>
      <c r="D573" s="90"/>
      <c r="E573" s="90"/>
      <c r="F573" s="90"/>
      <c r="G573" s="90"/>
      <c r="H573" s="90"/>
      <c r="I573" s="90"/>
      <c r="J573" s="90"/>
      <c r="K573" s="90"/>
      <c r="L573" s="90"/>
      <c r="M573" s="90"/>
      <c r="N573" s="90"/>
      <c r="O573" s="90"/>
      <c r="P573" s="90"/>
      <c r="Q573" s="90"/>
      <c r="R573" s="90"/>
      <c r="S573" s="90"/>
      <c r="T573" s="90"/>
      <c r="U573" s="90"/>
      <c r="V573" s="90"/>
      <c r="W573" s="90"/>
      <c r="X573" s="90"/>
      <c r="Y573" s="90"/>
      <c r="Z573" s="90"/>
    </row>
    <row r="574">
      <c r="A574" s="90"/>
      <c r="B574" s="90"/>
      <c r="C574" s="90"/>
      <c r="D574" s="90"/>
      <c r="E574" s="90"/>
      <c r="F574" s="90"/>
      <c r="G574" s="90"/>
      <c r="H574" s="90"/>
      <c r="I574" s="90"/>
      <c r="J574" s="90"/>
      <c r="K574" s="90"/>
      <c r="L574" s="90"/>
      <c r="M574" s="90"/>
      <c r="N574" s="90"/>
      <c r="O574" s="90"/>
      <c r="P574" s="90"/>
      <c r="Q574" s="90"/>
      <c r="R574" s="90"/>
      <c r="S574" s="90"/>
      <c r="T574" s="90"/>
      <c r="U574" s="90"/>
      <c r="V574" s="90"/>
      <c r="W574" s="90"/>
      <c r="X574" s="90"/>
      <c r="Y574" s="90"/>
      <c r="Z574" s="90"/>
    </row>
    <row r="575">
      <c r="A575" s="90"/>
      <c r="B575" s="90"/>
      <c r="C575" s="90"/>
      <c r="D575" s="90"/>
      <c r="E575" s="90"/>
      <c r="F575" s="90"/>
      <c r="G575" s="90"/>
      <c r="H575" s="90"/>
      <c r="I575" s="90"/>
      <c r="J575" s="90"/>
      <c r="K575" s="90"/>
      <c r="L575" s="90"/>
      <c r="M575" s="90"/>
      <c r="N575" s="90"/>
      <c r="O575" s="90"/>
      <c r="P575" s="90"/>
      <c r="Q575" s="90"/>
      <c r="R575" s="90"/>
      <c r="S575" s="90"/>
      <c r="T575" s="90"/>
      <c r="U575" s="90"/>
      <c r="V575" s="90"/>
      <c r="W575" s="90"/>
      <c r="X575" s="90"/>
      <c r="Y575" s="90"/>
      <c r="Z575" s="90"/>
    </row>
    <row r="576">
      <c r="A576" s="90"/>
      <c r="B576" s="90"/>
      <c r="C576" s="90"/>
      <c r="D576" s="90"/>
      <c r="E576" s="90"/>
      <c r="F576" s="90"/>
      <c r="G576" s="90"/>
      <c r="H576" s="90"/>
      <c r="I576" s="90"/>
      <c r="J576" s="90"/>
      <c r="K576" s="90"/>
      <c r="L576" s="90"/>
      <c r="M576" s="90"/>
      <c r="N576" s="90"/>
      <c r="O576" s="90"/>
      <c r="P576" s="90"/>
      <c r="Q576" s="90"/>
      <c r="R576" s="90"/>
      <c r="S576" s="90"/>
      <c r="T576" s="90"/>
      <c r="U576" s="90"/>
      <c r="V576" s="90"/>
      <c r="W576" s="90"/>
      <c r="X576" s="90"/>
      <c r="Y576" s="90"/>
      <c r="Z576" s="90"/>
    </row>
    <row r="577">
      <c r="A577" s="90"/>
      <c r="B577" s="90"/>
      <c r="C577" s="90"/>
      <c r="D577" s="90"/>
      <c r="E577" s="90"/>
      <c r="F577" s="90"/>
      <c r="G577" s="90"/>
      <c r="H577" s="90"/>
      <c r="I577" s="90"/>
      <c r="J577" s="90"/>
      <c r="K577" s="90"/>
      <c r="L577" s="90"/>
      <c r="M577" s="90"/>
      <c r="N577" s="90"/>
      <c r="O577" s="90"/>
      <c r="P577" s="90"/>
      <c r="Q577" s="90"/>
      <c r="R577" s="90"/>
      <c r="S577" s="90"/>
      <c r="T577" s="90"/>
      <c r="U577" s="90"/>
      <c r="V577" s="90"/>
      <c r="W577" s="90"/>
      <c r="X577" s="90"/>
      <c r="Y577" s="90"/>
      <c r="Z577" s="90"/>
    </row>
    <row r="578">
      <c r="A578" s="90"/>
      <c r="B578" s="90"/>
      <c r="C578" s="90"/>
      <c r="D578" s="90"/>
      <c r="E578" s="90"/>
      <c r="F578" s="90"/>
      <c r="G578" s="90"/>
      <c r="H578" s="90"/>
      <c r="I578" s="90"/>
      <c r="J578" s="90"/>
      <c r="K578" s="90"/>
      <c r="L578" s="90"/>
      <c r="M578" s="90"/>
      <c r="N578" s="90"/>
      <c r="O578" s="90"/>
      <c r="P578" s="90"/>
      <c r="Q578" s="90"/>
      <c r="R578" s="90"/>
      <c r="S578" s="90"/>
      <c r="T578" s="90"/>
      <c r="U578" s="90"/>
      <c r="V578" s="90"/>
      <c r="W578" s="90"/>
      <c r="X578" s="90"/>
      <c r="Y578" s="90"/>
      <c r="Z578" s="90"/>
    </row>
    <row r="579">
      <c r="A579" s="90"/>
      <c r="B579" s="90"/>
      <c r="C579" s="90"/>
      <c r="D579" s="90"/>
      <c r="E579" s="90"/>
      <c r="F579" s="90"/>
      <c r="G579" s="90"/>
      <c r="H579" s="90"/>
      <c r="I579" s="90"/>
      <c r="J579" s="90"/>
      <c r="K579" s="90"/>
      <c r="L579" s="90"/>
      <c r="M579" s="90"/>
      <c r="N579" s="90"/>
      <c r="O579" s="90"/>
      <c r="P579" s="90"/>
      <c r="Q579" s="90"/>
      <c r="R579" s="90"/>
      <c r="S579" s="90"/>
      <c r="T579" s="90"/>
      <c r="U579" s="90"/>
      <c r="V579" s="90"/>
      <c r="W579" s="90"/>
      <c r="X579" s="90"/>
      <c r="Y579" s="90"/>
      <c r="Z579" s="90"/>
    </row>
    <row r="580">
      <c r="A580" s="90"/>
      <c r="B580" s="90"/>
      <c r="C580" s="90"/>
      <c r="D580" s="90"/>
      <c r="E580" s="90"/>
      <c r="F580" s="90"/>
      <c r="G580" s="90"/>
      <c r="H580" s="90"/>
      <c r="I580" s="90"/>
      <c r="J580" s="90"/>
      <c r="K580" s="90"/>
      <c r="L580" s="90"/>
      <c r="M580" s="90"/>
      <c r="N580" s="90"/>
      <c r="O580" s="90"/>
      <c r="P580" s="90"/>
      <c r="Q580" s="90"/>
      <c r="R580" s="90"/>
      <c r="S580" s="90"/>
      <c r="T580" s="90"/>
      <c r="U580" s="90"/>
      <c r="V580" s="90"/>
      <c r="W580" s="90"/>
      <c r="X580" s="90"/>
      <c r="Y580" s="90"/>
      <c r="Z580" s="90"/>
    </row>
    <row r="581">
      <c r="A581" s="90"/>
      <c r="B581" s="90"/>
      <c r="C581" s="90"/>
      <c r="D581" s="90"/>
      <c r="E581" s="90"/>
      <c r="F581" s="90"/>
      <c r="G581" s="90"/>
      <c r="H581" s="90"/>
      <c r="I581" s="90"/>
      <c r="J581" s="90"/>
      <c r="K581" s="90"/>
      <c r="L581" s="90"/>
      <c r="M581" s="90"/>
      <c r="N581" s="90"/>
      <c r="O581" s="90"/>
      <c r="P581" s="90"/>
      <c r="Q581" s="90"/>
      <c r="R581" s="90"/>
      <c r="S581" s="90"/>
      <c r="T581" s="90"/>
      <c r="U581" s="90"/>
      <c r="V581" s="90"/>
      <c r="W581" s="90"/>
      <c r="X581" s="90"/>
      <c r="Y581" s="90"/>
      <c r="Z581" s="90"/>
    </row>
    <row r="582">
      <c r="A582" s="90"/>
      <c r="B582" s="90"/>
      <c r="C582" s="90"/>
      <c r="D582" s="90"/>
      <c r="E582" s="90"/>
      <c r="F582" s="90"/>
      <c r="G582" s="90"/>
      <c r="H582" s="90"/>
      <c r="I582" s="90"/>
      <c r="J582" s="90"/>
      <c r="K582" s="90"/>
      <c r="L582" s="90"/>
      <c r="M582" s="90"/>
      <c r="N582" s="90"/>
      <c r="O582" s="90"/>
      <c r="P582" s="90"/>
      <c r="Q582" s="90"/>
      <c r="R582" s="90"/>
      <c r="S582" s="90"/>
      <c r="T582" s="90"/>
      <c r="U582" s="90"/>
      <c r="V582" s="90"/>
      <c r="W582" s="90"/>
      <c r="X582" s="90"/>
      <c r="Y582" s="90"/>
      <c r="Z582" s="90"/>
    </row>
    <row r="583">
      <c r="A583" s="90"/>
      <c r="B583" s="90"/>
      <c r="C583" s="90"/>
      <c r="D583" s="90"/>
      <c r="E583" s="90"/>
      <c r="F583" s="90"/>
      <c r="G583" s="90"/>
      <c r="H583" s="90"/>
      <c r="I583" s="90"/>
      <c r="J583" s="90"/>
      <c r="K583" s="90"/>
      <c r="L583" s="90"/>
      <c r="M583" s="90"/>
      <c r="N583" s="90"/>
      <c r="O583" s="90"/>
      <c r="P583" s="90"/>
      <c r="Q583" s="90"/>
      <c r="R583" s="90"/>
      <c r="S583" s="90"/>
      <c r="T583" s="90"/>
      <c r="U583" s="90"/>
      <c r="V583" s="90"/>
      <c r="W583" s="90"/>
      <c r="X583" s="90"/>
      <c r="Y583" s="90"/>
      <c r="Z583" s="90"/>
    </row>
    <row r="584">
      <c r="A584" s="90"/>
      <c r="B584" s="90"/>
      <c r="C584" s="90"/>
      <c r="D584" s="90"/>
      <c r="E584" s="90"/>
      <c r="F584" s="90"/>
      <c r="G584" s="90"/>
      <c r="H584" s="90"/>
      <c r="I584" s="90"/>
      <c r="J584" s="90"/>
      <c r="K584" s="90"/>
      <c r="L584" s="90"/>
      <c r="M584" s="90"/>
      <c r="N584" s="90"/>
      <c r="O584" s="90"/>
      <c r="P584" s="90"/>
      <c r="Q584" s="90"/>
      <c r="R584" s="90"/>
      <c r="S584" s="90"/>
      <c r="T584" s="90"/>
      <c r="U584" s="90"/>
      <c r="V584" s="90"/>
      <c r="W584" s="90"/>
      <c r="X584" s="90"/>
      <c r="Y584" s="90"/>
      <c r="Z584" s="90"/>
    </row>
    <row r="585">
      <c r="A585" s="90"/>
      <c r="B585" s="90"/>
      <c r="C585" s="90"/>
      <c r="D585" s="90"/>
      <c r="E585" s="90"/>
      <c r="F585" s="90"/>
      <c r="G585" s="90"/>
      <c r="H585" s="90"/>
      <c r="I585" s="90"/>
      <c r="J585" s="90"/>
      <c r="K585" s="90"/>
      <c r="L585" s="90"/>
      <c r="M585" s="90"/>
      <c r="N585" s="90"/>
      <c r="O585" s="90"/>
      <c r="P585" s="90"/>
      <c r="Q585" s="90"/>
      <c r="R585" s="90"/>
      <c r="S585" s="90"/>
      <c r="T585" s="90"/>
      <c r="U585" s="90"/>
      <c r="V585" s="90"/>
      <c r="W585" s="90"/>
      <c r="X585" s="90"/>
      <c r="Y585" s="90"/>
      <c r="Z585" s="90"/>
    </row>
    <row r="586">
      <c r="A586" s="90"/>
      <c r="B586" s="90"/>
      <c r="C586" s="90"/>
      <c r="D586" s="90"/>
      <c r="E586" s="90"/>
      <c r="F586" s="90"/>
      <c r="G586" s="90"/>
      <c r="H586" s="90"/>
      <c r="I586" s="90"/>
      <c r="J586" s="90"/>
      <c r="K586" s="90"/>
      <c r="L586" s="90"/>
      <c r="M586" s="90"/>
      <c r="N586" s="90"/>
      <c r="O586" s="90"/>
      <c r="P586" s="90"/>
      <c r="Q586" s="90"/>
      <c r="R586" s="90"/>
      <c r="S586" s="90"/>
      <c r="T586" s="90"/>
      <c r="U586" s="90"/>
      <c r="V586" s="90"/>
      <c r="W586" s="90"/>
      <c r="X586" s="90"/>
      <c r="Y586" s="90"/>
      <c r="Z586" s="90"/>
    </row>
    <row r="587">
      <c r="A587" s="90"/>
      <c r="B587" s="90"/>
      <c r="C587" s="90"/>
      <c r="D587" s="90"/>
      <c r="E587" s="90"/>
      <c r="F587" s="90"/>
      <c r="G587" s="90"/>
      <c r="H587" s="90"/>
      <c r="I587" s="90"/>
      <c r="J587" s="90"/>
      <c r="K587" s="90"/>
      <c r="L587" s="90"/>
      <c r="M587" s="90"/>
      <c r="N587" s="90"/>
      <c r="O587" s="90"/>
      <c r="P587" s="90"/>
      <c r="Q587" s="90"/>
      <c r="R587" s="90"/>
      <c r="S587" s="90"/>
      <c r="T587" s="90"/>
      <c r="U587" s="90"/>
      <c r="V587" s="90"/>
      <c r="W587" s="90"/>
      <c r="X587" s="90"/>
      <c r="Y587" s="90"/>
      <c r="Z587" s="90"/>
    </row>
    <row r="588">
      <c r="A588" s="90"/>
      <c r="B588" s="90"/>
      <c r="C588" s="90"/>
      <c r="D588" s="90"/>
      <c r="E588" s="90"/>
      <c r="F588" s="90"/>
      <c r="G588" s="90"/>
      <c r="H588" s="90"/>
      <c r="I588" s="90"/>
      <c r="J588" s="90"/>
      <c r="K588" s="90"/>
      <c r="L588" s="90"/>
      <c r="M588" s="90"/>
      <c r="N588" s="90"/>
      <c r="O588" s="90"/>
      <c r="P588" s="90"/>
      <c r="Q588" s="90"/>
      <c r="R588" s="90"/>
      <c r="S588" s="90"/>
      <c r="T588" s="90"/>
      <c r="U588" s="90"/>
      <c r="V588" s="90"/>
      <c r="W588" s="90"/>
      <c r="X588" s="90"/>
      <c r="Y588" s="90"/>
      <c r="Z588" s="90"/>
    </row>
    <row r="589">
      <c r="A589" s="90"/>
      <c r="B589" s="90"/>
      <c r="C589" s="90"/>
      <c r="D589" s="90"/>
      <c r="E589" s="90"/>
      <c r="F589" s="90"/>
      <c r="G589" s="90"/>
      <c r="H589" s="90"/>
      <c r="I589" s="90"/>
      <c r="J589" s="90"/>
      <c r="K589" s="90"/>
      <c r="L589" s="90"/>
      <c r="M589" s="90"/>
      <c r="N589" s="90"/>
      <c r="O589" s="90"/>
      <c r="P589" s="90"/>
      <c r="Q589" s="90"/>
      <c r="R589" s="90"/>
      <c r="S589" s="90"/>
      <c r="T589" s="90"/>
      <c r="U589" s="90"/>
      <c r="V589" s="90"/>
      <c r="W589" s="90"/>
      <c r="X589" s="90"/>
      <c r="Y589" s="90"/>
      <c r="Z589" s="90"/>
    </row>
    <row r="590">
      <c r="A590" s="90"/>
      <c r="B590" s="90"/>
      <c r="C590" s="90"/>
      <c r="D590" s="90"/>
      <c r="E590" s="90"/>
      <c r="F590" s="90"/>
      <c r="G590" s="90"/>
      <c r="H590" s="90"/>
      <c r="I590" s="90"/>
      <c r="J590" s="90"/>
      <c r="K590" s="90"/>
      <c r="L590" s="90"/>
      <c r="M590" s="90"/>
      <c r="N590" s="90"/>
      <c r="O590" s="90"/>
      <c r="P590" s="90"/>
      <c r="Q590" s="90"/>
      <c r="R590" s="90"/>
      <c r="S590" s="90"/>
      <c r="T590" s="90"/>
      <c r="U590" s="90"/>
      <c r="V590" s="90"/>
      <c r="W590" s="90"/>
      <c r="X590" s="90"/>
      <c r="Y590" s="90"/>
      <c r="Z590" s="90"/>
    </row>
    <row r="591">
      <c r="A591" s="90"/>
      <c r="B591" s="90"/>
      <c r="C591" s="90"/>
      <c r="D591" s="90"/>
      <c r="E591" s="90"/>
      <c r="F591" s="90"/>
      <c r="G591" s="90"/>
      <c r="H591" s="90"/>
      <c r="I591" s="90"/>
      <c r="J591" s="90"/>
      <c r="K591" s="90"/>
      <c r="L591" s="90"/>
      <c r="M591" s="90"/>
      <c r="N591" s="90"/>
      <c r="O591" s="90"/>
      <c r="P591" s="90"/>
      <c r="Q591" s="90"/>
      <c r="R591" s="90"/>
      <c r="S591" s="90"/>
      <c r="T591" s="90"/>
      <c r="U591" s="90"/>
      <c r="V591" s="90"/>
      <c r="W591" s="90"/>
      <c r="X591" s="90"/>
      <c r="Y591" s="90"/>
      <c r="Z591" s="90"/>
    </row>
    <row r="592">
      <c r="A592" s="90"/>
      <c r="B592" s="90"/>
      <c r="C592" s="90"/>
      <c r="D592" s="90"/>
      <c r="E592" s="90"/>
      <c r="F592" s="90"/>
      <c r="G592" s="90"/>
      <c r="H592" s="90"/>
      <c r="I592" s="90"/>
      <c r="J592" s="90"/>
      <c r="K592" s="90"/>
      <c r="L592" s="90"/>
      <c r="M592" s="90"/>
      <c r="N592" s="90"/>
      <c r="O592" s="90"/>
      <c r="P592" s="90"/>
      <c r="Q592" s="90"/>
      <c r="R592" s="90"/>
      <c r="S592" s="90"/>
      <c r="T592" s="90"/>
      <c r="U592" s="90"/>
      <c r="V592" s="90"/>
      <c r="W592" s="90"/>
      <c r="X592" s="90"/>
      <c r="Y592" s="90"/>
      <c r="Z592" s="90"/>
    </row>
    <row r="593">
      <c r="A593" s="90"/>
      <c r="B593" s="90"/>
      <c r="C593" s="90"/>
      <c r="D593" s="90"/>
      <c r="E593" s="90"/>
      <c r="F593" s="90"/>
      <c r="G593" s="90"/>
      <c r="H593" s="90"/>
      <c r="I593" s="90"/>
      <c r="J593" s="90"/>
      <c r="K593" s="90"/>
      <c r="L593" s="90"/>
      <c r="M593" s="90"/>
      <c r="N593" s="90"/>
      <c r="O593" s="90"/>
      <c r="P593" s="90"/>
      <c r="Q593" s="90"/>
      <c r="R593" s="90"/>
      <c r="S593" s="90"/>
      <c r="T593" s="90"/>
      <c r="U593" s="90"/>
      <c r="V593" s="90"/>
      <c r="W593" s="90"/>
      <c r="X593" s="90"/>
      <c r="Y593" s="90"/>
      <c r="Z593" s="90"/>
    </row>
    <row r="594">
      <c r="A594" s="90"/>
      <c r="B594" s="90"/>
      <c r="C594" s="90"/>
      <c r="D594" s="90"/>
      <c r="E594" s="90"/>
      <c r="F594" s="90"/>
      <c r="G594" s="90"/>
      <c r="H594" s="90"/>
      <c r="I594" s="90"/>
      <c r="J594" s="90"/>
      <c r="K594" s="90"/>
      <c r="L594" s="90"/>
      <c r="M594" s="90"/>
      <c r="N594" s="90"/>
      <c r="O594" s="90"/>
      <c r="P594" s="90"/>
      <c r="Q594" s="90"/>
      <c r="R594" s="90"/>
      <c r="S594" s="90"/>
      <c r="T594" s="90"/>
      <c r="U594" s="90"/>
      <c r="V594" s="90"/>
      <c r="W594" s="90"/>
      <c r="X594" s="90"/>
      <c r="Y594" s="90"/>
      <c r="Z594" s="90"/>
    </row>
    <row r="595">
      <c r="A595" s="90"/>
      <c r="B595" s="90"/>
      <c r="C595" s="90"/>
      <c r="D595" s="90"/>
      <c r="E595" s="90"/>
      <c r="F595" s="90"/>
      <c r="G595" s="90"/>
      <c r="H595" s="90"/>
      <c r="I595" s="90"/>
      <c r="J595" s="90"/>
      <c r="K595" s="90"/>
      <c r="L595" s="90"/>
      <c r="M595" s="90"/>
      <c r="N595" s="90"/>
      <c r="O595" s="90"/>
      <c r="P595" s="90"/>
      <c r="Q595" s="90"/>
      <c r="R595" s="90"/>
      <c r="S595" s="90"/>
      <c r="T595" s="90"/>
      <c r="U595" s="90"/>
      <c r="V595" s="90"/>
      <c r="W595" s="90"/>
      <c r="X595" s="90"/>
      <c r="Y595" s="90"/>
      <c r="Z595" s="90"/>
    </row>
    <row r="596">
      <c r="A596" s="90"/>
      <c r="B596" s="90"/>
      <c r="C596" s="90"/>
      <c r="D596" s="90"/>
      <c r="E596" s="90"/>
      <c r="F596" s="90"/>
      <c r="G596" s="90"/>
      <c r="H596" s="90"/>
      <c r="I596" s="90"/>
      <c r="J596" s="90"/>
      <c r="K596" s="90"/>
      <c r="L596" s="90"/>
      <c r="M596" s="90"/>
      <c r="N596" s="90"/>
      <c r="O596" s="90"/>
      <c r="P596" s="90"/>
      <c r="Q596" s="90"/>
      <c r="R596" s="90"/>
      <c r="S596" s="90"/>
      <c r="T596" s="90"/>
      <c r="U596" s="90"/>
      <c r="V596" s="90"/>
      <c r="W596" s="90"/>
      <c r="X596" s="90"/>
      <c r="Y596" s="90"/>
      <c r="Z596" s="90"/>
    </row>
    <row r="597">
      <c r="A597" s="90"/>
      <c r="B597" s="90"/>
      <c r="C597" s="90"/>
      <c r="D597" s="90"/>
      <c r="E597" s="90"/>
      <c r="F597" s="90"/>
      <c r="G597" s="90"/>
      <c r="H597" s="90"/>
      <c r="I597" s="90"/>
      <c r="J597" s="90"/>
      <c r="K597" s="90"/>
      <c r="L597" s="90"/>
      <c r="M597" s="90"/>
      <c r="N597" s="90"/>
      <c r="O597" s="90"/>
      <c r="P597" s="90"/>
      <c r="Q597" s="90"/>
      <c r="R597" s="90"/>
      <c r="S597" s="90"/>
      <c r="T597" s="90"/>
      <c r="U597" s="90"/>
      <c r="V597" s="90"/>
      <c r="W597" s="90"/>
      <c r="X597" s="90"/>
      <c r="Y597" s="90"/>
      <c r="Z597" s="90"/>
    </row>
    <row r="598">
      <c r="A598" s="90"/>
      <c r="B598" s="90"/>
      <c r="C598" s="90"/>
      <c r="D598" s="90"/>
      <c r="E598" s="90"/>
      <c r="F598" s="90"/>
      <c r="G598" s="90"/>
      <c r="H598" s="90"/>
      <c r="I598" s="90"/>
      <c r="J598" s="90"/>
      <c r="K598" s="90"/>
      <c r="L598" s="90"/>
      <c r="M598" s="90"/>
      <c r="N598" s="90"/>
      <c r="O598" s="90"/>
      <c r="P598" s="90"/>
      <c r="Q598" s="90"/>
      <c r="R598" s="90"/>
      <c r="S598" s="90"/>
      <c r="T598" s="90"/>
      <c r="U598" s="90"/>
      <c r="V598" s="90"/>
      <c r="W598" s="90"/>
      <c r="X598" s="90"/>
      <c r="Y598" s="90"/>
      <c r="Z598" s="90"/>
    </row>
    <row r="599">
      <c r="A599" s="90"/>
      <c r="B599" s="90"/>
      <c r="C599" s="90"/>
      <c r="D599" s="90"/>
      <c r="E599" s="90"/>
      <c r="F599" s="90"/>
      <c r="G599" s="90"/>
      <c r="H599" s="90"/>
      <c r="I599" s="90"/>
      <c r="J599" s="90"/>
      <c r="K599" s="90"/>
      <c r="L599" s="90"/>
      <c r="M599" s="90"/>
      <c r="N599" s="90"/>
      <c r="O599" s="90"/>
      <c r="P599" s="90"/>
      <c r="Q599" s="90"/>
      <c r="R599" s="90"/>
      <c r="S599" s="90"/>
      <c r="T599" s="90"/>
      <c r="U599" s="90"/>
      <c r="V599" s="90"/>
      <c r="W599" s="90"/>
      <c r="X599" s="90"/>
      <c r="Y599" s="90"/>
      <c r="Z599" s="90"/>
    </row>
    <row r="600">
      <c r="A600" s="90"/>
      <c r="B600" s="90"/>
      <c r="C600" s="90"/>
      <c r="D600" s="90"/>
      <c r="E600" s="90"/>
      <c r="F600" s="90"/>
      <c r="G600" s="90"/>
      <c r="H600" s="90"/>
      <c r="I600" s="90"/>
      <c r="J600" s="90"/>
      <c r="K600" s="90"/>
      <c r="L600" s="90"/>
      <c r="M600" s="90"/>
      <c r="N600" s="90"/>
      <c r="O600" s="90"/>
      <c r="P600" s="90"/>
      <c r="Q600" s="90"/>
      <c r="R600" s="90"/>
      <c r="S600" s="90"/>
      <c r="T600" s="90"/>
      <c r="U600" s="90"/>
      <c r="V600" s="90"/>
      <c r="W600" s="90"/>
      <c r="X600" s="90"/>
      <c r="Y600" s="90"/>
      <c r="Z600" s="90"/>
    </row>
    <row r="601">
      <c r="A601" s="90"/>
      <c r="B601" s="90"/>
      <c r="C601" s="90"/>
      <c r="D601" s="90"/>
      <c r="E601" s="90"/>
      <c r="F601" s="90"/>
      <c r="G601" s="90"/>
      <c r="H601" s="90"/>
      <c r="I601" s="90"/>
      <c r="J601" s="90"/>
      <c r="K601" s="90"/>
      <c r="L601" s="90"/>
      <c r="M601" s="90"/>
      <c r="N601" s="90"/>
      <c r="O601" s="90"/>
      <c r="P601" s="90"/>
      <c r="Q601" s="90"/>
      <c r="R601" s="90"/>
      <c r="S601" s="90"/>
      <c r="T601" s="90"/>
      <c r="U601" s="90"/>
      <c r="V601" s="90"/>
      <c r="W601" s="90"/>
      <c r="X601" s="90"/>
      <c r="Y601" s="90"/>
      <c r="Z601" s="90"/>
    </row>
    <row r="602">
      <c r="A602" s="90"/>
      <c r="B602" s="90"/>
      <c r="C602" s="90"/>
      <c r="D602" s="90"/>
      <c r="E602" s="90"/>
      <c r="F602" s="90"/>
      <c r="G602" s="90"/>
      <c r="H602" s="90"/>
      <c r="I602" s="90"/>
      <c r="J602" s="90"/>
      <c r="K602" s="90"/>
      <c r="L602" s="90"/>
      <c r="M602" s="90"/>
      <c r="N602" s="90"/>
      <c r="O602" s="90"/>
      <c r="P602" s="90"/>
      <c r="Q602" s="90"/>
      <c r="R602" s="90"/>
      <c r="S602" s="90"/>
      <c r="T602" s="90"/>
      <c r="U602" s="90"/>
      <c r="V602" s="90"/>
      <c r="W602" s="90"/>
      <c r="X602" s="90"/>
      <c r="Y602" s="90"/>
      <c r="Z602" s="90"/>
    </row>
    <row r="603">
      <c r="A603" s="90"/>
      <c r="B603" s="90"/>
      <c r="C603" s="90"/>
      <c r="D603" s="90"/>
      <c r="E603" s="90"/>
      <c r="F603" s="90"/>
      <c r="G603" s="90"/>
      <c r="H603" s="90"/>
      <c r="I603" s="90"/>
      <c r="J603" s="90"/>
      <c r="K603" s="90"/>
      <c r="L603" s="90"/>
      <c r="M603" s="90"/>
      <c r="N603" s="90"/>
      <c r="O603" s="90"/>
      <c r="P603" s="90"/>
      <c r="Q603" s="90"/>
      <c r="R603" s="90"/>
      <c r="S603" s="90"/>
      <c r="T603" s="90"/>
      <c r="U603" s="90"/>
      <c r="V603" s="90"/>
      <c r="W603" s="90"/>
      <c r="X603" s="90"/>
      <c r="Y603" s="90"/>
      <c r="Z603" s="90"/>
    </row>
    <row r="604">
      <c r="A604" s="90"/>
      <c r="B604" s="90"/>
      <c r="C604" s="90"/>
      <c r="D604" s="90"/>
      <c r="E604" s="90"/>
      <c r="F604" s="90"/>
      <c r="G604" s="90"/>
      <c r="H604" s="90"/>
      <c r="I604" s="90"/>
      <c r="J604" s="90"/>
      <c r="K604" s="90"/>
      <c r="L604" s="90"/>
      <c r="M604" s="90"/>
      <c r="N604" s="90"/>
      <c r="O604" s="90"/>
      <c r="P604" s="90"/>
      <c r="Q604" s="90"/>
      <c r="R604" s="90"/>
      <c r="S604" s="90"/>
      <c r="T604" s="90"/>
      <c r="U604" s="90"/>
      <c r="V604" s="90"/>
      <c r="W604" s="90"/>
      <c r="X604" s="90"/>
      <c r="Y604" s="90"/>
      <c r="Z604" s="90"/>
    </row>
    <row r="605">
      <c r="A605" s="90"/>
      <c r="B605" s="90"/>
      <c r="C605" s="90"/>
      <c r="D605" s="90"/>
      <c r="E605" s="90"/>
      <c r="F605" s="90"/>
      <c r="G605" s="90"/>
      <c r="H605" s="90"/>
      <c r="I605" s="90"/>
      <c r="J605" s="90"/>
      <c r="K605" s="90"/>
      <c r="L605" s="90"/>
      <c r="M605" s="90"/>
      <c r="N605" s="90"/>
      <c r="O605" s="90"/>
      <c r="P605" s="90"/>
      <c r="Q605" s="90"/>
      <c r="R605" s="90"/>
      <c r="S605" s="90"/>
      <c r="T605" s="90"/>
      <c r="U605" s="90"/>
      <c r="V605" s="90"/>
      <c r="W605" s="90"/>
      <c r="X605" s="90"/>
      <c r="Y605" s="90"/>
      <c r="Z605" s="90"/>
    </row>
    <row r="606">
      <c r="A606" s="90"/>
      <c r="B606" s="90"/>
      <c r="C606" s="90"/>
      <c r="D606" s="90"/>
      <c r="E606" s="90"/>
      <c r="F606" s="90"/>
      <c r="G606" s="90"/>
      <c r="H606" s="90"/>
      <c r="I606" s="90"/>
      <c r="J606" s="90"/>
      <c r="K606" s="90"/>
      <c r="L606" s="90"/>
      <c r="M606" s="90"/>
      <c r="N606" s="90"/>
      <c r="O606" s="90"/>
      <c r="P606" s="90"/>
      <c r="Q606" s="90"/>
      <c r="R606" s="90"/>
      <c r="S606" s="90"/>
      <c r="T606" s="90"/>
      <c r="U606" s="90"/>
      <c r="V606" s="90"/>
      <c r="W606" s="90"/>
      <c r="X606" s="90"/>
      <c r="Y606" s="90"/>
      <c r="Z606" s="90"/>
    </row>
    <row r="607">
      <c r="A607" s="90"/>
      <c r="B607" s="90"/>
      <c r="C607" s="90"/>
      <c r="D607" s="90"/>
      <c r="E607" s="90"/>
      <c r="F607" s="90"/>
      <c r="G607" s="90"/>
      <c r="H607" s="90"/>
      <c r="I607" s="90"/>
      <c r="J607" s="90"/>
      <c r="K607" s="90"/>
      <c r="L607" s="90"/>
      <c r="M607" s="90"/>
      <c r="N607" s="90"/>
      <c r="O607" s="90"/>
      <c r="P607" s="90"/>
      <c r="Q607" s="90"/>
      <c r="R607" s="90"/>
      <c r="S607" s="90"/>
      <c r="T607" s="90"/>
      <c r="U607" s="90"/>
      <c r="V607" s="90"/>
      <c r="W607" s="90"/>
      <c r="X607" s="90"/>
      <c r="Y607" s="90"/>
      <c r="Z607" s="90"/>
    </row>
    <row r="608">
      <c r="A608" s="90"/>
      <c r="B608" s="90"/>
      <c r="C608" s="90"/>
      <c r="D608" s="90"/>
      <c r="E608" s="90"/>
      <c r="F608" s="90"/>
      <c r="G608" s="90"/>
      <c r="H608" s="90"/>
      <c r="I608" s="90"/>
      <c r="J608" s="90"/>
      <c r="K608" s="90"/>
      <c r="L608" s="90"/>
      <c r="M608" s="90"/>
      <c r="N608" s="90"/>
      <c r="O608" s="90"/>
      <c r="P608" s="90"/>
      <c r="Q608" s="90"/>
      <c r="R608" s="90"/>
      <c r="S608" s="90"/>
      <c r="T608" s="90"/>
      <c r="U608" s="90"/>
      <c r="V608" s="90"/>
      <c r="W608" s="90"/>
      <c r="X608" s="90"/>
      <c r="Y608" s="90"/>
      <c r="Z608" s="90"/>
    </row>
    <row r="609">
      <c r="A609" s="90"/>
      <c r="B609" s="90"/>
      <c r="C609" s="90"/>
      <c r="D609" s="90"/>
      <c r="E609" s="90"/>
      <c r="F609" s="90"/>
      <c r="G609" s="90"/>
      <c r="H609" s="90"/>
      <c r="I609" s="90"/>
      <c r="J609" s="90"/>
      <c r="K609" s="90"/>
      <c r="L609" s="90"/>
      <c r="M609" s="90"/>
      <c r="N609" s="90"/>
      <c r="O609" s="90"/>
      <c r="P609" s="90"/>
      <c r="Q609" s="90"/>
      <c r="R609" s="90"/>
      <c r="S609" s="90"/>
      <c r="T609" s="90"/>
      <c r="U609" s="90"/>
      <c r="V609" s="90"/>
      <c r="W609" s="90"/>
      <c r="X609" s="90"/>
      <c r="Y609" s="90"/>
      <c r="Z609" s="90"/>
    </row>
    <row r="610">
      <c r="A610" s="90"/>
      <c r="B610" s="90"/>
      <c r="C610" s="90"/>
      <c r="D610" s="90"/>
      <c r="E610" s="90"/>
      <c r="F610" s="90"/>
      <c r="G610" s="90"/>
      <c r="H610" s="90"/>
      <c r="I610" s="90"/>
      <c r="J610" s="90"/>
      <c r="K610" s="90"/>
      <c r="L610" s="90"/>
      <c r="M610" s="90"/>
      <c r="N610" s="90"/>
      <c r="O610" s="90"/>
      <c r="P610" s="90"/>
      <c r="Q610" s="90"/>
      <c r="R610" s="90"/>
      <c r="S610" s="90"/>
      <c r="T610" s="90"/>
      <c r="U610" s="90"/>
      <c r="V610" s="90"/>
      <c r="W610" s="90"/>
      <c r="X610" s="90"/>
      <c r="Y610" s="90"/>
      <c r="Z610" s="90"/>
    </row>
    <row r="611">
      <c r="A611" s="90"/>
      <c r="B611" s="90"/>
      <c r="C611" s="90"/>
      <c r="D611" s="90"/>
      <c r="E611" s="90"/>
      <c r="F611" s="90"/>
      <c r="G611" s="90"/>
      <c r="H611" s="90"/>
      <c r="I611" s="90"/>
      <c r="J611" s="90"/>
      <c r="K611" s="90"/>
      <c r="L611" s="90"/>
      <c r="M611" s="90"/>
      <c r="N611" s="90"/>
      <c r="O611" s="90"/>
      <c r="P611" s="90"/>
      <c r="Q611" s="90"/>
      <c r="R611" s="90"/>
      <c r="S611" s="90"/>
      <c r="T611" s="90"/>
      <c r="U611" s="90"/>
      <c r="V611" s="90"/>
      <c r="W611" s="90"/>
      <c r="X611" s="90"/>
      <c r="Y611" s="90"/>
      <c r="Z611" s="90"/>
    </row>
    <row r="612">
      <c r="A612" s="90"/>
      <c r="B612" s="90"/>
      <c r="C612" s="90"/>
      <c r="D612" s="90"/>
      <c r="E612" s="90"/>
      <c r="F612" s="90"/>
      <c r="G612" s="90"/>
      <c r="H612" s="90"/>
      <c r="I612" s="90"/>
      <c r="J612" s="90"/>
      <c r="K612" s="90"/>
      <c r="L612" s="90"/>
      <c r="M612" s="90"/>
      <c r="N612" s="90"/>
      <c r="O612" s="90"/>
      <c r="P612" s="90"/>
      <c r="Q612" s="90"/>
      <c r="R612" s="90"/>
      <c r="S612" s="90"/>
      <c r="T612" s="90"/>
      <c r="U612" s="90"/>
      <c r="V612" s="90"/>
      <c r="W612" s="90"/>
      <c r="X612" s="90"/>
      <c r="Y612" s="90"/>
      <c r="Z612" s="90"/>
    </row>
    <row r="613">
      <c r="A613" s="90"/>
      <c r="B613" s="90"/>
      <c r="C613" s="90"/>
      <c r="D613" s="90"/>
      <c r="E613" s="90"/>
      <c r="F613" s="90"/>
      <c r="G613" s="90"/>
      <c r="H613" s="90"/>
      <c r="I613" s="90"/>
      <c r="J613" s="90"/>
      <c r="K613" s="90"/>
      <c r="L613" s="90"/>
      <c r="M613" s="90"/>
      <c r="N613" s="90"/>
      <c r="O613" s="90"/>
      <c r="P613" s="90"/>
      <c r="Q613" s="90"/>
      <c r="R613" s="90"/>
      <c r="S613" s="90"/>
      <c r="T613" s="90"/>
      <c r="U613" s="90"/>
      <c r="V613" s="90"/>
      <c r="W613" s="90"/>
      <c r="X613" s="90"/>
      <c r="Y613" s="90"/>
      <c r="Z613" s="90"/>
    </row>
    <row r="614">
      <c r="A614" s="90"/>
      <c r="B614" s="90"/>
      <c r="C614" s="90"/>
      <c r="D614" s="90"/>
      <c r="E614" s="90"/>
      <c r="F614" s="90"/>
      <c r="G614" s="90"/>
      <c r="H614" s="90"/>
      <c r="I614" s="90"/>
      <c r="J614" s="90"/>
      <c r="K614" s="90"/>
      <c r="L614" s="90"/>
      <c r="M614" s="90"/>
      <c r="N614" s="90"/>
      <c r="O614" s="90"/>
      <c r="P614" s="90"/>
      <c r="Q614" s="90"/>
      <c r="R614" s="90"/>
      <c r="S614" s="90"/>
      <c r="T614" s="90"/>
      <c r="U614" s="90"/>
      <c r="V614" s="90"/>
      <c r="W614" s="90"/>
      <c r="X614" s="90"/>
      <c r="Y614" s="90"/>
      <c r="Z614" s="90"/>
    </row>
    <row r="615">
      <c r="A615" s="90"/>
      <c r="B615" s="90"/>
      <c r="C615" s="90"/>
      <c r="D615" s="90"/>
      <c r="E615" s="90"/>
      <c r="F615" s="90"/>
      <c r="G615" s="90"/>
      <c r="H615" s="90"/>
      <c r="I615" s="90"/>
      <c r="J615" s="90"/>
      <c r="K615" s="90"/>
      <c r="L615" s="90"/>
      <c r="M615" s="90"/>
      <c r="N615" s="90"/>
      <c r="O615" s="90"/>
      <c r="P615" s="90"/>
      <c r="Q615" s="90"/>
      <c r="R615" s="90"/>
      <c r="S615" s="90"/>
      <c r="T615" s="90"/>
      <c r="U615" s="90"/>
      <c r="V615" s="90"/>
      <c r="W615" s="90"/>
      <c r="X615" s="90"/>
      <c r="Y615" s="90"/>
      <c r="Z615" s="90"/>
    </row>
    <row r="616">
      <c r="A616" s="90"/>
      <c r="B616" s="90"/>
      <c r="C616" s="90"/>
      <c r="D616" s="90"/>
      <c r="E616" s="90"/>
      <c r="F616" s="90"/>
      <c r="G616" s="90"/>
      <c r="H616" s="90"/>
      <c r="I616" s="90"/>
      <c r="J616" s="90"/>
      <c r="K616" s="90"/>
      <c r="L616" s="90"/>
      <c r="M616" s="90"/>
      <c r="N616" s="90"/>
      <c r="O616" s="90"/>
      <c r="P616" s="90"/>
      <c r="Q616" s="90"/>
      <c r="R616" s="90"/>
      <c r="S616" s="90"/>
      <c r="T616" s="90"/>
      <c r="U616" s="90"/>
      <c r="V616" s="90"/>
      <c r="W616" s="90"/>
      <c r="X616" s="90"/>
      <c r="Y616" s="90"/>
      <c r="Z616" s="90"/>
    </row>
    <row r="617">
      <c r="A617" s="90"/>
      <c r="B617" s="90"/>
      <c r="C617" s="90"/>
      <c r="D617" s="90"/>
      <c r="E617" s="90"/>
      <c r="F617" s="90"/>
      <c r="G617" s="90"/>
      <c r="H617" s="90"/>
      <c r="I617" s="90"/>
      <c r="J617" s="90"/>
      <c r="K617" s="90"/>
      <c r="L617" s="90"/>
      <c r="M617" s="90"/>
      <c r="N617" s="90"/>
      <c r="O617" s="90"/>
      <c r="P617" s="90"/>
      <c r="Q617" s="90"/>
      <c r="R617" s="90"/>
      <c r="S617" s="90"/>
      <c r="T617" s="90"/>
      <c r="U617" s="90"/>
      <c r="V617" s="90"/>
      <c r="W617" s="90"/>
      <c r="X617" s="90"/>
      <c r="Y617" s="90"/>
      <c r="Z617" s="90"/>
    </row>
    <row r="618">
      <c r="A618" s="90"/>
      <c r="B618" s="90"/>
      <c r="C618" s="90"/>
      <c r="D618" s="90"/>
      <c r="E618" s="90"/>
      <c r="F618" s="90"/>
      <c r="G618" s="90"/>
      <c r="H618" s="90"/>
      <c r="I618" s="90"/>
      <c r="J618" s="90"/>
      <c r="K618" s="90"/>
      <c r="L618" s="90"/>
      <c r="M618" s="90"/>
      <c r="N618" s="90"/>
      <c r="O618" s="90"/>
      <c r="P618" s="90"/>
      <c r="Q618" s="90"/>
      <c r="R618" s="90"/>
      <c r="S618" s="90"/>
      <c r="T618" s="90"/>
      <c r="U618" s="90"/>
      <c r="V618" s="90"/>
      <c r="W618" s="90"/>
      <c r="X618" s="90"/>
      <c r="Y618" s="90"/>
      <c r="Z618" s="90"/>
    </row>
    <row r="619">
      <c r="A619" s="90"/>
      <c r="B619" s="90"/>
      <c r="C619" s="90"/>
      <c r="D619" s="90"/>
      <c r="E619" s="90"/>
      <c r="F619" s="90"/>
      <c r="G619" s="90"/>
      <c r="H619" s="90"/>
      <c r="I619" s="90"/>
      <c r="J619" s="90"/>
      <c r="K619" s="90"/>
      <c r="L619" s="90"/>
      <c r="M619" s="90"/>
      <c r="N619" s="90"/>
      <c r="O619" s="90"/>
      <c r="P619" s="90"/>
      <c r="Q619" s="90"/>
      <c r="R619" s="90"/>
      <c r="S619" s="90"/>
      <c r="T619" s="90"/>
      <c r="U619" s="90"/>
      <c r="V619" s="90"/>
      <c r="W619" s="90"/>
      <c r="X619" s="90"/>
      <c r="Y619" s="90"/>
      <c r="Z619" s="90"/>
    </row>
    <row r="620">
      <c r="A620" s="90"/>
      <c r="B620" s="90"/>
      <c r="C620" s="90"/>
      <c r="D620" s="90"/>
      <c r="E620" s="90"/>
      <c r="F620" s="90"/>
      <c r="G620" s="90"/>
      <c r="H620" s="90"/>
      <c r="I620" s="90"/>
      <c r="J620" s="90"/>
      <c r="K620" s="90"/>
      <c r="L620" s="90"/>
      <c r="M620" s="90"/>
      <c r="N620" s="90"/>
      <c r="O620" s="90"/>
      <c r="P620" s="90"/>
      <c r="Q620" s="90"/>
      <c r="R620" s="90"/>
      <c r="S620" s="90"/>
      <c r="T620" s="90"/>
      <c r="U620" s="90"/>
      <c r="V620" s="90"/>
      <c r="W620" s="90"/>
      <c r="X620" s="90"/>
      <c r="Y620" s="90"/>
      <c r="Z620" s="90"/>
    </row>
    <row r="621">
      <c r="A621" s="90"/>
      <c r="B621" s="90"/>
      <c r="C621" s="90"/>
      <c r="D621" s="90"/>
      <c r="E621" s="90"/>
      <c r="F621" s="90"/>
      <c r="G621" s="90"/>
      <c r="H621" s="90"/>
      <c r="I621" s="90"/>
      <c r="J621" s="90"/>
      <c r="K621" s="90"/>
      <c r="L621" s="90"/>
      <c r="M621" s="90"/>
      <c r="N621" s="90"/>
      <c r="O621" s="90"/>
      <c r="P621" s="90"/>
      <c r="Q621" s="90"/>
      <c r="R621" s="90"/>
      <c r="S621" s="90"/>
      <c r="T621" s="90"/>
      <c r="U621" s="90"/>
      <c r="V621" s="90"/>
      <c r="W621" s="90"/>
      <c r="X621" s="90"/>
      <c r="Y621" s="90"/>
      <c r="Z621" s="90"/>
    </row>
    <row r="622">
      <c r="A622" s="90"/>
      <c r="B622" s="90"/>
      <c r="C622" s="90"/>
      <c r="D622" s="90"/>
      <c r="E622" s="90"/>
      <c r="F622" s="90"/>
      <c r="G622" s="90"/>
      <c r="H622" s="90"/>
      <c r="I622" s="90"/>
      <c r="J622" s="90"/>
      <c r="K622" s="90"/>
      <c r="L622" s="90"/>
      <c r="M622" s="90"/>
      <c r="N622" s="90"/>
      <c r="O622" s="90"/>
      <c r="P622" s="90"/>
      <c r="Q622" s="90"/>
      <c r="R622" s="90"/>
      <c r="S622" s="90"/>
      <c r="T622" s="90"/>
      <c r="U622" s="90"/>
      <c r="V622" s="90"/>
      <c r="W622" s="90"/>
      <c r="X622" s="90"/>
      <c r="Y622" s="90"/>
      <c r="Z622" s="90"/>
    </row>
    <row r="623">
      <c r="A623" s="90"/>
      <c r="B623" s="90"/>
      <c r="C623" s="90"/>
      <c r="D623" s="90"/>
      <c r="E623" s="90"/>
      <c r="F623" s="90"/>
      <c r="G623" s="90"/>
      <c r="H623" s="90"/>
      <c r="I623" s="90"/>
      <c r="J623" s="90"/>
      <c r="K623" s="90"/>
      <c r="L623" s="90"/>
      <c r="M623" s="90"/>
      <c r="N623" s="90"/>
      <c r="O623" s="90"/>
      <c r="P623" s="90"/>
      <c r="Q623" s="90"/>
      <c r="R623" s="90"/>
      <c r="S623" s="90"/>
      <c r="T623" s="90"/>
      <c r="U623" s="90"/>
      <c r="V623" s="90"/>
      <c r="W623" s="90"/>
      <c r="X623" s="90"/>
      <c r="Y623" s="90"/>
      <c r="Z623" s="90"/>
    </row>
    <row r="624">
      <c r="A624" s="90"/>
      <c r="B624" s="90"/>
      <c r="C624" s="90"/>
      <c r="D624" s="90"/>
      <c r="E624" s="90"/>
      <c r="F624" s="90"/>
      <c r="G624" s="90"/>
      <c r="H624" s="90"/>
      <c r="I624" s="90"/>
      <c r="J624" s="90"/>
      <c r="K624" s="90"/>
      <c r="L624" s="90"/>
      <c r="M624" s="90"/>
      <c r="N624" s="90"/>
      <c r="O624" s="90"/>
      <c r="P624" s="90"/>
      <c r="Q624" s="90"/>
      <c r="R624" s="90"/>
      <c r="S624" s="90"/>
      <c r="T624" s="90"/>
      <c r="U624" s="90"/>
      <c r="V624" s="90"/>
      <c r="W624" s="90"/>
      <c r="X624" s="90"/>
      <c r="Y624" s="90"/>
      <c r="Z624" s="90"/>
    </row>
    <row r="625">
      <c r="A625" s="90"/>
      <c r="B625" s="90"/>
      <c r="C625" s="90"/>
      <c r="D625" s="90"/>
      <c r="E625" s="90"/>
      <c r="F625" s="90"/>
      <c r="G625" s="90"/>
      <c r="H625" s="90"/>
      <c r="I625" s="90"/>
      <c r="J625" s="90"/>
      <c r="K625" s="90"/>
      <c r="L625" s="90"/>
      <c r="M625" s="90"/>
      <c r="N625" s="90"/>
      <c r="O625" s="90"/>
      <c r="P625" s="90"/>
      <c r="Q625" s="90"/>
      <c r="R625" s="90"/>
      <c r="S625" s="90"/>
      <c r="T625" s="90"/>
      <c r="U625" s="90"/>
      <c r="V625" s="90"/>
      <c r="W625" s="90"/>
      <c r="X625" s="90"/>
      <c r="Y625" s="90"/>
      <c r="Z625" s="90"/>
    </row>
    <row r="626">
      <c r="A626" s="90"/>
      <c r="B626" s="90"/>
      <c r="C626" s="90"/>
      <c r="D626" s="90"/>
      <c r="E626" s="90"/>
      <c r="F626" s="90"/>
      <c r="G626" s="90"/>
      <c r="H626" s="90"/>
      <c r="I626" s="90"/>
      <c r="J626" s="90"/>
      <c r="K626" s="90"/>
      <c r="L626" s="90"/>
      <c r="M626" s="90"/>
      <c r="N626" s="90"/>
      <c r="O626" s="90"/>
      <c r="P626" s="90"/>
      <c r="Q626" s="90"/>
      <c r="R626" s="90"/>
      <c r="S626" s="90"/>
      <c r="T626" s="90"/>
      <c r="U626" s="90"/>
      <c r="V626" s="90"/>
      <c r="W626" s="90"/>
      <c r="X626" s="90"/>
      <c r="Y626" s="90"/>
      <c r="Z626" s="90"/>
    </row>
    <row r="627">
      <c r="A627" s="90"/>
      <c r="B627" s="90"/>
      <c r="C627" s="90"/>
      <c r="D627" s="90"/>
      <c r="E627" s="90"/>
      <c r="F627" s="90"/>
      <c r="G627" s="90"/>
      <c r="H627" s="90"/>
      <c r="I627" s="90"/>
      <c r="J627" s="90"/>
      <c r="K627" s="90"/>
      <c r="L627" s="90"/>
      <c r="M627" s="90"/>
      <c r="N627" s="90"/>
      <c r="O627" s="90"/>
      <c r="P627" s="90"/>
      <c r="Q627" s="90"/>
      <c r="R627" s="90"/>
      <c r="S627" s="90"/>
      <c r="T627" s="90"/>
      <c r="U627" s="90"/>
      <c r="V627" s="90"/>
      <c r="W627" s="90"/>
      <c r="X627" s="90"/>
      <c r="Y627" s="90"/>
      <c r="Z627" s="90"/>
    </row>
    <row r="628">
      <c r="A628" s="90"/>
      <c r="B628" s="90"/>
      <c r="C628" s="90"/>
      <c r="D628" s="90"/>
      <c r="E628" s="90"/>
      <c r="F628" s="90"/>
      <c r="G628" s="90"/>
      <c r="H628" s="90"/>
      <c r="I628" s="90"/>
      <c r="J628" s="90"/>
      <c r="K628" s="90"/>
      <c r="L628" s="90"/>
      <c r="M628" s="90"/>
      <c r="N628" s="90"/>
      <c r="O628" s="90"/>
      <c r="P628" s="90"/>
      <c r="Q628" s="90"/>
      <c r="R628" s="90"/>
      <c r="S628" s="90"/>
      <c r="T628" s="90"/>
      <c r="U628" s="90"/>
      <c r="V628" s="90"/>
      <c r="W628" s="90"/>
      <c r="X628" s="90"/>
      <c r="Y628" s="90"/>
      <c r="Z628" s="90"/>
    </row>
    <row r="629">
      <c r="A629" s="90"/>
      <c r="B629" s="90"/>
      <c r="C629" s="90"/>
      <c r="D629" s="90"/>
      <c r="E629" s="90"/>
      <c r="F629" s="90"/>
      <c r="G629" s="90"/>
      <c r="H629" s="90"/>
      <c r="I629" s="90"/>
      <c r="J629" s="90"/>
      <c r="K629" s="90"/>
      <c r="L629" s="90"/>
      <c r="M629" s="90"/>
      <c r="N629" s="90"/>
      <c r="O629" s="90"/>
      <c r="P629" s="90"/>
      <c r="Q629" s="90"/>
      <c r="R629" s="90"/>
      <c r="S629" s="90"/>
      <c r="T629" s="90"/>
      <c r="U629" s="90"/>
      <c r="V629" s="90"/>
      <c r="W629" s="90"/>
      <c r="X629" s="90"/>
      <c r="Y629" s="90"/>
      <c r="Z629" s="90"/>
    </row>
    <row r="630">
      <c r="A630" s="90"/>
      <c r="B630" s="90"/>
      <c r="C630" s="90"/>
      <c r="D630" s="90"/>
      <c r="E630" s="90"/>
      <c r="F630" s="90"/>
      <c r="G630" s="90"/>
      <c r="H630" s="90"/>
      <c r="I630" s="90"/>
      <c r="J630" s="90"/>
      <c r="K630" s="90"/>
      <c r="L630" s="90"/>
      <c r="M630" s="90"/>
      <c r="N630" s="90"/>
      <c r="O630" s="90"/>
      <c r="P630" s="90"/>
      <c r="Q630" s="90"/>
      <c r="R630" s="90"/>
      <c r="S630" s="90"/>
      <c r="T630" s="90"/>
      <c r="U630" s="90"/>
      <c r="V630" s="90"/>
      <c r="W630" s="90"/>
      <c r="X630" s="90"/>
      <c r="Y630" s="90"/>
      <c r="Z630" s="90"/>
    </row>
    <row r="631">
      <c r="A631" s="90"/>
      <c r="B631" s="90"/>
      <c r="C631" s="90"/>
      <c r="D631" s="90"/>
      <c r="E631" s="90"/>
      <c r="F631" s="90"/>
      <c r="G631" s="90"/>
      <c r="H631" s="90"/>
      <c r="I631" s="90"/>
      <c r="J631" s="90"/>
      <c r="K631" s="90"/>
      <c r="L631" s="90"/>
      <c r="M631" s="90"/>
      <c r="N631" s="90"/>
      <c r="O631" s="90"/>
      <c r="P631" s="90"/>
      <c r="Q631" s="90"/>
      <c r="R631" s="90"/>
      <c r="S631" s="90"/>
      <c r="T631" s="90"/>
      <c r="U631" s="90"/>
      <c r="V631" s="90"/>
      <c r="W631" s="90"/>
      <c r="X631" s="90"/>
      <c r="Y631" s="90"/>
      <c r="Z631" s="90"/>
    </row>
    <row r="632">
      <c r="A632" s="90"/>
      <c r="B632" s="90"/>
      <c r="C632" s="90"/>
      <c r="D632" s="90"/>
      <c r="E632" s="90"/>
      <c r="F632" s="90"/>
      <c r="G632" s="90"/>
      <c r="H632" s="90"/>
      <c r="I632" s="90"/>
      <c r="J632" s="90"/>
      <c r="K632" s="90"/>
      <c r="L632" s="90"/>
      <c r="M632" s="90"/>
      <c r="N632" s="90"/>
      <c r="O632" s="90"/>
      <c r="P632" s="90"/>
      <c r="Q632" s="90"/>
      <c r="R632" s="90"/>
      <c r="S632" s="90"/>
      <c r="T632" s="90"/>
      <c r="U632" s="90"/>
      <c r="V632" s="90"/>
      <c r="W632" s="90"/>
      <c r="X632" s="90"/>
      <c r="Y632" s="90"/>
      <c r="Z632" s="90"/>
    </row>
    <row r="633">
      <c r="A633" s="90"/>
      <c r="B633" s="90"/>
      <c r="C633" s="90"/>
      <c r="D633" s="90"/>
      <c r="E633" s="90"/>
      <c r="F633" s="90"/>
      <c r="G633" s="90"/>
      <c r="H633" s="90"/>
      <c r="I633" s="90"/>
      <c r="J633" s="90"/>
      <c r="K633" s="90"/>
      <c r="L633" s="90"/>
      <c r="M633" s="90"/>
      <c r="N633" s="90"/>
      <c r="O633" s="90"/>
      <c r="P633" s="90"/>
      <c r="Q633" s="90"/>
      <c r="R633" s="90"/>
      <c r="S633" s="90"/>
      <c r="T633" s="90"/>
      <c r="U633" s="90"/>
      <c r="V633" s="90"/>
      <c r="W633" s="90"/>
      <c r="X633" s="90"/>
      <c r="Y633" s="90"/>
      <c r="Z633" s="90"/>
    </row>
    <row r="634">
      <c r="A634" s="90"/>
      <c r="B634" s="90"/>
      <c r="C634" s="90"/>
      <c r="D634" s="90"/>
      <c r="E634" s="90"/>
      <c r="F634" s="90"/>
      <c r="G634" s="90"/>
      <c r="H634" s="90"/>
      <c r="I634" s="90"/>
      <c r="J634" s="90"/>
      <c r="K634" s="90"/>
      <c r="L634" s="90"/>
      <c r="M634" s="90"/>
      <c r="N634" s="90"/>
      <c r="O634" s="90"/>
      <c r="P634" s="90"/>
      <c r="Q634" s="90"/>
      <c r="R634" s="90"/>
      <c r="S634" s="90"/>
      <c r="T634" s="90"/>
      <c r="U634" s="90"/>
      <c r="V634" s="90"/>
      <c r="W634" s="90"/>
      <c r="X634" s="90"/>
      <c r="Y634" s="90"/>
      <c r="Z634" s="90"/>
    </row>
    <row r="635">
      <c r="A635" s="90"/>
      <c r="B635" s="90"/>
      <c r="C635" s="90"/>
      <c r="D635" s="90"/>
      <c r="E635" s="90"/>
      <c r="F635" s="90"/>
      <c r="G635" s="90"/>
      <c r="H635" s="90"/>
      <c r="I635" s="90"/>
      <c r="J635" s="90"/>
      <c r="K635" s="90"/>
      <c r="L635" s="90"/>
      <c r="M635" s="90"/>
      <c r="N635" s="90"/>
      <c r="O635" s="90"/>
      <c r="P635" s="90"/>
      <c r="Q635" s="90"/>
      <c r="R635" s="90"/>
      <c r="S635" s="90"/>
      <c r="T635" s="90"/>
      <c r="U635" s="90"/>
      <c r="V635" s="90"/>
      <c r="W635" s="90"/>
      <c r="X635" s="90"/>
      <c r="Y635" s="90"/>
      <c r="Z635" s="90"/>
    </row>
    <row r="636">
      <c r="A636" s="90"/>
      <c r="B636" s="90"/>
      <c r="C636" s="90"/>
      <c r="D636" s="90"/>
      <c r="E636" s="90"/>
      <c r="F636" s="90"/>
      <c r="G636" s="90"/>
      <c r="H636" s="90"/>
      <c r="I636" s="90"/>
      <c r="J636" s="90"/>
      <c r="K636" s="90"/>
      <c r="L636" s="90"/>
      <c r="M636" s="90"/>
      <c r="N636" s="90"/>
      <c r="O636" s="90"/>
      <c r="P636" s="90"/>
      <c r="Q636" s="90"/>
      <c r="R636" s="90"/>
      <c r="S636" s="90"/>
      <c r="T636" s="90"/>
      <c r="U636" s="90"/>
      <c r="V636" s="90"/>
      <c r="W636" s="90"/>
      <c r="X636" s="90"/>
      <c r="Y636" s="90"/>
      <c r="Z636" s="90"/>
    </row>
    <row r="637">
      <c r="A637" s="90"/>
      <c r="B637" s="90"/>
      <c r="C637" s="90"/>
      <c r="D637" s="90"/>
      <c r="E637" s="90"/>
      <c r="F637" s="90"/>
      <c r="G637" s="90"/>
      <c r="H637" s="90"/>
      <c r="I637" s="90"/>
      <c r="J637" s="90"/>
      <c r="K637" s="90"/>
      <c r="L637" s="90"/>
      <c r="M637" s="90"/>
      <c r="N637" s="90"/>
      <c r="O637" s="90"/>
      <c r="P637" s="90"/>
      <c r="Q637" s="90"/>
      <c r="R637" s="90"/>
      <c r="S637" s="90"/>
      <c r="T637" s="90"/>
      <c r="U637" s="90"/>
      <c r="V637" s="90"/>
      <c r="W637" s="90"/>
      <c r="X637" s="90"/>
      <c r="Y637" s="90"/>
      <c r="Z637" s="90"/>
    </row>
    <row r="638">
      <c r="A638" s="90"/>
      <c r="B638" s="90"/>
      <c r="C638" s="90"/>
      <c r="D638" s="90"/>
      <c r="E638" s="90"/>
      <c r="F638" s="90"/>
      <c r="G638" s="90"/>
      <c r="H638" s="90"/>
      <c r="I638" s="90"/>
      <c r="J638" s="90"/>
      <c r="K638" s="90"/>
      <c r="L638" s="90"/>
      <c r="M638" s="90"/>
      <c r="N638" s="90"/>
      <c r="O638" s="90"/>
      <c r="P638" s="90"/>
      <c r="Q638" s="90"/>
      <c r="R638" s="90"/>
      <c r="S638" s="90"/>
      <c r="T638" s="90"/>
      <c r="U638" s="90"/>
      <c r="V638" s="90"/>
      <c r="W638" s="90"/>
      <c r="X638" s="90"/>
      <c r="Y638" s="90"/>
      <c r="Z638" s="90"/>
    </row>
    <row r="639">
      <c r="A639" s="90"/>
      <c r="B639" s="90"/>
      <c r="C639" s="90"/>
      <c r="D639" s="90"/>
      <c r="E639" s="90"/>
      <c r="F639" s="90"/>
      <c r="G639" s="90"/>
      <c r="H639" s="90"/>
      <c r="I639" s="90"/>
      <c r="J639" s="90"/>
      <c r="K639" s="90"/>
      <c r="L639" s="90"/>
      <c r="M639" s="90"/>
      <c r="N639" s="90"/>
      <c r="O639" s="90"/>
      <c r="P639" s="90"/>
      <c r="Q639" s="90"/>
      <c r="R639" s="90"/>
      <c r="S639" s="90"/>
      <c r="T639" s="90"/>
      <c r="U639" s="90"/>
      <c r="V639" s="90"/>
      <c r="W639" s="90"/>
      <c r="X639" s="90"/>
      <c r="Y639" s="90"/>
      <c r="Z639" s="90"/>
    </row>
    <row r="640">
      <c r="A640" s="90"/>
      <c r="B640" s="90"/>
      <c r="C640" s="90"/>
      <c r="D640" s="90"/>
      <c r="E640" s="90"/>
      <c r="F640" s="90"/>
      <c r="G640" s="90"/>
      <c r="H640" s="90"/>
      <c r="I640" s="90"/>
      <c r="J640" s="90"/>
      <c r="K640" s="90"/>
      <c r="L640" s="90"/>
      <c r="M640" s="90"/>
      <c r="N640" s="90"/>
      <c r="O640" s="90"/>
      <c r="P640" s="90"/>
      <c r="Q640" s="90"/>
      <c r="R640" s="90"/>
      <c r="S640" s="90"/>
      <c r="T640" s="90"/>
      <c r="U640" s="90"/>
      <c r="V640" s="90"/>
      <c r="W640" s="90"/>
      <c r="X640" s="90"/>
      <c r="Y640" s="90"/>
      <c r="Z640" s="90"/>
    </row>
    <row r="641">
      <c r="A641" s="90"/>
      <c r="B641" s="90"/>
      <c r="C641" s="90"/>
      <c r="D641" s="90"/>
      <c r="E641" s="90"/>
      <c r="F641" s="90"/>
      <c r="G641" s="90"/>
      <c r="H641" s="90"/>
      <c r="I641" s="90"/>
      <c r="J641" s="90"/>
      <c r="K641" s="90"/>
      <c r="L641" s="90"/>
      <c r="M641" s="90"/>
      <c r="N641" s="90"/>
      <c r="O641" s="90"/>
      <c r="P641" s="90"/>
      <c r="Q641" s="90"/>
      <c r="R641" s="90"/>
      <c r="S641" s="90"/>
      <c r="T641" s="90"/>
      <c r="U641" s="90"/>
      <c r="V641" s="90"/>
      <c r="W641" s="90"/>
      <c r="X641" s="90"/>
      <c r="Y641" s="90"/>
      <c r="Z641" s="90"/>
    </row>
    <row r="642">
      <c r="A642" s="90"/>
      <c r="B642" s="90"/>
      <c r="C642" s="90"/>
      <c r="D642" s="90"/>
      <c r="E642" s="90"/>
      <c r="F642" s="90"/>
      <c r="G642" s="90"/>
      <c r="H642" s="90"/>
      <c r="I642" s="90"/>
      <c r="J642" s="90"/>
      <c r="K642" s="90"/>
      <c r="L642" s="90"/>
      <c r="M642" s="90"/>
      <c r="N642" s="90"/>
      <c r="O642" s="90"/>
      <c r="P642" s="90"/>
      <c r="Q642" s="90"/>
      <c r="R642" s="90"/>
      <c r="S642" s="90"/>
      <c r="T642" s="90"/>
      <c r="U642" s="90"/>
      <c r="V642" s="90"/>
      <c r="W642" s="90"/>
      <c r="X642" s="90"/>
      <c r="Y642" s="90"/>
      <c r="Z642" s="90"/>
    </row>
    <row r="643">
      <c r="A643" s="90"/>
      <c r="B643" s="90"/>
      <c r="C643" s="90"/>
      <c r="D643" s="90"/>
      <c r="E643" s="90"/>
      <c r="F643" s="90"/>
      <c r="G643" s="90"/>
      <c r="H643" s="90"/>
      <c r="I643" s="90"/>
      <c r="J643" s="90"/>
      <c r="K643" s="90"/>
      <c r="L643" s="90"/>
      <c r="M643" s="90"/>
      <c r="N643" s="90"/>
      <c r="O643" s="90"/>
      <c r="P643" s="90"/>
      <c r="Q643" s="90"/>
      <c r="R643" s="90"/>
      <c r="S643" s="90"/>
      <c r="T643" s="90"/>
      <c r="U643" s="90"/>
      <c r="V643" s="90"/>
      <c r="W643" s="90"/>
      <c r="X643" s="90"/>
      <c r="Y643" s="90"/>
      <c r="Z643" s="90"/>
    </row>
    <row r="644">
      <c r="A644" s="90"/>
      <c r="B644" s="90"/>
      <c r="C644" s="90"/>
      <c r="D644" s="90"/>
      <c r="E644" s="90"/>
      <c r="F644" s="90"/>
      <c r="G644" s="90"/>
      <c r="H644" s="90"/>
      <c r="I644" s="90"/>
      <c r="J644" s="90"/>
      <c r="K644" s="90"/>
      <c r="L644" s="90"/>
      <c r="M644" s="90"/>
      <c r="N644" s="90"/>
      <c r="O644" s="90"/>
      <c r="P644" s="90"/>
      <c r="Q644" s="90"/>
      <c r="R644" s="90"/>
      <c r="S644" s="90"/>
      <c r="T644" s="90"/>
      <c r="U644" s="90"/>
      <c r="V644" s="90"/>
      <c r="W644" s="90"/>
      <c r="X644" s="90"/>
      <c r="Y644" s="90"/>
      <c r="Z644" s="90"/>
    </row>
    <row r="645">
      <c r="A645" s="90"/>
      <c r="B645" s="90"/>
      <c r="C645" s="90"/>
      <c r="D645" s="90"/>
      <c r="E645" s="90"/>
      <c r="F645" s="90"/>
      <c r="G645" s="90"/>
      <c r="H645" s="90"/>
      <c r="I645" s="90"/>
      <c r="J645" s="90"/>
      <c r="K645" s="90"/>
      <c r="L645" s="90"/>
      <c r="M645" s="90"/>
      <c r="N645" s="90"/>
      <c r="O645" s="90"/>
      <c r="P645" s="90"/>
      <c r="Q645" s="90"/>
      <c r="R645" s="90"/>
      <c r="S645" s="90"/>
      <c r="T645" s="90"/>
      <c r="U645" s="90"/>
      <c r="V645" s="90"/>
      <c r="W645" s="90"/>
      <c r="X645" s="90"/>
      <c r="Y645" s="90"/>
      <c r="Z645" s="90"/>
    </row>
    <row r="646">
      <c r="A646" s="90"/>
      <c r="B646" s="90"/>
      <c r="C646" s="90"/>
      <c r="D646" s="90"/>
      <c r="E646" s="90"/>
      <c r="F646" s="90"/>
      <c r="G646" s="90"/>
      <c r="H646" s="90"/>
      <c r="I646" s="90"/>
      <c r="J646" s="90"/>
      <c r="K646" s="90"/>
      <c r="L646" s="90"/>
      <c r="M646" s="90"/>
      <c r="N646" s="90"/>
      <c r="O646" s="90"/>
      <c r="P646" s="90"/>
      <c r="Q646" s="90"/>
      <c r="R646" s="90"/>
      <c r="S646" s="90"/>
      <c r="T646" s="90"/>
      <c r="U646" s="90"/>
      <c r="V646" s="90"/>
      <c r="W646" s="90"/>
      <c r="X646" s="90"/>
      <c r="Y646" s="90"/>
      <c r="Z646" s="90"/>
    </row>
    <row r="647">
      <c r="A647" s="90"/>
      <c r="B647" s="90"/>
      <c r="C647" s="90"/>
      <c r="D647" s="90"/>
      <c r="E647" s="90"/>
      <c r="F647" s="90"/>
      <c r="G647" s="90"/>
      <c r="H647" s="90"/>
      <c r="I647" s="90"/>
      <c r="J647" s="90"/>
      <c r="K647" s="90"/>
      <c r="L647" s="90"/>
      <c r="M647" s="90"/>
      <c r="N647" s="90"/>
      <c r="O647" s="90"/>
      <c r="P647" s="90"/>
      <c r="Q647" s="90"/>
      <c r="R647" s="90"/>
      <c r="S647" s="90"/>
      <c r="T647" s="90"/>
      <c r="U647" s="90"/>
      <c r="V647" s="90"/>
      <c r="W647" s="90"/>
      <c r="X647" s="90"/>
      <c r="Y647" s="90"/>
      <c r="Z647" s="90"/>
    </row>
    <row r="648">
      <c r="A648" s="90"/>
      <c r="B648" s="90"/>
      <c r="C648" s="90"/>
      <c r="D648" s="90"/>
      <c r="E648" s="90"/>
      <c r="F648" s="90"/>
      <c r="G648" s="90"/>
      <c r="H648" s="90"/>
      <c r="I648" s="90"/>
      <c r="J648" s="90"/>
      <c r="K648" s="90"/>
      <c r="L648" s="90"/>
      <c r="M648" s="90"/>
      <c r="N648" s="90"/>
      <c r="O648" s="90"/>
      <c r="P648" s="90"/>
      <c r="Q648" s="90"/>
      <c r="R648" s="90"/>
      <c r="S648" s="90"/>
      <c r="T648" s="90"/>
      <c r="U648" s="90"/>
      <c r="V648" s="90"/>
      <c r="W648" s="90"/>
      <c r="X648" s="90"/>
      <c r="Y648" s="90"/>
      <c r="Z648" s="90"/>
    </row>
    <row r="649">
      <c r="A649" s="90"/>
      <c r="B649" s="90"/>
      <c r="C649" s="90"/>
      <c r="D649" s="90"/>
      <c r="E649" s="90"/>
      <c r="F649" s="90"/>
      <c r="G649" s="90"/>
      <c r="H649" s="90"/>
      <c r="I649" s="90"/>
      <c r="J649" s="90"/>
      <c r="K649" s="90"/>
      <c r="L649" s="90"/>
      <c r="M649" s="90"/>
      <c r="N649" s="90"/>
      <c r="O649" s="90"/>
      <c r="P649" s="90"/>
      <c r="Q649" s="90"/>
      <c r="R649" s="90"/>
      <c r="S649" s="90"/>
      <c r="T649" s="90"/>
      <c r="U649" s="90"/>
      <c r="V649" s="90"/>
      <c r="W649" s="90"/>
      <c r="X649" s="90"/>
      <c r="Y649" s="90"/>
      <c r="Z649" s="90"/>
    </row>
    <row r="650">
      <c r="A650" s="90"/>
      <c r="B650" s="90"/>
      <c r="C650" s="90"/>
      <c r="D650" s="90"/>
      <c r="E650" s="90"/>
      <c r="F650" s="90"/>
      <c r="G650" s="90"/>
      <c r="H650" s="90"/>
      <c r="I650" s="90"/>
      <c r="J650" s="90"/>
      <c r="K650" s="90"/>
      <c r="L650" s="90"/>
      <c r="M650" s="90"/>
      <c r="N650" s="90"/>
      <c r="O650" s="90"/>
      <c r="P650" s="90"/>
      <c r="Q650" s="90"/>
      <c r="R650" s="90"/>
      <c r="S650" s="90"/>
      <c r="T650" s="90"/>
      <c r="U650" s="90"/>
      <c r="V650" s="90"/>
      <c r="W650" s="90"/>
      <c r="X650" s="90"/>
      <c r="Y650" s="90"/>
      <c r="Z650" s="90"/>
    </row>
    <row r="651">
      <c r="A651" s="90"/>
      <c r="B651" s="90"/>
      <c r="C651" s="90"/>
      <c r="D651" s="90"/>
      <c r="E651" s="90"/>
      <c r="F651" s="90"/>
      <c r="G651" s="90"/>
      <c r="H651" s="90"/>
      <c r="I651" s="90"/>
      <c r="J651" s="90"/>
      <c r="K651" s="90"/>
      <c r="L651" s="90"/>
      <c r="M651" s="90"/>
      <c r="N651" s="90"/>
      <c r="O651" s="90"/>
      <c r="P651" s="90"/>
      <c r="Q651" s="90"/>
      <c r="R651" s="90"/>
      <c r="S651" s="90"/>
      <c r="T651" s="90"/>
      <c r="U651" s="90"/>
      <c r="V651" s="90"/>
      <c r="W651" s="90"/>
      <c r="X651" s="90"/>
      <c r="Y651" s="90"/>
      <c r="Z651" s="90"/>
    </row>
    <row r="652">
      <c r="A652" s="90"/>
      <c r="B652" s="90"/>
      <c r="C652" s="90"/>
      <c r="D652" s="90"/>
      <c r="E652" s="90"/>
      <c r="F652" s="90"/>
      <c r="G652" s="90"/>
      <c r="H652" s="90"/>
      <c r="I652" s="90"/>
      <c r="J652" s="90"/>
      <c r="K652" s="90"/>
      <c r="L652" s="90"/>
      <c r="M652" s="90"/>
      <c r="N652" s="90"/>
      <c r="O652" s="90"/>
      <c r="P652" s="90"/>
      <c r="Q652" s="90"/>
      <c r="R652" s="90"/>
      <c r="S652" s="90"/>
      <c r="T652" s="90"/>
      <c r="U652" s="90"/>
      <c r="V652" s="90"/>
      <c r="W652" s="90"/>
      <c r="X652" s="90"/>
      <c r="Y652" s="90"/>
      <c r="Z652" s="90"/>
    </row>
    <row r="653">
      <c r="A653" s="90"/>
      <c r="B653" s="90"/>
      <c r="C653" s="90"/>
      <c r="D653" s="90"/>
      <c r="E653" s="90"/>
      <c r="F653" s="90"/>
      <c r="G653" s="90"/>
      <c r="H653" s="90"/>
      <c r="I653" s="90"/>
      <c r="J653" s="90"/>
      <c r="K653" s="90"/>
      <c r="L653" s="90"/>
      <c r="M653" s="90"/>
      <c r="N653" s="90"/>
      <c r="O653" s="90"/>
      <c r="P653" s="90"/>
      <c r="Q653" s="90"/>
      <c r="R653" s="90"/>
      <c r="S653" s="90"/>
      <c r="T653" s="90"/>
      <c r="U653" s="90"/>
      <c r="V653" s="90"/>
      <c r="W653" s="90"/>
      <c r="X653" s="90"/>
      <c r="Y653" s="90"/>
      <c r="Z653" s="90"/>
    </row>
    <row r="654">
      <c r="A654" s="90"/>
      <c r="B654" s="90"/>
      <c r="C654" s="90"/>
      <c r="D654" s="90"/>
      <c r="E654" s="90"/>
      <c r="F654" s="90"/>
      <c r="G654" s="90"/>
      <c r="H654" s="90"/>
      <c r="I654" s="90"/>
      <c r="J654" s="90"/>
      <c r="K654" s="90"/>
      <c r="L654" s="90"/>
      <c r="M654" s="90"/>
      <c r="N654" s="90"/>
      <c r="O654" s="90"/>
      <c r="P654" s="90"/>
      <c r="Q654" s="90"/>
      <c r="R654" s="90"/>
      <c r="S654" s="90"/>
      <c r="T654" s="90"/>
      <c r="U654" s="90"/>
      <c r="V654" s="90"/>
      <c r="W654" s="90"/>
      <c r="X654" s="90"/>
      <c r="Y654" s="90"/>
      <c r="Z654" s="90"/>
    </row>
    <row r="655">
      <c r="A655" s="90"/>
      <c r="B655" s="90"/>
      <c r="C655" s="90"/>
      <c r="D655" s="90"/>
      <c r="E655" s="90"/>
      <c r="F655" s="90"/>
      <c r="G655" s="90"/>
      <c r="H655" s="90"/>
      <c r="I655" s="90"/>
      <c r="J655" s="90"/>
      <c r="K655" s="90"/>
      <c r="L655" s="90"/>
      <c r="M655" s="90"/>
      <c r="N655" s="90"/>
      <c r="O655" s="90"/>
      <c r="P655" s="90"/>
      <c r="Q655" s="90"/>
      <c r="R655" s="90"/>
      <c r="S655" s="90"/>
      <c r="T655" s="90"/>
      <c r="U655" s="90"/>
      <c r="V655" s="90"/>
      <c r="W655" s="90"/>
      <c r="X655" s="90"/>
      <c r="Y655" s="90"/>
      <c r="Z655" s="90"/>
    </row>
    <row r="656">
      <c r="A656" s="90"/>
      <c r="B656" s="90"/>
      <c r="C656" s="90"/>
      <c r="D656" s="90"/>
      <c r="E656" s="90"/>
      <c r="F656" s="90"/>
      <c r="G656" s="90"/>
      <c r="H656" s="90"/>
      <c r="I656" s="90"/>
      <c r="J656" s="90"/>
      <c r="K656" s="90"/>
      <c r="L656" s="90"/>
      <c r="M656" s="90"/>
      <c r="N656" s="90"/>
      <c r="O656" s="90"/>
      <c r="P656" s="90"/>
      <c r="Q656" s="90"/>
      <c r="R656" s="90"/>
      <c r="S656" s="90"/>
      <c r="T656" s="90"/>
      <c r="U656" s="90"/>
      <c r="V656" s="90"/>
      <c r="W656" s="90"/>
      <c r="X656" s="90"/>
      <c r="Y656" s="90"/>
      <c r="Z656" s="90"/>
    </row>
    <row r="657">
      <c r="A657" s="90"/>
      <c r="B657" s="90"/>
      <c r="C657" s="90"/>
      <c r="D657" s="90"/>
      <c r="E657" s="90"/>
      <c r="F657" s="90"/>
      <c r="G657" s="90"/>
      <c r="H657" s="90"/>
      <c r="I657" s="90"/>
      <c r="J657" s="90"/>
      <c r="K657" s="90"/>
      <c r="L657" s="90"/>
      <c r="M657" s="90"/>
      <c r="N657" s="90"/>
      <c r="O657" s="90"/>
      <c r="P657" s="90"/>
      <c r="Q657" s="90"/>
      <c r="R657" s="90"/>
      <c r="S657" s="90"/>
      <c r="T657" s="90"/>
      <c r="U657" s="90"/>
      <c r="V657" s="90"/>
      <c r="W657" s="90"/>
      <c r="X657" s="90"/>
      <c r="Y657" s="90"/>
      <c r="Z657" s="90"/>
    </row>
    <row r="658">
      <c r="A658" s="90"/>
      <c r="B658" s="90"/>
      <c r="C658" s="90"/>
      <c r="D658" s="90"/>
      <c r="E658" s="90"/>
      <c r="F658" s="90"/>
      <c r="G658" s="90"/>
      <c r="H658" s="90"/>
      <c r="I658" s="90"/>
      <c r="J658" s="90"/>
      <c r="K658" s="90"/>
      <c r="L658" s="90"/>
      <c r="M658" s="90"/>
      <c r="N658" s="90"/>
      <c r="O658" s="90"/>
      <c r="P658" s="90"/>
      <c r="Q658" s="90"/>
      <c r="R658" s="90"/>
      <c r="S658" s="90"/>
      <c r="T658" s="90"/>
      <c r="U658" s="90"/>
      <c r="V658" s="90"/>
      <c r="W658" s="90"/>
      <c r="X658" s="90"/>
      <c r="Y658" s="90"/>
      <c r="Z658" s="90"/>
    </row>
    <row r="659">
      <c r="A659" s="90"/>
      <c r="B659" s="90"/>
      <c r="C659" s="90"/>
      <c r="D659" s="90"/>
      <c r="E659" s="90"/>
      <c r="F659" s="90"/>
      <c r="G659" s="90"/>
      <c r="H659" s="90"/>
      <c r="I659" s="90"/>
      <c r="J659" s="90"/>
      <c r="K659" s="90"/>
      <c r="L659" s="90"/>
      <c r="M659" s="90"/>
      <c r="N659" s="90"/>
      <c r="O659" s="90"/>
      <c r="P659" s="90"/>
      <c r="Q659" s="90"/>
      <c r="R659" s="90"/>
      <c r="S659" s="90"/>
      <c r="T659" s="90"/>
      <c r="U659" s="90"/>
      <c r="V659" s="90"/>
      <c r="W659" s="90"/>
      <c r="X659" s="90"/>
      <c r="Y659" s="90"/>
      <c r="Z659" s="90"/>
    </row>
    <row r="660">
      <c r="A660" s="90"/>
      <c r="B660" s="90"/>
      <c r="C660" s="90"/>
      <c r="D660" s="90"/>
      <c r="E660" s="90"/>
      <c r="F660" s="90"/>
      <c r="G660" s="90"/>
      <c r="H660" s="90"/>
      <c r="I660" s="90"/>
      <c r="J660" s="90"/>
      <c r="K660" s="90"/>
      <c r="L660" s="90"/>
      <c r="M660" s="90"/>
      <c r="N660" s="90"/>
      <c r="O660" s="90"/>
      <c r="P660" s="90"/>
      <c r="Q660" s="90"/>
      <c r="R660" s="90"/>
      <c r="S660" s="90"/>
      <c r="T660" s="90"/>
      <c r="U660" s="90"/>
      <c r="V660" s="90"/>
      <c r="W660" s="90"/>
      <c r="X660" s="90"/>
      <c r="Y660" s="90"/>
      <c r="Z660" s="90"/>
    </row>
    <row r="661">
      <c r="A661" s="90"/>
      <c r="B661" s="90"/>
      <c r="C661" s="90"/>
      <c r="D661" s="90"/>
      <c r="E661" s="90"/>
      <c r="F661" s="90"/>
      <c r="G661" s="90"/>
      <c r="H661" s="90"/>
      <c r="I661" s="90"/>
      <c r="J661" s="90"/>
      <c r="K661" s="90"/>
      <c r="L661" s="90"/>
      <c r="M661" s="90"/>
      <c r="N661" s="90"/>
      <c r="O661" s="90"/>
      <c r="P661" s="90"/>
      <c r="Q661" s="90"/>
      <c r="R661" s="90"/>
      <c r="S661" s="90"/>
      <c r="T661" s="90"/>
      <c r="U661" s="90"/>
      <c r="V661" s="90"/>
      <c r="W661" s="90"/>
      <c r="X661" s="90"/>
      <c r="Y661" s="90"/>
      <c r="Z661" s="90"/>
    </row>
    <row r="662">
      <c r="A662" s="90"/>
      <c r="B662" s="90"/>
      <c r="C662" s="90"/>
      <c r="D662" s="90"/>
      <c r="E662" s="90"/>
      <c r="F662" s="90"/>
      <c r="G662" s="90"/>
      <c r="H662" s="90"/>
      <c r="I662" s="90"/>
      <c r="J662" s="90"/>
      <c r="K662" s="90"/>
      <c r="L662" s="90"/>
      <c r="M662" s="90"/>
      <c r="N662" s="90"/>
      <c r="O662" s="90"/>
      <c r="P662" s="90"/>
      <c r="Q662" s="90"/>
      <c r="R662" s="90"/>
      <c r="S662" s="90"/>
      <c r="T662" s="90"/>
      <c r="U662" s="90"/>
      <c r="V662" s="90"/>
      <c r="W662" s="90"/>
      <c r="X662" s="90"/>
      <c r="Y662" s="90"/>
      <c r="Z662" s="90"/>
    </row>
    <row r="663">
      <c r="A663" s="90"/>
      <c r="B663" s="90"/>
      <c r="C663" s="90"/>
      <c r="D663" s="90"/>
      <c r="E663" s="90"/>
      <c r="F663" s="90"/>
      <c r="G663" s="90"/>
      <c r="H663" s="90"/>
      <c r="I663" s="90"/>
      <c r="J663" s="90"/>
      <c r="K663" s="90"/>
      <c r="L663" s="90"/>
      <c r="M663" s="90"/>
      <c r="N663" s="90"/>
      <c r="O663" s="90"/>
      <c r="P663" s="90"/>
      <c r="Q663" s="90"/>
      <c r="R663" s="90"/>
      <c r="S663" s="90"/>
      <c r="T663" s="90"/>
      <c r="U663" s="90"/>
      <c r="V663" s="90"/>
      <c r="W663" s="90"/>
      <c r="X663" s="90"/>
      <c r="Y663" s="90"/>
      <c r="Z663" s="90"/>
    </row>
    <row r="664">
      <c r="A664" s="90"/>
      <c r="B664" s="90"/>
      <c r="C664" s="90"/>
      <c r="D664" s="90"/>
      <c r="E664" s="90"/>
      <c r="F664" s="90"/>
      <c r="G664" s="90"/>
      <c r="H664" s="90"/>
      <c r="I664" s="90"/>
      <c r="J664" s="90"/>
      <c r="K664" s="90"/>
      <c r="L664" s="90"/>
      <c r="M664" s="90"/>
      <c r="N664" s="90"/>
      <c r="O664" s="90"/>
      <c r="P664" s="90"/>
      <c r="Q664" s="90"/>
      <c r="R664" s="90"/>
      <c r="S664" s="90"/>
      <c r="T664" s="90"/>
      <c r="U664" s="90"/>
      <c r="V664" s="90"/>
      <c r="W664" s="90"/>
      <c r="X664" s="90"/>
      <c r="Y664" s="90"/>
      <c r="Z664" s="90"/>
    </row>
    <row r="665">
      <c r="A665" s="90"/>
      <c r="B665" s="90"/>
      <c r="C665" s="90"/>
      <c r="D665" s="90"/>
      <c r="E665" s="90"/>
      <c r="F665" s="90"/>
      <c r="G665" s="90"/>
      <c r="H665" s="90"/>
      <c r="I665" s="90"/>
      <c r="J665" s="90"/>
      <c r="K665" s="90"/>
      <c r="L665" s="90"/>
      <c r="M665" s="90"/>
      <c r="N665" s="90"/>
      <c r="O665" s="90"/>
      <c r="P665" s="90"/>
      <c r="Q665" s="90"/>
      <c r="R665" s="90"/>
      <c r="S665" s="90"/>
      <c r="T665" s="90"/>
      <c r="U665" s="90"/>
      <c r="V665" s="90"/>
      <c r="W665" s="90"/>
      <c r="X665" s="90"/>
      <c r="Y665" s="90"/>
      <c r="Z665" s="90"/>
    </row>
    <row r="666">
      <c r="A666" s="90"/>
      <c r="B666" s="90"/>
      <c r="C666" s="90"/>
      <c r="D666" s="90"/>
      <c r="E666" s="90"/>
      <c r="F666" s="90"/>
      <c r="G666" s="90"/>
      <c r="H666" s="90"/>
      <c r="I666" s="90"/>
      <c r="J666" s="90"/>
      <c r="K666" s="90"/>
      <c r="L666" s="90"/>
      <c r="M666" s="90"/>
      <c r="N666" s="90"/>
      <c r="O666" s="90"/>
      <c r="P666" s="90"/>
      <c r="Q666" s="90"/>
      <c r="R666" s="90"/>
      <c r="S666" s="90"/>
      <c r="T666" s="90"/>
      <c r="U666" s="90"/>
      <c r="V666" s="90"/>
      <c r="W666" s="90"/>
      <c r="X666" s="90"/>
      <c r="Y666" s="90"/>
      <c r="Z666" s="90"/>
    </row>
    <row r="667">
      <c r="A667" s="90"/>
      <c r="B667" s="90"/>
      <c r="C667" s="90"/>
      <c r="D667" s="90"/>
      <c r="E667" s="90"/>
      <c r="F667" s="90"/>
      <c r="G667" s="90"/>
      <c r="H667" s="90"/>
      <c r="I667" s="90"/>
      <c r="J667" s="90"/>
      <c r="K667" s="90"/>
      <c r="L667" s="90"/>
      <c r="M667" s="90"/>
      <c r="N667" s="90"/>
      <c r="O667" s="90"/>
      <c r="P667" s="90"/>
      <c r="Q667" s="90"/>
      <c r="R667" s="90"/>
      <c r="S667" s="90"/>
      <c r="T667" s="90"/>
      <c r="U667" s="90"/>
      <c r="V667" s="90"/>
      <c r="W667" s="90"/>
      <c r="X667" s="90"/>
      <c r="Y667" s="90"/>
      <c r="Z667" s="90"/>
    </row>
    <row r="668">
      <c r="A668" s="90"/>
      <c r="B668" s="90"/>
      <c r="C668" s="90"/>
      <c r="D668" s="90"/>
      <c r="E668" s="90"/>
      <c r="F668" s="90"/>
      <c r="G668" s="90"/>
      <c r="H668" s="90"/>
      <c r="I668" s="90"/>
      <c r="J668" s="90"/>
      <c r="K668" s="90"/>
      <c r="L668" s="90"/>
      <c r="M668" s="90"/>
      <c r="N668" s="90"/>
      <c r="O668" s="90"/>
      <c r="P668" s="90"/>
      <c r="Q668" s="90"/>
      <c r="R668" s="90"/>
      <c r="S668" s="90"/>
      <c r="T668" s="90"/>
      <c r="U668" s="90"/>
      <c r="V668" s="90"/>
      <c r="W668" s="90"/>
      <c r="X668" s="90"/>
      <c r="Y668" s="90"/>
      <c r="Z668" s="90"/>
    </row>
    <row r="669">
      <c r="A669" s="90"/>
      <c r="B669" s="90"/>
      <c r="C669" s="90"/>
      <c r="D669" s="90"/>
      <c r="E669" s="90"/>
      <c r="F669" s="90"/>
      <c r="G669" s="90"/>
      <c r="H669" s="90"/>
      <c r="I669" s="90"/>
      <c r="J669" s="90"/>
      <c r="K669" s="90"/>
      <c r="L669" s="90"/>
      <c r="M669" s="90"/>
      <c r="N669" s="90"/>
      <c r="O669" s="90"/>
      <c r="P669" s="90"/>
      <c r="Q669" s="90"/>
      <c r="R669" s="90"/>
      <c r="S669" s="90"/>
      <c r="T669" s="90"/>
      <c r="U669" s="90"/>
      <c r="V669" s="90"/>
      <c r="W669" s="90"/>
      <c r="X669" s="90"/>
      <c r="Y669" s="90"/>
      <c r="Z669" s="90"/>
    </row>
    <row r="670">
      <c r="A670" s="90"/>
      <c r="B670" s="90"/>
      <c r="C670" s="90"/>
      <c r="D670" s="90"/>
      <c r="E670" s="90"/>
      <c r="F670" s="90"/>
      <c r="G670" s="90"/>
      <c r="H670" s="90"/>
      <c r="I670" s="90"/>
      <c r="J670" s="90"/>
      <c r="K670" s="90"/>
      <c r="L670" s="90"/>
      <c r="M670" s="90"/>
      <c r="N670" s="90"/>
      <c r="O670" s="90"/>
      <c r="P670" s="90"/>
      <c r="Q670" s="90"/>
      <c r="R670" s="90"/>
      <c r="S670" s="90"/>
      <c r="T670" s="90"/>
      <c r="U670" s="90"/>
      <c r="V670" s="90"/>
      <c r="W670" s="90"/>
      <c r="X670" s="90"/>
      <c r="Y670" s="90"/>
      <c r="Z670" s="90"/>
    </row>
    <row r="671">
      <c r="A671" s="90"/>
      <c r="B671" s="90"/>
      <c r="C671" s="90"/>
      <c r="D671" s="90"/>
      <c r="E671" s="90"/>
      <c r="F671" s="90"/>
      <c r="G671" s="90"/>
      <c r="H671" s="90"/>
      <c r="I671" s="90"/>
      <c r="J671" s="90"/>
      <c r="K671" s="90"/>
      <c r="L671" s="90"/>
      <c r="M671" s="90"/>
      <c r="N671" s="90"/>
      <c r="O671" s="90"/>
      <c r="P671" s="90"/>
      <c r="Q671" s="90"/>
      <c r="R671" s="90"/>
      <c r="S671" s="90"/>
      <c r="T671" s="90"/>
      <c r="U671" s="90"/>
      <c r="V671" s="90"/>
      <c r="W671" s="90"/>
      <c r="X671" s="90"/>
      <c r="Y671" s="90"/>
      <c r="Z671" s="90"/>
    </row>
    <row r="672">
      <c r="A672" s="90"/>
      <c r="B672" s="90"/>
      <c r="C672" s="90"/>
      <c r="D672" s="90"/>
      <c r="E672" s="90"/>
      <c r="F672" s="90"/>
      <c r="G672" s="90"/>
      <c r="H672" s="90"/>
      <c r="I672" s="90"/>
      <c r="J672" s="90"/>
      <c r="K672" s="90"/>
      <c r="L672" s="90"/>
      <c r="M672" s="90"/>
      <c r="N672" s="90"/>
      <c r="O672" s="90"/>
      <c r="P672" s="90"/>
      <c r="Q672" s="90"/>
      <c r="R672" s="90"/>
      <c r="S672" s="90"/>
      <c r="T672" s="90"/>
      <c r="U672" s="90"/>
      <c r="V672" s="90"/>
      <c r="W672" s="90"/>
      <c r="X672" s="90"/>
      <c r="Y672" s="90"/>
      <c r="Z672" s="90"/>
    </row>
    <row r="673">
      <c r="A673" s="90"/>
      <c r="B673" s="90"/>
      <c r="C673" s="90"/>
      <c r="D673" s="90"/>
      <c r="E673" s="90"/>
      <c r="F673" s="90"/>
      <c r="G673" s="90"/>
      <c r="H673" s="90"/>
      <c r="I673" s="90"/>
      <c r="J673" s="90"/>
      <c r="K673" s="90"/>
      <c r="L673" s="90"/>
      <c r="M673" s="90"/>
      <c r="N673" s="90"/>
      <c r="O673" s="90"/>
      <c r="P673" s="90"/>
      <c r="Q673" s="90"/>
      <c r="R673" s="90"/>
      <c r="S673" s="90"/>
      <c r="T673" s="90"/>
      <c r="U673" s="90"/>
      <c r="V673" s="90"/>
      <c r="W673" s="90"/>
      <c r="X673" s="90"/>
      <c r="Y673" s="90"/>
      <c r="Z673" s="90"/>
    </row>
    <row r="674">
      <c r="A674" s="90"/>
      <c r="B674" s="90"/>
      <c r="C674" s="90"/>
      <c r="D674" s="90"/>
      <c r="E674" s="90"/>
      <c r="F674" s="90"/>
      <c r="G674" s="90"/>
      <c r="H674" s="90"/>
      <c r="I674" s="90"/>
      <c r="J674" s="90"/>
      <c r="K674" s="90"/>
      <c r="L674" s="90"/>
      <c r="M674" s="90"/>
      <c r="N674" s="90"/>
      <c r="O674" s="90"/>
      <c r="P674" s="90"/>
      <c r="Q674" s="90"/>
      <c r="R674" s="90"/>
      <c r="S674" s="90"/>
      <c r="T674" s="90"/>
      <c r="U674" s="90"/>
      <c r="V674" s="90"/>
      <c r="W674" s="90"/>
      <c r="X674" s="90"/>
      <c r="Y674" s="90"/>
      <c r="Z674" s="90"/>
    </row>
    <row r="675">
      <c r="A675" s="90"/>
      <c r="B675" s="90"/>
      <c r="C675" s="90"/>
      <c r="D675" s="90"/>
      <c r="E675" s="90"/>
      <c r="F675" s="90"/>
      <c r="G675" s="90"/>
      <c r="H675" s="90"/>
      <c r="I675" s="90"/>
      <c r="J675" s="90"/>
      <c r="K675" s="90"/>
      <c r="L675" s="90"/>
      <c r="M675" s="90"/>
      <c r="N675" s="90"/>
      <c r="O675" s="90"/>
      <c r="P675" s="90"/>
      <c r="Q675" s="90"/>
      <c r="R675" s="90"/>
      <c r="S675" s="90"/>
      <c r="T675" s="90"/>
      <c r="U675" s="90"/>
      <c r="V675" s="90"/>
      <c r="W675" s="90"/>
      <c r="X675" s="90"/>
      <c r="Y675" s="90"/>
      <c r="Z675" s="90"/>
    </row>
    <row r="676">
      <c r="A676" s="90"/>
      <c r="B676" s="90"/>
      <c r="C676" s="90"/>
      <c r="D676" s="90"/>
      <c r="E676" s="90"/>
      <c r="F676" s="90"/>
      <c r="G676" s="90"/>
      <c r="H676" s="90"/>
      <c r="I676" s="90"/>
      <c r="J676" s="90"/>
      <c r="K676" s="90"/>
      <c r="L676" s="90"/>
      <c r="M676" s="90"/>
      <c r="N676" s="90"/>
      <c r="O676" s="90"/>
      <c r="P676" s="90"/>
      <c r="Q676" s="90"/>
      <c r="R676" s="90"/>
      <c r="S676" s="90"/>
      <c r="T676" s="90"/>
      <c r="U676" s="90"/>
      <c r="V676" s="90"/>
      <c r="W676" s="90"/>
      <c r="X676" s="90"/>
      <c r="Y676" s="90"/>
      <c r="Z676" s="90"/>
    </row>
    <row r="677">
      <c r="A677" s="90"/>
      <c r="B677" s="90"/>
      <c r="C677" s="90"/>
      <c r="D677" s="90"/>
      <c r="E677" s="90"/>
      <c r="F677" s="90"/>
      <c r="G677" s="90"/>
      <c r="H677" s="90"/>
      <c r="I677" s="90"/>
      <c r="J677" s="90"/>
      <c r="K677" s="90"/>
      <c r="L677" s="90"/>
      <c r="M677" s="90"/>
      <c r="N677" s="90"/>
      <c r="O677" s="90"/>
      <c r="P677" s="90"/>
      <c r="Q677" s="90"/>
      <c r="R677" s="90"/>
      <c r="S677" s="90"/>
      <c r="T677" s="90"/>
      <c r="U677" s="90"/>
      <c r="V677" s="90"/>
      <c r="W677" s="90"/>
      <c r="X677" s="90"/>
      <c r="Y677" s="90"/>
      <c r="Z677" s="90"/>
    </row>
    <row r="678">
      <c r="A678" s="90"/>
      <c r="B678" s="90"/>
      <c r="C678" s="90"/>
      <c r="D678" s="90"/>
      <c r="E678" s="90"/>
      <c r="F678" s="90"/>
      <c r="G678" s="90"/>
      <c r="H678" s="90"/>
      <c r="I678" s="90"/>
      <c r="J678" s="90"/>
      <c r="K678" s="90"/>
      <c r="L678" s="90"/>
      <c r="M678" s="90"/>
      <c r="N678" s="90"/>
      <c r="O678" s="90"/>
      <c r="P678" s="90"/>
      <c r="Q678" s="90"/>
      <c r="R678" s="90"/>
      <c r="S678" s="90"/>
      <c r="T678" s="90"/>
      <c r="U678" s="90"/>
      <c r="V678" s="90"/>
      <c r="W678" s="90"/>
      <c r="X678" s="90"/>
      <c r="Y678" s="90"/>
      <c r="Z678" s="90"/>
    </row>
    <row r="679">
      <c r="A679" s="90"/>
      <c r="B679" s="90"/>
      <c r="C679" s="90"/>
      <c r="D679" s="90"/>
      <c r="E679" s="90"/>
      <c r="F679" s="90"/>
      <c r="G679" s="90"/>
      <c r="H679" s="90"/>
      <c r="I679" s="90"/>
      <c r="J679" s="90"/>
      <c r="K679" s="90"/>
      <c r="L679" s="90"/>
      <c r="M679" s="90"/>
      <c r="N679" s="90"/>
      <c r="O679" s="90"/>
      <c r="P679" s="90"/>
      <c r="Q679" s="90"/>
      <c r="R679" s="90"/>
      <c r="S679" s="90"/>
      <c r="T679" s="90"/>
      <c r="U679" s="90"/>
      <c r="V679" s="90"/>
      <c r="W679" s="90"/>
      <c r="X679" s="90"/>
      <c r="Y679" s="90"/>
      <c r="Z679" s="90"/>
    </row>
    <row r="680">
      <c r="A680" s="90"/>
      <c r="B680" s="90"/>
      <c r="C680" s="90"/>
      <c r="D680" s="90"/>
      <c r="E680" s="90"/>
      <c r="F680" s="90"/>
      <c r="G680" s="90"/>
      <c r="H680" s="90"/>
      <c r="I680" s="90"/>
      <c r="J680" s="90"/>
      <c r="K680" s="90"/>
      <c r="L680" s="90"/>
      <c r="M680" s="90"/>
      <c r="N680" s="90"/>
      <c r="O680" s="90"/>
      <c r="P680" s="90"/>
      <c r="Q680" s="90"/>
      <c r="R680" s="90"/>
      <c r="S680" s="90"/>
      <c r="T680" s="90"/>
      <c r="U680" s="90"/>
      <c r="V680" s="90"/>
      <c r="W680" s="90"/>
      <c r="X680" s="90"/>
      <c r="Y680" s="90"/>
      <c r="Z680" s="90"/>
    </row>
    <row r="681">
      <c r="A681" s="90"/>
      <c r="B681" s="90"/>
      <c r="C681" s="90"/>
      <c r="D681" s="90"/>
      <c r="E681" s="90"/>
      <c r="F681" s="90"/>
      <c r="G681" s="90"/>
      <c r="H681" s="90"/>
      <c r="I681" s="90"/>
      <c r="J681" s="90"/>
      <c r="K681" s="90"/>
      <c r="L681" s="90"/>
      <c r="M681" s="90"/>
      <c r="N681" s="90"/>
      <c r="O681" s="90"/>
      <c r="P681" s="90"/>
      <c r="Q681" s="90"/>
      <c r="R681" s="90"/>
      <c r="S681" s="90"/>
      <c r="T681" s="90"/>
      <c r="U681" s="90"/>
      <c r="V681" s="90"/>
      <c r="W681" s="90"/>
      <c r="X681" s="90"/>
      <c r="Y681" s="90"/>
      <c r="Z681" s="90"/>
    </row>
    <row r="682">
      <c r="A682" s="90"/>
      <c r="B682" s="90"/>
      <c r="C682" s="90"/>
      <c r="D682" s="90"/>
      <c r="E682" s="90"/>
      <c r="F682" s="90"/>
      <c r="G682" s="90"/>
      <c r="H682" s="90"/>
      <c r="I682" s="90"/>
      <c r="J682" s="90"/>
      <c r="K682" s="90"/>
      <c r="L682" s="90"/>
      <c r="M682" s="90"/>
      <c r="N682" s="90"/>
      <c r="O682" s="90"/>
      <c r="P682" s="90"/>
      <c r="Q682" s="90"/>
      <c r="R682" s="90"/>
      <c r="S682" s="90"/>
      <c r="T682" s="90"/>
      <c r="U682" s="90"/>
      <c r="V682" s="90"/>
      <c r="W682" s="90"/>
      <c r="X682" s="90"/>
      <c r="Y682" s="90"/>
      <c r="Z682" s="90"/>
    </row>
    <row r="683">
      <c r="A683" s="90"/>
      <c r="B683" s="90"/>
      <c r="C683" s="90"/>
      <c r="D683" s="90"/>
      <c r="E683" s="90"/>
      <c r="F683" s="90"/>
      <c r="G683" s="90"/>
      <c r="H683" s="90"/>
      <c r="I683" s="90"/>
      <c r="J683" s="90"/>
      <c r="K683" s="90"/>
      <c r="L683" s="90"/>
      <c r="M683" s="90"/>
      <c r="N683" s="90"/>
      <c r="O683" s="90"/>
      <c r="P683" s="90"/>
      <c r="Q683" s="90"/>
      <c r="R683" s="90"/>
      <c r="S683" s="90"/>
      <c r="T683" s="90"/>
      <c r="U683" s="90"/>
      <c r="V683" s="90"/>
      <c r="W683" s="90"/>
      <c r="X683" s="90"/>
      <c r="Y683" s="90"/>
      <c r="Z683" s="90"/>
    </row>
    <row r="684">
      <c r="A684" s="90"/>
      <c r="B684" s="90"/>
      <c r="C684" s="90"/>
      <c r="D684" s="90"/>
      <c r="E684" s="90"/>
      <c r="F684" s="90"/>
      <c r="G684" s="90"/>
      <c r="H684" s="90"/>
      <c r="I684" s="90"/>
      <c r="J684" s="90"/>
      <c r="K684" s="90"/>
      <c r="L684" s="90"/>
      <c r="M684" s="90"/>
      <c r="N684" s="90"/>
      <c r="O684" s="90"/>
      <c r="P684" s="90"/>
      <c r="Q684" s="90"/>
      <c r="R684" s="90"/>
      <c r="S684" s="90"/>
      <c r="T684" s="90"/>
      <c r="U684" s="90"/>
      <c r="V684" s="90"/>
      <c r="W684" s="90"/>
      <c r="X684" s="90"/>
      <c r="Y684" s="90"/>
      <c r="Z684" s="90"/>
    </row>
    <row r="685">
      <c r="A685" s="90"/>
      <c r="B685" s="90"/>
      <c r="C685" s="90"/>
      <c r="D685" s="90"/>
      <c r="E685" s="90"/>
      <c r="F685" s="90"/>
      <c r="G685" s="90"/>
      <c r="H685" s="90"/>
      <c r="I685" s="90"/>
      <c r="J685" s="90"/>
      <c r="K685" s="90"/>
      <c r="L685" s="90"/>
      <c r="M685" s="90"/>
      <c r="N685" s="90"/>
      <c r="O685" s="90"/>
      <c r="P685" s="90"/>
      <c r="Q685" s="90"/>
      <c r="R685" s="90"/>
      <c r="S685" s="90"/>
      <c r="T685" s="90"/>
      <c r="U685" s="90"/>
      <c r="V685" s="90"/>
      <c r="W685" s="90"/>
      <c r="X685" s="90"/>
      <c r="Y685" s="90"/>
      <c r="Z685" s="90"/>
    </row>
    <row r="686">
      <c r="A686" s="90"/>
      <c r="B686" s="90"/>
      <c r="C686" s="90"/>
      <c r="D686" s="90"/>
      <c r="E686" s="90"/>
      <c r="F686" s="90"/>
      <c r="G686" s="90"/>
      <c r="H686" s="90"/>
      <c r="I686" s="90"/>
      <c r="J686" s="90"/>
      <c r="K686" s="90"/>
      <c r="L686" s="90"/>
      <c r="M686" s="90"/>
      <c r="N686" s="90"/>
      <c r="O686" s="90"/>
      <c r="P686" s="90"/>
      <c r="Q686" s="90"/>
      <c r="R686" s="90"/>
      <c r="S686" s="90"/>
      <c r="T686" s="90"/>
      <c r="U686" s="90"/>
      <c r="V686" s="90"/>
      <c r="W686" s="90"/>
      <c r="X686" s="90"/>
      <c r="Y686" s="90"/>
      <c r="Z686" s="90"/>
    </row>
    <row r="687">
      <c r="A687" s="90"/>
      <c r="B687" s="90"/>
      <c r="C687" s="90"/>
      <c r="D687" s="90"/>
      <c r="E687" s="90"/>
      <c r="F687" s="90"/>
      <c r="G687" s="90"/>
      <c r="H687" s="90"/>
      <c r="I687" s="90"/>
      <c r="J687" s="90"/>
      <c r="K687" s="90"/>
      <c r="L687" s="90"/>
      <c r="M687" s="90"/>
      <c r="N687" s="90"/>
      <c r="O687" s="90"/>
      <c r="P687" s="90"/>
      <c r="Q687" s="90"/>
      <c r="R687" s="90"/>
      <c r="S687" s="90"/>
      <c r="T687" s="90"/>
      <c r="U687" s="90"/>
      <c r="V687" s="90"/>
      <c r="W687" s="90"/>
      <c r="X687" s="90"/>
      <c r="Y687" s="90"/>
      <c r="Z687" s="90"/>
    </row>
    <row r="688">
      <c r="A688" s="90"/>
      <c r="B688" s="90"/>
      <c r="C688" s="90"/>
      <c r="D688" s="90"/>
      <c r="E688" s="90"/>
      <c r="F688" s="90"/>
      <c r="G688" s="90"/>
      <c r="H688" s="90"/>
      <c r="I688" s="90"/>
      <c r="J688" s="90"/>
      <c r="K688" s="90"/>
      <c r="L688" s="90"/>
      <c r="M688" s="90"/>
      <c r="N688" s="90"/>
      <c r="O688" s="90"/>
      <c r="P688" s="90"/>
      <c r="Q688" s="90"/>
      <c r="R688" s="90"/>
      <c r="S688" s="90"/>
      <c r="T688" s="90"/>
      <c r="U688" s="90"/>
      <c r="V688" s="90"/>
      <c r="W688" s="90"/>
      <c r="X688" s="90"/>
      <c r="Y688" s="90"/>
      <c r="Z688" s="90"/>
    </row>
    <row r="689">
      <c r="A689" s="90"/>
      <c r="B689" s="90"/>
      <c r="C689" s="90"/>
      <c r="D689" s="90"/>
      <c r="E689" s="90"/>
      <c r="F689" s="90"/>
      <c r="G689" s="90"/>
      <c r="H689" s="90"/>
      <c r="I689" s="90"/>
      <c r="J689" s="90"/>
      <c r="K689" s="90"/>
      <c r="L689" s="90"/>
      <c r="M689" s="90"/>
      <c r="N689" s="90"/>
      <c r="O689" s="90"/>
      <c r="P689" s="90"/>
      <c r="Q689" s="90"/>
      <c r="R689" s="90"/>
      <c r="S689" s="90"/>
      <c r="T689" s="90"/>
      <c r="U689" s="90"/>
      <c r="V689" s="90"/>
      <c r="W689" s="90"/>
      <c r="X689" s="90"/>
      <c r="Y689" s="90"/>
      <c r="Z689" s="90"/>
    </row>
    <row r="690">
      <c r="A690" s="90"/>
      <c r="B690" s="90"/>
      <c r="C690" s="90"/>
      <c r="D690" s="90"/>
      <c r="E690" s="90"/>
      <c r="F690" s="90"/>
      <c r="G690" s="90"/>
      <c r="H690" s="90"/>
      <c r="I690" s="90"/>
      <c r="J690" s="90"/>
      <c r="K690" s="90"/>
      <c r="L690" s="90"/>
      <c r="M690" s="90"/>
      <c r="N690" s="90"/>
      <c r="O690" s="90"/>
      <c r="P690" s="90"/>
      <c r="Q690" s="90"/>
      <c r="R690" s="90"/>
      <c r="S690" s="90"/>
      <c r="T690" s="90"/>
      <c r="U690" s="90"/>
      <c r="V690" s="90"/>
      <c r="W690" s="90"/>
      <c r="X690" s="90"/>
      <c r="Y690" s="90"/>
      <c r="Z690" s="90"/>
    </row>
    <row r="691">
      <c r="A691" s="90"/>
      <c r="B691" s="90"/>
      <c r="C691" s="90"/>
      <c r="D691" s="90"/>
      <c r="E691" s="90"/>
      <c r="F691" s="90"/>
      <c r="G691" s="90"/>
      <c r="H691" s="90"/>
      <c r="I691" s="90"/>
      <c r="J691" s="90"/>
      <c r="K691" s="90"/>
      <c r="L691" s="90"/>
      <c r="M691" s="90"/>
      <c r="N691" s="90"/>
      <c r="O691" s="90"/>
      <c r="P691" s="90"/>
      <c r="Q691" s="90"/>
      <c r="R691" s="90"/>
      <c r="S691" s="90"/>
      <c r="T691" s="90"/>
      <c r="U691" s="90"/>
      <c r="V691" s="90"/>
      <c r="W691" s="90"/>
      <c r="X691" s="90"/>
      <c r="Y691" s="90"/>
      <c r="Z691" s="90"/>
    </row>
    <row r="692">
      <c r="A692" s="90"/>
      <c r="B692" s="90"/>
      <c r="C692" s="90"/>
      <c r="D692" s="90"/>
      <c r="E692" s="90"/>
      <c r="F692" s="90"/>
      <c r="G692" s="90"/>
      <c r="H692" s="90"/>
      <c r="I692" s="90"/>
      <c r="J692" s="90"/>
      <c r="K692" s="90"/>
      <c r="L692" s="90"/>
      <c r="M692" s="90"/>
      <c r="N692" s="90"/>
      <c r="O692" s="90"/>
      <c r="P692" s="90"/>
      <c r="Q692" s="90"/>
      <c r="R692" s="90"/>
      <c r="S692" s="90"/>
      <c r="T692" s="90"/>
      <c r="U692" s="90"/>
      <c r="V692" s="90"/>
      <c r="W692" s="90"/>
      <c r="X692" s="90"/>
      <c r="Y692" s="90"/>
      <c r="Z692" s="90"/>
    </row>
    <row r="693">
      <c r="A693" s="90"/>
      <c r="B693" s="90"/>
      <c r="C693" s="90"/>
      <c r="D693" s="90"/>
      <c r="E693" s="90"/>
      <c r="F693" s="90"/>
      <c r="G693" s="90"/>
      <c r="H693" s="90"/>
      <c r="I693" s="90"/>
      <c r="J693" s="90"/>
      <c r="K693" s="90"/>
      <c r="L693" s="90"/>
      <c r="M693" s="90"/>
      <c r="N693" s="90"/>
      <c r="O693" s="90"/>
      <c r="P693" s="90"/>
      <c r="Q693" s="90"/>
      <c r="R693" s="90"/>
      <c r="S693" s="90"/>
      <c r="T693" s="90"/>
      <c r="U693" s="90"/>
      <c r="V693" s="90"/>
      <c r="W693" s="90"/>
      <c r="X693" s="90"/>
      <c r="Y693" s="90"/>
      <c r="Z693" s="90"/>
    </row>
    <row r="694">
      <c r="A694" s="90"/>
      <c r="B694" s="90"/>
      <c r="C694" s="90"/>
      <c r="D694" s="90"/>
      <c r="E694" s="90"/>
      <c r="F694" s="90"/>
      <c r="G694" s="90"/>
      <c r="H694" s="90"/>
      <c r="I694" s="90"/>
      <c r="J694" s="90"/>
      <c r="K694" s="90"/>
      <c r="L694" s="90"/>
      <c r="M694" s="90"/>
      <c r="N694" s="90"/>
      <c r="O694" s="90"/>
      <c r="P694" s="90"/>
      <c r="Q694" s="90"/>
      <c r="R694" s="90"/>
      <c r="S694" s="90"/>
      <c r="T694" s="90"/>
      <c r="U694" s="90"/>
      <c r="V694" s="90"/>
      <c r="W694" s="90"/>
      <c r="X694" s="90"/>
      <c r="Y694" s="90"/>
      <c r="Z694" s="90"/>
    </row>
    <row r="695">
      <c r="A695" s="90"/>
      <c r="B695" s="90"/>
      <c r="C695" s="90"/>
      <c r="D695" s="90"/>
      <c r="E695" s="90"/>
      <c r="F695" s="90"/>
      <c r="G695" s="90"/>
      <c r="H695" s="90"/>
      <c r="I695" s="90"/>
      <c r="J695" s="90"/>
      <c r="K695" s="90"/>
      <c r="L695" s="90"/>
      <c r="M695" s="90"/>
      <c r="N695" s="90"/>
      <c r="O695" s="90"/>
      <c r="P695" s="90"/>
      <c r="Q695" s="90"/>
      <c r="R695" s="90"/>
      <c r="S695" s="90"/>
      <c r="T695" s="90"/>
      <c r="U695" s="90"/>
      <c r="V695" s="90"/>
      <c r="W695" s="90"/>
      <c r="X695" s="90"/>
      <c r="Y695" s="90"/>
      <c r="Z695" s="90"/>
    </row>
    <row r="696">
      <c r="A696" s="90"/>
      <c r="B696" s="90"/>
      <c r="C696" s="90"/>
      <c r="D696" s="90"/>
      <c r="E696" s="90"/>
      <c r="F696" s="90"/>
      <c r="G696" s="90"/>
      <c r="H696" s="90"/>
      <c r="I696" s="90"/>
      <c r="J696" s="90"/>
      <c r="K696" s="90"/>
      <c r="L696" s="90"/>
      <c r="M696" s="90"/>
      <c r="N696" s="90"/>
      <c r="O696" s="90"/>
      <c r="P696" s="90"/>
      <c r="Q696" s="90"/>
      <c r="R696" s="90"/>
      <c r="S696" s="90"/>
      <c r="T696" s="90"/>
      <c r="U696" s="90"/>
      <c r="V696" s="90"/>
      <c r="W696" s="90"/>
      <c r="X696" s="90"/>
      <c r="Y696" s="90"/>
      <c r="Z696" s="90"/>
    </row>
    <row r="697">
      <c r="A697" s="90"/>
      <c r="B697" s="90"/>
      <c r="C697" s="90"/>
      <c r="D697" s="90"/>
      <c r="E697" s="90"/>
      <c r="F697" s="90"/>
      <c r="G697" s="90"/>
      <c r="H697" s="90"/>
      <c r="I697" s="90"/>
      <c r="J697" s="90"/>
      <c r="K697" s="90"/>
      <c r="L697" s="90"/>
      <c r="M697" s="90"/>
      <c r="N697" s="90"/>
      <c r="O697" s="90"/>
      <c r="P697" s="90"/>
      <c r="Q697" s="90"/>
      <c r="R697" s="90"/>
      <c r="S697" s="90"/>
      <c r="T697" s="90"/>
      <c r="U697" s="90"/>
      <c r="V697" s="90"/>
      <c r="W697" s="90"/>
      <c r="X697" s="90"/>
      <c r="Y697" s="90"/>
      <c r="Z697" s="90"/>
    </row>
    <row r="698">
      <c r="A698" s="90"/>
      <c r="B698" s="90"/>
      <c r="C698" s="90"/>
      <c r="D698" s="90"/>
      <c r="E698" s="90"/>
      <c r="F698" s="90"/>
      <c r="G698" s="90"/>
      <c r="H698" s="90"/>
      <c r="I698" s="90"/>
      <c r="J698" s="90"/>
      <c r="K698" s="90"/>
      <c r="L698" s="90"/>
      <c r="M698" s="90"/>
      <c r="N698" s="90"/>
      <c r="O698" s="90"/>
      <c r="P698" s="90"/>
      <c r="Q698" s="90"/>
      <c r="R698" s="90"/>
      <c r="S698" s="90"/>
      <c r="T698" s="90"/>
      <c r="U698" s="90"/>
      <c r="V698" s="90"/>
      <c r="W698" s="90"/>
      <c r="X698" s="90"/>
      <c r="Y698" s="90"/>
      <c r="Z698" s="90"/>
    </row>
    <row r="699">
      <c r="A699" s="90"/>
      <c r="B699" s="90"/>
      <c r="C699" s="90"/>
      <c r="D699" s="90"/>
      <c r="E699" s="90"/>
      <c r="F699" s="90"/>
      <c r="G699" s="90"/>
      <c r="H699" s="90"/>
      <c r="I699" s="90"/>
      <c r="J699" s="90"/>
      <c r="K699" s="90"/>
      <c r="L699" s="90"/>
      <c r="M699" s="90"/>
      <c r="N699" s="90"/>
      <c r="O699" s="90"/>
      <c r="P699" s="90"/>
      <c r="Q699" s="90"/>
      <c r="R699" s="90"/>
      <c r="S699" s="90"/>
      <c r="T699" s="90"/>
      <c r="U699" s="90"/>
      <c r="V699" s="90"/>
      <c r="W699" s="90"/>
      <c r="X699" s="90"/>
      <c r="Y699" s="90"/>
      <c r="Z699" s="90"/>
    </row>
    <row r="700">
      <c r="A700" s="90"/>
      <c r="B700" s="90"/>
      <c r="C700" s="90"/>
      <c r="D700" s="90"/>
      <c r="E700" s="90"/>
      <c r="F700" s="90"/>
      <c r="G700" s="90"/>
      <c r="H700" s="90"/>
      <c r="I700" s="90"/>
      <c r="J700" s="90"/>
      <c r="K700" s="90"/>
      <c r="L700" s="90"/>
      <c r="M700" s="90"/>
      <c r="N700" s="90"/>
      <c r="O700" s="90"/>
      <c r="P700" s="90"/>
      <c r="Q700" s="90"/>
      <c r="R700" s="90"/>
      <c r="S700" s="90"/>
      <c r="T700" s="90"/>
      <c r="U700" s="90"/>
      <c r="V700" s="90"/>
      <c r="W700" s="90"/>
      <c r="X700" s="90"/>
      <c r="Y700" s="90"/>
      <c r="Z700" s="90"/>
    </row>
    <row r="701">
      <c r="A701" s="90"/>
      <c r="B701" s="90"/>
      <c r="C701" s="90"/>
      <c r="D701" s="90"/>
      <c r="E701" s="90"/>
      <c r="F701" s="90"/>
      <c r="G701" s="90"/>
      <c r="H701" s="90"/>
      <c r="I701" s="90"/>
      <c r="J701" s="90"/>
      <c r="K701" s="90"/>
      <c r="L701" s="90"/>
      <c r="M701" s="90"/>
      <c r="N701" s="90"/>
      <c r="O701" s="90"/>
      <c r="P701" s="90"/>
      <c r="Q701" s="90"/>
      <c r="R701" s="90"/>
      <c r="S701" s="90"/>
      <c r="T701" s="90"/>
      <c r="U701" s="90"/>
      <c r="V701" s="90"/>
      <c r="W701" s="90"/>
      <c r="X701" s="90"/>
      <c r="Y701" s="90"/>
      <c r="Z701" s="90"/>
    </row>
    <row r="702">
      <c r="A702" s="90"/>
      <c r="B702" s="90"/>
      <c r="C702" s="90"/>
      <c r="D702" s="90"/>
      <c r="E702" s="90"/>
      <c r="F702" s="90"/>
      <c r="G702" s="90"/>
      <c r="H702" s="90"/>
      <c r="I702" s="90"/>
      <c r="J702" s="90"/>
      <c r="K702" s="90"/>
      <c r="L702" s="90"/>
      <c r="M702" s="90"/>
      <c r="N702" s="90"/>
      <c r="O702" s="90"/>
      <c r="P702" s="90"/>
      <c r="Q702" s="90"/>
      <c r="R702" s="90"/>
      <c r="S702" s="90"/>
      <c r="T702" s="90"/>
      <c r="U702" s="90"/>
      <c r="V702" s="90"/>
      <c r="W702" s="90"/>
      <c r="X702" s="90"/>
      <c r="Y702" s="90"/>
      <c r="Z702" s="90"/>
    </row>
    <row r="703">
      <c r="A703" s="90"/>
      <c r="B703" s="90"/>
      <c r="C703" s="90"/>
      <c r="D703" s="90"/>
      <c r="E703" s="90"/>
      <c r="F703" s="90"/>
      <c r="G703" s="90"/>
      <c r="H703" s="90"/>
      <c r="I703" s="90"/>
      <c r="J703" s="90"/>
      <c r="K703" s="90"/>
      <c r="L703" s="90"/>
      <c r="M703" s="90"/>
      <c r="N703" s="90"/>
      <c r="O703" s="90"/>
      <c r="P703" s="90"/>
      <c r="Q703" s="90"/>
      <c r="R703" s="90"/>
      <c r="S703" s="90"/>
      <c r="T703" s="90"/>
      <c r="U703" s="90"/>
      <c r="V703" s="90"/>
      <c r="W703" s="90"/>
      <c r="X703" s="90"/>
      <c r="Y703" s="90"/>
      <c r="Z703" s="90"/>
    </row>
    <row r="704">
      <c r="A704" s="90"/>
      <c r="B704" s="90"/>
      <c r="C704" s="90"/>
      <c r="D704" s="90"/>
      <c r="E704" s="90"/>
      <c r="F704" s="90"/>
      <c r="G704" s="90"/>
      <c r="H704" s="90"/>
      <c r="I704" s="90"/>
      <c r="J704" s="90"/>
      <c r="K704" s="90"/>
      <c r="L704" s="90"/>
      <c r="M704" s="90"/>
      <c r="N704" s="90"/>
      <c r="O704" s="90"/>
      <c r="P704" s="90"/>
      <c r="Q704" s="90"/>
      <c r="R704" s="90"/>
      <c r="S704" s="90"/>
      <c r="T704" s="90"/>
      <c r="U704" s="90"/>
      <c r="V704" s="90"/>
      <c r="W704" s="90"/>
      <c r="X704" s="90"/>
      <c r="Y704" s="90"/>
      <c r="Z704" s="90"/>
    </row>
    <row r="705">
      <c r="A705" s="90"/>
      <c r="B705" s="90"/>
      <c r="C705" s="90"/>
      <c r="D705" s="90"/>
      <c r="E705" s="90"/>
      <c r="F705" s="90"/>
      <c r="G705" s="90"/>
      <c r="H705" s="90"/>
      <c r="I705" s="90"/>
      <c r="J705" s="90"/>
      <c r="K705" s="90"/>
      <c r="L705" s="90"/>
      <c r="M705" s="90"/>
      <c r="N705" s="90"/>
      <c r="O705" s="90"/>
      <c r="P705" s="90"/>
      <c r="Q705" s="90"/>
      <c r="R705" s="90"/>
      <c r="S705" s="90"/>
      <c r="T705" s="90"/>
      <c r="U705" s="90"/>
      <c r="V705" s="90"/>
      <c r="W705" s="90"/>
      <c r="X705" s="90"/>
      <c r="Y705" s="90"/>
      <c r="Z705" s="90"/>
    </row>
    <row r="706">
      <c r="A706" s="90"/>
      <c r="B706" s="90"/>
      <c r="C706" s="90"/>
      <c r="D706" s="90"/>
      <c r="E706" s="90"/>
      <c r="F706" s="90"/>
      <c r="G706" s="90"/>
      <c r="H706" s="90"/>
      <c r="I706" s="90"/>
      <c r="J706" s="90"/>
      <c r="K706" s="90"/>
      <c r="L706" s="90"/>
      <c r="M706" s="90"/>
      <c r="N706" s="90"/>
      <c r="O706" s="90"/>
      <c r="P706" s="90"/>
      <c r="Q706" s="90"/>
      <c r="R706" s="90"/>
      <c r="S706" s="90"/>
      <c r="T706" s="90"/>
      <c r="U706" s="90"/>
      <c r="V706" s="90"/>
      <c r="W706" s="90"/>
      <c r="X706" s="90"/>
      <c r="Y706" s="90"/>
      <c r="Z706" s="90"/>
    </row>
    <row r="707">
      <c r="A707" s="90"/>
      <c r="B707" s="90"/>
      <c r="C707" s="90"/>
      <c r="D707" s="90"/>
      <c r="E707" s="90"/>
      <c r="F707" s="90"/>
      <c r="G707" s="90"/>
      <c r="H707" s="90"/>
      <c r="I707" s="90"/>
      <c r="J707" s="90"/>
      <c r="K707" s="90"/>
      <c r="L707" s="90"/>
      <c r="M707" s="90"/>
      <c r="N707" s="90"/>
      <c r="O707" s="90"/>
      <c r="P707" s="90"/>
      <c r="Q707" s="90"/>
      <c r="R707" s="90"/>
      <c r="S707" s="90"/>
      <c r="T707" s="90"/>
      <c r="U707" s="90"/>
      <c r="V707" s="90"/>
      <c r="W707" s="90"/>
      <c r="X707" s="90"/>
      <c r="Y707" s="90"/>
      <c r="Z707" s="90"/>
    </row>
    <row r="708">
      <c r="A708" s="90"/>
      <c r="B708" s="90"/>
      <c r="C708" s="90"/>
      <c r="D708" s="90"/>
      <c r="E708" s="90"/>
      <c r="F708" s="90"/>
      <c r="G708" s="90"/>
      <c r="H708" s="90"/>
      <c r="I708" s="90"/>
      <c r="J708" s="90"/>
      <c r="K708" s="90"/>
      <c r="L708" s="90"/>
      <c r="M708" s="90"/>
      <c r="N708" s="90"/>
      <c r="O708" s="90"/>
      <c r="P708" s="90"/>
      <c r="Q708" s="90"/>
      <c r="R708" s="90"/>
      <c r="S708" s="90"/>
      <c r="T708" s="90"/>
      <c r="U708" s="90"/>
      <c r="V708" s="90"/>
      <c r="W708" s="90"/>
      <c r="X708" s="90"/>
      <c r="Y708" s="90"/>
      <c r="Z708" s="90"/>
    </row>
    <row r="709">
      <c r="A709" s="90"/>
      <c r="B709" s="90"/>
      <c r="C709" s="90"/>
      <c r="D709" s="90"/>
      <c r="E709" s="90"/>
      <c r="F709" s="90"/>
      <c r="G709" s="90"/>
      <c r="H709" s="90"/>
      <c r="I709" s="90"/>
      <c r="J709" s="90"/>
      <c r="K709" s="90"/>
      <c r="L709" s="90"/>
      <c r="M709" s="90"/>
      <c r="N709" s="90"/>
      <c r="O709" s="90"/>
      <c r="P709" s="90"/>
      <c r="Q709" s="90"/>
      <c r="R709" s="90"/>
      <c r="S709" s="90"/>
      <c r="T709" s="90"/>
      <c r="U709" s="90"/>
      <c r="V709" s="90"/>
      <c r="W709" s="90"/>
      <c r="X709" s="90"/>
      <c r="Y709" s="90"/>
      <c r="Z709" s="90"/>
    </row>
    <row r="710">
      <c r="A710" s="90"/>
      <c r="B710" s="90"/>
      <c r="C710" s="90"/>
      <c r="D710" s="90"/>
      <c r="E710" s="90"/>
      <c r="F710" s="90"/>
      <c r="G710" s="90"/>
      <c r="H710" s="90"/>
      <c r="I710" s="90"/>
      <c r="J710" s="90"/>
      <c r="K710" s="90"/>
      <c r="L710" s="90"/>
      <c r="M710" s="90"/>
      <c r="N710" s="90"/>
      <c r="O710" s="90"/>
      <c r="P710" s="90"/>
      <c r="Q710" s="90"/>
      <c r="R710" s="90"/>
      <c r="S710" s="90"/>
      <c r="T710" s="90"/>
      <c r="U710" s="90"/>
      <c r="V710" s="90"/>
      <c r="W710" s="90"/>
      <c r="X710" s="90"/>
      <c r="Y710" s="90"/>
      <c r="Z710" s="90"/>
    </row>
    <row r="711">
      <c r="A711" s="90"/>
      <c r="B711" s="90"/>
      <c r="C711" s="90"/>
      <c r="D711" s="90"/>
      <c r="E711" s="90"/>
      <c r="F711" s="90"/>
      <c r="G711" s="90"/>
      <c r="H711" s="90"/>
      <c r="I711" s="90"/>
      <c r="J711" s="90"/>
      <c r="K711" s="90"/>
      <c r="L711" s="90"/>
      <c r="M711" s="90"/>
      <c r="N711" s="90"/>
      <c r="O711" s="90"/>
      <c r="P711" s="90"/>
      <c r="Q711" s="90"/>
      <c r="R711" s="90"/>
      <c r="S711" s="90"/>
      <c r="T711" s="90"/>
      <c r="U711" s="90"/>
      <c r="V711" s="90"/>
      <c r="W711" s="90"/>
      <c r="X711" s="90"/>
      <c r="Y711" s="90"/>
      <c r="Z711" s="90"/>
    </row>
    <row r="712">
      <c r="A712" s="90"/>
      <c r="B712" s="90"/>
      <c r="C712" s="90"/>
      <c r="D712" s="90"/>
      <c r="E712" s="90"/>
      <c r="F712" s="90"/>
      <c r="G712" s="90"/>
      <c r="H712" s="90"/>
      <c r="I712" s="90"/>
      <c r="J712" s="90"/>
      <c r="K712" s="90"/>
      <c r="L712" s="90"/>
      <c r="M712" s="90"/>
      <c r="N712" s="90"/>
      <c r="O712" s="90"/>
      <c r="P712" s="90"/>
      <c r="Q712" s="90"/>
      <c r="R712" s="90"/>
      <c r="S712" s="90"/>
      <c r="T712" s="90"/>
      <c r="U712" s="90"/>
      <c r="V712" s="90"/>
      <c r="W712" s="90"/>
      <c r="X712" s="90"/>
      <c r="Y712" s="90"/>
      <c r="Z712" s="90"/>
    </row>
    <row r="713">
      <c r="A713" s="90"/>
      <c r="B713" s="90"/>
      <c r="C713" s="90"/>
      <c r="D713" s="90"/>
      <c r="E713" s="90"/>
      <c r="F713" s="90"/>
      <c r="G713" s="90"/>
      <c r="H713" s="90"/>
      <c r="I713" s="90"/>
      <c r="J713" s="90"/>
      <c r="K713" s="90"/>
      <c r="L713" s="90"/>
      <c r="M713" s="90"/>
      <c r="N713" s="90"/>
      <c r="O713" s="90"/>
      <c r="P713" s="90"/>
      <c r="Q713" s="90"/>
      <c r="R713" s="90"/>
      <c r="S713" s="90"/>
      <c r="T713" s="90"/>
      <c r="U713" s="90"/>
      <c r="V713" s="90"/>
      <c r="W713" s="90"/>
      <c r="X713" s="90"/>
      <c r="Y713" s="90"/>
      <c r="Z713" s="90"/>
    </row>
    <row r="714">
      <c r="A714" s="90"/>
      <c r="B714" s="90"/>
      <c r="C714" s="90"/>
      <c r="D714" s="90"/>
      <c r="E714" s="90"/>
      <c r="F714" s="90"/>
      <c r="G714" s="90"/>
      <c r="H714" s="90"/>
      <c r="I714" s="90"/>
      <c r="J714" s="90"/>
      <c r="K714" s="90"/>
      <c r="L714" s="90"/>
      <c r="M714" s="90"/>
      <c r="N714" s="90"/>
      <c r="O714" s="90"/>
      <c r="P714" s="90"/>
      <c r="Q714" s="90"/>
      <c r="R714" s="90"/>
      <c r="S714" s="90"/>
      <c r="T714" s="90"/>
      <c r="U714" s="90"/>
      <c r="V714" s="90"/>
      <c r="W714" s="90"/>
      <c r="X714" s="90"/>
      <c r="Y714" s="90"/>
      <c r="Z714" s="90"/>
    </row>
    <row r="715">
      <c r="A715" s="90"/>
      <c r="B715" s="90"/>
      <c r="C715" s="90"/>
      <c r="D715" s="90"/>
      <c r="E715" s="90"/>
      <c r="F715" s="90"/>
      <c r="G715" s="90"/>
      <c r="H715" s="90"/>
      <c r="I715" s="90"/>
      <c r="J715" s="90"/>
      <c r="K715" s="90"/>
      <c r="L715" s="90"/>
      <c r="M715" s="90"/>
      <c r="N715" s="90"/>
      <c r="O715" s="90"/>
      <c r="P715" s="90"/>
      <c r="Q715" s="90"/>
      <c r="R715" s="90"/>
      <c r="S715" s="90"/>
      <c r="T715" s="90"/>
      <c r="U715" s="90"/>
      <c r="V715" s="90"/>
      <c r="W715" s="90"/>
      <c r="X715" s="90"/>
      <c r="Y715" s="90"/>
      <c r="Z715" s="90"/>
    </row>
    <row r="716">
      <c r="A716" s="90"/>
      <c r="B716" s="90"/>
      <c r="C716" s="90"/>
      <c r="D716" s="90"/>
      <c r="E716" s="90"/>
      <c r="F716" s="90"/>
      <c r="G716" s="90"/>
      <c r="H716" s="90"/>
      <c r="I716" s="90"/>
      <c r="J716" s="90"/>
      <c r="K716" s="90"/>
      <c r="L716" s="90"/>
      <c r="M716" s="90"/>
      <c r="N716" s="90"/>
      <c r="O716" s="90"/>
      <c r="P716" s="90"/>
      <c r="Q716" s="90"/>
      <c r="R716" s="90"/>
      <c r="S716" s="90"/>
      <c r="T716" s="90"/>
      <c r="U716" s="90"/>
      <c r="V716" s="90"/>
      <c r="W716" s="90"/>
      <c r="X716" s="90"/>
      <c r="Y716" s="90"/>
      <c r="Z716" s="90"/>
    </row>
    <row r="717">
      <c r="A717" s="90"/>
      <c r="B717" s="90"/>
      <c r="C717" s="90"/>
      <c r="D717" s="90"/>
      <c r="E717" s="90"/>
      <c r="F717" s="90"/>
      <c r="G717" s="90"/>
      <c r="H717" s="90"/>
      <c r="I717" s="90"/>
      <c r="J717" s="90"/>
      <c r="K717" s="90"/>
      <c r="L717" s="90"/>
      <c r="M717" s="90"/>
      <c r="N717" s="90"/>
      <c r="O717" s="90"/>
      <c r="P717" s="90"/>
      <c r="Q717" s="90"/>
      <c r="R717" s="90"/>
      <c r="S717" s="90"/>
      <c r="T717" s="90"/>
      <c r="U717" s="90"/>
      <c r="V717" s="90"/>
      <c r="W717" s="90"/>
      <c r="X717" s="90"/>
      <c r="Y717" s="90"/>
      <c r="Z717" s="90"/>
    </row>
    <row r="718">
      <c r="A718" s="90"/>
      <c r="B718" s="90"/>
      <c r="C718" s="90"/>
      <c r="D718" s="90"/>
      <c r="E718" s="90"/>
      <c r="F718" s="90"/>
      <c r="G718" s="90"/>
      <c r="H718" s="90"/>
      <c r="I718" s="90"/>
      <c r="J718" s="90"/>
      <c r="K718" s="90"/>
      <c r="L718" s="90"/>
      <c r="M718" s="90"/>
      <c r="N718" s="90"/>
      <c r="O718" s="90"/>
      <c r="P718" s="90"/>
      <c r="Q718" s="90"/>
      <c r="R718" s="90"/>
      <c r="S718" s="90"/>
      <c r="T718" s="90"/>
      <c r="U718" s="90"/>
      <c r="V718" s="90"/>
      <c r="W718" s="90"/>
      <c r="X718" s="90"/>
      <c r="Y718" s="90"/>
      <c r="Z718" s="90"/>
    </row>
    <row r="719">
      <c r="A719" s="90"/>
      <c r="B719" s="90"/>
      <c r="C719" s="90"/>
      <c r="D719" s="90"/>
      <c r="E719" s="90"/>
      <c r="F719" s="90"/>
      <c r="G719" s="90"/>
      <c r="H719" s="90"/>
      <c r="I719" s="90"/>
      <c r="J719" s="90"/>
      <c r="K719" s="90"/>
      <c r="L719" s="90"/>
      <c r="M719" s="90"/>
      <c r="N719" s="90"/>
      <c r="O719" s="90"/>
      <c r="P719" s="90"/>
      <c r="Q719" s="90"/>
      <c r="R719" s="90"/>
      <c r="S719" s="90"/>
      <c r="T719" s="90"/>
      <c r="U719" s="90"/>
      <c r="V719" s="90"/>
      <c r="W719" s="90"/>
      <c r="X719" s="90"/>
      <c r="Y719" s="90"/>
      <c r="Z719" s="90"/>
    </row>
    <row r="720">
      <c r="A720" s="90"/>
      <c r="B720" s="90"/>
      <c r="C720" s="90"/>
      <c r="D720" s="90"/>
      <c r="E720" s="90"/>
      <c r="F720" s="90"/>
      <c r="G720" s="90"/>
      <c r="H720" s="90"/>
      <c r="I720" s="90"/>
      <c r="J720" s="90"/>
      <c r="K720" s="90"/>
      <c r="L720" s="90"/>
      <c r="M720" s="90"/>
      <c r="N720" s="90"/>
      <c r="O720" s="90"/>
      <c r="P720" s="90"/>
      <c r="Q720" s="90"/>
      <c r="R720" s="90"/>
      <c r="S720" s="90"/>
      <c r="T720" s="90"/>
      <c r="U720" s="90"/>
      <c r="V720" s="90"/>
      <c r="W720" s="90"/>
      <c r="X720" s="90"/>
      <c r="Y720" s="90"/>
      <c r="Z720" s="90"/>
    </row>
    <row r="721">
      <c r="A721" s="90"/>
      <c r="B721" s="90"/>
      <c r="C721" s="90"/>
      <c r="D721" s="90"/>
      <c r="E721" s="90"/>
      <c r="F721" s="90"/>
      <c r="G721" s="90"/>
      <c r="H721" s="90"/>
      <c r="I721" s="90"/>
      <c r="J721" s="90"/>
      <c r="K721" s="90"/>
      <c r="L721" s="90"/>
      <c r="M721" s="90"/>
      <c r="N721" s="90"/>
      <c r="O721" s="90"/>
      <c r="P721" s="90"/>
      <c r="Q721" s="90"/>
      <c r="R721" s="90"/>
      <c r="S721" s="90"/>
      <c r="T721" s="90"/>
      <c r="U721" s="90"/>
      <c r="V721" s="90"/>
      <c r="W721" s="90"/>
      <c r="X721" s="90"/>
      <c r="Y721" s="90"/>
      <c r="Z721" s="90"/>
    </row>
    <row r="722">
      <c r="A722" s="90"/>
      <c r="B722" s="90"/>
      <c r="C722" s="90"/>
      <c r="D722" s="90"/>
      <c r="E722" s="90"/>
      <c r="F722" s="90"/>
      <c r="G722" s="90"/>
      <c r="H722" s="90"/>
      <c r="I722" s="90"/>
      <c r="J722" s="90"/>
      <c r="K722" s="90"/>
      <c r="L722" s="90"/>
      <c r="M722" s="90"/>
      <c r="N722" s="90"/>
      <c r="O722" s="90"/>
      <c r="P722" s="90"/>
      <c r="Q722" s="90"/>
      <c r="R722" s="90"/>
      <c r="S722" s="90"/>
      <c r="T722" s="90"/>
      <c r="U722" s="90"/>
      <c r="V722" s="90"/>
      <c r="W722" s="90"/>
      <c r="X722" s="90"/>
      <c r="Y722" s="90"/>
      <c r="Z722" s="90"/>
    </row>
    <row r="723">
      <c r="A723" s="90"/>
      <c r="B723" s="90"/>
      <c r="C723" s="90"/>
      <c r="D723" s="90"/>
      <c r="E723" s="90"/>
      <c r="F723" s="90"/>
      <c r="G723" s="90"/>
      <c r="H723" s="90"/>
      <c r="I723" s="90"/>
      <c r="J723" s="90"/>
      <c r="K723" s="90"/>
      <c r="L723" s="90"/>
      <c r="M723" s="90"/>
      <c r="N723" s="90"/>
      <c r="O723" s="90"/>
      <c r="P723" s="90"/>
      <c r="Q723" s="90"/>
      <c r="R723" s="90"/>
      <c r="S723" s="90"/>
      <c r="T723" s="90"/>
      <c r="U723" s="90"/>
      <c r="V723" s="90"/>
      <c r="W723" s="90"/>
      <c r="X723" s="90"/>
      <c r="Y723" s="90"/>
      <c r="Z723" s="90"/>
    </row>
    <row r="724">
      <c r="A724" s="90"/>
      <c r="B724" s="90"/>
      <c r="C724" s="90"/>
      <c r="D724" s="90"/>
      <c r="E724" s="90"/>
      <c r="F724" s="90"/>
      <c r="G724" s="90"/>
      <c r="H724" s="90"/>
      <c r="I724" s="90"/>
      <c r="J724" s="90"/>
      <c r="K724" s="90"/>
      <c r="L724" s="90"/>
      <c r="M724" s="90"/>
      <c r="N724" s="90"/>
      <c r="O724" s="90"/>
      <c r="P724" s="90"/>
      <c r="Q724" s="90"/>
      <c r="R724" s="90"/>
      <c r="S724" s="90"/>
      <c r="T724" s="90"/>
      <c r="U724" s="90"/>
      <c r="V724" s="90"/>
      <c r="W724" s="90"/>
      <c r="X724" s="90"/>
      <c r="Y724" s="90"/>
      <c r="Z724" s="90"/>
    </row>
    <row r="725">
      <c r="A725" s="90"/>
      <c r="B725" s="90"/>
      <c r="C725" s="90"/>
      <c r="D725" s="90"/>
      <c r="E725" s="90"/>
      <c r="F725" s="90"/>
      <c r="G725" s="90"/>
      <c r="H725" s="90"/>
      <c r="I725" s="90"/>
      <c r="J725" s="90"/>
      <c r="K725" s="90"/>
      <c r="L725" s="90"/>
      <c r="M725" s="90"/>
      <c r="N725" s="90"/>
      <c r="O725" s="90"/>
      <c r="P725" s="90"/>
      <c r="Q725" s="90"/>
      <c r="R725" s="90"/>
      <c r="S725" s="90"/>
      <c r="T725" s="90"/>
      <c r="U725" s="90"/>
      <c r="V725" s="90"/>
      <c r="W725" s="90"/>
      <c r="X725" s="90"/>
      <c r="Y725" s="90"/>
      <c r="Z725" s="90"/>
    </row>
    <row r="726">
      <c r="A726" s="90"/>
      <c r="B726" s="90"/>
      <c r="C726" s="90"/>
      <c r="D726" s="90"/>
      <c r="E726" s="90"/>
      <c r="F726" s="90"/>
      <c r="G726" s="90"/>
      <c r="H726" s="90"/>
      <c r="I726" s="90"/>
      <c r="J726" s="90"/>
      <c r="K726" s="90"/>
      <c r="L726" s="90"/>
      <c r="M726" s="90"/>
      <c r="N726" s="90"/>
      <c r="O726" s="90"/>
      <c r="P726" s="90"/>
      <c r="Q726" s="90"/>
      <c r="R726" s="90"/>
      <c r="S726" s="90"/>
      <c r="T726" s="90"/>
      <c r="U726" s="90"/>
      <c r="V726" s="90"/>
      <c r="W726" s="90"/>
      <c r="X726" s="90"/>
      <c r="Y726" s="90"/>
      <c r="Z726" s="90"/>
    </row>
    <row r="727">
      <c r="A727" s="90"/>
      <c r="B727" s="90"/>
      <c r="C727" s="90"/>
      <c r="D727" s="90"/>
      <c r="E727" s="90"/>
      <c r="F727" s="90"/>
      <c r="G727" s="90"/>
      <c r="H727" s="90"/>
      <c r="I727" s="90"/>
      <c r="J727" s="90"/>
      <c r="K727" s="90"/>
      <c r="L727" s="90"/>
      <c r="M727" s="90"/>
      <c r="N727" s="90"/>
      <c r="O727" s="90"/>
      <c r="P727" s="90"/>
      <c r="Q727" s="90"/>
      <c r="R727" s="90"/>
      <c r="S727" s="90"/>
      <c r="T727" s="90"/>
      <c r="U727" s="90"/>
      <c r="V727" s="90"/>
      <c r="W727" s="90"/>
      <c r="X727" s="90"/>
      <c r="Y727" s="90"/>
      <c r="Z727" s="90"/>
    </row>
    <row r="728">
      <c r="A728" s="90"/>
      <c r="B728" s="90"/>
      <c r="C728" s="90"/>
      <c r="D728" s="90"/>
      <c r="E728" s="90"/>
      <c r="F728" s="90"/>
      <c r="G728" s="90"/>
      <c r="H728" s="90"/>
      <c r="I728" s="90"/>
      <c r="J728" s="90"/>
      <c r="K728" s="90"/>
      <c r="L728" s="90"/>
      <c r="M728" s="90"/>
      <c r="N728" s="90"/>
      <c r="O728" s="90"/>
      <c r="P728" s="90"/>
      <c r="Q728" s="90"/>
      <c r="R728" s="90"/>
      <c r="S728" s="90"/>
      <c r="T728" s="90"/>
      <c r="U728" s="90"/>
      <c r="V728" s="90"/>
      <c r="W728" s="90"/>
      <c r="X728" s="90"/>
      <c r="Y728" s="90"/>
      <c r="Z728" s="90"/>
    </row>
    <row r="729">
      <c r="A729" s="90"/>
      <c r="B729" s="90"/>
      <c r="C729" s="90"/>
      <c r="D729" s="90"/>
      <c r="E729" s="90"/>
      <c r="F729" s="90"/>
      <c r="G729" s="90"/>
      <c r="H729" s="90"/>
      <c r="I729" s="90"/>
      <c r="J729" s="90"/>
      <c r="K729" s="90"/>
      <c r="L729" s="90"/>
      <c r="M729" s="90"/>
      <c r="N729" s="90"/>
      <c r="O729" s="90"/>
      <c r="P729" s="90"/>
      <c r="Q729" s="90"/>
      <c r="R729" s="90"/>
      <c r="S729" s="90"/>
      <c r="T729" s="90"/>
      <c r="U729" s="90"/>
      <c r="V729" s="90"/>
      <c r="W729" s="90"/>
      <c r="X729" s="90"/>
      <c r="Y729" s="90"/>
      <c r="Z729" s="90"/>
    </row>
    <row r="730">
      <c r="A730" s="90"/>
      <c r="B730" s="90"/>
      <c r="C730" s="90"/>
      <c r="D730" s="90"/>
      <c r="E730" s="90"/>
      <c r="F730" s="90"/>
      <c r="G730" s="90"/>
      <c r="H730" s="90"/>
      <c r="I730" s="90"/>
      <c r="J730" s="90"/>
      <c r="K730" s="90"/>
      <c r="L730" s="90"/>
      <c r="M730" s="90"/>
      <c r="N730" s="90"/>
      <c r="O730" s="90"/>
      <c r="P730" s="90"/>
      <c r="Q730" s="90"/>
      <c r="R730" s="90"/>
      <c r="S730" s="90"/>
      <c r="T730" s="90"/>
      <c r="U730" s="90"/>
      <c r="V730" s="90"/>
      <c r="W730" s="90"/>
      <c r="X730" s="90"/>
      <c r="Y730" s="90"/>
      <c r="Z730" s="90"/>
    </row>
    <row r="731">
      <c r="A731" s="90"/>
      <c r="B731" s="90"/>
      <c r="C731" s="90"/>
      <c r="D731" s="90"/>
      <c r="E731" s="90"/>
      <c r="F731" s="90"/>
      <c r="G731" s="90"/>
      <c r="H731" s="90"/>
      <c r="I731" s="90"/>
      <c r="J731" s="90"/>
      <c r="K731" s="90"/>
      <c r="L731" s="90"/>
      <c r="M731" s="90"/>
      <c r="N731" s="90"/>
      <c r="O731" s="90"/>
      <c r="P731" s="90"/>
      <c r="Q731" s="90"/>
      <c r="R731" s="90"/>
      <c r="S731" s="90"/>
      <c r="T731" s="90"/>
      <c r="U731" s="90"/>
      <c r="V731" s="90"/>
      <c r="W731" s="90"/>
      <c r="X731" s="90"/>
      <c r="Y731" s="90"/>
      <c r="Z731" s="90"/>
    </row>
    <row r="732">
      <c r="A732" s="90"/>
      <c r="B732" s="90"/>
      <c r="C732" s="90"/>
      <c r="D732" s="90"/>
      <c r="E732" s="90"/>
      <c r="F732" s="90"/>
      <c r="G732" s="90"/>
      <c r="H732" s="90"/>
      <c r="I732" s="90"/>
      <c r="J732" s="90"/>
      <c r="K732" s="90"/>
      <c r="L732" s="90"/>
      <c r="M732" s="90"/>
      <c r="N732" s="90"/>
      <c r="O732" s="90"/>
      <c r="P732" s="90"/>
      <c r="Q732" s="90"/>
      <c r="R732" s="90"/>
      <c r="S732" s="90"/>
      <c r="T732" s="90"/>
      <c r="U732" s="90"/>
      <c r="V732" s="90"/>
      <c r="W732" s="90"/>
      <c r="X732" s="90"/>
      <c r="Y732" s="90"/>
      <c r="Z732" s="90"/>
    </row>
    <row r="733">
      <c r="A733" s="90"/>
      <c r="B733" s="90"/>
      <c r="C733" s="90"/>
      <c r="D733" s="90"/>
      <c r="E733" s="90"/>
      <c r="F733" s="90"/>
      <c r="G733" s="90"/>
      <c r="H733" s="90"/>
      <c r="I733" s="90"/>
      <c r="J733" s="90"/>
      <c r="K733" s="90"/>
      <c r="L733" s="90"/>
      <c r="M733" s="90"/>
      <c r="N733" s="90"/>
      <c r="O733" s="90"/>
      <c r="P733" s="90"/>
      <c r="Q733" s="90"/>
      <c r="R733" s="90"/>
      <c r="S733" s="90"/>
      <c r="T733" s="90"/>
      <c r="U733" s="90"/>
      <c r="V733" s="90"/>
      <c r="W733" s="90"/>
      <c r="X733" s="90"/>
      <c r="Y733" s="90"/>
      <c r="Z733" s="90"/>
    </row>
    <row r="734">
      <c r="A734" s="90"/>
      <c r="B734" s="90"/>
      <c r="C734" s="90"/>
      <c r="D734" s="90"/>
      <c r="E734" s="90"/>
      <c r="F734" s="90"/>
      <c r="G734" s="90"/>
      <c r="H734" s="90"/>
      <c r="I734" s="90"/>
      <c r="J734" s="90"/>
      <c r="K734" s="90"/>
      <c r="L734" s="90"/>
      <c r="M734" s="90"/>
      <c r="N734" s="90"/>
      <c r="O734" s="90"/>
      <c r="P734" s="90"/>
      <c r="Q734" s="90"/>
      <c r="R734" s="90"/>
      <c r="S734" s="90"/>
      <c r="T734" s="90"/>
      <c r="U734" s="90"/>
      <c r="V734" s="90"/>
      <c r="W734" s="90"/>
      <c r="X734" s="90"/>
      <c r="Y734" s="90"/>
      <c r="Z734" s="90"/>
    </row>
    <row r="735">
      <c r="A735" s="90"/>
      <c r="B735" s="90"/>
      <c r="C735" s="90"/>
      <c r="D735" s="90"/>
      <c r="E735" s="90"/>
      <c r="F735" s="90"/>
      <c r="G735" s="90"/>
      <c r="H735" s="90"/>
      <c r="I735" s="90"/>
      <c r="J735" s="90"/>
      <c r="K735" s="90"/>
      <c r="L735" s="90"/>
      <c r="M735" s="90"/>
      <c r="N735" s="90"/>
      <c r="O735" s="90"/>
      <c r="P735" s="90"/>
      <c r="Q735" s="90"/>
      <c r="R735" s="90"/>
      <c r="S735" s="90"/>
      <c r="T735" s="90"/>
      <c r="U735" s="90"/>
      <c r="V735" s="90"/>
      <c r="W735" s="90"/>
      <c r="X735" s="90"/>
      <c r="Y735" s="90"/>
      <c r="Z735" s="90"/>
    </row>
    <row r="736">
      <c r="A736" s="90"/>
      <c r="B736" s="90"/>
      <c r="C736" s="90"/>
      <c r="D736" s="90"/>
      <c r="E736" s="90"/>
      <c r="F736" s="90"/>
      <c r="G736" s="90"/>
      <c r="H736" s="90"/>
      <c r="I736" s="90"/>
      <c r="J736" s="90"/>
      <c r="K736" s="90"/>
      <c r="L736" s="90"/>
      <c r="M736" s="90"/>
      <c r="N736" s="90"/>
      <c r="O736" s="90"/>
      <c r="P736" s="90"/>
      <c r="Q736" s="90"/>
      <c r="R736" s="90"/>
      <c r="S736" s="90"/>
      <c r="T736" s="90"/>
      <c r="U736" s="90"/>
      <c r="V736" s="90"/>
      <c r="W736" s="90"/>
      <c r="X736" s="90"/>
      <c r="Y736" s="90"/>
      <c r="Z736" s="90"/>
    </row>
    <row r="737">
      <c r="A737" s="90"/>
      <c r="B737" s="90"/>
      <c r="C737" s="90"/>
      <c r="D737" s="90"/>
      <c r="E737" s="90"/>
      <c r="F737" s="90"/>
      <c r="G737" s="90"/>
      <c r="H737" s="90"/>
      <c r="I737" s="90"/>
      <c r="J737" s="90"/>
      <c r="K737" s="90"/>
      <c r="L737" s="90"/>
      <c r="M737" s="90"/>
      <c r="N737" s="90"/>
      <c r="O737" s="90"/>
      <c r="P737" s="90"/>
      <c r="Q737" s="90"/>
      <c r="R737" s="90"/>
      <c r="S737" s="90"/>
      <c r="T737" s="90"/>
      <c r="U737" s="90"/>
      <c r="V737" s="90"/>
      <c r="W737" s="90"/>
      <c r="X737" s="90"/>
      <c r="Y737" s="90"/>
      <c r="Z737" s="90"/>
    </row>
    <row r="738">
      <c r="A738" s="90"/>
      <c r="B738" s="90"/>
      <c r="C738" s="90"/>
      <c r="D738" s="90"/>
      <c r="E738" s="90"/>
      <c r="F738" s="90"/>
      <c r="G738" s="90"/>
      <c r="H738" s="90"/>
      <c r="I738" s="90"/>
      <c r="J738" s="90"/>
      <c r="K738" s="90"/>
      <c r="L738" s="90"/>
      <c r="M738" s="90"/>
      <c r="N738" s="90"/>
      <c r="O738" s="90"/>
      <c r="P738" s="90"/>
      <c r="Q738" s="90"/>
      <c r="R738" s="90"/>
      <c r="S738" s="90"/>
      <c r="T738" s="90"/>
      <c r="U738" s="90"/>
      <c r="V738" s="90"/>
      <c r="W738" s="90"/>
      <c r="X738" s="90"/>
      <c r="Y738" s="90"/>
      <c r="Z738" s="90"/>
    </row>
    <row r="739">
      <c r="A739" s="90"/>
      <c r="B739" s="90"/>
      <c r="C739" s="90"/>
      <c r="D739" s="90"/>
      <c r="E739" s="90"/>
      <c r="F739" s="90"/>
      <c r="G739" s="90"/>
      <c r="H739" s="90"/>
      <c r="I739" s="90"/>
      <c r="J739" s="90"/>
      <c r="K739" s="90"/>
      <c r="L739" s="90"/>
      <c r="M739" s="90"/>
      <c r="N739" s="90"/>
      <c r="O739" s="90"/>
      <c r="P739" s="90"/>
      <c r="Q739" s="90"/>
      <c r="R739" s="90"/>
      <c r="S739" s="90"/>
      <c r="T739" s="90"/>
      <c r="U739" s="90"/>
      <c r="V739" s="90"/>
      <c r="W739" s="90"/>
      <c r="X739" s="90"/>
      <c r="Y739" s="90"/>
      <c r="Z739" s="90"/>
    </row>
    <row r="740">
      <c r="A740" s="90"/>
      <c r="B740" s="90"/>
      <c r="C740" s="90"/>
      <c r="D740" s="90"/>
      <c r="E740" s="90"/>
      <c r="F740" s="90"/>
      <c r="G740" s="90"/>
      <c r="H740" s="90"/>
      <c r="I740" s="90"/>
      <c r="J740" s="90"/>
      <c r="K740" s="90"/>
      <c r="L740" s="90"/>
      <c r="M740" s="90"/>
      <c r="N740" s="90"/>
      <c r="O740" s="90"/>
      <c r="P740" s="90"/>
      <c r="Q740" s="90"/>
      <c r="R740" s="90"/>
      <c r="S740" s="90"/>
      <c r="T740" s="90"/>
      <c r="U740" s="90"/>
      <c r="V740" s="90"/>
      <c r="W740" s="90"/>
      <c r="X740" s="90"/>
      <c r="Y740" s="90"/>
      <c r="Z740" s="90"/>
    </row>
    <row r="741">
      <c r="A741" s="90"/>
      <c r="B741" s="90"/>
      <c r="C741" s="90"/>
      <c r="D741" s="90"/>
      <c r="E741" s="90"/>
      <c r="F741" s="90"/>
      <c r="G741" s="90"/>
      <c r="H741" s="90"/>
      <c r="I741" s="90"/>
      <c r="J741" s="90"/>
      <c r="K741" s="90"/>
      <c r="L741" s="90"/>
      <c r="M741" s="90"/>
      <c r="N741" s="90"/>
      <c r="O741" s="90"/>
      <c r="P741" s="90"/>
      <c r="Q741" s="90"/>
      <c r="R741" s="90"/>
      <c r="S741" s="90"/>
      <c r="T741" s="90"/>
      <c r="U741" s="90"/>
      <c r="V741" s="90"/>
      <c r="W741" s="90"/>
      <c r="X741" s="90"/>
      <c r="Y741" s="90"/>
      <c r="Z741" s="90"/>
    </row>
    <row r="742">
      <c r="A742" s="90"/>
      <c r="B742" s="90"/>
      <c r="C742" s="90"/>
      <c r="D742" s="90"/>
      <c r="E742" s="90"/>
      <c r="F742" s="90"/>
      <c r="G742" s="90"/>
      <c r="H742" s="90"/>
      <c r="I742" s="90"/>
      <c r="J742" s="90"/>
      <c r="K742" s="90"/>
      <c r="L742" s="90"/>
      <c r="M742" s="90"/>
      <c r="N742" s="90"/>
      <c r="O742" s="90"/>
      <c r="P742" s="90"/>
      <c r="Q742" s="90"/>
      <c r="R742" s="90"/>
      <c r="S742" s="90"/>
      <c r="T742" s="90"/>
      <c r="U742" s="90"/>
      <c r="V742" s="90"/>
      <c r="W742" s="90"/>
      <c r="X742" s="90"/>
      <c r="Y742" s="90"/>
      <c r="Z742" s="90"/>
    </row>
    <row r="743">
      <c r="A743" s="90"/>
      <c r="B743" s="90"/>
      <c r="C743" s="90"/>
      <c r="D743" s="90"/>
      <c r="E743" s="90"/>
      <c r="F743" s="90"/>
      <c r="G743" s="90"/>
      <c r="H743" s="90"/>
      <c r="I743" s="90"/>
      <c r="J743" s="90"/>
      <c r="K743" s="90"/>
      <c r="L743" s="90"/>
      <c r="M743" s="90"/>
      <c r="N743" s="90"/>
      <c r="O743" s="90"/>
      <c r="P743" s="90"/>
      <c r="Q743" s="90"/>
      <c r="R743" s="90"/>
      <c r="S743" s="90"/>
      <c r="T743" s="90"/>
      <c r="U743" s="90"/>
      <c r="V743" s="90"/>
      <c r="W743" s="90"/>
      <c r="X743" s="90"/>
      <c r="Y743" s="90"/>
      <c r="Z743" s="90"/>
    </row>
    <row r="744">
      <c r="A744" s="90"/>
      <c r="B744" s="90"/>
      <c r="C744" s="90"/>
      <c r="D744" s="90"/>
      <c r="E744" s="90"/>
      <c r="F744" s="90"/>
      <c r="G744" s="90"/>
      <c r="H744" s="90"/>
      <c r="I744" s="90"/>
      <c r="J744" s="90"/>
      <c r="K744" s="90"/>
      <c r="L744" s="90"/>
      <c r="M744" s="90"/>
      <c r="N744" s="90"/>
      <c r="O744" s="90"/>
      <c r="P744" s="90"/>
      <c r="Q744" s="90"/>
      <c r="R744" s="90"/>
      <c r="S744" s="90"/>
      <c r="T744" s="90"/>
      <c r="U744" s="90"/>
      <c r="V744" s="90"/>
      <c r="W744" s="90"/>
      <c r="X744" s="90"/>
      <c r="Y744" s="90"/>
      <c r="Z744" s="90"/>
    </row>
    <row r="745">
      <c r="A745" s="90"/>
      <c r="B745" s="90"/>
      <c r="C745" s="90"/>
      <c r="D745" s="90"/>
      <c r="E745" s="90"/>
      <c r="F745" s="90"/>
      <c r="G745" s="90"/>
      <c r="H745" s="90"/>
      <c r="I745" s="90"/>
      <c r="J745" s="90"/>
      <c r="K745" s="90"/>
      <c r="L745" s="90"/>
      <c r="M745" s="90"/>
      <c r="N745" s="90"/>
      <c r="O745" s="90"/>
      <c r="P745" s="90"/>
      <c r="Q745" s="90"/>
      <c r="R745" s="90"/>
      <c r="S745" s="90"/>
      <c r="T745" s="90"/>
      <c r="U745" s="90"/>
      <c r="V745" s="90"/>
      <c r="W745" s="90"/>
      <c r="X745" s="90"/>
      <c r="Y745" s="90"/>
      <c r="Z745" s="90"/>
    </row>
    <row r="746">
      <c r="A746" s="90"/>
      <c r="B746" s="90"/>
      <c r="C746" s="90"/>
      <c r="D746" s="90"/>
      <c r="E746" s="90"/>
      <c r="F746" s="90"/>
      <c r="G746" s="90"/>
      <c r="H746" s="90"/>
      <c r="I746" s="90"/>
      <c r="J746" s="90"/>
      <c r="K746" s="90"/>
      <c r="L746" s="90"/>
      <c r="M746" s="90"/>
      <c r="N746" s="90"/>
      <c r="O746" s="90"/>
      <c r="P746" s="90"/>
      <c r="Q746" s="90"/>
      <c r="R746" s="90"/>
      <c r="S746" s="90"/>
      <c r="T746" s="90"/>
      <c r="U746" s="90"/>
      <c r="V746" s="90"/>
      <c r="W746" s="90"/>
      <c r="X746" s="90"/>
      <c r="Y746" s="90"/>
      <c r="Z746" s="90"/>
    </row>
    <row r="747">
      <c r="A747" s="90"/>
      <c r="B747" s="90"/>
      <c r="C747" s="90"/>
      <c r="D747" s="90"/>
      <c r="E747" s="90"/>
      <c r="F747" s="90"/>
      <c r="G747" s="90"/>
      <c r="H747" s="90"/>
      <c r="I747" s="90"/>
      <c r="J747" s="90"/>
      <c r="K747" s="90"/>
      <c r="L747" s="90"/>
      <c r="M747" s="90"/>
      <c r="N747" s="90"/>
      <c r="O747" s="90"/>
      <c r="P747" s="90"/>
      <c r="Q747" s="90"/>
      <c r="R747" s="90"/>
      <c r="S747" s="90"/>
      <c r="T747" s="90"/>
      <c r="U747" s="90"/>
      <c r="V747" s="90"/>
      <c r="W747" s="90"/>
      <c r="X747" s="90"/>
      <c r="Y747" s="90"/>
      <c r="Z747" s="90"/>
    </row>
    <row r="748">
      <c r="A748" s="90"/>
      <c r="B748" s="90"/>
      <c r="C748" s="90"/>
      <c r="D748" s="90"/>
      <c r="E748" s="90"/>
      <c r="F748" s="90"/>
      <c r="G748" s="90"/>
      <c r="H748" s="90"/>
      <c r="I748" s="90"/>
      <c r="J748" s="90"/>
      <c r="K748" s="90"/>
      <c r="L748" s="90"/>
      <c r="M748" s="90"/>
      <c r="N748" s="90"/>
      <c r="O748" s="90"/>
      <c r="P748" s="90"/>
      <c r="Q748" s="90"/>
      <c r="R748" s="90"/>
      <c r="S748" s="90"/>
      <c r="T748" s="90"/>
      <c r="U748" s="90"/>
      <c r="V748" s="90"/>
      <c r="W748" s="90"/>
      <c r="X748" s="90"/>
      <c r="Y748" s="90"/>
      <c r="Z748" s="90"/>
    </row>
    <row r="749">
      <c r="A749" s="90"/>
      <c r="B749" s="90"/>
      <c r="C749" s="90"/>
      <c r="D749" s="90"/>
      <c r="E749" s="90"/>
      <c r="F749" s="90"/>
      <c r="G749" s="90"/>
      <c r="H749" s="90"/>
      <c r="I749" s="90"/>
      <c r="J749" s="90"/>
      <c r="K749" s="90"/>
      <c r="L749" s="90"/>
      <c r="M749" s="90"/>
      <c r="N749" s="90"/>
      <c r="O749" s="90"/>
      <c r="P749" s="90"/>
      <c r="Q749" s="90"/>
      <c r="R749" s="90"/>
      <c r="S749" s="90"/>
      <c r="T749" s="90"/>
      <c r="U749" s="90"/>
      <c r="V749" s="90"/>
      <c r="W749" s="90"/>
      <c r="X749" s="90"/>
      <c r="Y749" s="90"/>
      <c r="Z749" s="90"/>
    </row>
    <row r="750">
      <c r="A750" s="90"/>
      <c r="B750" s="90"/>
      <c r="C750" s="90"/>
      <c r="D750" s="90"/>
      <c r="E750" s="90"/>
      <c r="F750" s="90"/>
      <c r="G750" s="90"/>
      <c r="H750" s="90"/>
      <c r="I750" s="90"/>
      <c r="J750" s="90"/>
      <c r="K750" s="90"/>
      <c r="L750" s="90"/>
      <c r="M750" s="90"/>
      <c r="N750" s="90"/>
      <c r="O750" s="90"/>
      <c r="P750" s="90"/>
      <c r="Q750" s="90"/>
      <c r="R750" s="90"/>
      <c r="S750" s="90"/>
      <c r="T750" s="90"/>
      <c r="U750" s="90"/>
      <c r="V750" s="90"/>
      <c r="W750" s="90"/>
      <c r="X750" s="90"/>
      <c r="Y750" s="90"/>
      <c r="Z750" s="90"/>
    </row>
    <row r="751">
      <c r="A751" s="90"/>
      <c r="B751" s="90"/>
      <c r="C751" s="90"/>
      <c r="D751" s="90"/>
      <c r="E751" s="90"/>
      <c r="F751" s="90"/>
      <c r="G751" s="90"/>
      <c r="H751" s="90"/>
      <c r="I751" s="90"/>
      <c r="J751" s="90"/>
      <c r="K751" s="90"/>
      <c r="L751" s="90"/>
      <c r="M751" s="90"/>
      <c r="N751" s="90"/>
      <c r="O751" s="90"/>
      <c r="P751" s="90"/>
      <c r="Q751" s="90"/>
      <c r="R751" s="90"/>
      <c r="S751" s="90"/>
      <c r="T751" s="90"/>
      <c r="U751" s="90"/>
      <c r="V751" s="90"/>
      <c r="W751" s="90"/>
      <c r="X751" s="90"/>
      <c r="Y751" s="90"/>
      <c r="Z751" s="90"/>
    </row>
    <row r="752">
      <c r="A752" s="90"/>
      <c r="B752" s="90"/>
      <c r="C752" s="90"/>
      <c r="D752" s="90"/>
      <c r="E752" s="90"/>
      <c r="F752" s="90"/>
      <c r="G752" s="90"/>
      <c r="H752" s="90"/>
      <c r="I752" s="90"/>
      <c r="J752" s="90"/>
      <c r="K752" s="90"/>
      <c r="L752" s="90"/>
      <c r="M752" s="90"/>
      <c r="N752" s="90"/>
      <c r="O752" s="90"/>
      <c r="P752" s="90"/>
      <c r="Q752" s="90"/>
      <c r="R752" s="90"/>
      <c r="S752" s="90"/>
      <c r="T752" s="90"/>
      <c r="U752" s="90"/>
      <c r="V752" s="90"/>
      <c r="W752" s="90"/>
      <c r="X752" s="90"/>
      <c r="Y752" s="90"/>
      <c r="Z752" s="90"/>
    </row>
    <row r="753">
      <c r="A753" s="90"/>
      <c r="B753" s="90"/>
      <c r="C753" s="90"/>
      <c r="D753" s="90"/>
      <c r="E753" s="90"/>
      <c r="F753" s="90"/>
      <c r="G753" s="90"/>
      <c r="H753" s="90"/>
      <c r="I753" s="90"/>
      <c r="J753" s="90"/>
      <c r="K753" s="90"/>
      <c r="L753" s="90"/>
      <c r="M753" s="90"/>
      <c r="N753" s="90"/>
      <c r="O753" s="90"/>
      <c r="P753" s="90"/>
      <c r="Q753" s="90"/>
      <c r="R753" s="90"/>
      <c r="S753" s="90"/>
      <c r="T753" s="90"/>
      <c r="U753" s="90"/>
      <c r="V753" s="90"/>
      <c r="W753" s="90"/>
      <c r="X753" s="90"/>
      <c r="Y753" s="90"/>
      <c r="Z753" s="90"/>
    </row>
    <row r="754">
      <c r="A754" s="90"/>
      <c r="B754" s="90"/>
      <c r="C754" s="90"/>
      <c r="D754" s="90"/>
      <c r="E754" s="90"/>
      <c r="F754" s="90"/>
      <c r="G754" s="90"/>
      <c r="H754" s="90"/>
      <c r="I754" s="90"/>
      <c r="J754" s="90"/>
      <c r="K754" s="90"/>
      <c r="L754" s="90"/>
      <c r="M754" s="90"/>
      <c r="N754" s="90"/>
      <c r="O754" s="90"/>
      <c r="P754" s="90"/>
      <c r="Q754" s="90"/>
      <c r="R754" s="90"/>
      <c r="S754" s="90"/>
      <c r="T754" s="90"/>
      <c r="U754" s="90"/>
      <c r="V754" s="90"/>
      <c r="W754" s="90"/>
      <c r="X754" s="90"/>
      <c r="Y754" s="90"/>
      <c r="Z754" s="90"/>
    </row>
    <row r="755">
      <c r="A755" s="90"/>
      <c r="B755" s="90"/>
      <c r="C755" s="90"/>
      <c r="D755" s="90"/>
      <c r="E755" s="90"/>
      <c r="F755" s="90"/>
      <c r="G755" s="90"/>
      <c r="H755" s="90"/>
      <c r="I755" s="90"/>
      <c r="J755" s="90"/>
      <c r="K755" s="90"/>
      <c r="L755" s="90"/>
      <c r="M755" s="90"/>
      <c r="N755" s="90"/>
      <c r="O755" s="90"/>
      <c r="P755" s="90"/>
      <c r="Q755" s="90"/>
      <c r="R755" s="90"/>
      <c r="S755" s="90"/>
      <c r="T755" s="90"/>
      <c r="U755" s="90"/>
      <c r="V755" s="90"/>
      <c r="W755" s="90"/>
      <c r="X755" s="90"/>
      <c r="Y755" s="90"/>
      <c r="Z755" s="90"/>
    </row>
    <row r="756">
      <c r="A756" s="90"/>
      <c r="B756" s="90"/>
      <c r="C756" s="90"/>
      <c r="D756" s="90"/>
      <c r="E756" s="90"/>
      <c r="F756" s="90"/>
      <c r="G756" s="90"/>
      <c r="H756" s="90"/>
      <c r="I756" s="90"/>
      <c r="J756" s="90"/>
      <c r="K756" s="90"/>
      <c r="L756" s="90"/>
      <c r="M756" s="90"/>
      <c r="N756" s="90"/>
      <c r="O756" s="90"/>
      <c r="P756" s="90"/>
      <c r="Q756" s="90"/>
      <c r="R756" s="90"/>
      <c r="S756" s="90"/>
      <c r="T756" s="90"/>
      <c r="U756" s="90"/>
      <c r="V756" s="90"/>
      <c r="W756" s="90"/>
      <c r="X756" s="90"/>
      <c r="Y756" s="90"/>
      <c r="Z756" s="90"/>
    </row>
    <row r="757">
      <c r="A757" s="90"/>
      <c r="B757" s="90"/>
      <c r="C757" s="90"/>
      <c r="D757" s="90"/>
      <c r="E757" s="90"/>
      <c r="F757" s="90"/>
      <c r="G757" s="90"/>
      <c r="H757" s="90"/>
      <c r="I757" s="90"/>
      <c r="J757" s="90"/>
      <c r="K757" s="90"/>
      <c r="L757" s="90"/>
      <c r="M757" s="90"/>
      <c r="N757" s="90"/>
      <c r="O757" s="90"/>
      <c r="P757" s="90"/>
      <c r="Q757" s="90"/>
      <c r="R757" s="90"/>
      <c r="S757" s="90"/>
      <c r="T757" s="90"/>
      <c r="U757" s="90"/>
      <c r="V757" s="90"/>
      <c r="W757" s="90"/>
      <c r="X757" s="90"/>
      <c r="Y757" s="90"/>
      <c r="Z757" s="90"/>
    </row>
    <row r="758">
      <c r="A758" s="90"/>
      <c r="B758" s="90"/>
      <c r="C758" s="90"/>
      <c r="D758" s="90"/>
      <c r="E758" s="90"/>
      <c r="F758" s="90"/>
      <c r="G758" s="90"/>
      <c r="H758" s="90"/>
      <c r="I758" s="90"/>
      <c r="J758" s="90"/>
      <c r="K758" s="90"/>
      <c r="L758" s="90"/>
      <c r="M758" s="90"/>
      <c r="N758" s="90"/>
      <c r="O758" s="90"/>
      <c r="P758" s="90"/>
      <c r="Q758" s="90"/>
      <c r="R758" s="90"/>
      <c r="S758" s="90"/>
      <c r="T758" s="90"/>
      <c r="U758" s="90"/>
      <c r="V758" s="90"/>
      <c r="W758" s="90"/>
      <c r="X758" s="90"/>
      <c r="Y758" s="90"/>
      <c r="Z758" s="90"/>
    </row>
    <row r="759">
      <c r="A759" s="90"/>
      <c r="B759" s="90"/>
      <c r="C759" s="90"/>
      <c r="D759" s="90"/>
      <c r="E759" s="90"/>
      <c r="F759" s="90"/>
      <c r="G759" s="90"/>
      <c r="H759" s="90"/>
      <c r="I759" s="90"/>
      <c r="J759" s="90"/>
      <c r="K759" s="90"/>
      <c r="L759" s="90"/>
      <c r="M759" s="90"/>
      <c r="N759" s="90"/>
      <c r="O759" s="90"/>
      <c r="P759" s="90"/>
      <c r="Q759" s="90"/>
      <c r="R759" s="90"/>
      <c r="S759" s="90"/>
      <c r="T759" s="90"/>
      <c r="U759" s="90"/>
      <c r="V759" s="90"/>
      <c r="W759" s="90"/>
      <c r="X759" s="90"/>
      <c r="Y759" s="90"/>
      <c r="Z759" s="90"/>
    </row>
    <row r="760">
      <c r="A760" s="90"/>
      <c r="B760" s="90"/>
      <c r="C760" s="90"/>
      <c r="D760" s="90"/>
      <c r="E760" s="90"/>
      <c r="F760" s="90"/>
      <c r="G760" s="90"/>
      <c r="H760" s="90"/>
      <c r="I760" s="90"/>
      <c r="J760" s="90"/>
      <c r="K760" s="90"/>
      <c r="L760" s="90"/>
      <c r="M760" s="90"/>
      <c r="N760" s="90"/>
      <c r="O760" s="90"/>
      <c r="P760" s="90"/>
      <c r="Q760" s="90"/>
      <c r="R760" s="90"/>
      <c r="S760" s="90"/>
      <c r="T760" s="90"/>
      <c r="U760" s="90"/>
      <c r="V760" s="90"/>
      <c r="W760" s="90"/>
      <c r="X760" s="90"/>
      <c r="Y760" s="90"/>
      <c r="Z760" s="90"/>
    </row>
    <row r="761">
      <c r="A761" s="90"/>
      <c r="B761" s="90"/>
      <c r="C761" s="90"/>
      <c r="D761" s="90"/>
      <c r="E761" s="90"/>
      <c r="F761" s="90"/>
      <c r="G761" s="90"/>
      <c r="H761" s="90"/>
      <c r="I761" s="90"/>
      <c r="J761" s="90"/>
      <c r="K761" s="90"/>
      <c r="L761" s="90"/>
      <c r="M761" s="90"/>
      <c r="N761" s="90"/>
      <c r="O761" s="90"/>
      <c r="P761" s="90"/>
      <c r="Q761" s="90"/>
      <c r="R761" s="90"/>
      <c r="S761" s="90"/>
      <c r="T761" s="90"/>
      <c r="U761" s="90"/>
      <c r="V761" s="90"/>
      <c r="W761" s="90"/>
      <c r="X761" s="90"/>
      <c r="Y761" s="90"/>
      <c r="Z761" s="90"/>
    </row>
    <row r="762">
      <c r="A762" s="90"/>
      <c r="B762" s="90"/>
      <c r="C762" s="90"/>
      <c r="D762" s="90"/>
      <c r="E762" s="90"/>
      <c r="F762" s="90"/>
      <c r="G762" s="90"/>
      <c r="H762" s="90"/>
      <c r="I762" s="90"/>
      <c r="J762" s="90"/>
      <c r="K762" s="90"/>
      <c r="L762" s="90"/>
      <c r="M762" s="90"/>
      <c r="N762" s="90"/>
      <c r="O762" s="90"/>
      <c r="P762" s="90"/>
      <c r="Q762" s="90"/>
      <c r="R762" s="90"/>
      <c r="S762" s="90"/>
      <c r="T762" s="90"/>
      <c r="U762" s="90"/>
      <c r="V762" s="90"/>
      <c r="W762" s="90"/>
      <c r="X762" s="90"/>
      <c r="Y762" s="90"/>
      <c r="Z762" s="90"/>
    </row>
    <row r="763">
      <c r="A763" s="90"/>
      <c r="B763" s="90"/>
      <c r="C763" s="90"/>
      <c r="D763" s="90"/>
      <c r="E763" s="90"/>
      <c r="F763" s="90"/>
      <c r="G763" s="90"/>
      <c r="H763" s="90"/>
      <c r="I763" s="90"/>
      <c r="J763" s="90"/>
      <c r="K763" s="90"/>
      <c r="L763" s="90"/>
      <c r="M763" s="90"/>
      <c r="N763" s="90"/>
      <c r="O763" s="90"/>
      <c r="P763" s="90"/>
      <c r="Q763" s="90"/>
      <c r="R763" s="90"/>
      <c r="S763" s="90"/>
      <c r="T763" s="90"/>
      <c r="U763" s="90"/>
      <c r="V763" s="90"/>
      <c r="W763" s="90"/>
      <c r="X763" s="90"/>
      <c r="Y763" s="90"/>
      <c r="Z763" s="90"/>
    </row>
    <row r="764">
      <c r="A764" s="90"/>
      <c r="B764" s="90"/>
      <c r="C764" s="90"/>
      <c r="D764" s="90"/>
      <c r="E764" s="90"/>
      <c r="F764" s="90"/>
      <c r="G764" s="90"/>
      <c r="H764" s="90"/>
      <c r="I764" s="90"/>
      <c r="J764" s="90"/>
      <c r="K764" s="90"/>
      <c r="L764" s="90"/>
      <c r="M764" s="90"/>
      <c r="N764" s="90"/>
      <c r="O764" s="90"/>
      <c r="P764" s="90"/>
      <c r="Q764" s="90"/>
      <c r="R764" s="90"/>
      <c r="S764" s="90"/>
      <c r="T764" s="90"/>
      <c r="U764" s="90"/>
      <c r="V764" s="90"/>
      <c r="W764" s="90"/>
      <c r="X764" s="90"/>
      <c r="Y764" s="90"/>
      <c r="Z764" s="90"/>
    </row>
    <row r="765">
      <c r="A765" s="90"/>
      <c r="B765" s="90"/>
      <c r="C765" s="90"/>
      <c r="D765" s="90"/>
      <c r="E765" s="90"/>
      <c r="F765" s="90"/>
      <c r="G765" s="90"/>
      <c r="H765" s="90"/>
      <c r="I765" s="90"/>
      <c r="J765" s="90"/>
      <c r="K765" s="90"/>
      <c r="L765" s="90"/>
      <c r="M765" s="90"/>
      <c r="N765" s="90"/>
      <c r="O765" s="90"/>
      <c r="P765" s="90"/>
      <c r="Q765" s="90"/>
      <c r="R765" s="90"/>
      <c r="S765" s="90"/>
      <c r="T765" s="90"/>
      <c r="U765" s="90"/>
      <c r="V765" s="90"/>
      <c r="W765" s="90"/>
      <c r="X765" s="90"/>
      <c r="Y765" s="90"/>
      <c r="Z765" s="90"/>
    </row>
    <row r="766">
      <c r="A766" s="90"/>
      <c r="B766" s="90"/>
      <c r="C766" s="90"/>
      <c r="D766" s="90"/>
      <c r="E766" s="90"/>
      <c r="F766" s="90"/>
      <c r="G766" s="90"/>
      <c r="H766" s="90"/>
      <c r="I766" s="90"/>
      <c r="J766" s="90"/>
      <c r="K766" s="90"/>
      <c r="L766" s="90"/>
      <c r="M766" s="90"/>
      <c r="N766" s="90"/>
      <c r="O766" s="90"/>
      <c r="P766" s="90"/>
      <c r="Q766" s="90"/>
      <c r="R766" s="90"/>
      <c r="S766" s="90"/>
      <c r="T766" s="90"/>
      <c r="U766" s="90"/>
      <c r="V766" s="90"/>
      <c r="W766" s="90"/>
      <c r="X766" s="90"/>
      <c r="Y766" s="90"/>
      <c r="Z766" s="90"/>
    </row>
    <row r="767">
      <c r="A767" s="90"/>
      <c r="B767" s="90"/>
      <c r="C767" s="90"/>
      <c r="D767" s="90"/>
      <c r="E767" s="90"/>
      <c r="F767" s="90"/>
      <c r="G767" s="90"/>
      <c r="H767" s="90"/>
      <c r="I767" s="90"/>
      <c r="J767" s="90"/>
      <c r="K767" s="90"/>
      <c r="L767" s="90"/>
      <c r="M767" s="90"/>
      <c r="N767" s="90"/>
      <c r="O767" s="90"/>
      <c r="P767" s="90"/>
      <c r="Q767" s="90"/>
      <c r="R767" s="90"/>
      <c r="S767" s="90"/>
      <c r="T767" s="90"/>
      <c r="U767" s="90"/>
      <c r="V767" s="90"/>
      <c r="W767" s="90"/>
      <c r="X767" s="90"/>
      <c r="Y767" s="90"/>
      <c r="Z767" s="90"/>
    </row>
    <row r="768">
      <c r="A768" s="90"/>
      <c r="B768" s="90"/>
      <c r="C768" s="90"/>
      <c r="D768" s="90"/>
      <c r="E768" s="90"/>
      <c r="F768" s="90"/>
      <c r="G768" s="90"/>
      <c r="H768" s="90"/>
      <c r="I768" s="90"/>
      <c r="J768" s="90"/>
      <c r="K768" s="90"/>
      <c r="L768" s="90"/>
      <c r="M768" s="90"/>
      <c r="N768" s="90"/>
      <c r="O768" s="90"/>
      <c r="P768" s="90"/>
      <c r="Q768" s="90"/>
      <c r="R768" s="90"/>
      <c r="S768" s="90"/>
      <c r="T768" s="90"/>
      <c r="U768" s="90"/>
      <c r="V768" s="90"/>
      <c r="W768" s="90"/>
      <c r="X768" s="90"/>
      <c r="Y768" s="90"/>
      <c r="Z768" s="90"/>
    </row>
    <row r="769">
      <c r="A769" s="90"/>
      <c r="B769" s="90"/>
      <c r="C769" s="90"/>
      <c r="D769" s="90"/>
      <c r="E769" s="90"/>
      <c r="F769" s="90"/>
      <c r="G769" s="90"/>
      <c r="H769" s="90"/>
      <c r="I769" s="90"/>
      <c r="J769" s="90"/>
      <c r="K769" s="90"/>
      <c r="L769" s="90"/>
      <c r="M769" s="90"/>
      <c r="N769" s="90"/>
      <c r="O769" s="90"/>
      <c r="P769" s="90"/>
      <c r="Q769" s="90"/>
      <c r="R769" s="90"/>
      <c r="S769" s="90"/>
      <c r="T769" s="90"/>
      <c r="U769" s="90"/>
      <c r="V769" s="90"/>
      <c r="W769" s="90"/>
      <c r="X769" s="90"/>
      <c r="Y769" s="90"/>
      <c r="Z769" s="90"/>
    </row>
    <row r="770">
      <c r="A770" s="90"/>
      <c r="B770" s="90"/>
      <c r="C770" s="90"/>
      <c r="D770" s="90"/>
      <c r="E770" s="90"/>
      <c r="F770" s="90"/>
      <c r="G770" s="90"/>
      <c r="H770" s="90"/>
      <c r="I770" s="90"/>
      <c r="J770" s="90"/>
      <c r="K770" s="90"/>
      <c r="L770" s="90"/>
      <c r="M770" s="90"/>
      <c r="N770" s="90"/>
      <c r="O770" s="90"/>
      <c r="P770" s="90"/>
      <c r="Q770" s="90"/>
      <c r="R770" s="90"/>
      <c r="S770" s="90"/>
      <c r="T770" s="90"/>
      <c r="U770" s="90"/>
      <c r="V770" s="90"/>
      <c r="W770" s="90"/>
      <c r="X770" s="90"/>
      <c r="Y770" s="90"/>
      <c r="Z770" s="90"/>
    </row>
    <row r="771">
      <c r="A771" s="90"/>
      <c r="B771" s="90"/>
      <c r="C771" s="90"/>
      <c r="D771" s="90"/>
      <c r="E771" s="90"/>
      <c r="F771" s="90"/>
      <c r="G771" s="90"/>
      <c r="H771" s="90"/>
      <c r="I771" s="90"/>
      <c r="J771" s="90"/>
      <c r="K771" s="90"/>
      <c r="L771" s="90"/>
      <c r="M771" s="90"/>
      <c r="N771" s="90"/>
      <c r="O771" s="90"/>
      <c r="P771" s="90"/>
      <c r="Q771" s="90"/>
      <c r="R771" s="90"/>
      <c r="S771" s="90"/>
      <c r="T771" s="90"/>
      <c r="U771" s="90"/>
      <c r="V771" s="90"/>
      <c r="W771" s="90"/>
      <c r="X771" s="90"/>
      <c r="Y771" s="90"/>
      <c r="Z771" s="90"/>
    </row>
    <row r="772">
      <c r="A772" s="90"/>
      <c r="B772" s="90"/>
      <c r="C772" s="90"/>
      <c r="D772" s="90"/>
      <c r="E772" s="90"/>
      <c r="F772" s="90"/>
      <c r="G772" s="90"/>
      <c r="H772" s="90"/>
      <c r="I772" s="90"/>
      <c r="J772" s="90"/>
      <c r="K772" s="90"/>
      <c r="L772" s="90"/>
      <c r="M772" s="90"/>
      <c r="N772" s="90"/>
      <c r="O772" s="90"/>
      <c r="P772" s="90"/>
      <c r="Q772" s="90"/>
      <c r="R772" s="90"/>
      <c r="S772" s="90"/>
      <c r="T772" s="90"/>
      <c r="U772" s="90"/>
      <c r="V772" s="90"/>
      <c r="W772" s="90"/>
      <c r="X772" s="90"/>
      <c r="Y772" s="90"/>
      <c r="Z772" s="90"/>
    </row>
    <row r="773">
      <c r="A773" s="90"/>
      <c r="B773" s="90"/>
      <c r="C773" s="90"/>
      <c r="D773" s="90"/>
      <c r="E773" s="90"/>
      <c r="F773" s="90"/>
      <c r="G773" s="90"/>
      <c r="H773" s="90"/>
      <c r="I773" s="90"/>
      <c r="J773" s="90"/>
      <c r="K773" s="90"/>
      <c r="L773" s="90"/>
      <c r="M773" s="90"/>
      <c r="N773" s="90"/>
      <c r="O773" s="90"/>
      <c r="P773" s="90"/>
      <c r="Q773" s="90"/>
      <c r="R773" s="90"/>
      <c r="S773" s="90"/>
      <c r="T773" s="90"/>
      <c r="U773" s="90"/>
      <c r="V773" s="90"/>
      <c r="W773" s="90"/>
      <c r="X773" s="90"/>
      <c r="Y773" s="90"/>
      <c r="Z773" s="90"/>
    </row>
    <row r="774">
      <c r="A774" s="90"/>
      <c r="B774" s="90"/>
      <c r="C774" s="90"/>
      <c r="D774" s="90"/>
      <c r="E774" s="90"/>
      <c r="F774" s="90"/>
      <c r="G774" s="90"/>
      <c r="H774" s="90"/>
      <c r="I774" s="90"/>
      <c r="J774" s="90"/>
      <c r="K774" s="90"/>
      <c r="L774" s="90"/>
      <c r="M774" s="90"/>
      <c r="N774" s="90"/>
      <c r="O774" s="90"/>
      <c r="P774" s="90"/>
      <c r="Q774" s="90"/>
      <c r="R774" s="90"/>
      <c r="S774" s="90"/>
      <c r="T774" s="90"/>
      <c r="U774" s="90"/>
      <c r="V774" s="90"/>
      <c r="W774" s="90"/>
      <c r="X774" s="90"/>
      <c r="Y774" s="90"/>
      <c r="Z774" s="90"/>
    </row>
    <row r="775">
      <c r="A775" s="90"/>
      <c r="B775" s="90"/>
      <c r="C775" s="90"/>
      <c r="D775" s="90"/>
      <c r="E775" s="90"/>
      <c r="F775" s="90"/>
      <c r="G775" s="90"/>
      <c r="H775" s="90"/>
      <c r="I775" s="90"/>
      <c r="J775" s="90"/>
      <c r="K775" s="90"/>
      <c r="L775" s="90"/>
      <c r="M775" s="90"/>
      <c r="N775" s="90"/>
      <c r="O775" s="90"/>
      <c r="P775" s="90"/>
      <c r="Q775" s="90"/>
      <c r="R775" s="90"/>
      <c r="S775" s="90"/>
      <c r="T775" s="90"/>
      <c r="U775" s="90"/>
      <c r="V775" s="90"/>
      <c r="W775" s="90"/>
      <c r="X775" s="90"/>
      <c r="Y775" s="90"/>
      <c r="Z775" s="90"/>
    </row>
    <row r="776">
      <c r="A776" s="90"/>
      <c r="B776" s="90"/>
      <c r="C776" s="90"/>
      <c r="D776" s="90"/>
      <c r="E776" s="90"/>
      <c r="F776" s="90"/>
      <c r="G776" s="90"/>
      <c r="H776" s="90"/>
      <c r="I776" s="90"/>
      <c r="J776" s="90"/>
      <c r="K776" s="90"/>
      <c r="L776" s="90"/>
      <c r="M776" s="90"/>
      <c r="N776" s="90"/>
      <c r="O776" s="90"/>
      <c r="P776" s="90"/>
      <c r="Q776" s="90"/>
      <c r="R776" s="90"/>
      <c r="S776" s="90"/>
      <c r="T776" s="90"/>
      <c r="U776" s="90"/>
      <c r="V776" s="90"/>
      <c r="W776" s="90"/>
      <c r="X776" s="90"/>
      <c r="Y776" s="90"/>
      <c r="Z776" s="90"/>
    </row>
    <row r="777">
      <c r="A777" s="90"/>
      <c r="B777" s="90"/>
      <c r="C777" s="90"/>
      <c r="D777" s="90"/>
      <c r="E777" s="90"/>
      <c r="F777" s="90"/>
      <c r="G777" s="90"/>
      <c r="H777" s="90"/>
      <c r="I777" s="90"/>
      <c r="J777" s="90"/>
      <c r="K777" s="90"/>
      <c r="L777" s="90"/>
      <c r="M777" s="90"/>
      <c r="N777" s="90"/>
      <c r="O777" s="90"/>
      <c r="P777" s="90"/>
      <c r="Q777" s="90"/>
      <c r="R777" s="90"/>
      <c r="S777" s="90"/>
      <c r="T777" s="90"/>
      <c r="U777" s="90"/>
      <c r="V777" s="90"/>
      <c r="W777" s="90"/>
      <c r="X777" s="90"/>
      <c r="Y777" s="90"/>
      <c r="Z777" s="90"/>
    </row>
    <row r="778">
      <c r="A778" s="90"/>
      <c r="B778" s="90"/>
      <c r="C778" s="90"/>
      <c r="D778" s="90"/>
      <c r="E778" s="90"/>
      <c r="F778" s="90"/>
      <c r="G778" s="90"/>
      <c r="H778" s="90"/>
      <c r="I778" s="90"/>
      <c r="J778" s="90"/>
      <c r="K778" s="90"/>
      <c r="L778" s="90"/>
      <c r="M778" s="90"/>
      <c r="N778" s="90"/>
      <c r="O778" s="90"/>
      <c r="P778" s="90"/>
      <c r="Q778" s="90"/>
      <c r="R778" s="90"/>
      <c r="S778" s="90"/>
      <c r="T778" s="90"/>
      <c r="U778" s="90"/>
      <c r="V778" s="90"/>
      <c r="W778" s="90"/>
      <c r="X778" s="90"/>
      <c r="Y778" s="90"/>
      <c r="Z778" s="90"/>
    </row>
    <row r="779">
      <c r="A779" s="90"/>
      <c r="B779" s="90"/>
      <c r="C779" s="90"/>
      <c r="D779" s="90"/>
      <c r="E779" s="90"/>
      <c r="F779" s="90"/>
      <c r="G779" s="90"/>
      <c r="H779" s="90"/>
      <c r="I779" s="90"/>
      <c r="J779" s="90"/>
      <c r="K779" s="90"/>
      <c r="L779" s="90"/>
      <c r="M779" s="90"/>
      <c r="N779" s="90"/>
      <c r="O779" s="90"/>
      <c r="P779" s="90"/>
      <c r="Q779" s="90"/>
      <c r="R779" s="90"/>
      <c r="S779" s="90"/>
      <c r="T779" s="90"/>
      <c r="U779" s="90"/>
      <c r="V779" s="90"/>
      <c r="W779" s="90"/>
      <c r="X779" s="90"/>
      <c r="Y779" s="90"/>
      <c r="Z779" s="90"/>
    </row>
    <row r="780">
      <c r="A780" s="90"/>
      <c r="B780" s="90"/>
      <c r="C780" s="90"/>
      <c r="D780" s="90"/>
      <c r="E780" s="90"/>
      <c r="F780" s="90"/>
      <c r="G780" s="90"/>
      <c r="H780" s="90"/>
      <c r="I780" s="90"/>
      <c r="J780" s="90"/>
      <c r="K780" s="90"/>
      <c r="L780" s="90"/>
      <c r="M780" s="90"/>
      <c r="N780" s="90"/>
      <c r="O780" s="90"/>
      <c r="P780" s="90"/>
      <c r="Q780" s="90"/>
      <c r="R780" s="90"/>
      <c r="S780" s="90"/>
      <c r="T780" s="90"/>
      <c r="U780" s="90"/>
      <c r="V780" s="90"/>
      <c r="W780" s="90"/>
      <c r="X780" s="90"/>
      <c r="Y780" s="90"/>
      <c r="Z780" s="90"/>
    </row>
    <row r="781">
      <c r="A781" s="90"/>
      <c r="B781" s="90"/>
      <c r="C781" s="90"/>
      <c r="D781" s="90"/>
      <c r="E781" s="90"/>
      <c r="F781" s="90"/>
      <c r="G781" s="90"/>
      <c r="H781" s="90"/>
      <c r="I781" s="90"/>
      <c r="J781" s="90"/>
      <c r="K781" s="90"/>
      <c r="L781" s="90"/>
      <c r="M781" s="90"/>
      <c r="N781" s="90"/>
      <c r="O781" s="90"/>
      <c r="P781" s="90"/>
      <c r="Q781" s="90"/>
      <c r="R781" s="90"/>
      <c r="S781" s="90"/>
      <c r="T781" s="90"/>
      <c r="U781" s="90"/>
      <c r="V781" s="90"/>
      <c r="W781" s="90"/>
      <c r="X781" s="90"/>
      <c r="Y781" s="90"/>
      <c r="Z781" s="90"/>
    </row>
    <row r="782">
      <c r="A782" s="90"/>
      <c r="B782" s="90"/>
      <c r="C782" s="90"/>
      <c r="D782" s="90"/>
      <c r="E782" s="90"/>
      <c r="F782" s="90"/>
      <c r="G782" s="90"/>
      <c r="H782" s="90"/>
      <c r="I782" s="90"/>
      <c r="J782" s="90"/>
      <c r="K782" s="90"/>
      <c r="L782" s="90"/>
      <c r="M782" s="90"/>
      <c r="N782" s="90"/>
      <c r="O782" s="90"/>
      <c r="P782" s="90"/>
      <c r="Q782" s="90"/>
      <c r="R782" s="90"/>
      <c r="S782" s="90"/>
      <c r="T782" s="90"/>
      <c r="U782" s="90"/>
      <c r="V782" s="90"/>
      <c r="W782" s="90"/>
      <c r="X782" s="90"/>
      <c r="Y782" s="90"/>
      <c r="Z782" s="90"/>
    </row>
    <row r="783">
      <c r="A783" s="90"/>
      <c r="B783" s="90"/>
      <c r="C783" s="90"/>
      <c r="D783" s="90"/>
      <c r="E783" s="90"/>
      <c r="F783" s="90"/>
      <c r="G783" s="90"/>
      <c r="H783" s="90"/>
      <c r="I783" s="90"/>
      <c r="J783" s="90"/>
      <c r="K783" s="90"/>
      <c r="L783" s="90"/>
      <c r="M783" s="90"/>
      <c r="N783" s="90"/>
      <c r="O783" s="90"/>
      <c r="P783" s="90"/>
      <c r="Q783" s="90"/>
      <c r="R783" s="90"/>
      <c r="S783" s="90"/>
      <c r="T783" s="90"/>
      <c r="U783" s="90"/>
      <c r="V783" s="90"/>
      <c r="W783" s="90"/>
      <c r="X783" s="90"/>
      <c r="Y783" s="90"/>
      <c r="Z783" s="90"/>
    </row>
    <row r="784">
      <c r="A784" s="90"/>
      <c r="B784" s="90"/>
      <c r="C784" s="90"/>
      <c r="D784" s="90"/>
      <c r="E784" s="90"/>
      <c r="F784" s="90"/>
      <c r="G784" s="90"/>
      <c r="H784" s="90"/>
      <c r="I784" s="90"/>
      <c r="J784" s="90"/>
      <c r="K784" s="90"/>
      <c r="L784" s="90"/>
      <c r="M784" s="90"/>
      <c r="N784" s="90"/>
      <c r="O784" s="90"/>
      <c r="P784" s="90"/>
      <c r="Q784" s="90"/>
      <c r="R784" s="90"/>
      <c r="S784" s="90"/>
      <c r="T784" s="90"/>
      <c r="U784" s="90"/>
      <c r="V784" s="90"/>
      <c r="W784" s="90"/>
      <c r="X784" s="90"/>
      <c r="Y784" s="90"/>
      <c r="Z784" s="90"/>
    </row>
    <row r="785">
      <c r="A785" s="90"/>
      <c r="B785" s="90"/>
      <c r="C785" s="90"/>
      <c r="D785" s="90"/>
      <c r="E785" s="90"/>
      <c r="F785" s="90"/>
      <c r="G785" s="90"/>
      <c r="H785" s="90"/>
      <c r="I785" s="90"/>
      <c r="J785" s="90"/>
      <c r="K785" s="90"/>
      <c r="L785" s="90"/>
      <c r="M785" s="90"/>
      <c r="N785" s="90"/>
      <c r="O785" s="90"/>
      <c r="P785" s="90"/>
      <c r="Q785" s="90"/>
      <c r="R785" s="90"/>
      <c r="S785" s="90"/>
      <c r="T785" s="90"/>
      <c r="U785" s="90"/>
      <c r="V785" s="90"/>
      <c r="W785" s="90"/>
      <c r="X785" s="90"/>
      <c r="Y785" s="90"/>
      <c r="Z785" s="90"/>
    </row>
    <row r="786">
      <c r="A786" s="90"/>
      <c r="B786" s="90"/>
      <c r="C786" s="90"/>
      <c r="D786" s="90"/>
      <c r="E786" s="90"/>
      <c r="F786" s="90"/>
      <c r="G786" s="90"/>
      <c r="H786" s="90"/>
      <c r="I786" s="90"/>
      <c r="J786" s="90"/>
      <c r="K786" s="90"/>
      <c r="L786" s="90"/>
      <c r="M786" s="90"/>
      <c r="N786" s="90"/>
      <c r="O786" s="90"/>
      <c r="P786" s="90"/>
      <c r="Q786" s="90"/>
      <c r="R786" s="90"/>
      <c r="S786" s="90"/>
      <c r="T786" s="90"/>
      <c r="U786" s="90"/>
      <c r="V786" s="90"/>
      <c r="W786" s="90"/>
      <c r="X786" s="90"/>
      <c r="Y786" s="90"/>
      <c r="Z786" s="90"/>
    </row>
    <row r="787">
      <c r="A787" s="90"/>
      <c r="B787" s="90"/>
      <c r="C787" s="90"/>
      <c r="D787" s="90"/>
      <c r="E787" s="90"/>
      <c r="F787" s="90"/>
      <c r="G787" s="90"/>
      <c r="H787" s="90"/>
      <c r="I787" s="90"/>
      <c r="J787" s="90"/>
      <c r="K787" s="90"/>
      <c r="L787" s="90"/>
      <c r="M787" s="90"/>
      <c r="N787" s="90"/>
      <c r="O787" s="90"/>
      <c r="P787" s="90"/>
      <c r="Q787" s="90"/>
      <c r="R787" s="90"/>
      <c r="S787" s="90"/>
      <c r="T787" s="90"/>
      <c r="U787" s="90"/>
      <c r="V787" s="90"/>
      <c r="W787" s="90"/>
      <c r="X787" s="90"/>
      <c r="Y787" s="90"/>
      <c r="Z787" s="90"/>
    </row>
    <row r="788">
      <c r="A788" s="90"/>
      <c r="B788" s="90"/>
      <c r="C788" s="90"/>
      <c r="D788" s="90"/>
      <c r="E788" s="90"/>
      <c r="F788" s="90"/>
      <c r="G788" s="90"/>
      <c r="H788" s="90"/>
      <c r="I788" s="90"/>
      <c r="J788" s="90"/>
      <c r="K788" s="90"/>
      <c r="L788" s="90"/>
      <c r="M788" s="90"/>
      <c r="N788" s="90"/>
      <c r="O788" s="90"/>
      <c r="P788" s="90"/>
      <c r="Q788" s="90"/>
      <c r="R788" s="90"/>
      <c r="S788" s="90"/>
      <c r="T788" s="90"/>
      <c r="U788" s="90"/>
      <c r="V788" s="90"/>
      <c r="W788" s="90"/>
      <c r="X788" s="90"/>
      <c r="Y788" s="90"/>
      <c r="Z788" s="90"/>
    </row>
    <row r="789">
      <c r="A789" s="90"/>
      <c r="B789" s="90"/>
      <c r="C789" s="90"/>
      <c r="D789" s="90"/>
      <c r="E789" s="90"/>
      <c r="F789" s="90"/>
      <c r="G789" s="90"/>
      <c r="H789" s="90"/>
      <c r="I789" s="90"/>
      <c r="J789" s="90"/>
      <c r="K789" s="90"/>
      <c r="L789" s="90"/>
      <c r="M789" s="90"/>
      <c r="N789" s="90"/>
      <c r="O789" s="90"/>
      <c r="P789" s="90"/>
      <c r="Q789" s="90"/>
      <c r="R789" s="90"/>
      <c r="S789" s="90"/>
      <c r="T789" s="90"/>
      <c r="U789" s="90"/>
      <c r="V789" s="90"/>
      <c r="W789" s="90"/>
      <c r="X789" s="90"/>
      <c r="Y789" s="90"/>
      <c r="Z789" s="90"/>
    </row>
    <row r="790">
      <c r="A790" s="90"/>
      <c r="B790" s="90"/>
      <c r="C790" s="90"/>
      <c r="D790" s="90"/>
      <c r="E790" s="90"/>
      <c r="F790" s="90"/>
      <c r="G790" s="90"/>
      <c r="H790" s="90"/>
      <c r="I790" s="90"/>
      <c r="J790" s="90"/>
      <c r="K790" s="90"/>
      <c r="L790" s="90"/>
      <c r="M790" s="90"/>
      <c r="N790" s="90"/>
      <c r="O790" s="90"/>
      <c r="P790" s="90"/>
      <c r="Q790" s="90"/>
      <c r="R790" s="90"/>
      <c r="S790" s="90"/>
      <c r="T790" s="90"/>
      <c r="U790" s="90"/>
      <c r="V790" s="90"/>
      <c r="W790" s="90"/>
      <c r="X790" s="90"/>
      <c r="Y790" s="90"/>
      <c r="Z790" s="90"/>
    </row>
    <row r="791">
      <c r="A791" s="90"/>
      <c r="B791" s="90"/>
      <c r="C791" s="90"/>
      <c r="D791" s="90"/>
      <c r="E791" s="90"/>
      <c r="F791" s="90"/>
      <c r="G791" s="90"/>
      <c r="H791" s="90"/>
      <c r="I791" s="90"/>
      <c r="J791" s="90"/>
      <c r="K791" s="90"/>
      <c r="L791" s="90"/>
      <c r="M791" s="90"/>
      <c r="N791" s="90"/>
      <c r="O791" s="90"/>
      <c r="P791" s="90"/>
      <c r="Q791" s="90"/>
      <c r="R791" s="90"/>
      <c r="S791" s="90"/>
      <c r="T791" s="90"/>
      <c r="U791" s="90"/>
      <c r="V791" s="90"/>
      <c r="W791" s="90"/>
      <c r="X791" s="90"/>
      <c r="Y791" s="90"/>
      <c r="Z791" s="90"/>
    </row>
    <row r="792">
      <c r="A792" s="90"/>
      <c r="B792" s="90"/>
      <c r="C792" s="90"/>
      <c r="D792" s="90"/>
      <c r="E792" s="90"/>
      <c r="F792" s="90"/>
      <c r="G792" s="90"/>
      <c r="H792" s="90"/>
      <c r="I792" s="90"/>
      <c r="J792" s="90"/>
      <c r="K792" s="90"/>
      <c r="L792" s="90"/>
      <c r="M792" s="90"/>
      <c r="N792" s="90"/>
      <c r="O792" s="90"/>
      <c r="P792" s="90"/>
      <c r="Q792" s="90"/>
      <c r="R792" s="90"/>
      <c r="S792" s="90"/>
      <c r="T792" s="90"/>
      <c r="U792" s="90"/>
      <c r="V792" s="90"/>
      <c r="W792" s="90"/>
      <c r="X792" s="90"/>
      <c r="Y792" s="90"/>
      <c r="Z792" s="90"/>
    </row>
    <row r="793">
      <c r="A793" s="90"/>
      <c r="B793" s="90"/>
      <c r="C793" s="90"/>
      <c r="D793" s="90"/>
      <c r="E793" s="90"/>
      <c r="F793" s="90"/>
      <c r="G793" s="90"/>
      <c r="H793" s="90"/>
      <c r="I793" s="90"/>
      <c r="J793" s="90"/>
      <c r="K793" s="90"/>
      <c r="L793" s="90"/>
      <c r="M793" s="90"/>
      <c r="N793" s="90"/>
      <c r="O793" s="90"/>
      <c r="P793" s="90"/>
      <c r="Q793" s="90"/>
      <c r="R793" s="90"/>
      <c r="S793" s="90"/>
      <c r="T793" s="90"/>
      <c r="U793" s="90"/>
      <c r="V793" s="90"/>
      <c r="W793" s="90"/>
      <c r="X793" s="90"/>
      <c r="Y793" s="90"/>
      <c r="Z793" s="90"/>
    </row>
    <row r="794">
      <c r="A794" s="90"/>
      <c r="B794" s="90"/>
      <c r="C794" s="90"/>
      <c r="D794" s="90"/>
      <c r="E794" s="90"/>
      <c r="F794" s="90"/>
      <c r="G794" s="90"/>
      <c r="H794" s="90"/>
      <c r="I794" s="90"/>
      <c r="J794" s="90"/>
      <c r="K794" s="90"/>
      <c r="L794" s="90"/>
      <c r="M794" s="90"/>
      <c r="N794" s="90"/>
      <c r="O794" s="90"/>
      <c r="P794" s="90"/>
      <c r="Q794" s="90"/>
      <c r="R794" s="90"/>
      <c r="S794" s="90"/>
      <c r="T794" s="90"/>
      <c r="U794" s="90"/>
      <c r="V794" s="90"/>
      <c r="W794" s="90"/>
      <c r="X794" s="90"/>
      <c r="Y794" s="90"/>
      <c r="Z794" s="90"/>
    </row>
    <row r="795">
      <c r="A795" s="90"/>
      <c r="B795" s="90"/>
      <c r="C795" s="90"/>
      <c r="D795" s="90"/>
      <c r="E795" s="90"/>
      <c r="F795" s="90"/>
      <c r="G795" s="90"/>
      <c r="H795" s="90"/>
      <c r="I795" s="90"/>
      <c r="J795" s="90"/>
      <c r="K795" s="90"/>
      <c r="L795" s="90"/>
      <c r="M795" s="90"/>
      <c r="N795" s="90"/>
      <c r="O795" s="90"/>
      <c r="P795" s="90"/>
      <c r="Q795" s="90"/>
      <c r="R795" s="90"/>
      <c r="S795" s="90"/>
      <c r="T795" s="90"/>
      <c r="U795" s="90"/>
      <c r="V795" s="90"/>
      <c r="W795" s="90"/>
      <c r="X795" s="90"/>
      <c r="Y795" s="90"/>
      <c r="Z795" s="90"/>
    </row>
    <row r="796">
      <c r="A796" s="90"/>
      <c r="B796" s="90"/>
      <c r="C796" s="90"/>
      <c r="D796" s="90"/>
      <c r="E796" s="90"/>
      <c r="F796" s="90"/>
      <c r="G796" s="90"/>
      <c r="H796" s="90"/>
      <c r="I796" s="90"/>
      <c r="J796" s="90"/>
      <c r="K796" s="90"/>
      <c r="L796" s="90"/>
      <c r="M796" s="90"/>
      <c r="N796" s="90"/>
      <c r="O796" s="90"/>
      <c r="P796" s="90"/>
      <c r="Q796" s="90"/>
      <c r="R796" s="90"/>
      <c r="S796" s="90"/>
      <c r="T796" s="90"/>
      <c r="U796" s="90"/>
      <c r="V796" s="90"/>
      <c r="W796" s="90"/>
      <c r="X796" s="90"/>
      <c r="Y796" s="90"/>
      <c r="Z796" s="90"/>
    </row>
    <row r="797">
      <c r="A797" s="90"/>
      <c r="B797" s="90"/>
      <c r="C797" s="90"/>
      <c r="D797" s="90"/>
      <c r="E797" s="90"/>
      <c r="F797" s="90"/>
      <c r="G797" s="90"/>
      <c r="H797" s="90"/>
      <c r="I797" s="90"/>
      <c r="J797" s="90"/>
      <c r="K797" s="90"/>
      <c r="L797" s="90"/>
      <c r="M797" s="90"/>
      <c r="N797" s="90"/>
      <c r="O797" s="90"/>
      <c r="P797" s="90"/>
      <c r="Q797" s="90"/>
      <c r="R797" s="90"/>
      <c r="S797" s="90"/>
      <c r="T797" s="90"/>
      <c r="U797" s="90"/>
      <c r="V797" s="90"/>
      <c r="W797" s="90"/>
      <c r="X797" s="90"/>
      <c r="Y797" s="90"/>
      <c r="Z797" s="90"/>
    </row>
    <row r="798">
      <c r="A798" s="90"/>
      <c r="B798" s="90"/>
      <c r="C798" s="90"/>
      <c r="D798" s="90"/>
      <c r="E798" s="90"/>
      <c r="F798" s="90"/>
      <c r="G798" s="90"/>
      <c r="H798" s="90"/>
      <c r="I798" s="90"/>
      <c r="J798" s="90"/>
      <c r="K798" s="90"/>
      <c r="L798" s="90"/>
      <c r="M798" s="90"/>
      <c r="N798" s="90"/>
      <c r="O798" s="90"/>
      <c r="P798" s="90"/>
      <c r="Q798" s="90"/>
      <c r="R798" s="90"/>
      <c r="S798" s="90"/>
      <c r="T798" s="90"/>
      <c r="U798" s="90"/>
      <c r="V798" s="90"/>
      <c r="W798" s="90"/>
      <c r="X798" s="90"/>
      <c r="Y798" s="90"/>
      <c r="Z798" s="90"/>
    </row>
    <row r="799">
      <c r="A799" s="90"/>
      <c r="B799" s="90"/>
      <c r="C799" s="90"/>
      <c r="D799" s="90"/>
      <c r="E799" s="90"/>
      <c r="F799" s="90"/>
      <c r="G799" s="90"/>
      <c r="H799" s="90"/>
      <c r="I799" s="90"/>
      <c r="J799" s="90"/>
      <c r="K799" s="90"/>
      <c r="L799" s="90"/>
      <c r="M799" s="90"/>
      <c r="N799" s="90"/>
      <c r="O799" s="90"/>
      <c r="P799" s="90"/>
      <c r="Q799" s="90"/>
      <c r="R799" s="90"/>
      <c r="S799" s="90"/>
      <c r="T799" s="90"/>
      <c r="U799" s="90"/>
      <c r="V799" s="90"/>
      <c r="W799" s="90"/>
      <c r="X799" s="90"/>
      <c r="Y799" s="90"/>
      <c r="Z799" s="90"/>
    </row>
    <row r="800">
      <c r="A800" s="90"/>
      <c r="B800" s="90"/>
      <c r="C800" s="90"/>
      <c r="D800" s="90"/>
      <c r="E800" s="90"/>
      <c r="F800" s="90"/>
      <c r="G800" s="90"/>
      <c r="H800" s="90"/>
      <c r="I800" s="90"/>
      <c r="J800" s="90"/>
      <c r="K800" s="90"/>
      <c r="L800" s="90"/>
      <c r="M800" s="90"/>
      <c r="N800" s="90"/>
      <c r="O800" s="90"/>
      <c r="P800" s="90"/>
      <c r="Q800" s="90"/>
      <c r="R800" s="90"/>
      <c r="S800" s="90"/>
      <c r="T800" s="90"/>
      <c r="U800" s="90"/>
      <c r="V800" s="90"/>
      <c r="W800" s="90"/>
      <c r="X800" s="90"/>
      <c r="Y800" s="90"/>
      <c r="Z800" s="90"/>
    </row>
    <row r="801">
      <c r="A801" s="90"/>
      <c r="B801" s="90"/>
      <c r="C801" s="90"/>
      <c r="D801" s="90"/>
      <c r="E801" s="90"/>
      <c r="F801" s="90"/>
      <c r="G801" s="90"/>
      <c r="H801" s="90"/>
      <c r="I801" s="90"/>
      <c r="J801" s="90"/>
      <c r="K801" s="90"/>
      <c r="L801" s="90"/>
      <c r="M801" s="90"/>
      <c r="N801" s="90"/>
      <c r="O801" s="90"/>
      <c r="P801" s="90"/>
      <c r="Q801" s="90"/>
      <c r="R801" s="90"/>
      <c r="S801" s="90"/>
      <c r="T801" s="90"/>
      <c r="U801" s="90"/>
      <c r="V801" s="90"/>
      <c r="W801" s="90"/>
      <c r="X801" s="90"/>
      <c r="Y801" s="90"/>
      <c r="Z801" s="90"/>
    </row>
    <row r="802">
      <c r="A802" s="90"/>
      <c r="B802" s="90"/>
      <c r="C802" s="90"/>
      <c r="D802" s="90"/>
      <c r="E802" s="90"/>
      <c r="F802" s="90"/>
      <c r="G802" s="90"/>
      <c r="H802" s="90"/>
      <c r="I802" s="90"/>
      <c r="J802" s="90"/>
      <c r="K802" s="90"/>
      <c r="L802" s="90"/>
      <c r="M802" s="90"/>
      <c r="N802" s="90"/>
      <c r="O802" s="90"/>
      <c r="P802" s="90"/>
      <c r="Q802" s="90"/>
      <c r="R802" s="90"/>
      <c r="S802" s="90"/>
      <c r="T802" s="90"/>
      <c r="U802" s="90"/>
      <c r="V802" s="90"/>
      <c r="W802" s="90"/>
      <c r="X802" s="90"/>
      <c r="Y802" s="90"/>
      <c r="Z802" s="90"/>
    </row>
    <row r="803">
      <c r="A803" s="90"/>
      <c r="B803" s="90"/>
      <c r="C803" s="90"/>
      <c r="D803" s="90"/>
      <c r="E803" s="90"/>
      <c r="F803" s="90"/>
      <c r="G803" s="90"/>
      <c r="H803" s="90"/>
      <c r="I803" s="90"/>
      <c r="J803" s="90"/>
      <c r="K803" s="90"/>
      <c r="L803" s="90"/>
      <c r="M803" s="90"/>
      <c r="N803" s="90"/>
      <c r="O803" s="90"/>
      <c r="P803" s="90"/>
      <c r="Q803" s="90"/>
      <c r="R803" s="90"/>
      <c r="S803" s="90"/>
      <c r="T803" s="90"/>
      <c r="U803" s="90"/>
      <c r="V803" s="90"/>
      <c r="W803" s="90"/>
      <c r="X803" s="90"/>
      <c r="Y803" s="90"/>
      <c r="Z803" s="90"/>
    </row>
    <row r="804">
      <c r="A804" s="90"/>
      <c r="B804" s="90"/>
      <c r="C804" s="90"/>
      <c r="D804" s="90"/>
      <c r="E804" s="90"/>
      <c r="F804" s="90"/>
      <c r="G804" s="90"/>
      <c r="H804" s="90"/>
      <c r="I804" s="90"/>
      <c r="J804" s="90"/>
      <c r="K804" s="90"/>
      <c r="L804" s="90"/>
      <c r="M804" s="90"/>
      <c r="N804" s="90"/>
      <c r="O804" s="90"/>
      <c r="P804" s="90"/>
      <c r="Q804" s="90"/>
      <c r="R804" s="90"/>
      <c r="S804" s="90"/>
      <c r="T804" s="90"/>
      <c r="U804" s="90"/>
      <c r="V804" s="90"/>
      <c r="W804" s="90"/>
      <c r="X804" s="90"/>
      <c r="Y804" s="90"/>
      <c r="Z804" s="90"/>
    </row>
    <row r="805">
      <c r="A805" s="90"/>
      <c r="B805" s="90"/>
      <c r="C805" s="90"/>
      <c r="D805" s="90"/>
      <c r="E805" s="90"/>
      <c r="F805" s="90"/>
      <c r="G805" s="90"/>
      <c r="H805" s="90"/>
      <c r="I805" s="90"/>
      <c r="J805" s="90"/>
      <c r="K805" s="90"/>
      <c r="L805" s="90"/>
      <c r="M805" s="90"/>
      <c r="N805" s="90"/>
      <c r="O805" s="90"/>
      <c r="P805" s="90"/>
      <c r="Q805" s="90"/>
      <c r="R805" s="90"/>
      <c r="S805" s="90"/>
      <c r="T805" s="90"/>
      <c r="U805" s="90"/>
      <c r="V805" s="90"/>
      <c r="W805" s="90"/>
      <c r="X805" s="90"/>
      <c r="Y805" s="90"/>
      <c r="Z805" s="90"/>
    </row>
    <row r="806">
      <c r="A806" s="90"/>
      <c r="B806" s="90"/>
      <c r="C806" s="90"/>
      <c r="D806" s="90"/>
      <c r="E806" s="90"/>
      <c r="F806" s="90"/>
      <c r="G806" s="90"/>
      <c r="H806" s="90"/>
      <c r="I806" s="90"/>
      <c r="J806" s="90"/>
      <c r="K806" s="90"/>
      <c r="L806" s="90"/>
      <c r="M806" s="90"/>
      <c r="N806" s="90"/>
      <c r="O806" s="90"/>
      <c r="P806" s="90"/>
      <c r="Q806" s="90"/>
      <c r="R806" s="90"/>
      <c r="S806" s="90"/>
      <c r="T806" s="90"/>
      <c r="U806" s="90"/>
      <c r="V806" s="90"/>
      <c r="W806" s="90"/>
      <c r="X806" s="90"/>
      <c r="Y806" s="90"/>
      <c r="Z806" s="90"/>
    </row>
    <row r="807">
      <c r="A807" s="90"/>
      <c r="B807" s="90"/>
      <c r="C807" s="90"/>
      <c r="D807" s="90"/>
      <c r="E807" s="90"/>
      <c r="F807" s="90"/>
      <c r="G807" s="90"/>
      <c r="H807" s="90"/>
      <c r="I807" s="90"/>
      <c r="J807" s="90"/>
      <c r="K807" s="90"/>
      <c r="L807" s="90"/>
      <c r="M807" s="90"/>
      <c r="N807" s="90"/>
      <c r="O807" s="90"/>
      <c r="P807" s="90"/>
      <c r="Q807" s="90"/>
      <c r="R807" s="90"/>
      <c r="S807" s="90"/>
      <c r="T807" s="90"/>
      <c r="U807" s="90"/>
      <c r="V807" s="90"/>
      <c r="W807" s="90"/>
      <c r="X807" s="90"/>
      <c r="Y807" s="90"/>
      <c r="Z807" s="90"/>
    </row>
    <row r="808">
      <c r="A808" s="90"/>
      <c r="B808" s="90"/>
      <c r="C808" s="90"/>
      <c r="D808" s="90"/>
      <c r="E808" s="90"/>
      <c r="F808" s="90"/>
      <c r="G808" s="90"/>
      <c r="H808" s="90"/>
      <c r="I808" s="90"/>
      <c r="J808" s="90"/>
      <c r="K808" s="90"/>
      <c r="L808" s="90"/>
      <c r="M808" s="90"/>
      <c r="N808" s="90"/>
      <c r="O808" s="90"/>
      <c r="P808" s="90"/>
      <c r="Q808" s="90"/>
      <c r="R808" s="90"/>
      <c r="S808" s="90"/>
      <c r="T808" s="90"/>
      <c r="U808" s="90"/>
      <c r="V808" s="90"/>
      <c r="W808" s="90"/>
      <c r="X808" s="90"/>
      <c r="Y808" s="90"/>
      <c r="Z808" s="90"/>
    </row>
    <row r="809">
      <c r="A809" s="90"/>
      <c r="B809" s="90"/>
      <c r="C809" s="90"/>
      <c r="D809" s="90"/>
      <c r="E809" s="90"/>
      <c r="F809" s="90"/>
      <c r="G809" s="90"/>
      <c r="H809" s="90"/>
      <c r="I809" s="90"/>
      <c r="J809" s="90"/>
      <c r="K809" s="90"/>
      <c r="L809" s="90"/>
      <c r="M809" s="90"/>
      <c r="N809" s="90"/>
      <c r="O809" s="90"/>
      <c r="P809" s="90"/>
      <c r="Q809" s="90"/>
      <c r="R809" s="90"/>
      <c r="S809" s="90"/>
      <c r="T809" s="90"/>
      <c r="U809" s="90"/>
      <c r="V809" s="90"/>
      <c r="W809" s="90"/>
      <c r="X809" s="90"/>
      <c r="Y809" s="90"/>
      <c r="Z809" s="90"/>
    </row>
    <row r="810">
      <c r="A810" s="90"/>
      <c r="B810" s="90"/>
      <c r="C810" s="90"/>
      <c r="D810" s="90"/>
      <c r="E810" s="90"/>
      <c r="F810" s="90"/>
      <c r="G810" s="90"/>
      <c r="H810" s="90"/>
      <c r="I810" s="90"/>
      <c r="J810" s="90"/>
      <c r="K810" s="90"/>
      <c r="L810" s="90"/>
      <c r="M810" s="90"/>
      <c r="N810" s="90"/>
      <c r="O810" s="90"/>
      <c r="P810" s="90"/>
      <c r="Q810" s="90"/>
      <c r="R810" s="90"/>
      <c r="S810" s="90"/>
      <c r="T810" s="90"/>
      <c r="U810" s="90"/>
      <c r="V810" s="90"/>
      <c r="W810" s="90"/>
      <c r="X810" s="90"/>
      <c r="Y810" s="90"/>
      <c r="Z810" s="90"/>
    </row>
    <row r="811">
      <c r="A811" s="90"/>
      <c r="B811" s="90"/>
      <c r="C811" s="90"/>
      <c r="D811" s="90"/>
      <c r="E811" s="90"/>
      <c r="F811" s="90"/>
      <c r="G811" s="90"/>
      <c r="H811" s="90"/>
      <c r="I811" s="90"/>
      <c r="J811" s="90"/>
      <c r="K811" s="90"/>
      <c r="L811" s="90"/>
      <c r="M811" s="90"/>
      <c r="N811" s="90"/>
      <c r="O811" s="90"/>
      <c r="P811" s="90"/>
      <c r="Q811" s="90"/>
      <c r="R811" s="90"/>
      <c r="S811" s="90"/>
      <c r="T811" s="90"/>
      <c r="U811" s="90"/>
      <c r="V811" s="90"/>
      <c r="W811" s="90"/>
      <c r="X811" s="90"/>
      <c r="Y811" s="90"/>
      <c r="Z811" s="90"/>
    </row>
    <row r="812">
      <c r="A812" s="90"/>
      <c r="B812" s="90"/>
      <c r="C812" s="90"/>
      <c r="D812" s="90"/>
      <c r="E812" s="90"/>
      <c r="F812" s="90"/>
      <c r="G812" s="90"/>
      <c r="H812" s="90"/>
      <c r="I812" s="90"/>
      <c r="J812" s="90"/>
      <c r="K812" s="90"/>
      <c r="L812" s="90"/>
      <c r="M812" s="90"/>
      <c r="N812" s="90"/>
      <c r="O812" s="90"/>
      <c r="P812" s="90"/>
      <c r="Q812" s="90"/>
      <c r="R812" s="90"/>
      <c r="S812" s="90"/>
      <c r="T812" s="90"/>
      <c r="U812" s="90"/>
      <c r="V812" s="90"/>
      <c r="W812" s="90"/>
      <c r="X812" s="90"/>
      <c r="Y812" s="90"/>
      <c r="Z812" s="90"/>
    </row>
    <row r="813">
      <c r="A813" s="90"/>
      <c r="B813" s="90"/>
      <c r="C813" s="90"/>
      <c r="D813" s="90"/>
      <c r="E813" s="90"/>
      <c r="F813" s="90"/>
      <c r="G813" s="90"/>
      <c r="H813" s="90"/>
      <c r="I813" s="90"/>
      <c r="J813" s="90"/>
      <c r="K813" s="90"/>
      <c r="L813" s="90"/>
      <c r="M813" s="90"/>
      <c r="N813" s="90"/>
      <c r="O813" s="90"/>
      <c r="P813" s="90"/>
      <c r="Q813" s="90"/>
      <c r="R813" s="90"/>
      <c r="S813" s="90"/>
      <c r="T813" s="90"/>
      <c r="U813" s="90"/>
      <c r="V813" s="90"/>
      <c r="W813" s="90"/>
      <c r="X813" s="90"/>
      <c r="Y813" s="90"/>
      <c r="Z813" s="90"/>
    </row>
    <row r="814">
      <c r="A814" s="90"/>
      <c r="B814" s="90"/>
      <c r="C814" s="90"/>
      <c r="D814" s="90"/>
      <c r="E814" s="90"/>
      <c r="F814" s="90"/>
      <c r="G814" s="90"/>
      <c r="H814" s="90"/>
      <c r="I814" s="90"/>
      <c r="J814" s="90"/>
      <c r="K814" s="90"/>
      <c r="L814" s="90"/>
      <c r="M814" s="90"/>
      <c r="N814" s="90"/>
      <c r="O814" s="90"/>
      <c r="P814" s="90"/>
      <c r="Q814" s="90"/>
      <c r="R814" s="90"/>
      <c r="S814" s="90"/>
      <c r="T814" s="90"/>
      <c r="U814" s="90"/>
      <c r="V814" s="90"/>
      <c r="W814" s="90"/>
      <c r="X814" s="90"/>
      <c r="Y814" s="90"/>
      <c r="Z814" s="90"/>
    </row>
    <row r="815">
      <c r="A815" s="90"/>
      <c r="B815" s="90"/>
      <c r="C815" s="90"/>
      <c r="D815" s="90"/>
      <c r="E815" s="90"/>
      <c r="F815" s="90"/>
      <c r="G815" s="90"/>
      <c r="H815" s="90"/>
      <c r="I815" s="90"/>
      <c r="J815" s="90"/>
      <c r="K815" s="90"/>
      <c r="L815" s="90"/>
      <c r="M815" s="90"/>
      <c r="N815" s="90"/>
      <c r="O815" s="90"/>
      <c r="P815" s="90"/>
      <c r="Q815" s="90"/>
      <c r="R815" s="90"/>
      <c r="S815" s="90"/>
      <c r="T815" s="90"/>
      <c r="U815" s="90"/>
      <c r="V815" s="90"/>
      <c r="W815" s="90"/>
      <c r="X815" s="90"/>
      <c r="Y815" s="90"/>
      <c r="Z815" s="90"/>
    </row>
    <row r="816">
      <c r="A816" s="90"/>
      <c r="B816" s="90"/>
      <c r="C816" s="90"/>
      <c r="D816" s="90"/>
      <c r="E816" s="90"/>
      <c r="F816" s="90"/>
      <c r="G816" s="90"/>
      <c r="H816" s="90"/>
      <c r="I816" s="90"/>
      <c r="J816" s="90"/>
      <c r="K816" s="90"/>
      <c r="L816" s="90"/>
      <c r="M816" s="90"/>
      <c r="N816" s="90"/>
      <c r="O816" s="90"/>
      <c r="P816" s="90"/>
      <c r="Q816" s="90"/>
      <c r="R816" s="90"/>
      <c r="S816" s="90"/>
      <c r="T816" s="90"/>
      <c r="U816" s="90"/>
      <c r="V816" s="90"/>
      <c r="W816" s="90"/>
      <c r="X816" s="90"/>
      <c r="Y816" s="90"/>
      <c r="Z816" s="90"/>
    </row>
    <row r="817">
      <c r="A817" s="90"/>
      <c r="B817" s="90"/>
      <c r="C817" s="90"/>
      <c r="D817" s="90"/>
      <c r="E817" s="90"/>
      <c r="F817" s="90"/>
      <c r="G817" s="90"/>
      <c r="H817" s="90"/>
      <c r="I817" s="90"/>
      <c r="J817" s="90"/>
      <c r="K817" s="90"/>
      <c r="L817" s="90"/>
      <c r="M817" s="90"/>
      <c r="N817" s="90"/>
      <c r="O817" s="90"/>
      <c r="P817" s="90"/>
      <c r="Q817" s="90"/>
      <c r="R817" s="90"/>
      <c r="S817" s="90"/>
      <c r="T817" s="90"/>
      <c r="U817" s="90"/>
      <c r="V817" s="90"/>
      <c r="W817" s="90"/>
      <c r="X817" s="90"/>
      <c r="Y817" s="90"/>
      <c r="Z817" s="90"/>
    </row>
    <row r="818">
      <c r="A818" s="90"/>
      <c r="B818" s="90"/>
      <c r="C818" s="90"/>
      <c r="D818" s="90"/>
      <c r="E818" s="90"/>
      <c r="F818" s="90"/>
      <c r="G818" s="90"/>
      <c r="H818" s="90"/>
      <c r="I818" s="90"/>
      <c r="J818" s="90"/>
      <c r="K818" s="90"/>
      <c r="L818" s="90"/>
      <c r="M818" s="90"/>
      <c r="N818" s="90"/>
      <c r="O818" s="90"/>
      <c r="P818" s="90"/>
      <c r="Q818" s="90"/>
      <c r="R818" s="90"/>
      <c r="S818" s="90"/>
      <c r="T818" s="90"/>
      <c r="U818" s="90"/>
      <c r="V818" s="90"/>
      <c r="W818" s="90"/>
      <c r="X818" s="90"/>
      <c r="Y818" s="90"/>
      <c r="Z818" s="90"/>
    </row>
    <row r="819">
      <c r="A819" s="90"/>
      <c r="B819" s="90"/>
      <c r="C819" s="90"/>
      <c r="D819" s="90"/>
      <c r="E819" s="90"/>
      <c r="F819" s="90"/>
      <c r="G819" s="90"/>
      <c r="H819" s="90"/>
      <c r="I819" s="90"/>
      <c r="J819" s="90"/>
      <c r="K819" s="90"/>
      <c r="L819" s="90"/>
      <c r="M819" s="90"/>
      <c r="N819" s="90"/>
      <c r="O819" s="90"/>
      <c r="P819" s="90"/>
      <c r="Q819" s="90"/>
      <c r="R819" s="90"/>
      <c r="S819" s="90"/>
      <c r="T819" s="90"/>
      <c r="U819" s="90"/>
      <c r="V819" s="90"/>
      <c r="W819" s="90"/>
      <c r="X819" s="90"/>
      <c r="Y819" s="90"/>
      <c r="Z819" s="90"/>
    </row>
    <row r="820">
      <c r="A820" s="90"/>
      <c r="B820" s="90"/>
      <c r="C820" s="90"/>
      <c r="D820" s="90"/>
      <c r="E820" s="90"/>
      <c r="F820" s="90"/>
      <c r="G820" s="90"/>
      <c r="H820" s="90"/>
      <c r="I820" s="90"/>
      <c r="J820" s="90"/>
      <c r="K820" s="90"/>
      <c r="L820" s="90"/>
      <c r="M820" s="90"/>
      <c r="N820" s="90"/>
      <c r="O820" s="90"/>
      <c r="P820" s="90"/>
      <c r="Q820" s="90"/>
      <c r="R820" s="90"/>
      <c r="S820" s="90"/>
      <c r="T820" s="90"/>
      <c r="U820" s="90"/>
      <c r="V820" s="90"/>
      <c r="W820" s="90"/>
      <c r="X820" s="90"/>
      <c r="Y820" s="90"/>
      <c r="Z820" s="90"/>
    </row>
    <row r="821">
      <c r="A821" s="90"/>
      <c r="B821" s="90"/>
      <c r="C821" s="90"/>
      <c r="D821" s="90"/>
      <c r="E821" s="90"/>
      <c r="F821" s="90"/>
      <c r="G821" s="90"/>
      <c r="H821" s="90"/>
      <c r="I821" s="90"/>
      <c r="J821" s="90"/>
      <c r="K821" s="90"/>
      <c r="L821" s="90"/>
      <c r="M821" s="90"/>
      <c r="N821" s="90"/>
      <c r="O821" s="90"/>
      <c r="P821" s="90"/>
      <c r="Q821" s="90"/>
      <c r="R821" s="90"/>
      <c r="S821" s="90"/>
      <c r="T821" s="90"/>
      <c r="U821" s="90"/>
      <c r="V821" s="90"/>
      <c r="W821" s="90"/>
      <c r="X821" s="90"/>
      <c r="Y821" s="90"/>
      <c r="Z821" s="90"/>
    </row>
    <row r="822">
      <c r="A822" s="90"/>
      <c r="B822" s="90"/>
      <c r="C822" s="90"/>
      <c r="D822" s="90"/>
      <c r="E822" s="90"/>
      <c r="F822" s="90"/>
      <c r="G822" s="90"/>
      <c r="H822" s="90"/>
      <c r="I822" s="90"/>
      <c r="J822" s="90"/>
      <c r="K822" s="90"/>
      <c r="L822" s="90"/>
      <c r="M822" s="90"/>
      <c r="N822" s="90"/>
      <c r="O822" s="90"/>
      <c r="P822" s="90"/>
      <c r="Q822" s="90"/>
      <c r="R822" s="90"/>
      <c r="S822" s="90"/>
      <c r="T822" s="90"/>
      <c r="U822" s="90"/>
      <c r="V822" s="90"/>
      <c r="W822" s="90"/>
      <c r="X822" s="90"/>
      <c r="Y822" s="90"/>
      <c r="Z822" s="90"/>
    </row>
    <row r="823">
      <c r="A823" s="90"/>
      <c r="B823" s="90"/>
      <c r="C823" s="90"/>
      <c r="D823" s="90"/>
      <c r="E823" s="90"/>
      <c r="F823" s="90"/>
      <c r="G823" s="90"/>
      <c r="H823" s="90"/>
      <c r="I823" s="90"/>
      <c r="J823" s="90"/>
      <c r="K823" s="90"/>
      <c r="L823" s="90"/>
      <c r="M823" s="90"/>
      <c r="N823" s="90"/>
      <c r="O823" s="90"/>
      <c r="P823" s="90"/>
      <c r="Q823" s="90"/>
      <c r="R823" s="90"/>
      <c r="S823" s="90"/>
      <c r="T823" s="90"/>
      <c r="U823" s="90"/>
      <c r="V823" s="90"/>
      <c r="W823" s="90"/>
      <c r="X823" s="90"/>
      <c r="Y823" s="90"/>
      <c r="Z823" s="90"/>
    </row>
    <row r="824">
      <c r="A824" s="90"/>
      <c r="B824" s="90"/>
      <c r="C824" s="90"/>
      <c r="D824" s="90"/>
      <c r="E824" s="90"/>
      <c r="F824" s="90"/>
      <c r="G824" s="90"/>
      <c r="H824" s="90"/>
      <c r="I824" s="90"/>
      <c r="J824" s="90"/>
      <c r="K824" s="90"/>
      <c r="L824" s="90"/>
      <c r="M824" s="90"/>
      <c r="N824" s="90"/>
      <c r="O824" s="90"/>
      <c r="P824" s="90"/>
      <c r="Q824" s="90"/>
      <c r="R824" s="90"/>
      <c r="S824" s="90"/>
      <c r="T824" s="90"/>
      <c r="U824" s="90"/>
      <c r="V824" s="90"/>
      <c r="W824" s="90"/>
      <c r="X824" s="90"/>
      <c r="Y824" s="90"/>
      <c r="Z824" s="90"/>
    </row>
    <row r="825">
      <c r="A825" s="90"/>
      <c r="B825" s="90"/>
      <c r="C825" s="90"/>
      <c r="D825" s="90"/>
      <c r="E825" s="90"/>
      <c r="F825" s="90"/>
      <c r="G825" s="90"/>
      <c r="H825" s="90"/>
      <c r="I825" s="90"/>
      <c r="J825" s="90"/>
      <c r="K825" s="90"/>
      <c r="L825" s="90"/>
      <c r="M825" s="90"/>
      <c r="N825" s="90"/>
      <c r="O825" s="90"/>
      <c r="P825" s="90"/>
      <c r="Q825" s="90"/>
      <c r="R825" s="90"/>
      <c r="S825" s="90"/>
      <c r="T825" s="90"/>
      <c r="U825" s="90"/>
      <c r="V825" s="90"/>
      <c r="W825" s="90"/>
      <c r="X825" s="90"/>
      <c r="Y825" s="90"/>
      <c r="Z825" s="90"/>
    </row>
    <row r="826">
      <c r="A826" s="90"/>
      <c r="B826" s="90"/>
      <c r="C826" s="90"/>
      <c r="D826" s="90"/>
      <c r="E826" s="90"/>
      <c r="F826" s="90"/>
      <c r="G826" s="90"/>
      <c r="H826" s="90"/>
      <c r="I826" s="90"/>
      <c r="J826" s="90"/>
      <c r="K826" s="90"/>
      <c r="L826" s="90"/>
      <c r="M826" s="90"/>
      <c r="N826" s="90"/>
      <c r="O826" s="90"/>
      <c r="P826" s="90"/>
      <c r="Q826" s="90"/>
      <c r="R826" s="90"/>
      <c r="S826" s="90"/>
      <c r="T826" s="90"/>
      <c r="U826" s="90"/>
      <c r="V826" s="90"/>
      <c r="W826" s="90"/>
      <c r="X826" s="90"/>
      <c r="Y826" s="90"/>
      <c r="Z826" s="90"/>
    </row>
    <row r="827">
      <c r="A827" s="90"/>
      <c r="B827" s="90"/>
      <c r="C827" s="90"/>
      <c r="D827" s="90"/>
      <c r="E827" s="90"/>
      <c r="F827" s="90"/>
      <c r="G827" s="90"/>
      <c r="H827" s="90"/>
      <c r="I827" s="90"/>
      <c r="J827" s="90"/>
      <c r="K827" s="90"/>
      <c r="L827" s="90"/>
      <c r="M827" s="90"/>
      <c r="N827" s="90"/>
      <c r="O827" s="90"/>
      <c r="P827" s="90"/>
      <c r="Q827" s="90"/>
      <c r="R827" s="90"/>
      <c r="S827" s="90"/>
      <c r="T827" s="90"/>
      <c r="U827" s="90"/>
      <c r="V827" s="90"/>
      <c r="W827" s="90"/>
      <c r="X827" s="90"/>
      <c r="Y827" s="90"/>
      <c r="Z827" s="90"/>
    </row>
    <row r="828">
      <c r="A828" s="90"/>
      <c r="B828" s="90"/>
      <c r="C828" s="90"/>
      <c r="D828" s="90"/>
      <c r="E828" s="90"/>
      <c r="F828" s="90"/>
      <c r="G828" s="90"/>
      <c r="H828" s="90"/>
      <c r="I828" s="90"/>
      <c r="J828" s="90"/>
      <c r="K828" s="90"/>
      <c r="L828" s="90"/>
      <c r="M828" s="90"/>
      <c r="N828" s="90"/>
      <c r="O828" s="90"/>
      <c r="P828" s="90"/>
      <c r="Q828" s="90"/>
      <c r="R828" s="90"/>
      <c r="S828" s="90"/>
      <c r="T828" s="90"/>
      <c r="U828" s="90"/>
      <c r="V828" s="90"/>
      <c r="W828" s="90"/>
      <c r="X828" s="90"/>
      <c r="Y828" s="90"/>
      <c r="Z828" s="90"/>
    </row>
    <row r="829">
      <c r="A829" s="90"/>
      <c r="B829" s="90"/>
      <c r="C829" s="90"/>
      <c r="D829" s="90"/>
      <c r="E829" s="90"/>
      <c r="F829" s="90"/>
      <c r="G829" s="90"/>
      <c r="H829" s="90"/>
      <c r="I829" s="90"/>
      <c r="J829" s="90"/>
      <c r="K829" s="90"/>
      <c r="L829" s="90"/>
      <c r="M829" s="90"/>
      <c r="N829" s="90"/>
      <c r="O829" s="90"/>
      <c r="P829" s="90"/>
      <c r="Q829" s="90"/>
      <c r="R829" s="90"/>
      <c r="S829" s="90"/>
      <c r="T829" s="90"/>
      <c r="U829" s="90"/>
      <c r="V829" s="90"/>
      <c r="W829" s="90"/>
      <c r="X829" s="90"/>
      <c r="Y829" s="90"/>
      <c r="Z829" s="90"/>
    </row>
    <row r="830">
      <c r="A830" s="90"/>
      <c r="B830" s="90"/>
      <c r="C830" s="90"/>
      <c r="D830" s="90"/>
      <c r="E830" s="90"/>
      <c r="F830" s="90"/>
      <c r="G830" s="90"/>
      <c r="H830" s="90"/>
      <c r="I830" s="90"/>
      <c r="J830" s="90"/>
      <c r="K830" s="90"/>
      <c r="L830" s="90"/>
      <c r="M830" s="90"/>
      <c r="N830" s="90"/>
      <c r="O830" s="90"/>
      <c r="P830" s="90"/>
      <c r="Q830" s="90"/>
      <c r="R830" s="90"/>
      <c r="S830" s="90"/>
      <c r="T830" s="90"/>
      <c r="U830" s="90"/>
      <c r="V830" s="90"/>
      <c r="W830" s="90"/>
      <c r="X830" s="90"/>
      <c r="Y830" s="90"/>
      <c r="Z830" s="90"/>
    </row>
    <row r="831">
      <c r="A831" s="90"/>
      <c r="B831" s="90"/>
      <c r="C831" s="90"/>
      <c r="D831" s="90"/>
      <c r="E831" s="90"/>
      <c r="F831" s="90"/>
      <c r="G831" s="90"/>
      <c r="H831" s="90"/>
      <c r="I831" s="90"/>
      <c r="J831" s="90"/>
      <c r="K831" s="90"/>
      <c r="L831" s="90"/>
      <c r="M831" s="90"/>
      <c r="N831" s="90"/>
      <c r="O831" s="90"/>
      <c r="P831" s="90"/>
      <c r="Q831" s="90"/>
      <c r="R831" s="90"/>
      <c r="S831" s="90"/>
      <c r="T831" s="90"/>
      <c r="U831" s="90"/>
      <c r="V831" s="90"/>
      <c r="W831" s="90"/>
      <c r="X831" s="90"/>
      <c r="Y831" s="90"/>
      <c r="Z831" s="90"/>
    </row>
    <row r="832">
      <c r="A832" s="90"/>
      <c r="B832" s="90"/>
      <c r="C832" s="90"/>
      <c r="D832" s="90"/>
      <c r="E832" s="90"/>
      <c r="F832" s="90"/>
      <c r="G832" s="90"/>
      <c r="H832" s="90"/>
      <c r="I832" s="90"/>
      <c r="J832" s="90"/>
      <c r="K832" s="90"/>
      <c r="L832" s="90"/>
      <c r="M832" s="90"/>
      <c r="N832" s="90"/>
      <c r="O832" s="90"/>
      <c r="P832" s="90"/>
      <c r="Q832" s="90"/>
      <c r="R832" s="90"/>
      <c r="S832" s="90"/>
      <c r="T832" s="90"/>
      <c r="U832" s="90"/>
      <c r="V832" s="90"/>
      <c r="W832" s="90"/>
      <c r="X832" s="90"/>
      <c r="Y832" s="90"/>
      <c r="Z832" s="90"/>
    </row>
    <row r="833">
      <c r="A833" s="90"/>
      <c r="B833" s="90"/>
      <c r="C833" s="90"/>
      <c r="D833" s="90"/>
      <c r="E833" s="90"/>
      <c r="F833" s="90"/>
      <c r="G833" s="90"/>
      <c r="H833" s="90"/>
      <c r="I833" s="90"/>
      <c r="J833" s="90"/>
      <c r="K833" s="90"/>
      <c r="L833" s="90"/>
      <c r="M833" s="90"/>
      <c r="N833" s="90"/>
      <c r="O833" s="90"/>
      <c r="P833" s="90"/>
      <c r="Q833" s="90"/>
      <c r="R833" s="90"/>
      <c r="S833" s="90"/>
      <c r="T833" s="90"/>
      <c r="U833" s="90"/>
      <c r="V833" s="90"/>
      <c r="W833" s="90"/>
      <c r="X833" s="90"/>
      <c r="Y833" s="90"/>
      <c r="Z833" s="90"/>
    </row>
    <row r="834">
      <c r="A834" s="90"/>
      <c r="B834" s="90"/>
      <c r="C834" s="90"/>
      <c r="D834" s="90"/>
      <c r="E834" s="90"/>
      <c r="F834" s="90"/>
      <c r="G834" s="90"/>
      <c r="H834" s="90"/>
      <c r="I834" s="90"/>
      <c r="J834" s="90"/>
      <c r="K834" s="90"/>
      <c r="L834" s="90"/>
      <c r="M834" s="90"/>
      <c r="N834" s="90"/>
      <c r="O834" s="90"/>
      <c r="P834" s="90"/>
      <c r="Q834" s="90"/>
      <c r="R834" s="90"/>
      <c r="S834" s="90"/>
      <c r="T834" s="90"/>
      <c r="U834" s="90"/>
      <c r="V834" s="90"/>
      <c r="W834" s="90"/>
      <c r="X834" s="90"/>
      <c r="Y834" s="90"/>
      <c r="Z834" s="90"/>
    </row>
    <row r="835">
      <c r="A835" s="90"/>
      <c r="B835" s="90"/>
      <c r="C835" s="90"/>
      <c r="D835" s="90"/>
      <c r="E835" s="90"/>
      <c r="F835" s="90"/>
      <c r="G835" s="90"/>
      <c r="H835" s="90"/>
      <c r="I835" s="90"/>
      <c r="J835" s="90"/>
      <c r="K835" s="90"/>
      <c r="L835" s="90"/>
      <c r="M835" s="90"/>
      <c r="N835" s="90"/>
      <c r="O835" s="90"/>
      <c r="P835" s="90"/>
      <c r="Q835" s="90"/>
      <c r="R835" s="90"/>
      <c r="S835" s="90"/>
      <c r="T835" s="90"/>
      <c r="U835" s="90"/>
      <c r="V835" s="90"/>
      <c r="W835" s="90"/>
      <c r="X835" s="90"/>
      <c r="Y835" s="90"/>
      <c r="Z835" s="90"/>
    </row>
    <row r="836">
      <c r="A836" s="90"/>
      <c r="B836" s="90"/>
      <c r="C836" s="90"/>
      <c r="D836" s="90"/>
      <c r="E836" s="90"/>
      <c r="F836" s="90"/>
      <c r="G836" s="90"/>
      <c r="H836" s="90"/>
      <c r="I836" s="90"/>
      <c r="J836" s="90"/>
      <c r="K836" s="90"/>
      <c r="L836" s="90"/>
      <c r="M836" s="90"/>
      <c r="N836" s="90"/>
      <c r="O836" s="90"/>
      <c r="P836" s="90"/>
      <c r="Q836" s="90"/>
      <c r="R836" s="90"/>
      <c r="S836" s="90"/>
      <c r="T836" s="90"/>
      <c r="U836" s="90"/>
      <c r="V836" s="90"/>
      <c r="W836" s="90"/>
      <c r="X836" s="90"/>
      <c r="Y836" s="90"/>
      <c r="Z836" s="90"/>
    </row>
    <row r="837">
      <c r="A837" s="90"/>
      <c r="B837" s="90"/>
      <c r="C837" s="90"/>
      <c r="D837" s="90"/>
      <c r="E837" s="90"/>
      <c r="F837" s="90"/>
      <c r="G837" s="90"/>
      <c r="H837" s="90"/>
      <c r="I837" s="90"/>
      <c r="J837" s="90"/>
      <c r="K837" s="90"/>
      <c r="L837" s="90"/>
      <c r="M837" s="90"/>
      <c r="N837" s="90"/>
      <c r="O837" s="90"/>
      <c r="P837" s="90"/>
      <c r="Q837" s="90"/>
      <c r="R837" s="90"/>
      <c r="S837" s="90"/>
      <c r="T837" s="90"/>
      <c r="U837" s="90"/>
      <c r="V837" s="90"/>
      <c r="W837" s="90"/>
      <c r="X837" s="90"/>
      <c r="Y837" s="90"/>
      <c r="Z837" s="90"/>
    </row>
    <row r="838">
      <c r="A838" s="90"/>
      <c r="B838" s="90"/>
      <c r="C838" s="90"/>
      <c r="D838" s="90"/>
      <c r="E838" s="90"/>
      <c r="F838" s="90"/>
      <c r="G838" s="90"/>
      <c r="H838" s="90"/>
      <c r="I838" s="90"/>
      <c r="J838" s="90"/>
      <c r="K838" s="90"/>
      <c r="L838" s="90"/>
      <c r="M838" s="90"/>
      <c r="N838" s="90"/>
      <c r="O838" s="90"/>
      <c r="P838" s="90"/>
      <c r="Q838" s="90"/>
      <c r="R838" s="90"/>
      <c r="S838" s="90"/>
      <c r="T838" s="90"/>
      <c r="U838" s="90"/>
      <c r="V838" s="90"/>
      <c r="W838" s="90"/>
      <c r="X838" s="90"/>
      <c r="Y838" s="90"/>
      <c r="Z838" s="90"/>
    </row>
    <row r="839">
      <c r="A839" s="90"/>
      <c r="B839" s="90"/>
      <c r="C839" s="90"/>
      <c r="D839" s="90"/>
      <c r="E839" s="90"/>
      <c r="F839" s="90"/>
      <c r="G839" s="90"/>
      <c r="H839" s="90"/>
      <c r="I839" s="90"/>
      <c r="J839" s="90"/>
      <c r="K839" s="90"/>
      <c r="L839" s="90"/>
      <c r="M839" s="90"/>
      <c r="N839" s="90"/>
      <c r="O839" s="90"/>
      <c r="P839" s="90"/>
      <c r="Q839" s="90"/>
      <c r="R839" s="90"/>
      <c r="S839" s="90"/>
      <c r="T839" s="90"/>
      <c r="U839" s="90"/>
      <c r="V839" s="90"/>
      <c r="W839" s="90"/>
      <c r="X839" s="90"/>
      <c r="Y839" s="90"/>
      <c r="Z839" s="90"/>
    </row>
    <row r="840">
      <c r="A840" s="90"/>
      <c r="B840" s="90"/>
      <c r="C840" s="90"/>
      <c r="D840" s="90"/>
      <c r="E840" s="90"/>
      <c r="F840" s="90"/>
      <c r="G840" s="90"/>
      <c r="H840" s="90"/>
      <c r="I840" s="90"/>
      <c r="J840" s="90"/>
      <c r="K840" s="90"/>
      <c r="L840" s="90"/>
      <c r="M840" s="90"/>
      <c r="N840" s="90"/>
      <c r="O840" s="90"/>
      <c r="P840" s="90"/>
      <c r="Q840" s="90"/>
      <c r="R840" s="90"/>
      <c r="S840" s="90"/>
      <c r="T840" s="90"/>
      <c r="U840" s="90"/>
      <c r="V840" s="90"/>
      <c r="W840" s="90"/>
      <c r="X840" s="90"/>
      <c r="Y840" s="90"/>
      <c r="Z840" s="90"/>
    </row>
    <row r="841">
      <c r="A841" s="90"/>
      <c r="B841" s="90"/>
      <c r="C841" s="90"/>
      <c r="D841" s="90"/>
      <c r="E841" s="90"/>
      <c r="F841" s="90"/>
      <c r="G841" s="90"/>
      <c r="H841" s="90"/>
      <c r="I841" s="90"/>
      <c r="J841" s="90"/>
      <c r="K841" s="90"/>
      <c r="L841" s="90"/>
      <c r="M841" s="90"/>
      <c r="N841" s="90"/>
      <c r="O841" s="90"/>
      <c r="P841" s="90"/>
      <c r="Q841" s="90"/>
      <c r="R841" s="90"/>
      <c r="S841" s="90"/>
      <c r="T841" s="90"/>
      <c r="U841" s="90"/>
      <c r="V841" s="90"/>
      <c r="W841" s="90"/>
      <c r="X841" s="90"/>
      <c r="Y841" s="90"/>
      <c r="Z841" s="90"/>
    </row>
    <row r="842">
      <c r="A842" s="90"/>
      <c r="B842" s="90"/>
      <c r="C842" s="90"/>
      <c r="D842" s="90"/>
      <c r="E842" s="90"/>
      <c r="F842" s="90"/>
      <c r="G842" s="90"/>
      <c r="H842" s="90"/>
      <c r="I842" s="90"/>
      <c r="J842" s="90"/>
      <c r="K842" s="90"/>
      <c r="L842" s="90"/>
      <c r="M842" s="90"/>
      <c r="N842" s="90"/>
      <c r="O842" s="90"/>
      <c r="P842" s="90"/>
      <c r="Q842" s="90"/>
      <c r="R842" s="90"/>
      <c r="S842" s="90"/>
      <c r="T842" s="90"/>
      <c r="U842" s="90"/>
      <c r="V842" s="90"/>
      <c r="W842" s="90"/>
      <c r="X842" s="90"/>
      <c r="Y842" s="90"/>
      <c r="Z842" s="90"/>
    </row>
    <row r="843">
      <c r="A843" s="90"/>
      <c r="B843" s="90"/>
      <c r="C843" s="90"/>
      <c r="D843" s="90"/>
      <c r="E843" s="90"/>
      <c r="F843" s="90"/>
      <c r="G843" s="90"/>
      <c r="H843" s="90"/>
      <c r="I843" s="90"/>
      <c r="J843" s="90"/>
      <c r="K843" s="90"/>
      <c r="L843" s="90"/>
      <c r="M843" s="90"/>
      <c r="N843" s="90"/>
      <c r="O843" s="90"/>
      <c r="P843" s="90"/>
      <c r="Q843" s="90"/>
      <c r="R843" s="90"/>
      <c r="S843" s="90"/>
      <c r="T843" s="90"/>
      <c r="U843" s="90"/>
      <c r="V843" s="90"/>
      <c r="W843" s="90"/>
      <c r="X843" s="90"/>
      <c r="Y843" s="90"/>
      <c r="Z843" s="90"/>
    </row>
    <row r="844">
      <c r="A844" s="90"/>
      <c r="B844" s="90"/>
      <c r="C844" s="90"/>
      <c r="D844" s="90"/>
      <c r="E844" s="90"/>
      <c r="F844" s="90"/>
      <c r="G844" s="90"/>
      <c r="H844" s="90"/>
      <c r="I844" s="90"/>
      <c r="J844" s="90"/>
      <c r="K844" s="90"/>
      <c r="L844" s="90"/>
      <c r="M844" s="90"/>
      <c r="N844" s="90"/>
      <c r="O844" s="90"/>
      <c r="P844" s="90"/>
      <c r="Q844" s="90"/>
      <c r="R844" s="90"/>
      <c r="S844" s="90"/>
      <c r="T844" s="90"/>
      <c r="U844" s="90"/>
      <c r="V844" s="90"/>
      <c r="W844" s="90"/>
      <c r="X844" s="90"/>
      <c r="Y844" s="90"/>
      <c r="Z844" s="90"/>
    </row>
    <row r="845">
      <c r="A845" s="90"/>
      <c r="B845" s="90"/>
      <c r="C845" s="90"/>
      <c r="D845" s="90"/>
      <c r="E845" s="90"/>
      <c r="F845" s="90"/>
      <c r="G845" s="90"/>
      <c r="H845" s="90"/>
      <c r="I845" s="90"/>
      <c r="J845" s="90"/>
      <c r="K845" s="90"/>
      <c r="L845" s="90"/>
      <c r="M845" s="90"/>
      <c r="N845" s="90"/>
      <c r="O845" s="90"/>
      <c r="P845" s="90"/>
      <c r="Q845" s="90"/>
      <c r="R845" s="90"/>
      <c r="S845" s="90"/>
      <c r="T845" s="90"/>
      <c r="U845" s="90"/>
      <c r="V845" s="90"/>
      <c r="W845" s="90"/>
      <c r="X845" s="90"/>
      <c r="Y845" s="90"/>
      <c r="Z845" s="90"/>
    </row>
    <row r="846">
      <c r="A846" s="90"/>
      <c r="B846" s="90"/>
      <c r="C846" s="90"/>
      <c r="D846" s="90"/>
      <c r="E846" s="90"/>
      <c r="F846" s="90"/>
      <c r="G846" s="90"/>
      <c r="H846" s="90"/>
      <c r="I846" s="90"/>
      <c r="J846" s="90"/>
      <c r="K846" s="90"/>
      <c r="L846" s="90"/>
      <c r="M846" s="90"/>
      <c r="N846" s="90"/>
      <c r="O846" s="90"/>
      <c r="P846" s="90"/>
      <c r="Q846" s="90"/>
      <c r="R846" s="90"/>
      <c r="S846" s="90"/>
      <c r="T846" s="90"/>
      <c r="U846" s="90"/>
      <c r="V846" s="90"/>
      <c r="W846" s="90"/>
      <c r="X846" s="90"/>
      <c r="Y846" s="90"/>
      <c r="Z846" s="90"/>
    </row>
    <row r="847">
      <c r="A847" s="90"/>
      <c r="B847" s="90"/>
      <c r="C847" s="90"/>
      <c r="D847" s="90"/>
      <c r="E847" s="90"/>
      <c r="F847" s="90"/>
      <c r="G847" s="90"/>
      <c r="H847" s="90"/>
      <c r="I847" s="90"/>
      <c r="J847" s="90"/>
      <c r="K847" s="90"/>
      <c r="L847" s="90"/>
      <c r="M847" s="90"/>
      <c r="N847" s="90"/>
      <c r="O847" s="90"/>
      <c r="P847" s="90"/>
      <c r="Q847" s="90"/>
      <c r="R847" s="90"/>
      <c r="S847" s="90"/>
      <c r="T847" s="90"/>
      <c r="U847" s="90"/>
      <c r="V847" s="90"/>
      <c r="W847" s="90"/>
      <c r="X847" s="90"/>
      <c r="Y847" s="90"/>
      <c r="Z847" s="90"/>
    </row>
    <row r="848">
      <c r="A848" s="90"/>
      <c r="B848" s="90"/>
      <c r="C848" s="90"/>
      <c r="D848" s="90"/>
      <c r="E848" s="90"/>
      <c r="F848" s="90"/>
      <c r="G848" s="90"/>
      <c r="H848" s="90"/>
      <c r="I848" s="90"/>
      <c r="J848" s="90"/>
      <c r="K848" s="90"/>
      <c r="L848" s="90"/>
      <c r="M848" s="90"/>
      <c r="N848" s="90"/>
      <c r="O848" s="90"/>
      <c r="P848" s="90"/>
      <c r="Q848" s="90"/>
      <c r="R848" s="90"/>
      <c r="S848" s="90"/>
      <c r="T848" s="90"/>
      <c r="U848" s="90"/>
      <c r="V848" s="90"/>
      <c r="W848" s="90"/>
      <c r="X848" s="90"/>
      <c r="Y848" s="90"/>
      <c r="Z848" s="90"/>
    </row>
    <row r="849">
      <c r="A849" s="90"/>
      <c r="B849" s="90"/>
      <c r="C849" s="90"/>
      <c r="D849" s="90"/>
      <c r="E849" s="90"/>
      <c r="F849" s="90"/>
      <c r="G849" s="90"/>
      <c r="H849" s="90"/>
      <c r="I849" s="90"/>
      <c r="J849" s="90"/>
      <c r="K849" s="90"/>
      <c r="L849" s="90"/>
      <c r="M849" s="90"/>
      <c r="N849" s="90"/>
      <c r="O849" s="90"/>
      <c r="P849" s="90"/>
      <c r="Q849" s="90"/>
      <c r="R849" s="90"/>
      <c r="S849" s="90"/>
      <c r="T849" s="90"/>
      <c r="U849" s="90"/>
      <c r="V849" s="90"/>
      <c r="W849" s="90"/>
      <c r="X849" s="90"/>
      <c r="Y849" s="90"/>
      <c r="Z849" s="90"/>
    </row>
    <row r="850">
      <c r="A850" s="90"/>
      <c r="B850" s="90"/>
      <c r="C850" s="90"/>
      <c r="D850" s="90"/>
      <c r="E850" s="90"/>
      <c r="F850" s="90"/>
      <c r="G850" s="90"/>
      <c r="H850" s="90"/>
      <c r="I850" s="90"/>
      <c r="J850" s="90"/>
      <c r="K850" s="90"/>
      <c r="L850" s="90"/>
      <c r="M850" s="90"/>
      <c r="N850" s="90"/>
      <c r="O850" s="90"/>
      <c r="P850" s="90"/>
      <c r="Q850" s="90"/>
      <c r="R850" s="90"/>
      <c r="S850" s="90"/>
      <c r="T850" s="90"/>
      <c r="U850" s="90"/>
      <c r="V850" s="90"/>
      <c r="W850" s="90"/>
      <c r="X850" s="90"/>
      <c r="Y850" s="90"/>
      <c r="Z850" s="90"/>
    </row>
    <row r="851">
      <c r="A851" s="90"/>
      <c r="B851" s="90"/>
      <c r="C851" s="90"/>
      <c r="D851" s="90"/>
      <c r="E851" s="90"/>
      <c r="F851" s="90"/>
      <c r="G851" s="90"/>
      <c r="H851" s="90"/>
      <c r="I851" s="90"/>
      <c r="J851" s="90"/>
      <c r="K851" s="90"/>
      <c r="L851" s="90"/>
      <c r="M851" s="90"/>
      <c r="N851" s="90"/>
      <c r="O851" s="90"/>
      <c r="P851" s="90"/>
      <c r="Q851" s="90"/>
      <c r="R851" s="90"/>
      <c r="S851" s="90"/>
      <c r="T851" s="90"/>
      <c r="U851" s="90"/>
      <c r="V851" s="90"/>
      <c r="W851" s="90"/>
      <c r="X851" s="90"/>
      <c r="Y851" s="90"/>
      <c r="Z851" s="90"/>
    </row>
    <row r="852">
      <c r="A852" s="90"/>
      <c r="B852" s="90"/>
      <c r="C852" s="90"/>
      <c r="D852" s="90"/>
      <c r="E852" s="90"/>
      <c r="F852" s="90"/>
      <c r="G852" s="90"/>
      <c r="H852" s="90"/>
      <c r="I852" s="90"/>
      <c r="J852" s="90"/>
      <c r="K852" s="90"/>
      <c r="L852" s="90"/>
      <c r="M852" s="90"/>
      <c r="N852" s="90"/>
      <c r="O852" s="90"/>
      <c r="P852" s="90"/>
      <c r="Q852" s="90"/>
      <c r="R852" s="90"/>
      <c r="S852" s="90"/>
      <c r="T852" s="90"/>
      <c r="U852" s="90"/>
      <c r="V852" s="90"/>
      <c r="W852" s="90"/>
      <c r="X852" s="90"/>
      <c r="Y852" s="90"/>
      <c r="Z852" s="90"/>
    </row>
    <row r="853">
      <c r="A853" s="90"/>
      <c r="B853" s="90"/>
      <c r="C853" s="90"/>
      <c r="D853" s="90"/>
      <c r="E853" s="90"/>
      <c r="F853" s="90"/>
      <c r="G853" s="90"/>
      <c r="H853" s="90"/>
      <c r="I853" s="90"/>
      <c r="J853" s="90"/>
      <c r="K853" s="90"/>
      <c r="L853" s="90"/>
      <c r="M853" s="90"/>
      <c r="N853" s="90"/>
      <c r="O853" s="90"/>
      <c r="P853" s="90"/>
      <c r="Q853" s="90"/>
      <c r="R853" s="90"/>
      <c r="S853" s="90"/>
      <c r="T853" s="90"/>
      <c r="U853" s="90"/>
      <c r="V853" s="90"/>
      <c r="W853" s="90"/>
      <c r="X853" s="90"/>
      <c r="Y853" s="90"/>
      <c r="Z853" s="90"/>
    </row>
    <row r="854">
      <c r="A854" s="90"/>
      <c r="B854" s="90"/>
      <c r="C854" s="90"/>
      <c r="D854" s="90"/>
      <c r="E854" s="90"/>
      <c r="F854" s="90"/>
      <c r="G854" s="90"/>
      <c r="H854" s="90"/>
      <c r="I854" s="90"/>
      <c r="J854" s="90"/>
      <c r="K854" s="90"/>
      <c r="L854" s="90"/>
      <c r="M854" s="90"/>
      <c r="N854" s="90"/>
      <c r="O854" s="90"/>
      <c r="P854" s="90"/>
      <c r="Q854" s="90"/>
      <c r="R854" s="90"/>
      <c r="S854" s="90"/>
      <c r="T854" s="90"/>
      <c r="U854" s="90"/>
      <c r="V854" s="90"/>
      <c r="W854" s="90"/>
      <c r="X854" s="90"/>
      <c r="Y854" s="90"/>
      <c r="Z854" s="90"/>
    </row>
    <row r="855">
      <c r="A855" s="90"/>
      <c r="B855" s="90"/>
      <c r="C855" s="90"/>
      <c r="D855" s="90"/>
      <c r="E855" s="90"/>
      <c r="F855" s="90"/>
      <c r="G855" s="90"/>
      <c r="H855" s="90"/>
      <c r="I855" s="90"/>
      <c r="J855" s="90"/>
      <c r="K855" s="90"/>
      <c r="L855" s="90"/>
      <c r="M855" s="90"/>
      <c r="N855" s="90"/>
      <c r="O855" s="90"/>
      <c r="P855" s="90"/>
      <c r="Q855" s="90"/>
      <c r="R855" s="90"/>
      <c r="S855" s="90"/>
      <c r="T855" s="90"/>
      <c r="U855" s="90"/>
      <c r="V855" s="90"/>
      <c r="W855" s="90"/>
      <c r="X855" s="90"/>
      <c r="Y855" s="90"/>
      <c r="Z855" s="90"/>
    </row>
    <row r="856">
      <c r="A856" s="90"/>
      <c r="B856" s="90"/>
      <c r="C856" s="90"/>
      <c r="D856" s="90"/>
      <c r="E856" s="90"/>
      <c r="F856" s="90"/>
      <c r="G856" s="90"/>
      <c r="H856" s="90"/>
      <c r="I856" s="90"/>
      <c r="J856" s="90"/>
      <c r="K856" s="90"/>
      <c r="L856" s="90"/>
      <c r="M856" s="90"/>
      <c r="N856" s="90"/>
      <c r="O856" s="90"/>
      <c r="P856" s="90"/>
      <c r="Q856" s="90"/>
      <c r="R856" s="90"/>
      <c r="S856" s="90"/>
      <c r="T856" s="90"/>
      <c r="U856" s="90"/>
      <c r="V856" s="90"/>
      <c r="W856" s="90"/>
      <c r="X856" s="90"/>
      <c r="Y856" s="90"/>
      <c r="Z856" s="90"/>
    </row>
    <row r="857">
      <c r="A857" s="90"/>
      <c r="B857" s="90"/>
      <c r="C857" s="90"/>
      <c r="D857" s="90"/>
      <c r="E857" s="90"/>
      <c r="F857" s="90"/>
      <c r="G857" s="90"/>
      <c r="H857" s="90"/>
      <c r="I857" s="90"/>
      <c r="J857" s="90"/>
      <c r="K857" s="90"/>
      <c r="L857" s="90"/>
      <c r="M857" s="90"/>
      <c r="N857" s="90"/>
      <c r="O857" s="90"/>
      <c r="P857" s="90"/>
      <c r="Q857" s="90"/>
      <c r="R857" s="90"/>
      <c r="S857" s="90"/>
      <c r="T857" s="90"/>
      <c r="U857" s="90"/>
      <c r="V857" s="90"/>
      <c r="W857" s="90"/>
      <c r="X857" s="90"/>
      <c r="Y857" s="90"/>
      <c r="Z857" s="90"/>
    </row>
    <row r="858">
      <c r="A858" s="90"/>
      <c r="B858" s="90"/>
      <c r="C858" s="90"/>
      <c r="D858" s="90"/>
      <c r="E858" s="90"/>
      <c r="F858" s="90"/>
      <c r="G858" s="90"/>
      <c r="H858" s="90"/>
      <c r="I858" s="90"/>
      <c r="J858" s="90"/>
      <c r="K858" s="90"/>
      <c r="L858" s="90"/>
      <c r="M858" s="90"/>
      <c r="N858" s="90"/>
      <c r="O858" s="90"/>
      <c r="P858" s="90"/>
      <c r="Q858" s="90"/>
      <c r="R858" s="90"/>
      <c r="S858" s="90"/>
      <c r="T858" s="90"/>
      <c r="U858" s="90"/>
      <c r="V858" s="90"/>
      <c r="W858" s="90"/>
      <c r="X858" s="90"/>
      <c r="Y858" s="90"/>
      <c r="Z858" s="90"/>
    </row>
    <row r="859">
      <c r="A859" s="90"/>
      <c r="B859" s="90"/>
      <c r="C859" s="90"/>
      <c r="D859" s="90"/>
      <c r="E859" s="90"/>
      <c r="F859" s="90"/>
      <c r="G859" s="90"/>
      <c r="H859" s="90"/>
      <c r="I859" s="90"/>
      <c r="J859" s="90"/>
      <c r="K859" s="90"/>
      <c r="L859" s="90"/>
      <c r="M859" s="90"/>
      <c r="N859" s="90"/>
      <c r="O859" s="90"/>
      <c r="P859" s="90"/>
      <c r="Q859" s="90"/>
      <c r="R859" s="90"/>
      <c r="S859" s="90"/>
      <c r="T859" s="90"/>
      <c r="U859" s="90"/>
      <c r="V859" s="90"/>
      <c r="W859" s="90"/>
      <c r="X859" s="90"/>
      <c r="Y859" s="90"/>
      <c r="Z859" s="90"/>
    </row>
    <row r="860">
      <c r="A860" s="90"/>
      <c r="B860" s="90"/>
      <c r="C860" s="90"/>
      <c r="D860" s="90"/>
      <c r="E860" s="90"/>
      <c r="F860" s="90"/>
      <c r="G860" s="90"/>
      <c r="H860" s="90"/>
      <c r="I860" s="90"/>
      <c r="J860" s="90"/>
      <c r="K860" s="90"/>
      <c r="L860" s="90"/>
      <c r="M860" s="90"/>
      <c r="N860" s="90"/>
      <c r="O860" s="90"/>
      <c r="P860" s="90"/>
      <c r="Q860" s="90"/>
      <c r="R860" s="90"/>
      <c r="S860" s="90"/>
      <c r="T860" s="90"/>
      <c r="U860" s="90"/>
      <c r="V860" s="90"/>
      <c r="W860" s="90"/>
      <c r="X860" s="90"/>
      <c r="Y860" s="90"/>
      <c r="Z860" s="90"/>
    </row>
    <row r="861">
      <c r="A861" s="90"/>
      <c r="B861" s="90"/>
      <c r="C861" s="90"/>
      <c r="D861" s="90"/>
      <c r="E861" s="90"/>
      <c r="F861" s="90"/>
      <c r="G861" s="90"/>
      <c r="H861" s="90"/>
      <c r="I861" s="90"/>
      <c r="J861" s="90"/>
      <c r="K861" s="90"/>
      <c r="L861" s="90"/>
      <c r="M861" s="90"/>
      <c r="N861" s="90"/>
      <c r="O861" s="90"/>
      <c r="P861" s="90"/>
      <c r="Q861" s="90"/>
      <c r="R861" s="90"/>
      <c r="S861" s="90"/>
      <c r="T861" s="90"/>
      <c r="U861" s="90"/>
      <c r="V861" s="90"/>
      <c r="W861" s="90"/>
      <c r="X861" s="90"/>
      <c r="Y861" s="90"/>
      <c r="Z861" s="90"/>
    </row>
    <row r="862">
      <c r="A862" s="90"/>
      <c r="B862" s="90"/>
      <c r="C862" s="90"/>
      <c r="D862" s="90"/>
      <c r="E862" s="90"/>
      <c r="F862" s="90"/>
      <c r="G862" s="90"/>
      <c r="H862" s="90"/>
      <c r="I862" s="90"/>
      <c r="J862" s="90"/>
      <c r="K862" s="90"/>
      <c r="L862" s="90"/>
      <c r="M862" s="90"/>
      <c r="N862" s="90"/>
      <c r="O862" s="90"/>
      <c r="P862" s="90"/>
      <c r="Q862" s="90"/>
      <c r="R862" s="90"/>
      <c r="S862" s="90"/>
      <c r="T862" s="90"/>
      <c r="U862" s="90"/>
      <c r="V862" s="90"/>
      <c r="W862" s="90"/>
      <c r="X862" s="90"/>
      <c r="Y862" s="90"/>
      <c r="Z862" s="90"/>
    </row>
    <row r="863">
      <c r="A863" s="90"/>
      <c r="B863" s="90"/>
      <c r="C863" s="90"/>
      <c r="D863" s="90"/>
      <c r="E863" s="90"/>
      <c r="F863" s="90"/>
      <c r="G863" s="90"/>
      <c r="H863" s="90"/>
      <c r="I863" s="90"/>
      <c r="J863" s="90"/>
      <c r="K863" s="90"/>
      <c r="L863" s="90"/>
      <c r="M863" s="90"/>
      <c r="N863" s="90"/>
      <c r="O863" s="90"/>
      <c r="P863" s="90"/>
      <c r="Q863" s="90"/>
      <c r="R863" s="90"/>
      <c r="S863" s="90"/>
      <c r="T863" s="90"/>
      <c r="U863" s="90"/>
      <c r="V863" s="90"/>
      <c r="W863" s="90"/>
      <c r="X863" s="90"/>
      <c r="Y863" s="90"/>
      <c r="Z863" s="90"/>
    </row>
    <row r="864">
      <c r="A864" s="90"/>
      <c r="B864" s="90"/>
      <c r="C864" s="90"/>
      <c r="D864" s="90"/>
      <c r="E864" s="90"/>
      <c r="F864" s="90"/>
      <c r="G864" s="90"/>
      <c r="H864" s="90"/>
      <c r="I864" s="90"/>
      <c r="J864" s="90"/>
      <c r="K864" s="90"/>
      <c r="L864" s="90"/>
      <c r="M864" s="90"/>
      <c r="N864" s="90"/>
      <c r="O864" s="90"/>
      <c r="P864" s="90"/>
      <c r="Q864" s="90"/>
      <c r="R864" s="90"/>
      <c r="S864" s="90"/>
      <c r="T864" s="90"/>
      <c r="U864" s="90"/>
      <c r="V864" s="90"/>
      <c r="W864" s="90"/>
      <c r="X864" s="90"/>
      <c r="Y864" s="90"/>
      <c r="Z864" s="90"/>
    </row>
    <row r="865">
      <c r="A865" s="90"/>
      <c r="B865" s="90"/>
      <c r="C865" s="90"/>
      <c r="D865" s="90"/>
      <c r="E865" s="90"/>
      <c r="F865" s="90"/>
      <c r="G865" s="90"/>
      <c r="H865" s="90"/>
      <c r="I865" s="90"/>
      <c r="J865" s="90"/>
      <c r="K865" s="90"/>
      <c r="L865" s="90"/>
      <c r="M865" s="90"/>
      <c r="N865" s="90"/>
      <c r="O865" s="90"/>
      <c r="P865" s="90"/>
      <c r="Q865" s="90"/>
      <c r="R865" s="90"/>
      <c r="S865" s="90"/>
      <c r="T865" s="90"/>
      <c r="U865" s="90"/>
      <c r="V865" s="90"/>
      <c r="W865" s="90"/>
      <c r="X865" s="90"/>
      <c r="Y865" s="90"/>
      <c r="Z865" s="90"/>
    </row>
    <row r="866">
      <c r="A866" s="90"/>
      <c r="B866" s="90"/>
      <c r="C866" s="90"/>
      <c r="D866" s="90"/>
      <c r="E866" s="90"/>
      <c r="F866" s="90"/>
      <c r="G866" s="90"/>
      <c r="H866" s="90"/>
      <c r="I866" s="90"/>
      <c r="J866" s="90"/>
      <c r="K866" s="90"/>
      <c r="L866" s="90"/>
      <c r="M866" s="90"/>
      <c r="N866" s="90"/>
      <c r="O866" s="90"/>
      <c r="P866" s="90"/>
      <c r="Q866" s="90"/>
      <c r="R866" s="90"/>
      <c r="S866" s="90"/>
      <c r="T866" s="90"/>
      <c r="U866" s="90"/>
      <c r="V866" s="90"/>
      <c r="W866" s="90"/>
      <c r="X866" s="90"/>
      <c r="Y866" s="90"/>
      <c r="Z866" s="90"/>
    </row>
    <row r="867">
      <c r="A867" s="90"/>
      <c r="B867" s="90"/>
      <c r="C867" s="90"/>
      <c r="D867" s="90"/>
      <c r="E867" s="90"/>
      <c r="F867" s="90"/>
      <c r="G867" s="90"/>
      <c r="H867" s="90"/>
      <c r="I867" s="90"/>
      <c r="J867" s="90"/>
      <c r="K867" s="90"/>
      <c r="L867" s="90"/>
      <c r="M867" s="90"/>
      <c r="N867" s="90"/>
      <c r="O867" s="90"/>
      <c r="P867" s="90"/>
      <c r="Q867" s="90"/>
      <c r="R867" s="90"/>
      <c r="S867" s="90"/>
      <c r="T867" s="90"/>
      <c r="U867" s="90"/>
      <c r="V867" s="90"/>
      <c r="W867" s="90"/>
      <c r="X867" s="90"/>
      <c r="Y867" s="90"/>
      <c r="Z867" s="90"/>
    </row>
    <row r="868">
      <c r="A868" s="90"/>
      <c r="B868" s="90"/>
      <c r="C868" s="90"/>
      <c r="D868" s="90"/>
      <c r="E868" s="90"/>
      <c r="F868" s="90"/>
      <c r="G868" s="90"/>
      <c r="H868" s="90"/>
      <c r="I868" s="90"/>
      <c r="J868" s="90"/>
      <c r="K868" s="90"/>
      <c r="L868" s="90"/>
      <c r="M868" s="90"/>
      <c r="N868" s="90"/>
      <c r="O868" s="90"/>
      <c r="P868" s="90"/>
      <c r="Q868" s="90"/>
      <c r="R868" s="90"/>
      <c r="S868" s="90"/>
      <c r="T868" s="90"/>
      <c r="U868" s="90"/>
      <c r="V868" s="90"/>
      <c r="W868" s="90"/>
      <c r="X868" s="90"/>
      <c r="Y868" s="90"/>
      <c r="Z868" s="90"/>
    </row>
    <row r="869">
      <c r="A869" s="90"/>
      <c r="B869" s="90"/>
      <c r="C869" s="90"/>
      <c r="D869" s="90"/>
      <c r="E869" s="90"/>
      <c r="F869" s="90"/>
      <c r="G869" s="90"/>
      <c r="H869" s="90"/>
      <c r="I869" s="90"/>
      <c r="J869" s="90"/>
      <c r="K869" s="90"/>
      <c r="L869" s="90"/>
      <c r="M869" s="90"/>
      <c r="N869" s="90"/>
      <c r="O869" s="90"/>
      <c r="P869" s="90"/>
      <c r="Q869" s="90"/>
      <c r="R869" s="90"/>
      <c r="S869" s="90"/>
      <c r="T869" s="90"/>
      <c r="U869" s="90"/>
      <c r="V869" s="90"/>
      <c r="W869" s="90"/>
      <c r="X869" s="90"/>
      <c r="Y869" s="90"/>
      <c r="Z869" s="90"/>
    </row>
    <row r="870">
      <c r="A870" s="90"/>
      <c r="B870" s="90"/>
      <c r="C870" s="90"/>
      <c r="D870" s="90"/>
      <c r="E870" s="90"/>
      <c r="F870" s="90"/>
      <c r="G870" s="90"/>
      <c r="H870" s="90"/>
      <c r="I870" s="90"/>
      <c r="J870" s="90"/>
      <c r="K870" s="90"/>
      <c r="L870" s="90"/>
      <c r="M870" s="90"/>
      <c r="N870" s="90"/>
      <c r="O870" s="90"/>
      <c r="P870" s="90"/>
      <c r="Q870" s="90"/>
      <c r="R870" s="90"/>
      <c r="S870" s="90"/>
      <c r="T870" s="90"/>
      <c r="U870" s="90"/>
      <c r="V870" s="90"/>
      <c r="W870" s="90"/>
      <c r="X870" s="90"/>
      <c r="Y870" s="90"/>
      <c r="Z870" s="90"/>
    </row>
    <row r="871">
      <c r="A871" s="90"/>
      <c r="B871" s="90"/>
      <c r="C871" s="90"/>
      <c r="D871" s="90"/>
      <c r="E871" s="90"/>
      <c r="F871" s="90"/>
      <c r="G871" s="90"/>
      <c r="H871" s="90"/>
      <c r="I871" s="90"/>
      <c r="J871" s="90"/>
      <c r="K871" s="90"/>
      <c r="L871" s="90"/>
      <c r="M871" s="90"/>
      <c r="N871" s="90"/>
      <c r="O871" s="90"/>
      <c r="P871" s="90"/>
      <c r="Q871" s="90"/>
      <c r="R871" s="90"/>
      <c r="S871" s="90"/>
      <c r="T871" s="90"/>
      <c r="U871" s="90"/>
      <c r="V871" s="90"/>
      <c r="W871" s="90"/>
      <c r="X871" s="90"/>
      <c r="Y871" s="90"/>
      <c r="Z871" s="90"/>
    </row>
    <row r="872">
      <c r="A872" s="90"/>
      <c r="B872" s="90"/>
      <c r="C872" s="90"/>
      <c r="D872" s="90"/>
      <c r="E872" s="90"/>
      <c r="F872" s="90"/>
      <c r="G872" s="90"/>
      <c r="H872" s="90"/>
      <c r="I872" s="90"/>
      <c r="J872" s="90"/>
      <c r="K872" s="90"/>
      <c r="L872" s="90"/>
      <c r="M872" s="90"/>
      <c r="N872" s="90"/>
      <c r="O872" s="90"/>
      <c r="P872" s="90"/>
      <c r="Q872" s="90"/>
      <c r="R872" s="90"/>
      <c r="S872" s="90"/>
      <c r="T872" s="90"/>
      <c r="U872" s="90"/>
      <c r="V872" s="90"/>
      <c r="W872" s="90"/>
      <c r="X872" s="90"/>
      <c r="Y872" s="90"/>
      <c r="Z872" s="90"/>
    </row>
    <row r="873">
      <c r="A873" s="90"/>
      <c r="B873" s="90"/>
      <c r="C873" s="90"/>
      <c r="D873" s="90"/>
      <c r="E873" s="90"/>
      <c r="F873" s="90"/>
      <c r="G873" s="90"/>
      <c r="H873" s="90"/>
      <c r="I873" s="90"/>
      <c r="J873" s="90"/>
      <c r="K873" s="90"/>
      <c r="L873" s="90"/>
      <c r="M873" s="90"/>
      <c r="N873" s="90"/>
      <c r="O873" s="90"/>
      <c r="P873" s="90"/>
      <c r="Q873" s="90"/>
      <c r="R873" s="90"/>
      <c r="S873" s="90"/>
      <c r="T873" s="90"/>
      <c r="U873" s="90"/>
      <c r="V873" s="90"/>
      <c r="W873" s="90"/>
      <c r="X873" s="90"/>
      <c r="Y873" s="90"/>
      <c r="Z873" s="90"/>
    </row>
    <row r="874">
      <c r="A874" s="90"/>
      <c r="B874" s="90"/>
      <c r="C874" s="90"/>
      <c r="D874" s="90"/>
      <c r="E874" s="90"/>
      <c r="F874" s="90"/>
      <c r="G874" s="90"/>
      <c r="H874" s="90"/>
      <c r="I874" s="90"/>
      <c r="J874" s="90"/>
      <c r="K874" s="90"/>
      <c r="L874" s="90"/>
      <c r="M874" s="90"/>
      <c r="N874" s="90"/>
      <c r="O874" s="90"/>
      <c r="P874" s="90"/>
      <c r="Q874" s="90"/>
      <c r="R874" s="90"/>
      <c r="S874" s="90"/>
      <c r="T874" s="90"/>
      <c r="U874" s="90"/>
      <c r="V874" s="90"/>
      <c r="W874" s="90"/>
      <c r="X874" s="90"/>
      <c r="Y874" s="90"/>
      <c r="Z874" s="90"/>
    </row>
    <row r="875">
      <c r="A875" s="90"/>
      <c r="B875" s="90"/>
      <c r="C875" s="90"/>
      <c r="D875" s="90"/>
      <c r="E875" s="90"/>
      <c r="F875" s="90"/>
      <c r="G875" s="90"/>
      <c r="H875" s="90"/>
      <c r="I875" s="90"/>
      <c r="J875" s="90"/>
      <c r="K875" s="90"/>
      <c r="L875" s="90"/>
      <c r="M875" s="90"/>
      <c r="N875" s="90"/>
      <c r="O875" s="90"/>
      <c r="P875" s="90"/>
      <c r="Q875" s="90"/>
      <c r="R875" s="90"/>
      <c r="S875" s="90"/>
      <c r="T875" s="90"/>
      <c r="U875" s="90"/>
      <c r="V875" s="90"/>
      <c r="W875" s="90"/>
      <c r="X875" s="90"/>
      <c r="Y875" s="90"/>
      <c r="Z875" s="90"/>
    </row>
    <row r="876">
      <c r="A876" s="90"/>
      <c r="B876" s="90"/>
      <c r="C876" s="90"/>
      <c r="D876" s="90"/>
      <c r="E876" s="90"/>
      <c r="F876" s="90"/>
      <c r="G876" s="90"/>
      <c r="H876" s="90"/>
      <c r="I876" s="90"/>
      <c r="J876" s="90"/>
      <c r="K876" s="90"/>
      <c r="L876" s="90"/>
      <c r="M876" s="90"/>
      <c r="N876" s="90"/>
      <c r="O876" s="90"/>
      <c r="P876" s="90"/>
      <c r="Q876" s="90"/>
      <c r="R876" s="90"/>
      <c r="S876" s="90"/>
      <c r="T876" s="90"/>
      <c r="U876" s="90"/>
      <c r="V876" s="90"/>
      <c r="W876" s="90"/>
      <c r="X876" s="90"/>
      <c r="Y876" s="90"/>
      <c r="Z876" s="90"/>
    </row>
    <row r="877">
      <c r="A877" s="90"/>
      <c r="B877" s="90"/>
      <c r="C877" s="90"/>
      <c r="D877" s="90"/>
      <c r="E877" s="90"/>
      <c r="F877" s="90"/>
      <c r="G877" s="90"/>
      <c r="H877" s="90"/>
      <c r="I877" s="90"/>
      <c r="J877" s="90"/>
      <c r="K877" s="90"/>
      <c r="L877" s="90"/>
      <c r="M877" s="90"/>
      <c r="N877" s="90"/>
      <c r="O877" s="90"/>
      <c r="P877" s="90"/>
      <c r="Q877" s="90"/>
      <c r="R877" s="90"/>
      <c r="S877" s="90"/>
      <c r="T877" s="90"/>
      <c r="U877" s="90"/>
      <c r="V877" s="90"/>
      <c r="W877" s="90"/>
      <c r="X877" s="90"/>
      <c r="Y877" s="90"/>
      <c r="Z877" s="90"/>
    </row>
    <row r="878">
      <c r="A878" s="90"/>
      <c r="B878" s="90"/>
      <c r="C878" s="90"/>
      <c r="D878" s="90"/>
      <c r="E878" s="90"/>
      <c r="F878" s="90"/>
      <c r="G878" s="90"/>
      <c r="H878" s="90"/>
      <c r="I878" s="90"/>
      <c r="J878" s="90"/>
      <c r="K878" s="90"/>
      <c r="L878" s="90"/>
      <c r="M878" s="90"/>
      <c r="N878" s="90"/>
      <c r="O878" s="90"/>
      <c r="P878" s="90"/>
      <c r="Q878" s="90"/>
      <c r="R878" s="90"/>
      <c r="S878" s="90"/>
      <c r="T878" s="90"/>
      <c r="U878" s="90"/>
      <c r="V878" s="90"/>
      <c r="W878" s="90"/>
      <c r="X878" s="90"/>
      <c r="Y878" s="90"/>
      <c r="Z878" s="90"/>
    </row>
    <row r="879">
      <c r="A879" s="90"/>
      <c r="B879" s="90"/>
      <c r="C879" s="90"/>
      <c r="D879" s="90"/>
      <c r="E879" s="90"/>
      <c r="F879" s="90"/>
      <c r="G879" s="90"/>
      <c r="H879" s="90"/>
      <c r="I879" s="90"/>
      <c r="J879" s="90"/>
      <c r="K879" s="90"/>
      <c r="L879" s="90"/>
      <c r="M879" s="90"/>
      <c r="N879" s="90"/>
      <c r="O879" s="90"/>
      <c r="P879" s="90"/>
      <c r="Q879" s="90"/>
      <c r="R879" s="90"/>
      <c r="S879" s="90"/>
      <c r="T879" s="90"/>
      <c r="U879" s="90"/>
      <c r="V879" s="90"/>
      <c r="W879" s="90"/>
      <c r="X879" s="90"/>
      <c r="Y879" s="90"/>
      <c r="Z879" s="90"/>
    </row>
    <row r="880">
      <c r="A880" s="90"/>
      <c r="B880" s="90"/>
      <c r="C880" s="90"/>
      <c r="D880" s="90"/>
      <c r="E880" s="90"/>
      <c r="F880" s="90"/>
      <c r="G880" s="90"/>
      <c r="H880" s="90"/>
      <c r="I880" s="90"/>
      <c r="J880" s="90"/>
      <c r="K880" s="90"/>
      <c r="L880" s="90"/>
      <c r="M880" s="90"/>
      <c r="N880" s="90"/>
      <c r="O880" s="90"/>
      <c r="P880" s="90"/>
      <c r="Q880" s="90"/>
      <c r="R880" s="90"/>
      <c r="S880" s="90"/>
      <c r="T880" s="90"/>
      <c r="U880" s="90"/>
      <c r="V880" s="90"/>
      <c r="W880" s="90"/>
      <c r="X880" s="90"/>
      <c r="Y880" s="90"/>
      <c r="Z880" s="90"/>
    </row>
    <row r="881">
      <c r="A881" s="90"/>
      <c r="B881" s="90"/>
      <c r="C881" s="90"/>
      <c r="D881" s="90"/>
      <c r="E881" s="90"/>
      <c r="F881" s="90"/>
      <c r="G881" s="90"/>
      <c r="H881" s="90"/>
      <c r="I881" s="90"/>
      <c r="J881" s="90"/>
      <c r="K881" s="90"/>
      <c r="L881" s="90"/>
      <c r="M881" s="90"/>
      <c r="N881" s="90"/>
      <c r="O881" s="90"/>
      <c r="P881" s="90"/>
      <c r="Q881" s="90"/>
      <c r="R881" s="90"/>
      <c r="S881" s="90"/>
      <c r="T881" s="90"/>
      <c r="U881" s="90"/>
      <c r="V881" s="90"/>
      <c r="W881" s="90"/>
      <c r="X881" s="90"/>
      <c r="Y881" s="90"/>
      <c r="Z881" s="90"/>
    </row>
    <row r="882">
      <c r="A882" s="90"/>
      <c r="B882" s="90"/>
      <c r="C882" s="90"/>
      <c r="D882" s="90"/>
      <c r="E882" s="90"/>
      <c r="F882" s="90"/>
      <c r="G882" s="90"/>
      <c r="H882" s="90"/>
      <c r="I882" s="90"/>
      <c r="J882" s="90"/>
      <c r="K882" s="90"/>
      <c r="L882" s="90"/>
      <c r="M882" s="90"/>
      <c r="N882" s="90"/>
      <c r="O882" s="90"/>
      <c r="P882" s="90"/>
      <c r="Q882" s="90"/>
      <c r="R882" s="90"/>
      <c r="S882" s="90"/>
      <c r="T882" s="90"/>
      <c r="U882" s="90"/>
      <c r="V882" s="90"/>
      <c r="W882" s="90"/>
      <c r="X882" s="90"/>
      <c r="Y882" s="90"/>
      <c r="Z882" s="90"/>
    </row>
    <row r="883">
      <c r="A883" s="90"/>
      <c r="B883" s="90"/>
      <c r="C883" s="90"/>
      <c r="D883" s="90"/>
      <c r="E883" s="90"/>
      <c r="F883" s="90"/>
      <c r="G883" s="90"/>
      <c r="H883" s="90"/>
      <c r="I883" s="90"/>
      <c r="J883" s="90"/>
      <c r="K883" s="90"/>
      <c r="L883" s="90"/>
      <c r="M883" s="90"/>
      <c r="N883" s="90"/>
      <c r="O883" s="90"/>
      <c r="P883" s="90"/>
      <c r="Q883" s="90"/>
      <c r="R883" s="90"/>
      <c r="S883" s="90"/>
      <c r="T883" s="90"/>
      <c r="U883" s="90"/>
      <c r="V883" s="90"/>
      <c r="W883" s="90"/>
      <c r="X883" s="90"/>
      <c r="Y883" s="90"/>
      <c r="Z883" s="90"/>
    </row>
    <row r="884">
      <c r="A884" s="90"/>
      <c r="B884" s="90"/>
      <c r="C884" s="90"/>
      <c r="D884" s="90"/>
      <c r="E884" s="90"/>
      <c r="F884" s="90"/>
      <c r="G884" s="90"/>
      <c r="H884" s="90"/>
      <c r="I884" s="90"/>
      <c r="J884" s="90"/>
      <c r="K884" s="90"/>
      <c r="L884" s="90"/>
      <c r="M884" s="90"/>
      <c r="N884" s="90"/>
      <c r="O884" s="90"/>
      <c r="P884" s="90"/>
      <c r="Q884" s="90"/>
      <c r="R884" s="90"/>
      <c r="S884" s="90"/>
      <c r="T884" s="90"/>
      <c r="U884" s="90"/>
      <c r="V884" s="90"/>
      <c r="W884" s="90"/>
      <c r="X884" s="90"/>
      <c r="Y884" s="90"/>
      <c r="Z884" s="90"/>
    </row>
    <row r="885">
      <c r="A885" s="90"/>
      <c r="B885" s="90"/>
      <c r="C885" s="90"/>
      <c r="D885" s="90"/>
      <c r="E885" s="90"/>
      <c r="F885" s="90"/>
      <c r="G885" s="90"/>
      <c r="H885" s="90"/>
      <c r="I885" s="90"/>
      <c r="J885" s="90"/>
      <c r="K885" s="90"/>
      <c r="L885" s="90"/>
      <c r="M885" s="90"/>
      <c r="N885" s="90"/>
      <c r="O885" s="90"/>
      <c r="P885" s="90"/>
      <c r="Q885" s="90"/>
      <c r="R885" s="90"/>
      <c r="S885" s="90"/>
      <c r="T885" s="90"/>
      <c r="U885" s="90"/>
      <c r="V885" s="90"/>
      <c r="W885" s="90"/>
      <c r="X885" s="90"/>
      <c r="Y885" s="90"/>
      <c r="Z885" s="90"/>
    </row>
    <row r="886">
      <c r="A886" s="90"/>
      <c r="B886" s="90"/>
      <c r="C886" s="90"/>
      <c r="D886" s="90"/>
      <c r="E886" s="90"/>
      <c r="F886" s="90"/>
      <c r="G886" s="90"/>
      <c r="H886" s="90"/>
      <c r="I886" s="90"/>
      <c r="J886" s="90"/>
      <c r="K886" s="90"/>
      <c r="L886" s="90"/>
      <c r="M886" s="90"/>
      <c r="N886" s="90"/>
      <c r="O886" s="90"/>
      <c r="P886" s="90"/>
      <c r="Q886" s="90"/>
      <c r="R886" s="90"/>
      <c r="S886" s="90"/>
      <c r="T886" s="90"/>
      <c r="U886" s="90"/>
      <c r="V886" s="90"/>
      <c r="W886" s="90"/>
      <c r="X886" s="90"/>
      <c r="Y886" s="90"/>
      <c r="Z886" s="90"/>
    </row>
    <row r="887">
      <c r="A887" s="90"/>
      <c r="B887" s="90"/>
      <c r="C887" s="90"/>
      <c r="D887" s="90"/>
      <c r="E887" s="90"/>
      <c r="F887" s="90"/>
      <c r="G887" s="90"/>
      <c r="H887" s="90"/>
      <c r="I887" s="90"/>
      <c r="J887" s="90"/>
      <c r="K887" s="90"/>
      <c r="L887" s="90"/>
      <c r="M887" s="90"/>
      <c r="N887" s="90"/>
      <c r="O887" s="90"/>
      <c r="P887" s="90"/>
      <c r="Q887" s="90"/>
      <c r="R887" s="90"/>
      <c r="S887" s="90"/>
      <c r="T887" s="90"/>
      <c r="U887" s="90"/>
      <c r="V887" s="90"/>
      <c r="W887" s="90"/>
      <c r="X887" s="90"/>
      <c r="Y887" s="90"/>
      <c r="Z887" s="90"/>
    </row>
    <row r="888">
      <c r="A888" s="90"/>
      <c r="B888" s="90"/>
      <c r="C888" s="90"/>
      <c r="D888" s="90"/>
      <c r="E888" s="90"/>
      <c r="F888" s="90"/>
      <c r="G888" s="90"/>
      <c r="H888" s="90"/>
      <c r="I888" s="90"/>
      <c r="J888" s="90"/>
      <c r="K888" s="90"/>
      <c r="L888" s="90"/>
      <c r="M888" s="90"/>
      <c r="N888" s="90"/>
      <c r="O888" s="90"/>
      <c r="P888" s="90"/>
      <c r="Q888" s="90"/>
      <c r="R888" s="90"/>
      <c r="S888" s="90"/>
      <c r="T888" s="90"/>
      <c r="U888" s="90"/>
      <c r="V888" s="90"/>
      <c r="W888" s="90"/>
      <c r="X888" s="90"/>
      <c r="Y888" s="90"/>
      <c r="Z888" s="90"/>
    </row>
    <row r="889">
      <c r="A889" s="90"/>
      <c r="B889" s="90"/>
      <c r="C889" s="90"/>
      <c r="D889" s="90"/>
      <c r="E889" s="90"/>
      <c r="F889" s="90"/>
      <c r="G889" s="90"/>
      <c r="H889" s="90"/>
      <c r="I889" s="90"/>
      <c r="J889" s="90"/>
      <c r="K889" s="90"/>
      <c r="L889" s="90"/>
      <c r="M889" s="90"/>
      <c r="N889" s="90"/>
      <c r="O889" s="90"/>
      <c r="P889" s="90"/>
      <c r="Q889" s="90"/>
      <c r="R889" s="90"/>
      <c r="S889" s="90"/>
      <c r="T889" s="90"/>
      <c r="U889" s="90"/>
      <c r="V889" s="90"/>
      <c r="W889" s="90"/>
      <c r="X889" s="90"/>
      <c r="Y889" s="90"/>
      <c r="Z889" s="90"/>
    </row>
    <row r="890">
      <c r="A890" s="90"/>
      <c r="B890" s="90"/>
      <c r="C890" s="90"/>
      <c r="D890" s="90"/>
      <c r="E890" s="90"/>
      <c r="F890" s="90"/>
      <c r="G890" s="90"/>
      <c r="H890" s="90"/>
      <c r="I890" s="90"/>
      <c r="J890" s="90"/>
      <c r="K890" s="90"/>
      <c r="L890" s="90"/>
      <c r="M890" s="90"/>
      <c r="N890" s="90"/>
      <c r="O890" s="90"/>
      <c r="P890" s="90"/>
      <c r="Q890" s="90"/>
      <c r="R890" s="90"/>
      <c r="S890" s="90"/>
      <c r="T890" s="90"/>
      <c r="U890" s="90"/>
      <c r="V890" s="90"/>
      <c r="W890" s="90"/>
      <c r="X890" s="90"/>
      <c r="Y890" s="90"/>
      <c r="Z890" s="90"/>
    </row>
    <row r="891">
      <c r="A891" s="90"/>
      <c r="B891" s="90"/>
      <c r="C891" s="90"/>
      <c r="D891" s="90"/>
      <c r="E891" s="90"/>
      <c r="F891" s="90"/>
      <c r="G891" s="90"/>
      <c r="H891" s="90"/>
      <c r="I891" s="90"/>
      <c r="J891" s="90"/>
      <c r="K891" s="90"/>
      <c r="L891" s="90"/>
      <c r="M891" s="90"/>
      <c r="N891" s="90"/>
      <c r="O891" s="90"/>
      <c r="P891" s="90"/>
      <c r="Q891" s="90"/>
      <c r="R891" s="90"/>
      <c r="S891" s="90"/>
      <c r="T891" s="90"/>
      <c r="U891" s="90"/>
      <c r="V891" s="90"/>
      <c r="W891" s="90"/>
      <c r="X891" s="90"/>
      <c r="Y891" s="90"/>
      <c r="Z891" s="90"/>
    </row>
    <row r="892">
      <c r="A892" s="90"/>
      <c r="B892" s="90"/>
      <c r="C892" s="90"/>
      <c r="D892" s="90"/>
      <c r="E892" s="90"/>
      <c r="F892" s="90"/>
      <c r="G892" s="90"/>
      <c r="H892" s="90"/>
      <c r="I892" s="90"/>
      <c r="J892" s="90"/>
      <c r="K892" s="90"/>
      <c r="L892" s="90"/>
      <c r="M892" s="90"/>
      <c r="N892" s="90"/>
      <c r="O892" s="90"/>
      <c r="P892" s="90"/>
      <c r="Q892" s="90"/>
      <c r="R892" s="90"/>
      <c r="S892" s="90"/>
      <c r="T892" s="90"/>
      <c r="U892" s="90"/>
      <c r="V892" s="90"/>
      <c r="W892" s="90"/>
      <c r="X892" s="90"/>
      <c r="Y892" s="90"/>
      <c r="Z892" s="90"/>
    </row>
    <row r="893">
      <c r="A893" s="90"/>
      <c r="B893" s="90"/>
      <c r="C893" s="90"/>
      <c r="D893" s="90"/>
      <c r="E893" s="90"/>
      <c r="F893" s="90"/>
      <c r="G893" s="90"/>
      <c r="H893" s="90"/>
      <c r="I893" s="90"/>
      <c r="J893" s="90"/>
      <c r="K893" s="90"/>
      <c r="L893" s="90"/>
      <c r="M893" s="90"/>
      <c r="N893" s="90"/>
      <c r="O893" s="90"/>
      <c r="P893" s="90"/>
      <c r="Q893" s="90"/>
      <c r="R893" s="90"/>
      <c r="S893" s="90"/>
      <c r="T893" s="90"/>
      <c r="U893" s="90"/>
      <c r="V893" s="90"/>
      <c r="W893" s="90"/>
      <c r="X893" s="90"/>
      <c r="Y893" s="90"/>
      <c r="Z893" s="90"/>
    </row>
    <row r="894">
      <c r="A894" s="90"/>
      <c r="B894" s="90"/>
      <c r="C894" s="90"/>
      <c r="D894" s="90"/>
      <c r="E894" s="90"/>
      <c r="F894" s="90"/>
      <c r="G894" s="90"/>
      <c r="H894" s="90"/>
      <c r="I894" s="90"/>
      <c r="J894" s="90"/>
      <c r="K894" s="90"/>
      <c r="L894" s="90"/>
      <c r="M894" s="90"/>
      <c r="N894" s="90"/>
      <c r="O894" s="90"/>
      <c r="P894" s="90"/>
      <c r="Q894" s="90"/>
      <c r="R894" s="90"/>
      <c r="S894" s="90"/>
      <c r="T894" s="90"/>
      <c r="U894" s="90"/>
      <c r="V894" s="90"/>
      <c r="W894" s="90"/>
      <c r="X894" s="90"/>
      <c r="Y894" s="90"/>
      <c r="Z894" s="90"/>
    </row>
    <row r="895">
      <c r="A895" s="90"/>
      <c r="B895" s="90"/>
      <c r="C895" s="90"/>
      <c r="D895" s="90"/>
      <c r="E895" s="90"/>
      <c r="F895" s="90"/>
      <c r="G895" s="90"/>
      <c r="H895" s="90"/>
      <c r="I895" s="90"/>
      <c r="J895" s="90"/>
      <c r="K895" s="90"/>
      <c r="L895" s="90"/>
      <c r="M895" s="90"/>
      <c r="N895" s="90"/>
      <c r="O895" s="90"/>
      <c r="P895" s="90"/>
      <c r="Q895" s="90"/>
      <c r="R895" s="90"/>
      <c r="S895" s="90"/>
      <c r="T895" s="90"/>
      <c r="U895" s="90"/>
      <c r="V895" s="90"/>
      <c r="W895" s="90"/>
      <c r="X895" s="90"/>
      <c r="Y895" s="90"/>
      <c r="Z895" s="90"/>
    </row>
    <row r="896">
      <c r="A896" s="90"/>
      <c r="B896" s="90"/>
      <c r="C896" s="90"/>
      <c r="D896" s="90"/>
      <c r="E896" s="90"/>
      <c r="F896" s="90"/>
      <c r="G896" s="90"/>
      <c r="H896" s="90"/>
      <c r="I896" s="90"/>
      <c r="J896" s="90"/>
      <c r="K896" s="90"/>
      <c r="L896" s="90"/>
      <c r="M896" s="90"/>
      <c r="N896" s="90"/>
      <c r="O896" s="90"/>
      <c r="P896" s="90"/>
      <c r="Q896" s="90"/>
      <c r="R896" s="90"/>
      <c r="S896" s="90"/>
      <c r="T896" s="90"/>
      <c r="U896" s="90"/>
      <c r="V896" s="90"/>
      <c r="W896" s="90"/>
      <c r="X896" s="90"/>
      <c r="Y896" s="90"/>
      <c r="Z896" s="90"/>
    </row>
    <row r="897">
      <c r="A897" s="90"/>
      <c r="B897" s="90"/>
      <c r="C897" s="90"/>
      <c r="D897" s="90"/>
      <c r="E897" s="90"/>
      <c r="F897" s="90"/>
      <c r="G897" s="90"/>
      <c r="H897" s="90"/>
      <c r="I897" s="90"/>
      <c r="J897" s="90"/>
      <c r="K897" s="90"/>
      <c r="L897" s="90"/>
      <c r="M897" s="90"/>
      <c r="N897" s="90"/>
      <c r="O897" s="90"/>
      <c r="P897" s="90"/>
      <c r="Q897" s="90"/>
      <c r="R897" s="90"/>
      <c r="S897" s="90"/>
      <c r="T897" s="90"/>
      <c r="U897" s="90"/>
      <c r="V897" s="90"/>
      <c r="W897" s="90"/>
      <c r="X897" s="90"/>
      <c r="Y897" s="90"/>
      <c r="Z897" s="90"/>
    </row>
    <row r="898">
      <c r="A898" s="90"/>
      <c r="B898" s="90"/>
      <c r="C898" s="90"/>
      <c r="D898" s="90"/>
      <c r="E898" s="90"/>
      <c r="F898" s="90"/>
      <c r="G898" s="90"/>
      <c r="H898" s="90"/>
      <c r="I898" s="90"/>
      <c r="J898" s="90"/>
      <c r="K898" s="90"/>
      <c r="L898" s="90"/>
      <c r="M898" s="90"/>
      <c r="N898" s="90"/>
      <c r="O898" s="90"/>
      <c r="P898" s="90"/>
      <c r="Q898" s="90"/>
      <c r="R898" s="90"/>
      <c r="S898" s="90"/>
      <c r="T898" s="90"/>
      <c r="U898" s="90"/>
      <c r="V898" s="90"/>
      <c r="W898" s="90"/>
      <c r="X898" s="90"/>
      <c r="Y898" s="90"/>
      <c r="Z898" s="90"/>
    </row>
    <row r="899">
      <c r="A899" s="90"/>
      <c r="B899" s="90"/>
      <c r="C899" s="90"/>
      <c r="D899" s="90"/>
      <c r="E899" s="90"/>
      <c r="F899" s="90"/>
      <c r="G899" s="90"/>
      <c r="H899" s="90"/>
      <c r="I899" s="90"/>
      <c r="J899" s="90"/>
      <c r="K899" s="90"/>
      <c r="L899" s="90"/>
      <c r="M899" s="90"/>
      <c r="N899" s="90"/>
      <c r="O899" s="90"/>
      <c r="P899" s="90"/>
      <c r="Q899" s="90"/>
      <c r="R899" s="90"/>
      <c r="S899" s="90"/>
      <c r="T899" s="90"/>
      <c r="U899" s="90"/>
      <c r="V899" s="90"/>
      <c r="W899" s="90"/>
      <c r="X899" s="90"/>
      <c r="Y899" s="90"/>
      <c r="Z899" s="90"/>
    </row>
    <row r="900">
      <c r="A900" s="90"/>
      <c r="B900" s="90"/>
      <c r="C900" s="90"/>
      <c r="D900" s="90"/>
      <c r="E900" s="90"/>
      <c r="F900" s="90"/>
      <c r="G900" s="90"/>
      <c r="H900" s="90"/>
      <c r="I900" s="90"/>
      <c r="J900" s="90"/>
      <c r="K900" s="90"/>
      <c r="L900" s="90"/>
      <c r="M900" s="90"/>
      <c r="N900" s="90"/>
      <c r="O900" s="90"/>
      <c r="P900" s="90"/>
      <c r="Q900" s="90"/>
      <c r="R900" s="90"/>
      <c r="S900" s="90"/>
      <c r="T900" s="90"/>
      <c r="U900" s="90"/>
      <c r="V900" s="90"/>
      <c r="W900" s="90"/>
      <c r="X900" s="90"/>
      <c r="Y900" s="90"/>
      <c r="Z900" s="90"/>
    </row>
    <row r="901">
      <c r="A901" s="90"/>
      <c r="B901" s="90"/>
      <c r="C901" s="90"/>
      <c r="D901" s="90"/>
      <c r="E901" s="90"/>
      <c r="F901" s="90"/>
      <c r="G901" s="90"/>
      <c r="H901" s="90"/>
      <c r="I901" s="90"/>
      <c r="J901" s="90"/>
      <c r="K901" s="90"/>
      <c r="L901" s="90"/>
      <c r="M901" s="90"/>
      <c r="N901" s="90"/>
      <c r="O901" s="90"/>
      <c r="P901" s="90"/>
      <c r="Q901" s="90"/>
      <c r="R901" s="90"/>
      <c r="S901" s="90"/>
      <c r="T901" s="90"/>
      <c r="U901" s="90"/>
      <c r="V901" s="90"/>
      <c r="W901" s="90"/>
      <c r="X901" s="90"/>
      <c r="Y901" s="90"/>
      <c r="Z901" s="90"/>
    </row>
    <row r="902">
      <c r="A902" s="90"/>
      <c r="B902" s="90"/>
      <c r="C902" s="90"/>
      <c r="D902" s="90"/>
      <c r="E902" s="90"/>
      <c r="F902" s="90"/>
      <c r="G902" s="90"/>
      <c r="H902" s="90"/>
      <c r="I902" s="90"/>
      <c r="J902" s="90"/>
      <c r="K902" s="90"/>
      <c r="L902" s="90"/>
      <c r="M902" s="90"/>
      <c r="N902" s="90"/>
      <c r="O902" s="90"/>
      <c r="P902" s="90"/>
      <c r="Q902" s="90"/>
      <c r="R902" s="90"/>
      <c r="S902" s="90"/>
      <c r="T902" s="90"/>
      <c r="U902" s="90"/>
      <c r="V902" s="90"/>
      <c r="W902" s="90"/>
      <c r="X902" s="90"/>
      <c r="Y902" s="90"/>
      <c r="Z902" s="90"/>
    </row>
    <row r="903">
      <c r="A903" s="90"/>
      <c r="B903" s="90"/>
      <c r="C903" s="90"/>
      <c r="D903" s="90"/>
      <c r="E903" s="90"/>
      <c r="F903" s="90"/>
      <c r="G903" s="90"/>
      <c r="H903" s="90"/>
      <c r="I903" s="90"/>
      <c r="J903" s="90"/>
      <c r="K903" s="90"/>
      <c r="L903" s="90"/>
      <c r="M903" s="90"/>
      <c r="N903" s="90"/>
      <c r="O903" s="90"/>
      <c r="P903" s="90"/>
      <c r="Q903" s="90"/>
      <c r="R903" s="90"/>
      <c r="S903" s="90"/>
      <c r="T903" s="90"/>
      <c r="U903" s="90"/>
      <c r="V903" s="90"/>
      <c r="W903" s="90"/>
      <c r="X903" s="90"/>
      <c r="Y903" s="90"/>
      <c r="Z903" s="90"/>
    </row>
    <row r="904">
      <c r="A904" s="90"/>
      <c r="B904" s="90"/>
      <c r="C904" s="90"/>
      <c r="D904" s="90"/>
      <c r="E904" s="90"/>
      <c r="F904" s="90"/>
      <c r="G904" s="90"/>
      <c r="H904" s="90"/>
      <c r="I904" s="90"/>
      <c r="J904" s="90"/>
      <c r="K904" s="90"/>
      <c r="L904" s="90"/>
      <c r="M904" s="90"/>
      <c r="N904" s="90"/>
      <c r="O904" s="90"/>
      <c r="P904" s="90"/>
      <c r="Q904" s="90"/>
      <c r="R904" s="90"/>
      <c r="S904" s="90"/>
      <c r="T904" s="90"/>
      <c r="U904" s="90"/>
      <c r="V904" s="90"/>
      <c r="W904" s="90"/>
      <c r="X904" s="90"/>
      <c r="Y904" s="90"/>
      <c r="Z904" s="90"/>
    </row>
    <row r="905">
      <c r="A905" s="90"/>
      <c r="B905" s="90"/>
      <c r="C905" s="90"/>
      <c r="D905" s="90"/>
      <c r="E905" s="90"/>
      <c r="F905" s="90"/>
      <c r="G905" s="90"/>
      <c r="H905" s="90"/>
      <c r="I905" s="90"/>
      <c r="J905" s="90"/>
      <c r="K905" s="90"/>
      <c r="L905" s="90"/>
      <c r="M905" s="90"/>
      <c r="N905" s="90"/>
      <c r="O905" s="90"/>
      <c r="P905" s="90"/>
      <c r="Q905" s="90"/>
      <c r="R905" s="90"/>
      <c r="S905" s="90"/>
      <c r="T905" s="90"/>
      <c r="U905" s="90"/>
      <c r="V905" s="90"/>
      <c r="W905" s="90"/>
      <c r="X905" s="90"/>
      <c r="Y905" s="90"/>
      <c r="Z905" s="90"/>
    </row>
    <row r="906">
      <c r="A906" s="90"/>
      <c r="B906" s="90"/>
      <c r="C906" s="90"/>
      <c r="D906" s="90"/>
      <c r="E906" s="90"/>
      <c r="F906" s="90"/>
      <c r="G906" s="90"/>
      <c r="H906" s="90"/>
      <c r="I906" s="90"/>
      <c r="J906" s="90"/>
      <c r="K906" s="90"/>
      <c r="L906" s="90"/>
      <c r="M906" s="90"/>
      <c r="N906" s="90"/>
      <c r="O906" s="90"/>
      <c r="P906" s="90"/>
      <c r="Q906" s="90"/>
      <c r="R906" s="90"/>
      <c r="S906" s="90"/>
      <c r="T906" s="90"/>
      <c r="U906" s="90"/>
      <c r="V906" s="90"/>
      <c r="W906" s="90"/>
      <c r="X906" s="90"/>
      <c r="Y906" s="90"/>
      <c r="Z906" s="90"/>
    </row>
    <row r="907">
      <c r="A907" s="90"/>
      <c r="B907" s="90"/>
      <c r="C907" s="90"/>
      <c r="D907" s="90"/>
      <c r="E907" s="90"/>
      <c r="F907" s="90"/>
      <c r="G907" s="90"/>
      <c r="H907" s="90"/>
      <c r="I907" s="90"/>
      <c r="J907" s="90"/>
      <c r="K907" s="90"/>
      <c r="L907" s="90"/>
      <c r="M907" s="90"/>
      <c r="N907" s="90"/>
      <c r="O907" s="90"/>
      <c r="P907" s="90"/>
      <c r="Q907" s="90"/>
      <c r="R907" s="90"/>
      <c r="S907" s="90"/>
      <c r="T907" s="90"/>
      <c r="U907" s="90"/>
      <c r="V907" s="90"/>
      <c r="W907" s="90"/>
      <c r="X907" s="90"/>
      <c r="Y907" s="90"/>
      <c r="Z907" s="90"/>
    </row>
    <row r="908">
      <c r="A908" s="90"/>
      <c r="B908" s="90"/>
      <c r="C908" s="90"/>
      <c r="D908" s="90"/>
      <c r="E908" s="90"/>
      <c r="F908" s="90"/>
      <c r="G908" s="90"/>
      <c r="H908" s="90"/>
      <c r="I908" s="90"/>
      <c r="J908" s="90"/>
      <c r="K908" s="90"/>
      <c r="L908" s="90"/>
      <c r="M908" s="90"/>
      <c r="N908" s="90"/>
      <c r="O908" s="90"/>
      <c r="P908" s="90"/>
      <c r="Q908" s="90"/>
      <c r="R908" s="90"/>
      <c r="S908" s="90"/>
      <c r="T908" s="90"/>
      <c r="U908" s="90"/>
      <c r="V908" s="90"/>
      <c r="W908" s="90"/>
      <c r="X908" s="90"/>
      <c r="Y908" s="90"/>
      <c r="Z908" s="90"/>
    </row>
    <row r="909">
      <c r="A909" s="90"/>
      <c r="B909" s="90"/>
      <c r="C909" s="90"/>
      <c r="D909" s="90"/>
      <c r="E909" s="90"/>
      <c r="F909" s="90"/>
      <c r="G909" s="90"/>
      <c r="H909" s="90"/>
      <c r="I909" s="90"/>
      <c r="J909" s="90"/>
      <c r="K909" s="90"/>
      <c r="L909" s="90"/>
      <c r="M909" s="90"/>
      <c r="N909" s="90"/>
      <c r="O909" s="90"/>
      <c r="P909" s="90"/>
      <c r="Q909" s="90"/>
      <c r="R909" s="90"/>
      <c r="S909" s="90"/>
      <c r="T909" s="90"/>
      <c r="U909" s="90"/>
      <c r="V909" s="90"/>
      <c r="W909" s="90"/>
      <c r="X909" s="90"/>
      <c r="Y909" s="90"/>
      <c r="Z909" s="90"/>
    </row>
    <row r="910">
      <c r="A910" s="90"/>
      <c r="B910" s="90"/>
      <c r="C910" s="90"/>
      <c r="D910" s="90"/>
      <c r="E910" s="90"/>
      <c r="F910" s="90"/>
      <c r="G910" s="90"/>
      <c r="H910" s="90"/>
      <c r="I910" s="90"/>
      <c r="J910" s="90"/>
      <c r="K910" s="90"/>
      <c r="L910" s="90"/>
      <c r="M910" s="90"/>
      <c r="N910" s="90"/>
      <c r="O910" s="90"/>
      <c r="P910" s="90"/>
      <c r="Q910" s="90"/>
      <c r="R910" s="90"/>
      <c r="S910" s="90"/>
      <c r="T910" s="90"/>
      <c r="U910" s="90"/>
      <c r="V910" s="90"/>
      <c r="W910" s="90"/>
      <c r="X910" s="90"/>
      <c r="Y910" s="90"/>
      <c r="Z910" s="90"/>
    </row>
    <row r="911">
      <c r="A911" s="90"/>
      <c r="B911" s="90"/>
      <c r="C911" s="90"/>
      <c r="D911" s="90"/>
      <c r="E911" s="90"/>
      <c r="F911" s="90"/>
      <c r="G911" s="90"/>
      <c r="H911" s="90"/>
      <c r="I911" s="90"/>
      <c r="J911" s="90"/>
      <c r="K911" s="90"/>
      <c r="L911" s="90"/>
      <c r="M911" s="90"/>
      <c r="N911" s="90"/>
      <c r="O911" s="90"/>
      <c r="P911" s="90"/>
      <c r="Q911" s="90"/>
      <c r="R911" s="90"/>
      <c r="S911" s="90"/>
      <c r="T911" s="90"/>
      <c r="U911" s="90"/>
      <c r="V911" s="90"/>
      <c r="W911" s="90"/>
      <c r="X911" s="90"/>
      <c r="Y911" s="90"/>
      <c r="Z911" s="90"/>
    </row>
    <row r="912">
      <c r="A912" s="90"/>
      <c r="B912" s="90"/>
      <c r="C912" s="90"/>
      <c r="D912" s="90"/>
      <c r="E912" s="90"/>
      <c r="F912" s="90"/>
      <c r="G912" s="90"/>
      <c r="H912" s="90"/>
      <c r="I912" s="90"/>
      <c r="J912" s="90"/>
      <c r="K912" s="90"/>
      <c r="L912" s="90"/>
      <c r="M912" s="90"/>
      <c r="N912" s="90"/>
      <c r="O912" s="90"/>
      <c r="P912" s="90"/>
      <c r="Q912" s="90"/>
      <c r="R912" s="90"/>
      <c r="S912" s="90"/>
      <c r="T912" s="90"/>
      <c r="U912" s="90"/>
      <c r="V912" s="90"/>
      <c r="W912" s="90"/>
      <c r="X912" s="90"/>
      <c r="Y912" s="90"/>
      <c r="Z912" s="90"/>
    </row>
    <row r="913">
      <c r="A913" s="90"/>
      <c r="B913" s="90"/>
      <c r="C913" s="90"/>
      <c r="D913" s="90"/>
      <c r="E913" s="90"/>
      <c r="F913" s="90"/>
      <c r="G913" s="90"/>
      <c r="H913" s="90"/>
      <c r="I913" s="90"/>
      <c r="J913" s="90"/>
      <c r="K913" s="90"/>
      <c r="L913" s="90"/>
      <c r="M913" s="90"/>
      <c r="N913" s="90"/>
      <c r="O913" s="90"/>
      <c r="P913" s="90"/>
      <c r="Q913" s="90"/>
      <c r="R913" s="90"/>
      <c r="S913" s="90"/>
      <c r="T913" s="90"/>
      <c r="U913" s="90"/>
      <c r="V913" s="90"/>
      <c r="W913" s="90"/>
      <c r="X913" s="90"/>
      <c r="Y913" s="90"/>
      <c r="Z913" s="90"/>
    </row>
    <row r="914">
      <c r="A914" s="90"/>
      <c r="B914" s="90"/>
      <c r="C914" s="90"/>
      <c r="D914" s="90"/>
      <c r="E914" s="90"/>
      <c r="F914" s="90"/>
      <c r="G914" s="90"/>
      <c r="H914" s="90"/>
      <c r="I914" s="90"/>
      <c r="J914" s="90"/>
      <c r="K914" s="90"/>
      <c r="L914" s="90"/>
      <c r="M914" s="90"/>
      <c r="N914" s="90"/>
      <c r="O914" s="90"/>
      <c r="P914" s="90"/>
      <c r="Q914" s="90"/>
      <c r="R914" s="90"/>
      <c r="S914" s="90"/>
      <c r="T914" s="90"/>
      <c r="U914" s="90"/>
      <c r="V914" s="90"/>
      <c r="W914" s="90"/>
      <c r="X914" s="90"/>
      <c r="Y914" s="90"/>
      <c r="Z914" s="90"/>
    </row>
    <row r="915">
      <c r="A915" s="90"/>
      <c r="B915" s="90"/>
      <c r="C915" s="90"/>
      <c r="D915" s="90"/>
      <c r="E915" s="90"/>
      <c r="F915" s="90"/>
      <c r="G915" s="90"/>
      <c r="H915" s="90"/>
      <c r="I915" s="90"/>
      <c r="J915" s="90"/>
      <c r="K915" s="90"/>
      <c r="L915" s="90"/>
      <c r="M915" s="90"/>
      <c r="N915" s="90"/>
      <c r="O915" s="90"/>
      <c r="P915" s="90"/>
      <c r="Q915" s="90"/>
      <c r="R915" s="90"/>
      <c r="S915" s="90"/>
      <c r="T915" s="90"/>
      <c r="U915" s="90"/>
      <c r="V915" s="90"/>
      <c r="W915" s="90"/>
      <c r="X915" s="90"/>
      <c r="Y915" s="90"/>
      <c r="Z915" s="90"/>
    </row>
    <row r="916">
      <c r="A916" s="90"/>
      <c r="B916" s="90"/>
      <c r="C916" s="90"/>
      <c r="D916" s="90"/>
      <c r="E916" s="90"/>
      <c r="F916" s="90"/>
      <c r="G916" s="90"/>
      <c r="H916" s="90"/>
      <c r="I916" s="90"/>
      <c r="J916" s="90"/>
      <c r="K916" s="90"/>
      <c r="L916" s="90"/>
      <c r="M916" s="90"/>
      <c r="N916" s="90"/>
      <c r="O916" s="90"/>
      <c r="P916" s="90"/>
      <c r="Q916" s="90"/>
      <c r="R916" s="90"/>
      <c r="S916" s="90"/>
      <c r="T916" s="90"/>
      <c r="U916" s="90"/>
      <c r="V916" s="90"/>
      <c r="W916" s="90"/>
      <c r="X916" s="90"/>
      <c r="Y916" s="90"/>
      <c r="Z916" s="90"/>
    </row>
    <row r="917">
      <c r="A917" s="90"/>
      <c r="B917" s="90"/>
      <c r="C917" s="90"/>
      <c r="D917" s="90"/>
      <c r="E917" s="90"/>
      <c r="F917" s="90"/>
      <c r="G917" s="90"/>
      <c r="H917" s="90"/>
      <c r="I917" s="90"/>
      <c r="J917" s="90"/>
      <c r="K917" s="90"/>
      <c r="L917" s="90"/>
      <c r="M917" s="90"/>
      <c r="N917" s="90"/>
      <c r="O917" s="90"/>
      <c r="P917" s="90"/>
      <c r="Q917" s="90"/>
      <c r="R917" s="90"/>
      <c r="S917" s="90"/>
      <c r="T917" s="90"/>
      <c r="U917" s="90"/>
      <c r="V917" s="90"/>
      <c r="W917" s="90"/>
      <c r="X917" s="90"/>
      <c r="Y917" s="90"/>
      <c r="Z917" s="90"/>
    </row>
    <row r="918">
      <c r="A918" s="90"/>
      <c r="B918" s="90"/>
      <c r="C918" s="90"/>
      <c r="D918" s="90"/>
      <c r="E918" s="90"/>
      <c r="F918" s="90"/>
      <c r="G918" s="90"/>
      <c r="H918" s="90"/>
      <c r="I918" s="90"/>
      <c r="J918" s="90"/>
      <c r="K918" s="90"/>
      <c r="L918" s="90"/>
      <c r="M918" s="90"/>
      <c r="N918" s="90"/>
      <c r="O918" s="90"/>
      <c r="P918" s="90"/>
      <c r="Q918" s="90"/>
      <c r="R918" s="90"/>
      <c r="S918" s="90"/>
      <c r="T918" s="90"/>
      <c r="U918" s="90"/>
      <c r="V918" s="90"/>
      <c r="W918" s="90"/>
      <c r="X918" s="90"/>
      <c r="Y918" s="90"/>
      <c r="Z918" s="90"/>
    </row>
    <row r="919">
      <c r="A919" s="90"/>
      <c r="B919" s="90"/>
      <c r="C919" s="90"/>
      <c r="D919" s="90"/>
      <c r="E919" s="90"/>
      <c r="F919" s="90"/>
      <c r="G919" s="90"/>
      <c r="H919" s="90"/>
      <c r="I919" s="90"/>
      <c r="J919" s="90"/>
      <c r="K919" s="90"/>
      <c r="L919" s="90"/>
      <c r="M919" s="90"/>
      <c r="N919" s="90"/>
      <c r="O919" s="90"/>
      <c r="P919" s="90"/>
      <c r="Q919" s="90"/>
      <c r="R919" s="90"/>
      <c r="S919" s="90"/>
      <c r="T919" s="90"/>
      <c r="U919" s="90"/>
      <c r="V919" s="90"/>
      <c r="W919" s="90"/>
      <c r="X919" s="90"/>
      <c r="Y919" s="90"/>
      <c r="Z919" s="90"/>
    </row>
    <row r="920">
      <c r="A920" s="90"/>
      <c r="B920" s="90"/>
      <c r="C920" s="90"/>
      <c r="D920" s="90"/>
      <c r="E920" s="90"/>
      <c r="F920" s="90"/>
      <c r="G920" s="90"/>
      <c r="H920" s="90"/>
      <c r="I920" s="90"/>
      <c r="J920" s="90"/>
      <c r="K920" s="90"/>
      <c r="L920" s="90"/>
      <c r="M920" s="90"/>
      <c r="N920" s="90"/>
      <c r="O920" s="90"/>
      <c r="P920" s="90"/>
      <c r="Q920" s="90"/>
      <c r="R920" s="90"/>
      <c r="S920" s="90"/>
      <c r="T920" s="90"/>
      <c r="U920" s="90"/>
      <c r="V920" s="90"/>
      <c r="W920" s="90"/>
      <c r="X920" s="90"/>
      <c r="Y920" s="90"/>
      <c r="Z920" s="90"/>
    </row>
    <row r="921">
      <c r="A921" s="90"/>
      <c r="B921" s="90"/>
      <c r="C921" s="90"/>
      <c r="D921" s="90"/>
      <c r="E921" s="90"/>
      <c r="F921" s="90"/>
      <c r="G921" s="90"/>
      <c r="H921" s="90"/>
      <c r="I921" s="90"/>
      <c r="J921" s="90"/>
      <c r="K921" s="90"/>
      <c r="L921" s="90"/>
      <c r="M921" s="90"/>
      <c r="N921" s="90"/>
      <c r="O921" s="90"/>
      <c r="P921" s="90"/>
      <c r="Q921" s="90"/>
      <c r="R921" s="90"/>
      <c r="S921" s="90"/>
      <c r="T921" s="90"/>
      <c r="U921" s="90"/>
      <c r="V921" s="90"/>
      <c r="W921" s="90"/>
      <c r="X921" s="90"/>
      <c r="Y921" s="90"/>
      <c r="Z921" s="90"/>
    </row>
    <row r="922">
      <c r="A922" s="90"/>
      <c r="B922" s="90"/>
      <c r="C922" s="90"/>
      <c r="D922" s="90"/>
      <c r="E922" s="90"/>
      <c r="F922" s="90"/>
      <c r="G922" s="90"/>
      <c r="H922" s="90"/>
      <c r="I922" s="90"/>
      <c r="J922" s="90"/>
      <c r="K922" s="90"/>
      <c r="L922" s="90"/>
      <c r="M922" s="90"/>
      <c r="N922" s="90"/>
      <c r="O922" s="90"/>
      <c r="P922" s="90"/>
      <c r="Q922" s="90"/>
      <c r="R922" s="90"/>
      <c r="S922" s="90"/>
      <c r="T922" s="90"/>
      <c r="U922" s="90"/>
      <c r="V922" s="90"/>
      <c r="W922" s="90"/>
      <c r="X922" s="90"/>
      <c r="Y922" s="90"/>
      <c r="Z922" s="90"/>
    </row>
    <row r="923">
      <c r="A923" s="90"/>
      <c r="B923" s="90"/>
      <c r="C923" s="90"/>
      <c r="D923" s="90"/>
      <c r="E923" s="90"/>
      <c r="F923" s="90"/>
      <c r="G923" s="90"/>
      <c r="H923" s="90"/>
      <c r="I923" s="90"/>
      <c r="J923" s="90"/>
      <c r="K923" s="90"/>
      <c r="L923" s="90"/>
      <c r="M923" s="90"/>
      <c r="N923" s="90"/>
      <c r="O923" s="90"/>
      <c r="P923" s="90"/>
      <c r="Q923" s="90"/>
      <c r="R923" s="90"/>
      <c r="S923" s="90"/>
      <c r="T923" s="90"/>
      <c r="U923" s="90"/>
      <c r="V923" s="90"/>
      <c r="W923" s="90"/>
      <c r="X923" s="90"/>
      <c r="Y923" s="90"/>
      <c r="Z923" s="90"/>
    </row>
    <row r="924">
      <c r="A924" s="90"/>
      <c r="B924" s="90"/>
      <c r="C924" s="90"/>
      <c r="D924" s="90"/>
      <c r="E924" s="90"/>
      <c r="F924" s="90"/>
      <c r="G924" s="90"/>
      <c r="H924" s="90"/>
      <c r="I924" s="90"/>
      <c r="J924" s="90"/>
      <c r="K924" s="90"/>
      <c r="L924" s="90"/>
      <c r="M924" s="90"/>
      <c r="N924" s="90"/>
      <c r="O924" s="90"/>
      <c r="P924" s="90"/>
      <c r="Q924" s="90"/>
      <c r="R924" s="90"/>
      <c r="S924" s="90"/>
      <c r="T924" s="90"/>
      <c r="U924" s="90"/>
      <c r="V924" s="90"/>
      <c r="W924" s="90"/>
      <c r="X924" s="90"/>
      <c r="Y924" s="90"/>
      <c r="Z924" s="90"/>
    </row>
    <row r="925">
      <c r="A925" s="90"/>
      <c r="B925" s="90"/>
      <c r="C925" s="90"/>
      <c r="D925" s="90"/>
      <c r="E925" s="90"/>
      <c r="F925" s="90"/>
      <c r="G925" s="90"/>
      <c r="H925" s="90"/>
      <c r="I925" s="90"/>
      <c r="J925" s="90"/>
      <c r="K925" s="90"/>
      <c r="L925" s="90"/>
      <c r="M925" s="90"/>
      <c r="N925" s="90"/>
      <c r="O925" s="90"/>
      <c r="P925" s="90"/>
      <c r="Q925" s="90"/>
      <c r="R925" s="90"/>
      <c r="S925" s="90"/>
      <c r="T925" s="90"/>
      <c r="U925" s="90"/>
      <c r="V925" s="90"/>
      <c r="W925" s="90"/>
      <c r="X925" s="90"/>
      <c r="Y925" s="90"/>
      <c r="Z925" s="90"/>
    </row>
    <row r="926">
      <c r="A926" s="90"/>
      <c r="B926" s="90"/>
      <c r="C926" s="90"/>
      <c r="D926" s="90"/>
      <c r="E926" s="90"/>
      <c r="F926" s="90"/>
      <c r="G926" s="90"/>
      <c r="H926" s="90"/>
      <c r="I926" s="90"/>
      <c r="J926" s="90"/>
      <c r="K926" s="90"/>
      <c r="L926" s="90"/>
      <c r="M926" s="90"/>
      <c r="N926" s="90"/>
      <c r="O926" s="90"/>
      <c r="P926" s="90"/>
      <c r="Q926" s="90"/>
      <c r="R926" s="90"/>
      <c r="S926" s="90"/>
      <c r="T926" s="90"/>
      <c r="U926" s="90"/>
      <c r="V926" s="90"/>
      <c r="W926" s="90"/>
      <c r="X926" s="90"/>
      <c r="Y926" s="90"/>
      <c r="Z926" s="90"/>
    </row>
    <row r="927">
      <c r="A927" s="90"/>
      <c r="B927" s="90"/>
      <c r="C927" s="90"/>
      <c r="D927" s="90"/>
      <c r="E927" s="90"/>
      <c r="F927" s="90"/>
      <c r="G927" s="90"/>
      <c r="H927" s="90"/>
      <c r="I927" s="90"/>
      <c r="J927" s="90"/>
      <c r="K927" s="90"/>
      <c r="L927" s="90"/>
      <c r="M927" s="90"/>
      <c r="N927" s="90"/>
      <c r="O927" s="90"/>
      <c r="P927" s="90"/>
      <c r="Q927" s="90"/>
      <c r="R927" s="90"/>
      <c r="S927" s="90"/>
      <c r="T927" s="90"/>
      <c r="U927" s="90"/>
      <c r="V927" s="90"/>
      <c r="W927" s="90"/>
      <c r="X927" s="90"/>
      <c r="Y927" s="90"/>
      <c r="Z927" s="90"/>
    </row>
    <row r="928">
      <c r="A928" s="90"/>
      <c r="B928" s="90"/>
      <c r="C928" s="90"/>
      <c r="D928" s="90"/>
      <c r="E928" s="90"/>
      <c r="F928" s="90"/>
      <c r="G928" s="90"/>
      <c r="H928" s="90"/>
      <c r="I928" s="90"/>
      <c r="J928" s="90"/>
      <c r="K928" s="90"/>
      <c r="L928" s="90"/>
      <c r="M928" s="90"/>
      <c r="N928" s="90"/>
      <c r="O928" s="90"/>
      <c r="P928" s="90"/>
      <c r="Q928" s="90"/>
      <c r="R928" s="90"/>
      <c r="S928" s="90"/>
      <c r="T928" s="90"/>
      <c r="U928" s="90"/>
      <c r="V928" s="90"/>
      <c r="W928" s="90"/>
      <c r="X928" s="90"/>
      <c r="Y928" s="90"/>
      <c r="Z928" s="90"/>
    </row>
    <row r="929">
      <c r="A929" s="90"/>
      <c r="B929" s="90"/>
      <c r="C929" s="90"/>
      <c r="D929" s="90"/>
      <c r="E929" s="90"/>
      <c r="F929" s="90"/>
      <c r="G929" s="90"/>
      <c r="H929" s="90"/>
      <c r="I929" s="90"/>
      <c r="J929" s="90"/>
      <c r="K929" s="90"/>
      <c r="L929" s="90"/>
      <c r="M929" s="90"/>
      <c r="N929" s="90"/>
      <c r="O929" s="90"/>
      <c r="P929" s="90"/>
      <c r="Q929" s="90"/>
      <c r="R929" s="90"/>
      <c r="S929" s="90"/>
      <c r="T929" s="90"/>
      <c r="U929" s="90"/>
      <c r="V929" s="90"/>
      <c r="W929" s="90"/>
      <c r="X929" s="90"/>
      <c r="Y929" s="90"/>
      <c r="Z929" s="90"/>
    </row>
    <row r="930">
      <c r="A930" s="90"/>
      <c r="B930" s="90"/>
      <c r="C930" s="90"/>
      <c r="D930" s="90"/>
      <c r="E930" s="90"/>
      <c r="F930" s="90"/>
      <c r="G930" s="90"/>
      <c r="H930" s="90"/>
      <c r="I930" s="90"/>
      <c r="J930" s="90"/>
      <c r="K930" s="90"/>
      <c r="L930" s="90"/>
      <c r="M930" s="90"/>
      <c r="N930" s="90"/>
      <c r="O930" s="90"/>
      <c r="P930" s="90"/>
      <c r="Q930" s="90"/>
      <c r="R930" s="90"/>
      <c r="S930" s="90"/>
      <c r="T930" s="90"/>
      <c r="U930" s="90"/>
      <c r="V930" s="90"/>
      <c r="W930" s="90"/>
      <c r="X930" s="90"/>
      <c r="Y930" s="90"/>
      <c r="Z930" s="90"/>
    </row>
    <row r="931">
      <c r="A931" s="90"/>
      <c r="B931" s="90"/>
      <c r="C931" s="90"/>
      <c r="D931" s="90"/>
      <c r="E931" s="90"/>
      <c r="F931" s="90"/>
      <c r="G931" s="90"/>
      <c r="H931" s="90"/>
      <c r="I931" s="90"/>
      <c r="J931" s="90"/>
      <c r="K931" s="90"/>
      <c r="L931" s="90"/>
      <c r="M931" s="90"/>
      <c r="N931" s="90"/>
      <c r="O931" s="90"/>
      <c r="P931" s="90"/>
      <c r="Q931" s="90"/>
      <c r="R931" s="90"/>
      <c r="S931" s="90"/>
      <c r="T931" s="90"/>
      <c r="U931" s="90"/>
      <c r="V931" s="90"/>
      <c r="W931" s="90"/>
      <c r="X931" s="90"/>
      <c r="Y931" s="90"/>
      <c r="Z931" s="90"/>
    </row>
    <row r="932">
      <c r="A932" s="90"/>
      <c r="B932" s="90"/>
      <c r="C932" s="90"/>
      <c r="D932" s="90"/>
      <c r="E932" s="90"/>
      <c r="F932" s="90"/>
      <c r="G932" s="90"/>
      <c r="H932" s="90"/>
      <c r="I932" s="90"/>
      <c r="J932" s="90"/>
      <c r="K932" s="90"/>
      <c r="L932" s="90"/>
      <c r="M932" s="90"/>
      <c r="N932" s="90"/>
      <c r="O932" s="90"/>
      <c r="P932" s="90"/>
      <c r="Q932" s="90"/>
      <c r="R932" s="90"/>
      <c r="S932" s="90"/>
      <c r="T932" s="90"/>
      <c r="U932" s="90"/>
      <c r="V932" s="90"/>
      <c r="W932" s="90"/>
      <c r="X932" s="90"/>
      <c r="Y932" s="90"/>
      <c r="Z932" s="90"/>
    </row>
    <row r="933">
      <c r="A933" s="90"/>
      <c r="B933" s="90"/>
      <c r="C933" s="90"/>
      <c r="D933" s="90"/>
      <c r="E933" s="90"/>
      <c r="F933" s="90"/>
      <c r="G933" s="90"/>
      <c r="H933" s="90"/>
      <c r="I933" s="90"/>
      <c r="J933" s="90"/>
      <c r="K933" s="90"/>
      <c r="L933" s="90"/>
      <c r="M933" s="90"/>
      <c r="N933" s="90"/>
      <c r="O933" s="90"/>
      <c r="P933" s="90"/>
      <c r="Q933" s="90"/>
      <c r="R933" s="90"/>
      <c r="S933" s="90"/>
      <c r="T933" s="90"/>
      <c r="U933" s="90"/>
      <c r="V933" s="90"/>
      <c r="W933" s="90"/>
      <c r="X933" s="90"/>
      <c r="Y933" s="90"/>
      <c r="Z933" s="90"/>
    </row>
    <row r="934">
      <c r="A934" s="90"/>
      <c r="B934" s="90"/>
      <c r="C934" s="90"/>
      <c r="D934" s="90"/>
      <c r="E934" s="90"/>
      <c r="F934" s="90"/>
      <c r="G934" s="90"/>
      <c r="H934" s="90"/>
      <c r="I934" s="90"/>
      <c r="J934" s="90"/>
      <c r="K934" s="90"/>
      <c r="L934" s="90"/>
      <c r="M934" s="90"/>
      <c r="N934" s="90"/>
      <c r="O934" s="90"/>
      <c r="P934" s="90"/>
      <c r="Q934" s="90"/>
      <c r="R934" s="90"/>
      <c r="S934" s="90"/>
      <c r="T934" s="90"/>
      <c r="U934" s="90"/>
      <c r="V934" s="90"/>
      <c r="W934" s="90"/>
      <c r="X934" s="90"/>
      <c r="Y934" s="90"/>
      <c r="Z934" s="90"/>
    </row>
    <row r="935">
      <c r="A935" s="90"/>
      <c r="B935" s="90"/>
      <c r="C935" s="90"/>
      <c r="D935" s="90"/>
      <c r="E935" s="90"/>
      <c r="F935" s="90"/>
      <c r="G935" s="90"/>
      <c r="H935" s="90"/>
      <c r="I935" s="90"/>
      <c r="J935" s="90"/>
      <c r="K935" s="90"/>
      <c r="L935" s="90"/>
      <c r="M935" s="90"/>
      <c r="N935" s="90"/>
      <c r="O935" s="90"/>
      <c r="P935" s="90"/>
      <c r="Q935" s="90"/>
      <c r="R935" s="90"/>
      <c r="S935" s="90"/>
      <c r="T935" s="90"/>
      <c r="U935" s="90"/>
      <c r="V935" s="90"/>
      <c r="W935" s="90"/>
      <c r="X935" s="90"/>
      <c r="Y935" s="90"/>
      <c r="Z935" s="90"/>
    </row>
    <row r="936">
      <c r="A936" s="90"/>
      <c r="B936" s="90"/>
      <c r="C936" s="90"/>
      <c r="D936" s="90"/>
      <c r="E936" s="90"/>
      <c r="F936" s="90"/>
      <c r="G936" s="90"/>
      <c r="H936" s="90"/>
      <c r="I936" s="90"/>
      <c r="J936" s="90"/>
      <c r="K936" s="90"/>
      <c r="L936" s="90"/>
      <c r="M936" s="90"/>
      <c r="N936" s="90"/>
      <c r="O936" s="90"/>
      <c r="P936" s="90"/>
      <c r="Q936" s="90"/>
      <c r="R936" s="90"/>
      <c r="S936" s="90"/>
      <c r="T936" s="90"/>
      <c r="U936" s="90"/>
      <c r="V936" s="90"/>
      <c r="W936" s="90"/>
      <c r="X936" s="90"/>
      <c r="Y936" s="90"/>
      <c r="Z936" s="90"/>
    </row>
    <row r="937">
      <c r="A937" s="90"/>
      <c r="B937" s="90"/>
      <c r="C937" s="90"/>
      <c r="D937" s="90"/>
      <c r="E937" s="90"/>
      <c r="F937" s="90"/>
      <c r="G937" s="90"/>
      <c r="H937" s="90"/>
      <c r="I937" s="90"/>
      <c r="J937" s="90"/>
      <c r="K937" s="90"/>
      <c r="L937" s="90"/>
      <c r="M937" s="90"/>
      <c r="N937" s="90"/>
      <c r="O937" s="90"/>
      <c r="P937" s="90"/>
      <c r="Q937" s="90"/>
      <c r="R937" s="90"/>
      <c r="S937" s="90"/>
      <c r="T937" s="90"/>
      <c r="U937" s="90"/>
      <c r="V937" s="90"/>
      <c r="W937" s="90"/>
      <c r="X937" s="90"/>
      <c r="Y937" s="90"/>
      <c r="Z937" s="90"/>
    </row>
    <row r="938">
      <c r="A938" s="90"/>
      <c r="B938" s="90"/>
      <c r="C938" s="90"/>
      <c r="D938" s="90"/>
      <c r="E938" s="90"/>
      <c r="F938" s="90"/>
      <c r="G938" s="90"/>
      <c r="H938" s="90"/>
      <c r="I938" s="90"/>
      <c r="J938" s="90"/>
      <c r="K938" s="90"/>
      <c r="L938" s="90"/>
      <c r="M938" s="90"/>
      <c r="N938" s="90"/>
      <c r="O938" s="90"/>
      <c r="P938" s="90"/>
      <c r="Q938" s="90"/>
      <c r="R938" s="90"/>
      <c r="S938" s="90"/>
      <c r="T938" s="90"/>
      <c r="U938" s="90"/>
      <c r="V938" s="90"/>
      <c r="W938" s="90"/>
      <c r="X938" s="90"/>
      <c r="Y938" s="90"/>
      <c r="Z938" s="90"/>
    </row>
    <row r="939">
      <c r="A939" s="90"/>
      <c r="B939" s="90"/>
      <c r="C939" s="90"/>
      <c r="D939" s="90"/>
      <c r="E939" s="90"/>
      <c r="F939" s="90"/>
      <c r="G939" s="90"/>
      <c r="H939" s="90"/>
      <c r="I939" s="90"/>
      <c r="J939" s="90"/>
      <c r="K939" s="90"/>
      <c r="L939" s="90"/>
      <c r="M939" s="90"/>
      <c r="N939" s="90"/>
      <c r="O939" s="90"/>
      <c r="P939" s="90"/>
      <c r="Q939" s="90"/>
      <c r="R939" s="90"/>
      <c r="S939" s="90"/>
      <c r="T939" s="90"/>
      <c r="U939" s="90"/>
      <c r="V939" s="90"/>
      <c r="W939" s="90"/>
      <c r="X939" s="90"/>
      <c r="Y939" s="90"/>
      <c r="Z939" s="90"/>
    </row>
    <row r="940">
      <c r="A940" s="90"/>
      <c r="B940" s="90"/>
      <c r="C940" s="90"/>
      <c r="D940" s="90"/>
      <c r="E940" s="90"/>
      <c r="F940" s="90"/>
      <c r="G940" s="90"/>
      <c r="H940" s="90"/>
      <c r="I940" s="90"/>
      <c r="J940" s="90"/>
      <c r="K940" s="90"/>
      <c r="L940" s="90"/>
      <c r="M940" s="90"/>
      <c r="N940" s="90"/>
      <c r="O940" s="90"/>
      <c r="P940" s="90"/>
      <c r="Q940" s="90"/>
      <c r="R940" s="90"/>
      <c r="S940" s="90"/>
      <c r="T940" s="90"/>
      <c r="U940" s="90"/>
      <c r="V940" s="90"/>
      <c r="W940" s="90"/>
      <c r="X940" s="90"/>
      <c r="Y940" s="90"/>
      <c r="Z940" s="90"/>
    </row>
    <row r="941">
      <c r="A941" s="90"/>
      <c r="B941" s="90"/>
      <c r="C941" s="90"/>
      <c r="D941" s="90"/>
      <c r="E941" s="90"/>
      <c r="F941" s="90"/>
      <c r="G941" s="90"/>
      <c r="H941" s="90"/>
      <c r="I941" s="90"/>
      <c r="J941" s="90"/>
      <c r="K941" s="90"/>
      <c r="L941" s="90"/>
      <c r="M941" s="90"/>
      <c r="N941" s="90"/>
      <c r="O941" s="90"/>
      <c r="P941" s="90"/>
      <c r="Q941" s="90"/>
      <c r="R941" s="90"/>
      <c r="S941" s="90"/>
      <c r="T941" s="90"/>
      <c r="U941" s="90"/>
      <c r="V941" s="90"/>
      <c r="W941" s="90"/>
      <c r="X941" s="90"/>
      <c r="Y941" s="90"/>
      <c r="Z941" s="90"/>
    </row>
    <row r="942">
      <c r="A942" s="90"/>
      <c r="B942" s="90"/>
      <c r="C942" s="90"/>
      <c r="D942" s="90"/>
      <c r="E942" s="90"/>
      <c r="F942" s="90"/>
      <c r="G942" s="90"/>
      <c r="H942" s="90"/>
      <c r="I942" s="90"/>
      <c r="J942" s="90"/>
      <c r="K942" s="90"/>
      <c r="L942" s="90"/>
      <c r="M942" s="90"/>
      <c r="N942" s="90"/>
      <c r="O942" s="90"/>
      <c r="P942" s="90"/>
      <c r="Q942" s="90"/>
      <c r="R942" s="90"/>
      <c r="S942" s="90"/>
      <c r="T942" s="90"/>
      <c r="U942" s="90"/>
      <c r="V942" s="90"/>
      <c r="W942" s="90"/>
      <c r="X942" s="90"/>
      <c r="Y942" s="90"/>
      <c r="Z942" s="90"/>
    </row>
    <row r="943">
      <c r="A943" s="90"/>
      <c r="B943" s="90"/>
      <c r="C943" s="90"/>
      <c r="D943" s="90"/>
      <c r="E943" s="90"/>
      <c r="F943" s="90"/>
      <c r="G943" s="90"/>
      <c r="H943" s="90"/>
      <c r="I943" s="90"/>
      <c r="J943" s="90"/>
      <c r="K943" s="90"/>
      <c r="L943" s="90"/>
      <c r="M943" s="90"/>
      <c r="N943" s="90"/>
      <c r="O943" s="90"/>
      <c r="P943" s="90"/>
      <c r="Q943" s="90"/>
      <c r="R943" s="90"/>
      <c r="S943" s="90"/>
      <c r="T943" s="90"/>
      <c r="U943" s="90"/>
      <c r="V943" s="90"/>
      <c r="W943" s="90"/>
      <c r="X943" s="90"/>
      <c r="Y943" s="90"/>
      <c r="Z943" s="90"/>
    </row>
    <row r="944">
      <c r="A944" s="90"/>
      <c r="B944" s="90"/>
      <c r="C944" s="90"/>
      <c r="D944" s="90"/>
      <c r="E944" s="90"/>
      <c r="F944" s="90"/>
      <c r="G944" s="90"/>
      <c r="H944" s="90"/>
      <c r="I944" s="90"/>
      <c r="J944" s="90"/>
      <c r="K944" s="90"/>
      <c r="L944" s="90"/>
      <c r="M944" s="90"/>
      <c r="N944" s="90"/>
      <c r="O944" s="90"/>
      <c r="P944" s="90"/>
      <c r="Q944" s="90"/>
      <c r="R944" s="90"/>
      <c r="S944" s="90"/>
      <c r="T944" s="90"/>
      <c r="U944" s="90"/>
      <c r="V944" s="90"/>
      <c r="W944" s="90"/>
      <c r="X944" s="90"/>
      <c r="Y944" s="90"/>
      <c r="Z944" s="90"/>
    </row>
    <row r="945">
      <c r="A945" s="90"/>
      <c r="B945" s="90"/>
      <c r="C945" s="90"/>
      <c r="D945" s="90"/>
      <c r="E945" s="90"/>
      <c r="F945" s="90"/>
      <c r="G945" s="90"/>
      <c r="H945" s="90"/>
      <c r="I945" s="90"/>
      <c r="J945" s="90"/>
      <c r="K945" s="90"/>
      <c r="L945" s="90"/>
      <c r="M945" s="90"/>
      <c r="N945" s="90"/>
      <c r="O945" s="90"/>
      <c r="P945" s="90"/>
      <c r="Q945" s="90"/>
      <c r="R945" s="90"/>
      <c r="S945" s="90"/>
      <c r="T945" s="90"/>
      <c r="U945" s="90"/>
      <c r="V945" s="90"/>
      <c r="W945" s="90"/>
      <c r="X945" s="90"/>
      <c r="Y945" s="90"/>
      <c r="Z945" s="90"/>
    </row>
    <row r="946">
      <c r="A946" s="90"/>
      <c r="B946" s="90"/>
      <c r="C946" s="90"/>
      <c r="D946" s="90"/>
      <c r="E946" s="90"/>
      <c r="F946" s="90"/>
      <c r="G946" s="90"/>
      <c r="H946" s="90"/>
      <c r="I946" s="90"/>
      <c r="J946" s="90"/>
      <c r="K946" s="90"/>
      <c r="L946" s="90"/>
      <c r="M946" s="90"/>
      <c r="N946" s="90"/>
      <c r="O946" s="90"/>
      <c r="P946" s="90"/>
      <c r="Q946" s="90"/>
      <c r="R946" s="90"/>
      <c r="S946" s="90"/>
      <c r="T946" s="90"/>
      <c r="U946" s="90"/>
      <c r="V946" s="90"/>
      <c r="W946" s="90"/>
      <c r="X946" s="90"/>
      <c r="Y946" s="90"/>
      <c r="Z946" s="90"/>
    </row>
    <row r="947">
      <c r="A947" s="90"/>
      <c r="B947" s="90"/>
      <c r="C947" s="90"/>
      <c r="D947" s="90"/>
      <c r="E947" s="90"/>
      <c r="F947" s="90"/>
      <c r="G947" s="90"/>
      <c r="H947" s="90"/>
      <c r="I947" s="90"/>
      <c r="J947" s="90"/>
      <c r="K947" s="90"/>
      <c r="L947" s="90"/>
      <c r="M947" s="90"/>
      <c r="N947" s="90"/>
      <c r="O947" s="90"/>
      <c r="P947" s="90"/>
      <c r="Q947" s="90"/>
      <c r="R947" s="90"/>
      <c r="S947" s="90"/>
      <c r="T947" s="90"/>
      <c r="U947" s="90"/>
      <c r="V947" s="90"/>
      <c r="W947" s="90"/>
      <c r="X947" s="90"/>
      <c r="Y947" s="90"/>
      <c r="Z947" s="90"/>
    </row>
    <row r="948">
      <c r="A948" s="90"/>
      <c r="B948" s="90"/>
      <c r="C948" s="90"/>
      <c r="D948" s="90"/>
      <c r="E948" s="90"/>
      <c r="F948" s="90"/>
      <c r="G948" s="90"/>
      <c r="H948" s="90"/>
      <c r="I948" s="90"/>
      <c r="J948" s="90"/>
      <c r="K948" s="90"/>
      <c r="L948" s="90"/>
      <c r="M948" s="90"/>
      <c r="N948" s="90"/>
      <c r="O948" s="90"/>
      <c r="P948" s="90"/>
      <c r="Q948" s="90"/>
      <c r="R948" s="90"/>
      <c r="S948" s="90"/>
      <c r="T948" s="90"/>
      <c r="U948" s="90"/>
      <c r="V948" s="90"/>
      <c r="W948" s="90"/>
      <c r="X948" s="90"/>
      <c r="Y948" s="90"/>
      <c r="Z948" s="90"/>
    </row>
    <row r="949">
      <c r="A949" s="90"/>
      <c r="B949" s="90"/>
      <c r="C949" s="90"/>
      <c r="D949" s="90"/>
      <c r="E949" s="90"/>
      <c r="F949" s="90"/>
      <c r="G949" s="90"/>
      <c r="H949" s="90"/>
      <c r="I949" s="90"/>
      <c r="J949" s="90"/>
      <c r="K949" s="90"/>
      <c r="L949" s="90"/>
      <c r="M949" s="90"/>
      <c r="N949" s="90"/>
      <c r="O949" s="90"/>
      <c r="P949" s="90"/>
      <c r="Q949" s="90"/>
      <c r="R949" s="90"/>
      <c r="S949" s="90"/>
      <c r="T949" s="90"/>
      <c r="U949" s="90"/>
      <c r="V949" s="90"/>
      <c r="W949" s="90"/>
      <c r="X949" s="90"/>
      <c r="Y949" s="90"/>
      <c r="Z949" s="90"/>
    </row>
    <row r="950">
      <c r="A950" s="90"/>
      <c r="B950" s="90"/>
      <c r="C950" s="90"/>
      <c r="D950" s="90"/>
      <c r="E950" s="90"/>
      <c r="F950" s="90"/>
      <c r="G950" s="90"/>
      <c r="H950" s="90"/>
      <c r="I950" s="90"/>
      <c r="J950" s="90"/>
      <c r="K950" s="90"/>
      <c r="L950" s="90"/>
      <c r="M950" s="90"/>
      <c r="N950" s="90"/>
      <c r="O950" s="90"/>
      <c r="P950" s="90"/>
      <c r="Q950" s="90"/>
      <c r="R950" s="90"/>
      <c r="S950" s="90"/>
      <c r="T950" s="90"/>
      <c r="U950" s="90"/>
      <c r="V950" s="90"/>
      <c r="W950" s="90"/>
      <c r="X950" s="90"/>
      <c r="Y950" s="90"/>
      <c r="Z950" s="90"/>
    </row>
    <row r="951">
      <c r="A951" s="90"/>
      <c r="B951" s="90"/>
      <c r="C951" s="90"/>
      <c r="D951" s="90"/>
      <c r="E951" s="90"/>
      <c r="F951" s="90"/>
      <c r="G951" s="90"/>
      <c r="H951" s="90"/>
      <c r="I951" s="90"/>
      <c r="J951" s="90"/>
      <c r="K951" s="90"/>
      <c r="L951" s="90"/>
      <c r="M951" s="90"/>
      <c r="N951" s="90"/>
      <c r="O951" s="90"/>
      <c r="P951" s="90"/>
      <c r="Q951" s="90"/>
      <c r="R951" s="90"/>
      <c r="S951" s="90"/>
      <c r="T951" s="90"/>
      <c r="U951" s="90"/>
      <c r="V951" s="90"/>
      <c r="W951" s="90"/>
      <c r="X951" s="90"/>
      <c r="Y951" s="90"/>
      <c r="Z951" s="90"/>
    </row>
    <row r="952">
      <c r="A952" s="90"/>
      <c r="B952" s="90"/>
      <c r="C952" s="90"/>
      <c r="D952" s="90"/>
      <c r="E952" s="90"/>
      <c r="F952" s="90"/>
      <c r="G952" s="90"/>
      <c r="H952" s="90"/>
      <c r="I952" s="90"/>
      <c r="J952" s="90"/>
      <c r="K952" s="90"/>
      <c r="L952" s="90"/>
      <c r="M952" s="90"/>
      <c r="N952" s="90"/>
      <c r="O952" s="90"/>
      <c r="P952" s="90"/>
      <c r="Q952" s="90"/>
      <c r="R952" s="90"/>
      <c r="S952" s="90"/>
      <c r="T952" s="90"/>
      <c r="U952" s="90"/>
      <c r="V952" s="90"/>
      <c r="W952" s="90"/>
      <c r="X952" s="90"/>
      <c r="Y952" s="90"/>
      <c r="Z952" s="90"/>
    </row>
    <row r="953">
      <c r="A953" s="90"/>
      <c r="B953" s="90"/>
      <c r="C953" s="90"/>
      <c r="D953" s="90"/>
      <c r="E953" s="90"/>
      <c r="F953" s="90"/>
      <c r="G953" s="90"/>
      <c r="H953" s="90"/>
      <c r="I953" s="90"/>
      <c r="J953" s="90"/>
      <c r="K953" s="90"/>
      <c r="L953" s="90"/>
      <c r="M953" s="90"/>
      <c r="N953" s="90"/>
      <c r="O953" s="90"/>
      <c r="P953" s="90"/>
      <c r="Q953" s="90"/>
      <c r="R953" s="90"/>
      <c r="S953" s="90"/>
      <c r="T953" s="90"/>
      <c r="U953" s="90"/>
      <c r="V953" s="90"/>
      <c r="W953" s="90"/>
      <c r="X953" s="90"/>
      <c r="Y953" s="90"/>
      <c r="Z953" s="90"/>
    </row>
    <row r="954">
      <c r="A954" s="90"/>
      <c r="B954" s="90"/>
      <c r="C954" s="90"/>
      <c r="D954" s="90"/>
      <c r="E954" s="90"/>
      <c r="F954" s="90"/>
      <c r="G954" s="90"/>
      <c r="H954" s="90"/>
      <c r="I954" s="90"/>
      <c r="J954" s="90"/>
      <c r="K954" s="90"/>
      <c r="L954" s="90"/>
      <c r="M954" s="90"/>
      <c r="N954" s="90"/>
      <c r="O954" s="90"/>
      <c r="P954" s="90"/>
      <c r="Q954" s="90"/>
      <c r="R954" s="90"/>
      <c r="S954" s="90"/>
      <c r="T954" s="90"/>
      <c r="U954" s="90"/>
      <c r="V954" s="90"/>
      <c r="W954" s="90"/>
      <c r="X954" s="90"/>
      <c r="Y954" s="90"/>
      <c r="Z954" s="90"/>
    </row>
    <row r="955">
      <c r="A955" s="90"/>
      <c r="B955" s="90"/>
      <c r="C955" s="90"/>
      <c r="D955" s="90"/>
      <c r="E955" s="90"/>
      <c r="F955" s="90"/>
      <c r="G955" s="90"/>
      <c r="H955" s="90"/>
      <c r="I955" s="90"/>
      <c r="J955" s="90"/>
      <c r="K955" s="90"/>
      <c r="L955" s="90"/>
      <c r="M955" s="90"/>
      <c r="N955" s="90"/>
      <c r="O955" s="90"/>
      <c r="P955" s="90"/>
      <c r="Q955" s="90"/>
      <c r="R955" s="90"/>
      <c r="S955" s="90"/>
      <c r="T955" s="90"/>
      <c r="U955" s="90"/>
      <c r="V955" s="90"/>
      <c r="W955" s="90"/>
      <c r="X955" s="90"/>
      <c r="Y955" s="90"/>
      <c r="Z955" s="90"/>
    </row>
    <row r="956">
      <c r="A956" s="90"/>
      <c r="B956" s="90"/>
      <c r="C956" s="90"/>
      <c r="D956" s="90"/>
      <c r="E956" s="90"/>
      <c r="F956" s="90"/>
      <c r="G956" s="90"/>
      <c r="H956" s="90"/>
      <c r="I956" s="90"/>
      <c r="J956" s="90"/>
      <c r="K956" s="90"/>
      <c r="L956" s="90"/>
      <c r="M956" s="90"/>
      <c r="N956" s="90"/>
      <c r="O956" s="90"/>
      <c r="P956" s="90"/>
      <c r="Q956" s="90"/>
      <c r="R956" s="90"/>
      <c r="S956" s="90"/>
      <c r="T956" s="90"/>
      <c r="U956" s="90"/>
      <c r="V956" s="90"/>
      <c r="W956" s="90"/>
      <c r="X956" s="90"/>
      <c r="Y956" s="90"/>
      <c r="Z956" s="90"/>
    </row>
    <row r="957">
      <c r="A957" s="90"/>
      <c r="B957" s="90"/>
      <c r="C957" s="90"/>
      <c r="D957" s="90"/>
      <c r="E957" s="90"/>
      <c r="F957" s="90"/>
      <c r="G957" s="90"/>
      <c r="H957" s="90"/>
      <c r="I957" s="90"/>
      <c r="J957" s="90"/>
      <c r="K957" s="90"/>
      <c r="L957" s="90"/>
      <c r="M957" s="90"/>
      <c r="N957" s="90"/>
      <c r="O957" s="90"/>
      <c r="P957" s="90"/>
      <c r="Q957" s="90"/>
      <c r="R957" s="90"/>
      <c r="S957" s="90"/>
      <c r="T957" s="90"/>
      <c r="U957" s="90"/>
      <c r="V957" s="90"/>
      <c r="W957" s="90"/>
      <c r="X957" s="90"/>
      <c r="Y957" s="90"/>
      <c r="Z957" s="90"/>
    </row>
    <row r="958">
      <c r="A958" s="90"/>
      <c r="B958" s="90"/>
      <c r="C958" s="90"/>
      <c r="D958" s="90"/>
      <c r="E958" s="90"/>
      <c r="F958" s="90"/>
      <c r="G958" s="90"/>
      <c r="H958" s="90"/>
      <c r="I958" s="90"/>
      <c r="J958" s="90"/>
      <c r="K958" s="90"/>
      <c r="L958" s="90"/>
      <c r="M958" s="90"/>
      <c r="N958" s="90"/>
      <c r="O958" s="90"/>
      <c r="P958" s="90"/>
      <c r="Q958" s="90"/>
      <c r="R958" s="90"/>
      <c r="S958" s="90"/>
      <c r="T958" s="90"/>
      <c r="U958" s="90"/>
      <c r="V958" s="90"/>
      <c r="W958" s="90"/>
      <c r="X958" s="90"/>
      <c r="Y958" s="90"/>
      <c r="Z958" s="90"/>
    </row>
    <row r="959">
      <c r="A959" s="90"/>
      <c r="B959" s="90"/>
      <c r="C959" s="90"/>
      <c r="D959" s="90"/>
      <c r="E959" s="90"/>
      <c r="F959" s="90"/>
      <c r="G959" s="90"/>
      <c r="H959" s="90"/>
      <c r="I959" s="90"/>
      <c r="J959" s="90"/>
      <c r="K959" s="90"/>
      <c r="L959" s="90"/>
      <c r="M959" s="90"/>
      <c r="N959" s="90"/>
      <c r="O959" s="90"/>
      <c r="P959" s="90"/>
      <c r="Q959" s="90"/>
      <c r="R959" s="90"/>
      <c r="S959" s="90"/>
      <c r="T959" s="90"/>
      <c r="U959" s="90"/>
      <c r="V959" s="90"/>
      <c r="W959" s="90"/>
      <c r="X959" s="90"/>
      <c r="Y959" s="90"/>
      <c r="Z959" s="90"/>
    </row>
    <row r="960">
      <c r="A960" s="90"/>
      <c r="B960" s="90"/>
      <c r="C960" s="90"/>
      <c r="D960" s="90"/>
      <c r="E960" s="90"/>
      <c r="F960" s="90"/>
      <c r="G960" s="90"/>
      <c r="H960" s="90"/>
      <c r="I960" s="90"/>
      <c r="J960" s="90"/>
      <c r="K960" s="90"/>
      <c r="L960" s="90"/>
      <c r="M960" s="90"/>
      <c r="N960" s="90"/>
      <c r="O960" s="90"/>
      <c r="P960" s="90"/>
      <c r="Q960" s="90"/>
      <c r="R960" s="90"/>
      <c r="S960" s="90"/>
      <c r="T960" s="90"/>
      <c r="U960" s="90"/>
      <c r="V960" s="90"/>
      <c r="W960" s="90"/>
      <c r="X960" s="90"/>
      <c r="Y960" s="90"/>
      <c r="Z960" s="90"/>
    </row>
    <row r="961">
      <c r="A961" s="90"/>
      <c r="B961" s="90"/>
      <c r="C961" s="90"/>
      <c r="D961" s="90"/>
      <c r="E961" s="90"/>
      <c r="F961" s="90"/>
      <c r="G961" s="90"/>
      <c r="H961" s="90"/>
      <c r="I961" s="90"/>
      <c r="J961" s="90"/>
      <c r="K961" s="90"/>
      <c r="L961" s="90"/>
      <c r="M961" s="90"/>
      <c r="N961" s="90"/>
      <c r="O961" s="90"/>
      <c r="P961" s="90"/>
      <c r="Q961" s="90"/>
      <c r="R961" s="90"/>
      <c r="S961" s="90"/>
      <c r="T961" s="90"/>
      <c r="U961" s="90"/>
      <c r="V961" s="90"/>
      <c r="W961" s="90"/>
      <c r="X961" s="90"/>
      <c r="Y961" s="90"/>
      <c r="Z961" s="90"/>
    </row>
    <row r="962">
      <c r="A962" s="90"/>
      <c r="B962" s="90"/>
      <c r="C962" s="90"/>
      <c r="D962" s="90"/>
      <c r="E962" s="90"/>
      <c r="F962" s="90"/>
      <c r="G962" s="90"/>
      <c r="H962" s="90"/>
      <c r="I962" s="90"/>
      <c r="J962" s="90"/>
      <c r="K962" s="90"/>
      <c r="L962" s="90"/>
      <c r="M962" s="90"/>
      <c r="N962" s="90"/>
      <c r="O962" s="90"/>
      <c r="P962" s="90"/>
      <c r="Q962" s="90"/>
      <c r="R962" s="90"/>
      <c r="S962" s="90"/>
      <c r="T962" s="90"/>
      <c r="U962" s="90"/>
      <c r="V962" s="90"/>
      <c r="W962" s="90"/>
      <c r="X962" s="90"/>
      <c r="Y962" s="90"/>
      <c r="Z962" s="90"/>
    </row>
    <row r="963">
      <c r="A963" s="90"/>
      <c r="B963" s="90"/>
      <c r="C963" s="90"/>
      <c r="D963" s="90"/>
      <c r="E963" s="90"/>
      <c r="F963" s="90"/>
      <c r="G963" s="90"/>
      <c r="H963" s="90"/>
      <c r="I963" s="90"/>
      <c r="J963" s="90"/>
      <c r="K963" s="90"/>
      <c r="L963" s="90"/>
      <c r="M963" s="90"/>
      <c r="N963" s="90"/>
      <c r="O963" s="90"/>
      <c r="P963" s="90"/>
      <c r="Q963" s="90"/>
      <c r="R963" s="90"/>
      <c r="S963" s="90"/>
      <c r="T963" s="90"/>
      <c r="U963" s="90"/>
      <c r="V963" s="90"/>
      <c r="W963" s="90"/>
      <c r="X963" s="90"/>
      <c r="Y963" s="90"/>
      <c r="Z963" s="90"/>
    </row>
    <row r="964">
      <c r="A964" s="90"/>
      <c r="B964" s="90"/>
      <c r="C964" s="90"/>
      <c r="D964" s="90"/>
      <c r="E964" s="90"/>
      <c r="F964" s="90"/>
      <c r="G964" s="90"/>
      <c r="H964" s="90"/>
      <c r="I964" s="90"/>
      <c r="J964" s="90"/>
      <c r="K964" s="90"/>
      <c r="L964" s="90"/>
      <c r="M964" s="90"/>
      <c r="N964" s="90"/>
      <c r="O964" s="90"/>
      <c r="P964" s="90"/>
      <c r="Q964" s="90"/>
      <c r="R964" s="90"/>
      <c r="S964" s="90"/>
      <c r="T964" s="90"/>
      <c r="U964" s="90"/>
      <c r="V964" s="90"/>
      <c r="W964" s="90"/>
      <c r="X964" s="90"/>
      <c r="Y964" s="90"/>
      <c r="Z964" s="90"/>
    </row>
    <row r="965">
      <c r="A965" s="90"/>
      <c r="B965" s="90"/>
      <c r="C965" s="90"/>
      <c r="D965" s="90"/>
      <c r="E965" s="90"/>
      <c r="F965" s="90"/>
      <c r="G965" s="90"/>
      <c r="H965" s="90"/>
      <c r="I965" s="90"/>
      <c r="J965" s="90"/>
      <c r="K965" s="90"/>
      <c r="L965" s="90"/>
      <c r="M965" s="90"/>
      <c r="N965" s="90"/>
      <c r="O965" s="90"/>
      <c r="P965" s="90"/>
      <c r="Q965" s="90"/>
      <c r="R965" s="90"/>
      <c r="S965" s="90"/>
      <c r="T965" s="90"/>
      <c r="U965" s="90"/>
      <c r="V965" s="90"/>
      <c r="W965" s="90"/>
      <c r="X965" s="90"/>
      <c r="Y965" s="90"/>
      <c r="Z965" s="90"/>
    </row>
    <row r="966">
      <c r="A966" s="90"/>
      <c r="B966" s="90"/>
      <c r="C966" s="90"/>
      <c r="D966" s="90"/>
      <c r="E966" s="90"/>
      <c r="F966" s="90"/>
      <c r="G966" s="90"/>
      <c r="H966" s="90"/>
      <c r="I966" s="90"/>
      <c r="J966" s="90"/>
      <c r="K966" s="90"/>
      <c r="L966" s="90"/>
      <c r="M966" s="90"/>
      <c r="N966" s="90"/>
      <c r="O966" s="90"/>
      <c r="P966" s="90"/>
      <c r="Q966" s="90"/>
      <c r="R966" s="90"/>
      <c r="S966" s="90"/>
      <c r="T966" s="90"/>
      <c r="U966" s="90"/>
      <c r="V966" s="90"/>
      <c r="W966" s="90"/>
      <c r="X966" s="90"/>
      <c r="Y966" s="90"/>
      <c r="Z966" s="90"/>
    </row>
    <row r="967">
      <c r="A967" s="90"/>
      <c r="B967" s="90"/>
      <c r="C967" s="90"/>
      <c r="D967" s="90"/>
      <c r="E967" s="90"/>
      <c r="F967" s="90"/>
      <c r="G967" s="90"/>
      <c r="H967" s="90"/>
      <c r="I967" s="90"/>
      <c r="J967" s="90"/>
      <c r="K967" s="90"/>
      <c r="L967" s="90"/>
      <c r="M967" s="90"/>
      <c r="N967" s="90"/>
      <c r="O967" s="90"/>
      <c r="P967" s="90"/>
      <c r="Q967" s="90"/>
      <c r="R967" s="90"/>
      <c r="S967" s="90"/>
      <c r="T967" s="90"/>
      <c r="U967" s="90"/>
      <c r="V967" s="90"/>
      <c r="W967" s="90"/>
      <c r="X967" s="90"/>
      <c r="Y967" s="90"/>
      <c r="Z967" s="90"/>
    </row>
    <row r="968">
      <c r="A968" s="90"/>
      <c r="B968" s="90"/>
      <c r="C968" s="90"/>
      <c r="D968" s="90"/>
      <c r="E968" s="90"/>
      <c r="F968" s="90"/>
      <c r="G968" s="90"/>
      <c r="H968" s="90"/>
      <c r="I968" s="90"/>
      <c r="J968" s="90"/>
      <c r="K968" s="90"/>
      <c r="L968" s="90"/>
      <c r="M968" s="90"/>
      <c r="N968" s="90"/>
      <c r="O968" s="90"/>
      <c r="P968" s="90"/>
      <c r="Q968" s="90"/>
      <c r="R968" s="90"/>
      <c r="S968" s="90"/>
      <c r="T968" s="90"/>
      <c r="U968" s="90"/>
      <c r="V968" s="90"/>
      <c r="W968" s="90"/>
      <c r="X968" s="90"/>
      <c r="Y968" s="90"/>
      <c r="Z968" s="90"/>
    </row>
    <row r="969">
      <c r="A969" s="90"/>
      <c r="B969" s="90"/>
      <c r="C969" s="90"/>
      <c r="D969" s="90"/>
      <c r="E969" s="90"/>
      <c r="F969" s="90"/>
      <c r="G969" s="90"/>
      <c r="H969" s="90"/>
      <c r="I969" s="90"/>
      <c r="J969" s="90"/>
      <c r="K969" s="90"/>
      <c r="L969" s="90"/>
      <c r="M969" s="90"/>
      <c r="N969" s="90"/>
      <c r="O969" s="90"/>
      <c r="P969" s="90"/>
      <c r="Q969" s="90"/>
      <c r="R969" s="90"/>
      <c r="S969" s="90"/>
      <c r="T969" s="90"/>
      <c r="U969" s="90"/>
      <c r="V969" s="90"/>
      <c r="W969" s="90"/>
      <c r="X969" s="90"/>
      <c r="Y969" s="90"/>
      <c r="Z969" s="90"/>
    </row>
    <row r="970">
      <c r="A970" s="90"/>
      <c r="B970" s="90"/>
      <c r="C970" s="90"/>
      <c r="D970" s="90"/>
      <c r="E970" s="90"/>
      <c r="F970" s="90"/>
      <c r="G970" s="90"/>
      <c r="H970" s="90"/>
      <c r="I970" s="90"/>
      <c r="J970" s="90"/>
      <c r="K970" s="90"/>
      <c r="L970" s="90"/>
      <c r="M970" s="90"/>
      <c r="N970" s="90"/>
      <c r="O970" s="90"/>
      <c r="P970" s="90"/>
      <c r="Q970" s="90"/>
      <c r="R970" s="90"/>
      <c r="S970" s="90"/>
      <c r="T970" s="90"/>
      <c r="U970" s="90"/>
      <c r="V970" s="90"/>
      <c r="W970" s="90"/>
      <c r="X970" s="90"/>
      <c r="Y970" s="90"/>
      <c r="Z970" s="90"/>
    </row>
    <row r="971">
      <c r="A971" s="90"/>
      <c r="B971" s="90"/>
      <c r="C971" s="90"/>
      <c r="D971" s="90"/>
      <c r="E971" s="90"/>
      <c r="F971" s="90"/>
      <c r="G971" s="90"/>
      <c r="H971" s="90"/>
      <c r="I971" s="90"/>
      <c r="J971" s="90"/>
      <c r="K971" s="90"/>
      <c r="L971" s="90"/>
      <c r="M971" s="90"/>
      <c r="N971" s="90"/>
      <c r="O971" s="90"/>
      <c r="P971" s="90"/>
      <c r="Q971" s="90"/>
      <c r="R971" s="90"/>
      <c r="S971" s="90"/>
      <c r="T971" s="90"/>
      <c r="U971" s="90"/>
      <c r="V971" s="90"/>
      <c r="W971" s="90"/>
      <c r="X971" s="90"/>
      <c r="Y971" s="90"/>
      <c r="Z971" s="90"/>
    </row>
    <row r="972">
      <c r="A972" s="90"/>
      <c r="B972" s="90"/>
      <c r="C972" s="90"/>
      <c r="D972" s="90"/>
      <c r="E972" s="90"/>
      <c r="F972" s="90"/>
      <c r="G972" s="90"/>
      <c r="H972" s="90"/>
      <c r="I972" s="90"/>
      <c r="J972" s="90"/>
      <c r="K972" s="90"/>
      <c r="L972" s="90"/>
      <c r="M972" s="90"/>
      <c r="N972" s="90"/>
      <c r="O972" s="90"/>
      <c r="P972" s="90"/>
      <c r="Q972" s="90"/>
      <c r="R972" s="90"/>
      <c r="S972" s="90"/>
      <c r="T972" s="90"/>
      <c r="U972" s="90"/>
      <c r="V972" s="90"/>
      <c r="W972" s="90"/>
      <c r="X972" s="90"/>
      <c r="Y972" s="90"/>
      <c r="Z972" s="90"/>
    </row>
    <row r="973">
      <c r="A973" s="90"/>
      <c r="B973" s="90"/>
      <c r="C973" s="90"/>
      <c r="D973" s="90"/>
      <c r="E973" s="90"/>
      <c r="F973" s="90"/>
      <c r="G973" s="90"/>
      <c r="H973" s="90"/>
      <c r="I973" s="90"/>
      <c r="J973" s="90"/>
      <c r="K973" s="90"/>
      <c r="L973" s="90"/>
      <c r="M973" s="90"/>
      <c r="N973" s="90"/>
      <c r="O973" s="90"/>
      <c r="P973" s="90"/>
      <c r="Q973" s="90"/>
      <c r="R973" s="90"/>
      <c r="S973" s="90"/>
      <c r="T973" s="90"/>
      <c r="U973" s="90"/>
      <c r="V973" s="90"/>
      <c r="W973" s="90"/>
      <c r="X973" s="90"/>
      <c r="Y973" s="90"/>
      <c r="Z973" s="90"/>
    </row>
    <row r="974">
      <c r="A974" s="90"/>
      <c r="B974" s="90"/>
      <c r="C974" s="90"/>
      <c r="D974" s="90"/>
      <c r="E974" s="90"/>
      <c r="F974" s="90"/>
      <c r="G974" s="90"/>
      <c r="H974" s="90"/>
      <c r="I974" s="90"/>
      <c r="J974" s="90"/>
      <c r="K974" s="90"/>
      <c r="L974" s="90"/>
      <c r="M974" s="90"/>
      <c r="N974" s="90"/>
      <c r="O974" s="90"/>
      <c r="P974" s="90"/>
      <c r="Q974" s="90"/>
      <c r="R974" s="90"/>
      <c r="S974" s="90"/>
      <c r="T974" s="90"/>
      <c r="U974" s="90"/>
      <c r="V974" s="90"/>
      <c r="W974" s="90"/>
      <c r="X974" s="90"/>
      <c r="Y974" s="90"/>
      <c r="Z974" s="90"/>
    </row>
    <row r="975">
      <c r="A975" s="90"/>
      <c r="B975" s="90"/>
      <c r="C975" s="90"/>
      <c r="D975" s="90"/>
      <c r="E975" s="90"/>
      <c r="F975" s="90"/>
      <c r="G975" s="90"/>
      <c r="H975" s="90"/>
      <c r="I975" s="90"/>
      <c r="J975" s="90"/>
      <c r="K975" s="90"/>
      <c r="L975" s="90"/>
      <c r="M975" s="90"/>
      <c r="N975" s="90"/>
      <c r="O975" s="90"/>
      <c r="P975" s="90"/>
      <c r="Q975" s="90"/>
      <c r="R975" s="90"/>
      <c r="S975" s="90"/>
      <c r="T975" s="90"/>
      <c r="U975" s="90"/>
      <c r="V975" s="90"/>
      <c r="W975" s="90"/>
      <c r="X975" s="90"/>
      <c r="Y975" s="90"/>
      <c r="Z975" s="90"/>
    </row>
    <row r="976">
      <c r="A976" s="90"/>
      <c r="B976" s="90"/>
      <c r="C976" s="90"/>
      <c r="D976" s="90"/>
      <c r="E976" s="90"/>
      <c r="F976" s="90"/>
      <c r="G976" s="90"/>
      <c r="H976" s="90"/>
      <c r="I976" s="90"/>
      <c r="J976" s="90"/>
      <c r="K976" s="90"/>
      <c r="L976" s="90"/>
      <c r="M976" s="90"/>
      <c r="N976" s="90"/>
      <c r="O976" s="90"/>
      <c r="P976" s="90"/>
      <c r="Q976" s="90"/>
      <c r="R976" s="90"/>
      <c r="S976" s="90"/>
      <c r="T976" s="90"/>
      <c r="U976" s="90"/>
      <c r="V976" s="90"/>
      <c r="W976" s="90"/>
      <c r="X976" s="90"/>
      <c r="Y976" s="90"/>
      <c r="Z976" s="90"/>
    </row>
    <row r="977">
      <c r="A977" s="90"/>
      <c r="B977" s="90"/>
      <c r="C977" s="90"/>
      <c r="D977" s="90"/>
      <c r="E977" s="90"/>
      <c r="F977" s="90"/>
      <c r="G977" s="90"/>
      <c r="H977" s="90"/>
      <c r="I977" s="90"/>
      <c r="J977" s="90"/>
      <c r="K977" s="90"/>
      <c r="L977" s="90"/>
      <c r="M977" s="90"/>
      <c r="N977" s="90"/>
      <c r="O977" s="90"/>
      <c r="P977" s="90"/>
      <c r="Q977" s="90"/>
      <c r="R977" s="90"/>
      <c r="S977" s="90"/>
      <c r="T977" s="90"/>
      <c r="U977" s="90"/>
      <c r="V977" s="90"/>
      <c r="W977" s="90"/>
      <c r="X977" s="90"/>
      <c r="Y977" s="90"/>
      <c r="Z977" s="90"/>
    </row>
    <row r="978">
      <c r="A978" s="90"/>
      <c r="B978" s="90"/>
      <c r="C978" s="90"/>
      <c r="D978" s="90"/>
      <c r="E978" s="90"/>
      <c r="F978" s="90"/>
      <c r="G978" s="90"/>
      <c r="H978" s="90"/>
      <c r="I978" s="90"/>
      <c r="J978" s="90"/>
      <c r="K978" s="90"/>
      <c r="L978" s="90"/>
      <c r="M978" s="90"/>
      <c r="N978" s="90"/>
      <c r="O978" s="90"/>
      <c r="P978" s="90"/>
      <c r="Q978" s="90"/>
      <c r="R978" s="90"/>
      <c r="S978" s="90"/>
      <c r="T978" s="90"/>
      <c r="U978" s="90"/>
      <c r="V978" s="90"/>
      <c r="W978" s="90"/>
      <c r="X978" s="90"/>
      <c r="Y978" s="90"/>
      <c r="Z978" s="90"/>
    </row>
    <row r="979">
      <c r="A979" s="90"/>
      <c r="B979" s="90"/>
      <c r="C979" s="90"/>
      <c r="D979" s="90"/>
      <c r="E979" s="90"/>
      <c r="F979" s="90"/>
      <c r="G979" s="90"/>
      <c r="H979" s="90"/>
      <c r="I979" s="90"/>
      <c r="J979" s="90"/>
      <c r="K979" s="90"/>
      <c r="L979" s="90"/>
      <c r="M979" s="90"/>
      <c r="N979" s="90"/>
      <c r="O979" s="90"/>
      <c r="P979" s="90"/>
      <c r="Q979" s="90"/>
      <c r="R979" s="90"/>
      <c r="S979" s="90"/>
      <c r="T979" s="90"/>
      <c r="U979" s="90"/>
      <c r="V979" s="90"/>
      <c r="W979" s="90"/>
      <c r="X979" s="90"/>
      <c r="Y979" s="90"/>
      <c r="Z979" s="90"/>
    </row>
    <row r="980">
      <c r="A980" s="90"/>
      <c r="B980" s="90"/>
      <c r="C980" s="90"/>
      <c r="D980" s="90"/>
      <c r="E980" s="90"/>
      <c r="F980" s="90"/>
      <c r="G980" s="90"/>
      <c r="H980" s="90"/>
      <c r="I980" s="90"/>
      <c r="J980" s="90"/>
      <c r="K980" s="90"/>
      <c r="L980" s="90"/>
      <c r="M980" s="90"/>
      <c r="N980" s="90"/>
      <c r="O980" s="90"/>
      <c r="P980" s="90"/>
      <c r="Q980" s="90"/>
      <c r="R980" s="90"/>
      <c r="S980" s="90"/>
      <c r="T980" s="90"/>
      <c r="U980" s="90"/>
      <c r="V980" s="90"/>
      <c r="W980" s="90"/>
      <c r="X980" s="90"/>
      <c r="Y980" s="90"/>
      <c r="Z980" s="90"/>
    </row>
    <row r="981">
      <c r="A981" s="90"/>
      <c r="B981" s="90"/>
      <c r="C981" s="90"/>
      <c r="D981" s="90"/>
      <c r="E981" s="90"/>
      <c r="F981" s="90"/>
      <c r="G981" s="90"/>
      <c r="H981" s="90"/>
      <c r="I981" s="90"/>
      <c r="J981" s="90"/>
      <c r="K981" s="90"/>
      <c r="L981" s="90"/>
      <c r="M981" s="90"/>
      <c r="N981" s="90"/>
      <c r="O981" s="90"/>
      <c r="P981" s="90"/>
      <c r="Q981" s="90"/>
      <c r="R981" s="90"/>
      <c r="S981" s="90"/>
      <c r="T981" s="90"/>
      <c r="U981" s="90"/>
      <c r="V981" s="90"/>
      <c r="W981" s="90"/>
      <c r="X981" s="90"/>
      <c r="Y981" s="90"/>
      <c r="Z981" s="90"/>
    </row>
    <row r="982">
      <c r="A982" s="90"/>
      <c r="B982" s="90"/>
      <c r="C982" s="90"/>
      <c r="D982" s="90"/>
      <c r="E982" s="90"/>
      <c r="F982" s="90"/>
      <c r="G982" s="90"/>
      <c r="H982" s="90"/>
      <c r="I982" s="90"/>
      <c r="J982" s="90"/>
      <c r="K982" s="90"/>
      <c r="L982" s="90"/>
      <c r="M982" s="90"/>
      <c r="N982" s="90"/>
      <c r="O982" s="90"/>
      <c r="P982" s="90"/>
      <c r="Q982" s="90"/>
      <c r="R982" s="90"/>
      <c r="S982" s="90"/>
      <c r="T982" s="90"/>
      <c r="U982" s="90"/>
      <c r="V982" s="90"/>
      <c r="W982" s="90"/>
      <c r="X982" s="90"/>
      <c r="Y982" s="90"/>
      <c r="Z982" s="90"/>
    </row>
    <row r="983">
      <c r="A983" s="90"/>
      <c r="B983" s="90"/>
      <c r="C983" s="90"/>
      <c r="D983" s="90"/>
      <c r="E983" s="90"/>
      <c r="F983" s="90"/>
      <c r="G983" s="90"/>
      <c r="H983" s="90"/>
      <c r="I983" s="90"/>
      <c r="J983" s="90"/>
      <c r="K983" s="90"/>
      <c r="L983" s="90"/>
      <c r="M983" s="90"/>
      <c r="N983" s="90"/>
      <c r="O983" s="90"/>
      <c r="P983" s="90"/>
      <c r="Q983" s="90"/>
      <c r="R983" s="90"/>
      <c r="S983" s="90"/>
      <c r="T983" s="90"/>
      <c r="U983" s="90"/>
      <c r="V983" s="90"/>
      <c r="W983" s="90"/>
      <c r="X983" s="90"/>
      <c r="Y983" s="90"/>
      <c r="Z983" s="90"/>
    </row>
    <row r="984">
      <c r="A984" s="90"/>
      <c r="B984" s="90"/>
      <c r="C984" s="90"/>
      <c r="D984" s="90"/>
      <c r="E984" s="90"/>
      <c r="F984" s="90"/>
      <c r="G984" s="90"/>
      <c r="H984" s="90"/>
      <c r="I984" s="90"/>
      <c r="J984" s="90"/>
      <c r="K984" s="90"/>
      <c r="L984" s="90"/>
      <c r="M984" s="90"/>
      <c r="N984" s="90"/>
      <c r="O984" s="90"/>
      <c r="P984" s="90"/>
      <c r="Q984" s="90"/>
      <c r="R984" s="90"/>
      <c r="S984" s="90"/>
      <c r="T984" s="90"/>
      <c r="U984" s="90"/>
      <c r="V984" s="90"/>
      <c r="W984" s="90"/>
      <c r="X984" s="90"/>
      <c r="Y984" s="90"/>
      <c r="Z984" s="90"/>
    </row>
    <row r="985">
      <c r="A985" s="90"/>
      <c r="B985" s="90"/>
      <c r="C985" s="90"/>
      <c r="D985" s="90"/>
      <c r="E985" s="90"/>
      <c r="F985" s="90"/>
      <c r="G985" s="90"/>
      <c r="H985" s="90"/>
      <c r="I985" s="90"/>
      <c r="J985" s="90"/>
      <c r="K985" s="90"/>
      <c r="L985" s="90"/>
      <c r="M985" s="90"/>
      <c r="N985" s="90"/>
      <c r="O985" s="90"/>
      <c r="P985" s="90"/>
      <c r="Q985" s="90"/>
      <c r="R985" s="90"/>
      <c r="S985" s="90"/>
      <c r="T985" s="90"/>
      <c r="U985" s="90"/>
      <c r="V985" s="90"/>
      <c r="W985" s="90"/>
      <c r="X985" s="90"/>
      <c r="Y985" s="90"/>
      <c r="Z985" s="90"/>
    </row>
    <row r="986">
      <c r="A986" s="90"/>
      <c r="B986" s="90"/>
      <c r="C986" s="90"/>
      <c r="D986" s="90"/>
      <c r="E986" s="90"/>
      <c r="F986" s="90"/>
      <c r="G986" s="90"/>
      <c r="H986" s="90"/>
      <c r="I986" s="90"/>
      <c r="J986" s="90"/>
      <c r="K986" s="90"/>
      <c r="L986" s="90"/>
      <c r="M986" s="90"/>
      <c r="N986" s="90"/>
      <c r="O986" s="90"/>
      <c r="P986" s="90"/>
      <c r="Q986" s="90"/>
      <c r="R986" s="90"/>
      <c r="S986" s="90"/>
      <c r="T986" s="90"/>
      <c r="U986" s="90"/>
      <c r="V986" s="90"/>
      <c r="W986" s="90"/>
      <c r="X986" s="90"/>
      <c r="Y986" s="90"/>
      <c r="Z986" s="90"/>
    </row>
    <row r="987">
      <c r="A987" s="90"/>
      <c r="B987" s="90"/>
      <c r="C987" s="90"/>
      <c r="D987" s="90"/>
      <c r="E987" s="90"/>
      <c r="F987" s="90"/>
      <c r="G987" s="90"/>
      <c r="H987" s="90"/>
      <c r="I987" s="90"/>
      <c r="J987" s="90"/>
      <c r="K987" s="90"/>
      <c r="L987" s="90"/>
      <c r="M987" s="90"/>
      <c r="N987" s="90"/>
      <c r="O987" s="90"/>
      <c r="P987" s="90"/>
      <c r="Q987" s="90"/>
      <c r="R987" s="90"/>
      <c r="S987" s="90"/>
      <c r="T987" s="90"/>
      <c r="U987" s="90"/>
      <c r="V987" s="90"/>
      <c r="W987" s="90"/>
      <c r="X987" s="90"/>
      <c r="Y987" s="90"/>
      <c r="Z987" s="90"/>
    </row>
    <row r="988">
      <c r="A988" s="90"/>
      <c r="B988" s="90"/>
      <c r="C988" s="90"/>
      <c r="D988" s="90"/>
      <c r="E988" s="90"/>
      <c r="F988" s="90"/>
      <c r="G988" s="90"/>
      <c r="H988" s="90"/>
      <c r="I988" s="90"/>
      <c r="J988" s="90"/>
      <c r="K988" s="90"/>
      <c r="L988" s="90"/>
      <c r="M988" s="90"/>
      <c r="N988" s="90"/>
      <c r="O988" s="90"/>
      <c r="P988" s="90"/>
      <c r="Q988" s="90"/>
      <c r="R988" s="90"/>
      <c r="S988" s="90"/>
      <c r="T988" s="90"/>
      <c r="U988" s="90"/>
      <c r="V988" s="90"/>
      <c r="W988" s="90"/>
      <c r="X988" s="90"/>
      <c r="Y988" s="90"/>
      <c r="Z988" s="90"/>
    </row>
    <row r="989">
      <c r="A989" s="90"/>
      <c r="B989" s="90"/>
      <c r="C989" s="90"/>
      <c r="D989" s="90"/>
      <c r="E989" s="90"/>
      <c r="F989" s="90"/>
      <c r="G989" s="90"/>
      <c r="H989" s="90"/>
      <c r="I989" s="90"/>
      <c r="J989" s="90"/>
      <c r="K989" s="90"/>
      <c r="L989" s="90"/>
      <c r="M989" s="90"/>
      <c r="N989" s="90"/>
      <c r="O989" s="90"/>
      <c r="P989" s="90"/>
      <c r="Q989" s="90"/>
      <c r="R989" s="90"/>
      <c r="S989" s="90"/>
      <c r="T989" s="90"/>
      <c r="U989" s="90"/>
      <c r="V989" s="90"/>
      <c r="W989" s="90"/>
      <c r="X989" s="90"/>
      <c r="Y989" s="90"/>
      <c r="Z989" s="90"/>
    </row>
    <row r="990">
      <c r="A990" s="90"/>
      <c r="B990" s="90"/>
      <c r="C990" s="90"/>
      <c r="D990" s="90"/>
      <c r="E990" s="90"/>
      <c r="F990" s="90"/>
      <c r="G990" s="90"/>
      <c r="H990" s="90"/>
      <c r="I990" s="90"/>
      <c r="J990" s="90"/>
      <c r="K990" s="90"/>
      <c r="L990" s="90"/>
      <c r="M990" s="90"/>
      <c r="N990" s="90"/>
      <c r="O990" s="90"/>
      <c r="P990" s="90"/>
      <c r="Q990" s="90"/>
      <c r="R990" s="90"/>
      <c r="S990" s="90"/>
      <c r="T990" s="90"/>
      <c r="U990" s="90"/>
      <c r="V990" s="90"/>
      <c r="W990" s="90"/>
      <c r="X990" s="90"/>
      <c r="Y990" s="90"/>
      <c r="Z990" s="90"/>
    </row>
    <row r="991">
      <c r="A991" s="90"/>
      <c r="B991" s="90"/>
      <c r="C991" s="90"/>
      <c r="D991" s="90"/>
      <c r="E991" s="90"/>
      <c r="F991" s="90"/>
      <c r="G991" s="90"/>
      <c r="H991" s="90"/>
      <c r="I991" s="90"/>
      <c r="J991" s="90"/>
      <c r="K991" s="90"/>
      <c r="L991" s="90"/>
      <c r="M991" s="90"/>
      <c r="N991" s="90"/>
      <c r="O991" s="90"/>
      <c r="P991" s="90"/>
      <c r="Q991" s="90"/>
      <c r="R991" s="90"/>
      <c r="S991" s="90"/>
      <c r="T991" s="90"/>
      <c r="U991" s="90"/>
      <c r="V991" s="90"/>
      <c r="W991" s="90"/>
      <c r="X991" s="90"/>
      <c r="Y991" s="90"/>
      <c r="Z991" s="90"/>
    </row>
    <row r="992">
      <c r="A992" s="90"/>
      <c r="B992" s="90"/>
      <c r="C992" s="90"/>
      <c r="D992" s="90"/>
      <c r="E992" s="90"/>
      <c r="F992" s="90"/>
      <c r="G992" s="90"/>
      <c r="H992" s="90"/>
      <c r="I992" s="90"/>
      <c r="J992" s="90"/>
      <c r="K992" s="90"/>
      <c r="L992" s="90"/>
      <c r="M992" s="90"/>
      <c r="N992" s="90"/>
      <c r="O992" s="90"/>
      <c r="P992" s="90"/>
      <c r="Q992" s="90"/>
      <c r="R992" s="90"/>
      <c r="S992" s="90"/>
      <c r="T992" s="90"/>
      <c r="U992" s="90"/>
      <c r="V992" s="90"/>
      <c r="W992" s="90"/>
      <c r="X992" s="90"/>
      <c r="Y992" s="90"/>
      <c r="Z992" s="90"/>
    </row>
    <row r="993">
      <c r="A993" s="90"/>
      <c r="B993" s="90"/>
      <c r="C993" s="90"/>
      <c r="D993" s="90"/>
      <c r="E993" s="90"/>
      <c r="F993" s="90"/>
      <c r="G993" s="90"/>
      <c r="H993" s="90"/>
      <c r="I993" s="90"/>
      <c r="J993" s="90"/>
      <c r="K993" s="90"/>
      <c r="L993" s="90"/>
      <c r="M993" s="90"/>
      <c r="N993" s="90"/>
      <c r="O993" s="90"/>
      <c r="P993" s="90"/>
      <c r="Q993" s="90"/>
      <c r="R993" s="90"/>
      <c r="S993" s="90"/>
      <c r="T993" s="90"/>
      <c r="U993" s="90"/>
      <c r="V993" s="90"/>
      <c r="W993" s="90"/>
      <c r="X993" s="90"/>
      <c r="Y993" s="90"/>
      <c r="Z993" s="90"/>
    </row>
    <row r="994">
      <c r="A994" s="90"/>
      <c r="B994" s="90"/>
      <c r="C994" s="90"/>
      <c r="D994" s="90"/>
      <c r="E994" s="90"/>
      <c r="F994" s="90"/>
      <c r="G994" s="90"/>
      <c r="H994" s="90"/>
      <c r="I994" s="90"/>
      <c r="J994" s="90"/>
      <c r="K994" s="90"/>
      <c r="L994" s="90"/>
      <c r="M994" s="90"/>
      <c r="N994" s="90"/>
      <c r="O994" s="90"/>
      <c r="P994" s="90"/>
      <c r="Q994" s="90"/>
      <c r="R994" s="90"/>
      <c r="S994" s="90"/>
      <c r="T994" s="90"/>
      <c r="U994" s="90"/>
      <c r="V994" s="90"/>
      <c r="W994" s="90"/>
      <c r="X994" s="90"/>
      <c r="Y994" s="90"/>
      <c r="Z994" s="90"/>
    </row>
    <row r="995">
      <c r="A995" s="90"/>
      <c r="B995" s="90"/>
      <c r="C995" s="90"/>
      <c r="D995" s="90"/>
      <c r="E995" s="90"/>
      <c r="F995" s="90"/>
      <c r="G995" s="90"/>
      <c r="H995" s="90"/>
      <c r="I995" s="90"/>
      <c r="J995" s="90"/>
      <c r="K995" s="90"/>
      <c r="L995" s="90"/>
      <c r="M995" s="90"/>
      <c r="N995" s="90"/>
      <c r="O995" s="90"/>
      <c r="P995" s="90"/>
      <c r="Q995" s="90"/>
      <c r="R995" s="90"/>
      <c r="S995" s="90"/>
      <c r="T995" s="90"/>
      <c r="U995" s="90"/>
      <c r="V995" s="90"/>
      <c r="W995" s="90"/>
      <c r="X995" s="90"/>
      <c r="Y995" s="90"/>
      <c r="Z995" s="90"/>
    </row>
    <row r="996">
      <c r="A996" s="90"/>
      <c r="B996" s="90"/>
      <c r="C996" s="90"/>
      <c r="D996" s="90"/>
      <c r="E996" s="90"/>
      <c r="F996" s="90"/>
      <c r="G996" s="90"/>
      <c r="H996" s="90"/>
      <c r="I996" s="90"/>
      <c r="J996" s="90"/>
      <c r="K996" s="90"/>
      <c r="L996" s="90"/>
      <c r="M996" s="90"/>
      <c r="N996" s="90"/>
      <c r="O996" s="90"/>
      <c r="P996" s="90"/>
      <c r="Q996" s="90"/>
      <c r="R996" s="90"/>
      <c r="S996" s="90"/>
      <c r="T996" s="90"/>
      <c r="U996" s="90"/>
      <c r="V996" s="90"/>
      <c r="W996" s="90"/>
      <c r="X996" s="90"/>
      <c r="Y996" s="90"/>
      <c r="Z996" s="90"/>
    </row>
    <row r="997">
      <c r="A997" s="90"/>
      <c r="B997" s="90"/>
      <c r="C997" s="90"/>
      <c r="D997" s="90"/>
      <c r="E997" s="90"/>
      <c r="F997" s="90"/>
      <c r="G997" s="90"/>
      <c r="H997" s="90"/>
      <c r="I997" s="90"/>
      <c r="J997" s="90"/>
      <c r="K997" s="90"/>
      <c r="L997" s="90"/>
      <c r="M997" s="90"/>
      <c r="N997" s="90"/>
      <c r="O997" s="90"/>
      <c r="P997" s="90"/>
      <c r="Q997" s="90"/>
      <c r="R997" s="90"/>
      <c r="S997" s="90"/>
      <c r="T997" s="90"/>
      <c r="U997" s="90"/>
      <c r="V997" s="90"/>
      <c r="W997" s="90"/>
      <c r="X997" s="90"/>
      <c r="Y997" s="90"/>
      <c r="Z997" s="90"/>
    </row>
    <row r="998">
      <c r="A998" s="90"/>
      <c r="B998" s="90"/>
      <c r="C998" s="90"/>
      <c r="D998" s="90"/>
      <c r="E998" s="90"/>
      <c r="F998" s="90"/>
      <c r="G998" s="90"/>
      <c r="H998" s="90"/>
      <c r="I998" s="90"/>
      <c r="J998" s="90"/>
      <c r="K998" s="90"/>
      <c r="L998" s="90"/>
      <c r="M998" s="90"/>
      <c r="N998" s="90"/>
      <c r="O998" s="90"/>
      <c r="P998" s="90"/>
      <c r="Q998" s="90"/>
      <c r="R998" s="90"/>
      <c r="S998" s="90"/>
      <c r="T998" s="90"/>
      <c r="U998" s="90"/>
      <c r="V998" s="90"/>
      <c r="W998" s="90"/>
      <c r="X998" s="90"/>
      <c r="Y998" s="90"/>
      <c r="Z998" s="90"/>
    </row>
    <row r="999">
      <c r="A999" s="90"/>
      <c r="B999" s="90"/>
      <c r="C999" s="90"/>
      <c r="D999" s="90"/>
      <c r="E999" s="90"/>
      <c r="F999" s="90"/>
      <c r="G999" s="90"/>
      <c r="H999" s="90"/>
      <c r="I999" s="90"/>
      <c r="J999" s="90"/>
      <c r="K999" s="90"/>
      <c r="L999" s="90"/>
      <c r="M999" s="90"/>
      <c r="N999" s="90"/>
      <c r="O999" s="90"/>
      <c r="P999" s="90"/>
      <c r="Q999" s="90"/>
      <c r="R999" s="90"/>
      <c r="S999" s="90"/>
      <c r="T999" s="90"/>
      <c r="U999" s="90"/>
      <c r="V999" s="90"/>
      <c r="W999" s="90"/>
      <c r="X999" s="90"/>
      <c r="Y999" s="90"/>
      <c r="Z999" s="90"/>
    </row>
    <row r="1000">
      <c r="A1000" s="90"/>
      <c r="B1000" s="90"/>
      <c r="C1000" s="90"/>
      <c r="D1000" s="90"/>
      <c r="E1000" s="90"/>
      <c r="F1000" s="90"/>
      <c r="G1000" s="90"/>
      <c r="H1000" s="90"/>
      <c r="I1000" s="90"/>
      <c r="J1000" s="90"/>
      <c r="K1000" s="90"/>
      <c r="L1000" s="90"/>
      <c r="M1000" s="90"/>
      <c r="N1000" s="90"/>
      <c r="O1000" s="90"/>
      <c r="P1000" s="90"/>
      <c r="Q1000" s="90"/>
      <c r="R1000" s="90"/>
      <c r="S1000" s="90"/>
      <c r="T1000" s="90"/>
      <c r="U1000" s="90"/>
      <c r="V1000" s="90"/>
      <c r="W1000" s="90"/>
      <c r="X1000" s="90"/>
      <c r="Y1000" s="90"/>
      <c r="Z1000" s="90"/>
    </row>
    <row r="1001">
      <c r="A1001" s="90"/>
      <c r="B1001" s="90"/>
      <c r="C1001" s="90"/>
      <c r="D1001" s="90"/>
      <c r="E1001" s="90"/>
      <c r="F1001" s="90"/>
      <c r="G1001" s="90"/>
      <c r="H1001" s="90"/>
      <c r="I1001" s="90"/>
      <c r="J1001" s="90"/>
      <c r="K1001" s="90"/>
      <c r="L1001" s="90"/>
      <c r="M1001" s="90"/>
      <c r="N1001" s="90"/>
      <c r="O1001" s="90"/>
      <c r="P1001" s="90"/>
      <c r="Q1001" s="90"/>
      <c r="R1001" s="90"/>
      <c r="S1001" s="90"/>
      <c r="T1001" s="90"/>
      <c r="U1001" s="90"/>
      <c r="V1001" s="90"/>
      <c r="W1001" s="90"/>
      <c r="X1001" s="90"/>
      <c r="Y1001" s="90"/>
      <c r="Z1001" s="90"/>
    </row>
  </sheetData>
  <hyperlinks>
    <hyperlink r:id="rId1" ref="O6"/>
    <hyperlink r:id="rId2" ref="O10"/>
    <hyperlink r:id="rId3" ref="O15"/>
    <hyperlink r:id="rId4" ref="O16"/>
    <hyperlink r:id="rId5" ref="O17"/>
    <hyperlink r:id="rId6" ref="O25"/>
    <hyperlink r:id="rId7" ref="O28"/>
    <hyperlink r:id="rId8" ref="O29"/>
    <hyperlink r:id="rId9" ref="O30"/>
    <hyperlink r:id="rId10" ref="O31"/>
  </hyperlinks>
  <drawing r:id="rId1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2020-07-15T18:12:32Z</dcterms:created>
  <dc:creator>Apache POI</dc:creator>
</cp:coreProperties>
</file>