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vestigacion\prototypes\proj2\"/>
    </mc:Choice>
  </mc:AlternateContent>
  <xr:revisionPtr revIDLastSave="0" documentId="13_ncr:1_{9A4CB4AB-E497-4676-A72E-922FC09C993F}" xr6:coauthVersionLast="47" xr6:coauthVersionMax="47" xr10:uidLastSave="{00000000-0000-0000-0000-000000000000}"/>
  <bookViews>
    <workbookView xWindow="30" yWindow="30" windowWidth="20460" windowHeight="10770" firstSheet="6" activeTab="9" xr2:uid="{00000000-000D-0000-FFFF-FFFF00000000}"/>
  </bookViews>
  <sheets>
    <sheet name="experimentA" sheetId="3" r:id="rId1"/>
    <sheet name="experimentAPost" sheetId="8" r:id="rId2"/>
    <sheet name="experimentB" sheetId="2" r:id="rId3"/>
    <sheet name="experimentC" sheetId="1" r:id="rId4"/>
    <sheet name="experimentCPost" sheetId="9" r:id="rId5"/>
    <sheet name="experimentD" sheetId="4" r:id="rId6"/>
    <sheet name="experimentE" sheetId="5" r:id="rId7"/>
    <sheet name="experimentF" sheetId="6" r:id="rId8"/>
    <sheet name="experimentEPost" sheetId="7" r:id="rId9"/>
    <sheet name="experiment3" sheetId="12" r:id="rId10"/>
    <sheet name="experiment4" sheetId="10" r:id="rId11"/>
    <sheet name="experiment4b" sheetId="11" r:id="rId12"/>
  </sheets>
  <definedNames>
    <definedName name="_xlnm.Print_Area" localSheetId="1">Tabla14[#All]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2" l="1"/>
  <c r="O5" i="12"/>
  <c r="O4" i="12"/>
  <c r="O3" i="12"/>
  <c r="O2" i="12"/>
  <c r="P6" i="12"/>
  <c r="P5" i="12"/>
  <c r="P4" i="12"/>
  <c r="P3" i="12"/>
  <c r="P2" i="12"/>
  <c r="F6" i="12"/>
  <c r="F5" i="12"/>
  <c r="F4" i="12"/>
  <c r="F3" i="12"/>
  <c r="E6" i="12"/>
  <c r="E5" i="12"/>
  <c r="E4" i="12"/>
  <c r="E3" i="12"/>
  <c r="E2" i="12"/>
  <c r="F2" i="12"/>
  <c r="I6" i="8"/>
  <c r="I5" i="8"/>
  <c r="I4" i="8"/>
  <c r="I3" i="8"/>
  <c r="I2" i="8"/>
  <c r="H6" i="8"/>
  <c r="H5" i="8"/>
  <c r="H4" i="8"/>
  <c r="H3" i="8"/>
  <c r="H2" i="8"/>
  <c r="I6" i="3"/>
  <c r="I5" i="3"/>
  <c r="I4" i="3"/>
  <c r="I3" i="3"/>
  <c r="I2" i="3"/>
  <c r="H6" i="3"/>
  <c r="H5" i="3"/>
  <c r="H4" i="3"/>
  <c r="H3" i="3"/>
  <c r="H2" i="3"/>
  <c r="K6" i="1"/>
  <c r="K5" i="1"/>
  <c r="K4" i="1"/>
  <c r="K3" i="1"/>
  <c r="K2" i="1"/>
  <c r="L6" i="1"/>
  <c r="L5" i="1"/>
  <c r="L4" i="1"/>
  <c r="L3" i="1"/>
  <c r="L2" i="1"/>
  <c r="F6" i="1"/>
  <c r="F5" i="1"/>
  <c r="F4" i="1"/>
  <c r="F3" i="1"/>
  <c r="E6" i="1"/>
  <c r="E5" i="1"/>
  <c r="E4" i="1"/>
  <c r="E3" i="1"/>
  <c r="E2" i="1"/>
  <c r="F2" i="1"/>
  <c r="K6" i="9"/>
  <c r="K5" i="9"/>
  <c r="K4" i="9"/>
  <c r="K3" i="9"/>
  <c r="K2" i="9"/>
  <c r="E6" i="9"/>
  <c r="E5" i="9"/>
  <c r="E4" i="9"/>
  <c r="E3" i="9"/>
  <c r="E2" i="9"/>
  <c r="M71" i="12"/>
  <c r="J71" i="12"/>
  <c r="G71" i="12"/>
  <c r="D71" i="12"/>
  <c r="A71" i="12"/>
  <c r="M70" i="12"/>
  <c r="J70" i="12"/>
  <c r="G70" i="12"/>
  <c r="D70" i="12"/>
  <c r="A70" i="12"/>
  <c r="M32" i="12"/>
  <c r="M31" i="12"/>
  <c r="J32" i="12"/>
  <c r="J31" i="12"/>
  <c r="G32" i="12"/>
  <c r="G31" i="12"/>
  <c r="D32" i="12"/>
  <c r="D31" i="12"/>
  <c r="A31" i="12"/>
  <c r="A32" i="12"/>
  <c r="J11" i="11"/>
  <c r="J10" i="11"/>
  <c r="H11" i="11"/>
  <c r="J5" i="11"/>
  <c r="J4" i="11"/>
  <c r="H10" i="11"/>
  <c r="H5" i="11"/>
  <c r="H4" i="11"/>
  <c r="O6" i="11"/>
  <c r="O5" i="11"/>
  <c r="O4" i="11"/>
  <c r="O3" i="11"/>
  <c r="O2" i="11"/>
  <c r="N6" i="11"/>
  <c r="N5" i="11"/>
  <c r="N4" i="11"/>
  <c r="N3" i="11"/>
  <c r="N2" i="11"/>
  <c r="O15" i="10"/>
  <c r="O14" i="10"/>
  <c r="O8" i="10"/>
  <c r="O7" i="10"/>
  <c r="O20" i="9"/>
  <c r="O19" i="9"/>
  <c r="O11" i="9"/>
  <c r="O10" i="9"/>
  <c r="T5" i="12"/>
  <c r="T4" i="12"/>
  <c r="T3" i="12"/>
  <c r="J5" i="12"/>
  <c r="J4" i="12"/>
  <c r="J3" i="12"/>
  <c r="O21" i="1"/>
  <c r="O20" i="1"/>
  <c r="O12" i="1"/>
  <c r="O11" i="1"/>
  <c r="L16" i="8"/>
  <c r="L15" i="8"/>
  <c r="L14" i="3"/>
  <c r="L13" i="3"/>
  <c r="E6" i="11"/>
  <c r="E5" i="11"/>
  <c r="E4" i="11"/>
  <c r="E3" i="11"/>
  <c r="E2" i="11"/>
  <c r="D6" i="11"/>
  <c r="D5" i="11"/>
  <c r="D4" i="11"/>
  <c r="D3" i="11"/>
  <c r="D2" i="11"/>
  <c r="G7" i="3"/>
  <c r="F7" i="3"/>
  <c r="E7" i="3"/>
  <c r="G7" i="8"/>
  <c r="F7" i="8"/>
  <c r="E7" i="8"/>
</calcChain>
</file>

<file path=xl/sharedStrings.xml><?xml version="1.0" encoding="utf-8"?>
<sst xmlns="http://schemas.openxmlformats.org/spreadsheetml/2006/main" count="239" uniqueCount="62">
  <si>
    <t>Rep. Size</t>
  </si>
  <si>
    <t>Search space (no org)</t>
  </si>
  <si>
    <t>Search space (1 lev)</t>
  </si>
  <si>
    <t>Search space (2 lev)</t>
  </si>
  <si>
    <t>(relative size of strong sets = 2,1%    relative size of weak sets = 2,5%)</t>
  </si>
  <si>
    <t>(relative size of strong sets = 2,7%    relative size of weak sets = 3,2%)</t>
  </si>
  <si>
    <t>Coeff Variation (1 lev)</t>
  </si>
  <si>
    <t>Coeff Variation (2 lev)</t>
  </si>
  <si>
    <t>Rem search space (1 lev)</t>
  </si>
  <si>
    <t>Specs prop (1 lev)</t>
  </si>
  <si>
    <t>Rem search space (2 lev)</t>
  </si>
  <si>
    <t>Specs prop (2 lev)</t>
  </si>
  <si>
    <t>Purpose: contribution of semantic organisation to search space</t>
  </si>
  <si>
    <t>repositories selected randomly without any restriction</t>
  </si>
  <si>
    <t>repositories selected randomly (implication sets with high relative sizes).</t>
  </si>
  <si>
    <t>Purpose: contribution of implication sets sizes</t>
  </si>
  <si>
    <t>repositories selected randomly (comparing with implication sets having different relative sizes).</t>
  </si>
  <si>
    <t>Purpose: contribution of the size of implication sets to the search space at the remaining discovery</t>
  </si>
  <si>
    <t>Purpose: contribution of organisation to search space at remaining discovery</t>
  </si>
  <si>
    <t>Purpose: contribution of the size of implication sets to the proportion of services found at the remaining discovery stage</t>
  </si>
  <si>
    <t>no org</t>
  </si>
  <si>
    <t>org 1</t>
  </si>
  <si>
    <t>org 2</t>
  </si>
  <si>
    <t>org-1 (strong sets=2,1%, weak sets=2,5%)</t>
  </si>
  <si>
    <t>org-2 (strong sets=2,1%, weak sets=2,5%)</t>
  </si>
  <si>
    <t>org-1 (strong sets=2,7%, weak sets=3,2%)</t>
  </si>
  <si>
    <t>org-2 (strong sets=2,7%, weak sets=3,2%)</t>
  </si>
  <si>
    <t>CV no org</t>
  </si>
  <si>
    <t>CV org 1</t>
  </si>
  <si>
    <t>CV org 2</t>
  </si>
  <si>
    <t>Mean CV</t>
  </si>
  <si>
    <t>Purpose: impact on the remaining discovery stage on the search space</t>
  </si>
  <si>
    <t>Search space (org 1)</t>
  </si>
  <si>
    <t>Search space (org 2)</t>
  </si>
  <si>
    <t>Plug-in semantics</t>
  </si>
  <si>
    <t>Plug-in post semantics</t>
  </si>
  <si>
    <t>Specs prop (org 1)</t>
  </si>
  <si>
    <t>Specs prop (org 2)</t>
  </si>
  <si>
    <t>Specs prop (org 1,rem)</t>
  </si>
  <si>
    <t>Specs prop (org 2,rem)</t>
  </si>
  <si>
    <t>Specs prop (org 1,pru &amp; )</t>
  </si>
  <si>
    <t>Specs prop (org 2,pru &amp; )</t>
  </si>
  <si>
    <t xml:space="preserve">org-1 </t>
  </si>
  <si>
    <t xml:space="preserve">org-2 </t>
  </si>
  <si>
    <t>Pearson correlation coefficient</t>
  </si>
  <si>
    <t>W=50</t>
  </si>
  <si>
    <t>S. space</t>
  </si>
  <si>
    <t>M. time</t>
  </si>
  <si>
    <t>W=80</t>
  </si>
  <si>
    <t>W=100</t>
  </si>
  <si>
    <t>W=120</t>
  </si>
  <si>
    <t>W=140</t>
  </si>
  <si>
    <t>Reduction</t>
  </si>
  <si>
    <t>Reduction org1</t>
  </si>
  <si>
    <t>Reduction org2</t>
  </si>
  <si>
    <t>Reduction org1-A</t>
  </si>
  <si>
    <t>Reduction org2-A</t>
  </si>
  <si>
    <t>Reduction org1-B</t>
  </si>
  <si>
    <t>Reduction org2-B</t>
  </si>
  <si>
    <t>Reduction org 1</t>
  </si>
  <si>
    <t>Reduction org 2</t>
  </si>
  <si>
    <t>(per request)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</si>
</sst>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/>
    <xf numFmtId="0" fontId="0" fillId="33" borderId="0" xfId="0" applyFill="1"/>
    <xf numFmtId="10" fontId="0" fillId="33" borderId="0" xfId="0" applyNumberFormat="1" applyFill="1"/>
    <xf numFmtId="2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2" formatCode="0.00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0" indent="0" justifyLastLine="0" shrinkToFit="0" readingOrder="0"/>
    </dxf>
    <dxf>
      <numFmt numFmtId="14" formatCode="0.00%"/>
    </dxf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 of organisation (Y) on</a:t>
            </a:r>
            <a:r>
              <a:rPr lang="en-GB" baseline="0"/>
              <a:t> s</a:t>
            </a:r>
            <a:r>
              <a:rPr lang="en-GB"/>
              <a:t>earch space (Z) 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sz="1200" baseline="0"/>
              <a:t>S = plug-in semantics</a:t>
            </a:r>
            <a:endParaRPr lang="en-GB" sz="1200"/>
          </a:p>
        </c:rich>
      </c:tx>
      <c:layout>
        <c:manualLayout>
          <c:xMode val="edge"/>
          <c:yMode val="edge"/>
          <c:x val="0.18133592612664307"/>
          <c:y val="4.1283247237407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experimentA!$B$1</c:f>
              <c:strCache>
                <c:ptCount val="1"/>
                <c:pt idx="0">
                  <c:v>no 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experimentA!$A$2:$A$6</c:f>
              <c:numCache>
                <c:formatCode>0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experimentA!$B$2:$B$6</c:f>
              <c:numCache>
                <c:formatCode>0.00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2-41E0-85B1-7DDEB158C9A6}"/>
            </c:ext>
          </c:extLst>
        </c:ser>
        <c:ser>
          <c:idx val="1"/>
          <c:order val="1"/>
          <c:tx>
            <c:strRef>
              <c:f>experimentA!$C$1</c:f>
              <c:strCache>
                <c:ptCount val="1"/>
                <c:pt idx="0">
                  <c:v>org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experimentA!$A$2:$A$6</c:f>
              <c:numCache>
                <c:formatCode>0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experimentA!$C$2:$C$6</c:f>
              <c:numCache>
                <c:formatCode>0.00</c:formatCode>
                <c:ptCount val="5"/>
                <c:pt idx="0">
                  <c:v>86.135999999999996</c:v>
                </c:pt>
                <c:pt idx="1">
                  <c:v>79.680999999999997</c:v>
                </c:pt>
                <c:pt idx="2">
                  <c:v>82.281000000000006</c:v>
                </c:pt>
                <c:pt idx="3">
                  <c:v>75.608999999999995</c:v>
                </c:pt>
                <c:pt idx="4">
                  <c:v>75.061000000000007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2-41E0-85B1-7DDEB158C9A6}"/>
            </c:ext>
          </c:extLst>
        </c:ser>
        <c:ser>
          <c:idx val="2"/>
          <c:order val="2"/>
          <c:tx>
            <c:strRef>
              <c:f>experimentA!$D$1</c:f>
              <c:strCache>
                <c:ptCount val="1"/>
                <c:pt idx="0">
                  <c:v>org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experimentA!$A$2:$A$6</c:f>
              <c:numCache>
                <c:formatCode>0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experimentA!$D$2:$D$6</c:f>
              <c:numCache>
                <c:formatCode>0.00</c:formatCode>
                <c:ptCount val="5"/>
                <c:pt idx="0">
                  <c:v>69.063000000000002</c:v>
                </c:pt>
                <c:pt idx="1">
                  <c:v>61.158999999999999</c:v>
                </c:pt>
                <c:pt idx="2">
                  <c:v>60.427</c:v>
                </c:pt>
                <c:pt idx="3">
                  <c:v>53.366999999999997</c:v>
                </c:pt>
                <c:pt idx="4">
                  <c:v>51.762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2-41E0-85B1-7DDEB158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 (percentage)</a:t>
                </a:r>
              </a:p>
            </c:rich>
          </c:tx>
          <c:layout>
            <c:manualLayout>
              <c:xMode val="edge"/>
              <c:yMode val="edge"/>
              <c:x val="3.055564410723963E-2"/>
              <c:y val="0.2148556430446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 of relative size of implication sets (X) on search space (Z)</a:t>
            </a:r>
          </a:p>
          <a:p>
            <a:pPr>
              <a:defRPr/>
            </a:pPr>
            <a:r>
              <a:rPr lang="en-GB" sz="1100"/>
              <a:t>(horizontal organisation, plug-in post semantics)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experimentC!$C$1</c:f>
              <c:strCache>
                <c:ptCount val="1"/>
                <c:pt idx="0">
                  <c:v>org-1 (strong sets=2,1%, weak sets=2,5%)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experimentCPost!$C$2:$C$6</c:f>
              <c:numCache>
                <c:formatCode>General</c:formatCode>
                <c:ptCount val="5"/>
                <c:pt idx="0">
                  <c:v>91.363</c:v>
                </c:pt>
                <c:pt idx="1">
                  <c:v>84.471000000000004</c:v>
                </c:pt>
                <c:pt idx="2">
                  <c:v>82.545000000000002</c:v>
                </c:pt>
                <c:pt idx="3">
                  <c:v>80.587000000000003</c:v>
                </c:pt>
                <c:pt idx="4">
                  <c:v>77.421999999999997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C-4701-A4CB-AC1397B003DB}"/>
            </c:ext>
          </c:extLst>
        </c:ser>
        <c:ser>
          <c:idx val="2"/>
          <c:order val="1"/>
          <c:tx>
            <c:strRef>
              <c:f>experimentC!$I$1</c:f>
              <c:strCache>
                <c:ptCount val="1"/>
                <c:pt idx="0">
                  <c:v>org-1 (strong sets=2,7%, weak sets=3,2%)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experimentC!$I$2:$I$6</c:f>
              <c:numCache>
                <c:formatCode>General</c:formatCode>
                <c:ptCount val="5"/>
                <c:pt idx="0">
                  <c:v>86.138000000000005</c:v>
                </c:pt>
                <c:pt idx="1">
                  <c:v>77.602000000000004</c:v>
                </c:pt>
                <c:pt idx="2">
                  <c:v>77.971999999999994</c:v>
                </c:pt>
                <c:pt idx="3">
                  <c:v>75.284000000000006</c:v>
                </c:pt>
                <c:pt idx="4">
                  <c:v>73.635999999999996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C-4701-A4CB-AC1397B0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 (percentage)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49738766980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</a:t>
            </a:r>
            <a:r>
              <a:rPr lang="en-GB" baseline="0"/>
              <a:t> of relative size of implication sets (X) on search space (Z)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(vertical and horizontal organisation, plug-in post semantics)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experimentC!$D$1</c:f>
              <c:strCache>
                <c:ptCount val="1"/>
                <c:pt idx="0">
                  <c:v>org-2 (strong sets=2,1%, weak sets=2,5%)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experimentCPost!$D$2:$D$6</c:f>
              <c:numCache>
                <c:formatCode>General</c:formatCode>
                <c:ptCount val="5"/>
                <c:pt idx="0">
                  <c:v>77.054000000000002</c:v>
                </c:pt>
                <c:pt idx="1">
                  <c:v>66.442999999999998</c:v>
                </c:pt>
                <c:pt idx="2">
                  <c:v>60.69</c:v>
                </c:pt>
                <c:pt idx="3">
                  <c:v>57.84</c:v>
                </c:pt>
                <c:pt idx="4">
                  <c:v>53.448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C-4CF6-A657-D0E8FB22DBCE}"/>
            </c:ext>
          </c:extLst>
        </c:ser>
        <c:ser>
          <c:idx val="2"/>
          <c:order val="1"/>
          <c:tx>
            <c:strRef>
              <c:f>experimentC!$J$1</c:f>
              <c:strCache>
                <c:ptCount val="1"/>
                <c:pt idx="0">
                  <c:v>org-2 (strong sets=2,7%, weak sets=3,2%)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769903762029748E-4"/>
                  <c:y val="4.00664807181234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experimentCPost!$G$2:$G$6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experimentCPost!$J$2:$J$6</c:f>
              <c:numCache>
                <c:formatCode>General</c:formatCode>
                <c:ptCount val="5"/>
                <c:pt idx="0">
                  <c:v>69.363</c:v>
                </c:pt>
                <c:pt idx="1">
                  <c:v>58.845999999999997</c:v>
                </c:pt>
                <c:pt idx="2">
                  <c:v>56.222000000000001</c:v>
                </c:pt>
                <c:pt idx="3">
                  <c:v>53.511000000000003</c:v>
                </c:pt>
                <c:pt idx="4">
                  <c:v>51.320999999999998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C-4CF6-A657-D0E8FB22D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</a:t>
                </a:r>
                <a:r>
                  <a:rPr lang="en-GB" baseline="0"/>
                  <a:t> </a:t>
                </a:r>
                <a:r>
                  <a:rPr lang="en-GB"/>
                  <a:t>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(Z) Search</a:t>
                </a:r>
                <a:r>
                  <a:rPr lang="en-GB" baseline="0"/>
                  <a:t> space (percentage)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3661442006269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space (Remaining Discovery):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experimentD!$B$1</c:f>
              <c:strCache>
                <c:ptCount val="1"/>
                <c:pt idx="0">
                  <c:v>Rem search space (1 lev)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experimentD!$A$2:$A$6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experimentD!$B$2:$B$6</c:f>
              <c:numCache>
                <c:formatCode>General</c:formatCode>
                <c:ptCount val="5"/>
                <c:pt idx="0">
                  <c:v>82.608999999999995</c:v>
                </c:pt>
                <c:pt idx="1">
                  <c:v>74.278000000000006</c:v>
                </c:pt>
                <c:pt idx="2">
                  <c:v>67.730999999999995</c:v>
                </c:pt>
                <c:pt idx="3">
                  <c:v>66.177999999999997</c:v>
                </c:pt>
                <c:pt idx="4">
                  <c:v>61.927999999999997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1-400C-9078-1270804F4497}"/>
            </c:ext>
          </c:extLst>
        </c:ser>
        <c:ser>
          <c:idx val="2"/>
          <c:order val="1"/>
          <c:tx>
            <c:strRef>
              <c:f>experimentD!$D$1</c:f>
              <c:strCache>
                <c:ptCount val="1"/>
                <c:pt idx="0">
                  <c:v>Rem search space (2 lev)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experimentD!$A$2:$A$6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experimentD!$D$2:$D$6</c:f>
              <c:numCache>
                <c:formatCode>General</c:formatCode>
                <c:ptCount val="5"/>
                <c:pt idx="0">
                  <c:v>53.645000000000003</c:v>
                </c:pt>
                <c:pt idx="1">
                  <c:v>37.698</c:v>
                </c:pt>
                <c:pt idx="2">
                  <c:v>32.985999999999997</c:v>
                </c:pt>
                <c:pt idx="3">
                  <c:v>30.719000000000001</c:v>
                </c:pt>
                <c:pt idx="4">
                  <c:v>26.814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1-400C-9078-1270804F4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space (Remaining Discovery):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experimentD!$H$1</c:f>
              <c:strCache>
                <c:ptCount val="1"/>
                <c:pt idx="0">
                  <c:v>Rem search space (1 lev)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experimentD!$G$2:$G$6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experimentD!$H$2:$H$6</c:f>
              <c:numCache>
                <c:formatCode>General</c:formatCode>
                <c:ptCount val="5"/>
                <c:pt idx="0">
                  <c:v>75.108999999999995</c:v>
                </c:pt>
                <c:pt idx="1">
                  <c:v>63.381</c:v>
                </c:pt>
                <c:pt idx="2">
                  <c:v>63.341000000000001</c:v>
                </c:pt>
                <c:pt idx="3">
                  <c:v>59.976999999999997</c:v>
                </c:pt>
                <c:pt idx="4">
                  <c:v>57.808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9-4C6E-97FF-62E1343FE03C}"/>
            </c:ext>
          </c:extLst>
        </c:ser>
        <c:ser>
          <c:idx val="2"/>
          <c:order val="1"/>
          <c:tx>
            <c:strRef>
              <c:f>experimentD!$J$1</c:f>
              <c:strCache>
                <c:ptCount val="1"/>
                <c:pt idx="0">
                  <c:v>Rem search space (2 lev)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experimentD!$G$2:$G$6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experimentD!$J$2:$J$6</c:f>
              <c:numCache>
                <c:formatCode>General</c:formatCode>
                <c:ptCount val="5"/>
                <c:pt idx="0">
                  <c:v>47.536000000000001</c:v>
                </c:pt>
                <c:pt idx="1">
                  <c:v>37.744</c:v>
                </c:pt>
                <c:pt idx="2">
                  <c:v>31.459</c:v>
                </c:pt>
                <c:pt idx="3">
                  <c:v>29.901</c:v>
                </c:pt>
                <c:pt idx="4">
                  <c:v>27.882999999999999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9-4C6E-97FF-62E1343FE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remaining discovery stage on search space (Z</a:t>
            </a: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rem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(horizontal organisation, plug-in semantics)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org-1(strong sets=2,1%, weak sets=2,5%)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experimentE!$A$2:$A$6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experimentE!$B$2:$B$6</c:f>
              <c:numCache>
                <c:formatCode>General</c:formatCode>
                <c:ptCount val="5"/>
                <c:pt idx="0">
                  <c:v>82.608999999999995</c:v>
                </c:pt>
                <c:pt idx="1">
                  <c:v>74.278000000000006</c:v>
                </c:pt>
                <c:pt idx="2">
                  <c:v>67.730999999999995</c:v>
                </c:pt>
                <c:pt idx="3">
                  <c:v>66.177999999999997</c:v>
                </c:pt>
                <c:pt idx="4">
                  <c:v>61.927999999999997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2F0-4891-B348-8758783C5DDA}"/>
            </c:ext>
          </c:extLst>
        </c:ser>
        <c:ser>
          <c:idx val="1"/>
          <c:order val="1"/>
          <c:tx>
            <c:v>org-1(strong sets=2,7%, weak sets=3,2%)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experimentE!$G$2:$G$6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experimentE!$H$2:$H$6</c:f>
              <c:numCache>
                <c:formatCode>General</c:formatCode>
                <c:ptCount val="5"/>
                <c:pt idx="0">
                  <c:v>75.108999999999995</c:v>
                </c:pt>
                <c:pt idx="1">
                  <c:v>63.381</c:v>
                </c:pt>
                <c:pt idx="2">
                  <c:v>63.341000000000001</c:v>
                </c:pt>
                <c:pt idx="3">
                  <c:v>59.976999999999997</c:v>
                </c:pt>
                <c:pt idx="4">
                  <c:v>57.808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2F0-4891-B348-8758783C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</a:t>
                </a:r>
                <a:r>
                  <a:rPr lang="en-US" sz="800"/>
                  <a:t>rem</a:t>
                </a:r>
                <a:r>
                  <a:rPr lang="en-US"/>
                  <a:t>) Search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remaining discovery stage on search space (Z</a:t>
            </a: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rem</a:t>
            </a: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)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(vertical and horizontal organisation, plug-in semantics)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org-2(strong sets=2,1%, weak sets=2,5%)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experimentE!$G$2:$G$6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experimentE!$D$2:$D$6</c:f>
              <c:numCache>
                <c:formatCode>General</c:formatCode>
                <c:ptCount val="5"/>
                <c:pt idx="0">
                  <c:v>53.645000000000003</c:v>
                </c:pt>
                <c:pt idx="1">
                  <c:v>37.698</c:v>
                </c:pt>
                <c:pt idx="2">
                  <c:v>32.985999999999997</c:v>
                </c:pt>
                <c:pt idx="3">
                  <c:v>30.719000000000001</c:v>
                </c:pt>
                <c:pt idx="4">
                  <c:v>26.814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40D8-8161-010A96B77E04}"/>
            </c:ext>
          </c:extLst>
        </c:ser>
        <c:ser>
          <c:idx val="1"/>
          <c:order val="1"/>
          <c:tx>
            <c:v>org2(strong sets=2,7%, weak sets=3,2%)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experimentE!$G$2:$G$6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experimentE!$J$2:$J$6</c:f>
              <c:numCache>
                <c:formatCode>General</c:formatCode>
                <c:ptCount val="5"/>
                <c:pt idx="0">
                  <c:v>47.536000000000001</c:v>
                </c:pt>
                <c:pt idx="1">
                  <c:v>37.744</c:v>
                </c:pt>
                <c:pt idx="2">
                  <c:v>31.459</c:v>
                </c:pt>
                <c:pt idx="3">
                  <c:v>29.901</c:v>
                </c:pt>
                <c:pt idx="4">
                  <c:v>27.882999999999999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F-40D8-8161-010A96B77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space (Remaining Discovery):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experimentF!$C$1</c:f>
              <c:strCache>
                <c:ptCount val="1"/>
                <c:pt idx="0">
                  <c:v>Specs prop (1 lev)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experimentF!$A$2:$A$6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experimentF!$C$2:$C$6</c:f>
              <c:numCache>
                <c:formatCode>General</c:formatCode>
                <c:ptCount val="5"/>
                <c:pt idx="0">
                  <c:v>11.363</c:v>
                </c:pt>
                <c:pt idx="1">
                  <c:v>15.454000000000001</c:v>
                </c:pt>
                <c:pt idx="2">
                  <c:v>15</c:v>
                </c:pt>
                <c:pt idx="3">
                  <c:v>20.908999999999999</c:v>
                </c:pt>
                <c:pt idx="4">
                  <c:v>23.635999999999999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8-4165-9182-B0D110FDA878}"/>
            </c:ext>
          </c:extLst>
        </c:ser>
        <c:ser>
          <c:idx val="2"/>
          <c:order val="1"/>
          <c:tx>
            <c:strRef>
              <c:f>experimentF!$I$1</c:f>
              <c:strCache>
                <c:ptCount val="1"/>
                <c:pt idx="0">
                  <c:v>Specs prop (1 lev)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experimentF!$G$2:$G$6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experimentF!$I$2:$I$6</c:f>
              <c:numCache>
                <c:formatCode>General</c:formatCode>
                <c:ptCount val="5"/>
                <c:pt idx="0">
                  <c:v>11.363</c:v>
                </c:pt>
                <c:pt idx="1">
                  <c:v>8.1809999999999992</c:v>
                </c:pt>
                <c:pt idx="2">
                  <c:v>12.727</c:v>
                </c:pt>
                <c:pt idx="3">
                  <c:v>14.090999999999999</c:v>
                </c:pt>
                <c:pt idx="4">
                  <c:v>16.818000000000001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8-4165-9182-B0D110FDA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space (Remaining Discovery):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experimentF!$E$1</c:f>
              <c:strCache>
                <c:ptCount val="1"/>
                <c:pt idx="0">
                  <c:v>Specs prop (2 lev)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experimentF!$A$2:$A$6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experimentF!$E$2:$E$6</c:f>
              <c:numCache>
                <c:formatCode>General</c:formatCode>
                <c:ptCount val="5"/>
                <c:pt idx="0">
                  <c:v>11.363</c:v>
                </c:pt>
                <c:pt idx="1">
                  <c:v>15.454000000000001</c:v>
                </c:pt>
                <c:pt idx="2">
                  <c:v>15</c:v>
                </c:pt>
                <c:pt idx="3">
                  <c:v>20.908999999999999</c:v>
                </c:pt>
                <c:pt idx="4">
                  <c:v>23.635999999999999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C-4F9C-8952-3B0D9D0BA869}"/>
            </c:ext>
          </c:extLst>
        </c:ser>
        <c:ser>
          <c:idx val="2"/>
          <c:order val="1"/>
          <c:tx>
            <c:strRef>
              <c:f>experimentF!$K$1</c:f>
              <c:strCache>
                <c:ptCount val="1"/>
                <c:pt idx="0">
                  <c:v>Specs prop (2 lev)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experimentF!$G$2:$G$6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experimentF!$K$2:$K$6</c:f>
              <c:numCache>
                <c:formatCode>General</c:formatCode>
                <c:ptCount val="5"/>
                <c:pt idx="0">
                  <c:v>10.454000000000001</c:v>
                </c:pt>
                <c:pt idx="1">
                  <c:v>8.1809999999999992</c:v>
                </c:pt>
                <c:pt idx="2">
                  <c:v>12.727</c:v>
                </c:pt>
                <c:pt idx="3">
                  <c:v>14.090999999999999</c:v>
                </c:pt>
                <c:pt idx="4">
                  <c:v>16.818000000000001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C-4F9C-8952-3B0D9D0BA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semantic organisation (Y) on matching time (T) 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org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experiment3!$A$2:$A$6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experiment3!$B$2:$B$6</c:f>
              <c:numCache>
                <c:formatCode>General</c:formatCode>
                <c:ptCount val="5"/>
                <c:pt idx="0">
                  <c:v>0.11700000000000001</c:v>
                </c:pt>
                <c:pt idx="1">
                  <c:v>0.16300000000000001</c:v>
                </c:pt>
                <c:pt idx="2">
                  <c:v>0.214</c:v>
                </c:pt>
                <c:pt idx="3">
                  <c:v>0.25</c:v>
                </c:pt>
                <c:pt idx="4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6-4E92-9907-DBD068A06470}"/>
            </c:ext>
          </c:extLst>
        </c:ser>
        <c:ser>
          <c:idx val="1"/>
          <c:order val="1"/>
          <c:tx>
            <c:v>org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294269466316711"/>
                  <c:y val="-4.26509186351706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experiment3!$A$2:$A$6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experiment3!$C$2:$C$6</c:f>
              <c:numCache>
                <c:formatCode>General</c:formatCode>
                <c:ptCount val="5"/>
                <c:pt idx="0">
                  <c:v>9.6000000000000002E-2</c:v>
                </c:pt>
                <c:pt idx="1">
                  <c:v>0.14799999999999999</c:v>
                </c:pt>
                <c:pt idx="2">
                  <c:v>0.18</c:v>
                </c:pt>
                <c:pt idx="3">
                  <c:v>0.20399999999999999</c:v>
                </c:pt>
                <c:pt idx="4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6-4E92-9907-DBD068A06470}"/>
            </c:ext>
          </c:extLst>
        </c:ser>
        <c:ser>
          <c:idx val="2"/>
          <c:order val="2"/>
          <c:tx>
            <c:v>org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49825021872266E-2"/>
                  <c:y val="6.9476815398075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experiment3!$A$2:$A$6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experiment3!$D$2:$D$6</c:f>
              <c:numCache>
                <c:formatCode>General</c:formatCode>
                <c:ptCount val="5"/>
                <c:pt idx="0">
                  <c:v>9.8000000000000004E-2</c:v>
                </c:pt>
                <c:pt idx="1">
                  <c:v>0.13500000000000001</c:v>
                </c:pt>
                <c:pt idx="2">
                  <c:v>0.14599999999999999</c:v>
                </c:pt>
                <c:pt idx="3">
                  <c:v>0.17199999999999999</c:v>
                </c:pt>
                <c:pt idx="4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6-4E92-9907-DBD068A06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(T) Matching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semantic organisation (Y) on matching time (T) 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post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org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experiment3!$K$2:$K$6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experiment3!$L$2:$L$6</c:f>
              <c:numCache>
                <c:formatCode>General</c:formatCode>
                <c:ptCount val="5"/>
                <c:pt idx="0">
                  <c:v>0.08</c:v>
                </c:pt>
                <c:pt idx="1">
                  <c:v>0.13200000000000001</c:v>
                </c:pt>
                <c:pt idx="2">
                  <c:v>0.17799999999999999</c:v>
                </c:pt>
                <c:pt idx="3">
                  <c:v>0.20300000000000001</c:v>
                </c:pt>
                <c:pt idx="4">
                  <c:v>0.23100000000000001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3-4765-886A-8F68369C9480}"/>
            </c:ext>
          </c:extLst>
        </c:ser>
        <c:ser>
          <c:idx val="1"/>
          <c:order val="1"/>
          <c:tx>
            <c:v>org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experiment3!$K$2:$K$6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experiment3!$M$2:$M$6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0.13200000000000001</c:v>
                </c:pt>
                <c:pt idx="2">
                  <c:v>0.13800000000000001</c:v>
                </c:pt>
                <c:pt idx="3">
                  <c:v>0.16700000000000001</c:v>
                </c:pt>
                <c:pt idx="4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3-4765-886A-8F68369C9480}"/>
            </c:ext>
          </c:extLst>
        </c:ser>
        <c:ser>
          <c:idx val="2"/>
          <c:order val="2"/>
          <c:tx>
            <c:v>org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experiment3!$K$2:$K$6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experiment3!$N$2:$N$6</c:f>
              <c:numCache>
                <c:formatCode>General</c:formatCode>
                <c:ptCount val="5"/>
                <c:pt idx="0">
                  <c:v>7.1999999999999995E-2</c:v>
                </c:pt>
                <c:pt idx="1">
                  <c:v>0.112</c:v>
                </c:pt>
                <c:pt idx="2">
                  <c:v>0.127</c:v>
                </c:pt>
                <c:pt idx="3">
                  <c:v>0.13</c:v>
                </c:pt>
                <c:pt idx="4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3-4765-886A-8F68369C9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(T) Matching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Reduction of the</a:t>
            </a:r>
            <a:r>
              <a:rPr lang="en-GB" baseline="0"/>
              <a:t> s</a:t>
            </a:r>
            <a:r>
              <a:rPr lang="en-GB"/>
              <a:t>earch space (Z) </a:t>
            </a:r>
            <a:r>
              <a:rPr lang="en-GB" baseline="0"/>
              <a:t> </a:t>
            </a:r>
          </a:p>
        </c:rich>
      </c:tx>
      <c:layout>
        <c:manualLayout>
          <c:xMode val="edge"/>
          <c:yMode val="edge"/>
          <c:x val="0.24341419873123146"/>
          <c:y val="4.1283247237407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experimentA!$H$1</c:f>
              <c:strCache>
                <c:ptCount val="1"/>
                <c:pt idx="0">
                  <c:v>Reduction org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experimentA!$A$2:$A$6</c:f>
              <c:numCache>
                <c:formatCode>0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experimentA!$H$2:$H$6</c:f>
              <c:numCache>
                <c:formatCode>0.00</c:formatCode>
                <c:ptCount val="5"/>
                <c:pt idx="0">
                  <c:v>13.864000000000004</c:v>
                </c:pt>
                <c:pt idx="1">
                  <c:v>20.319000000000003</c:v>
                </c:pt>
                <c:pt idx="2">
                  <c:v>17.718999999999994</c:v>
                </c:pt>
                <c:pt idx="3">
                  <c:v>24.391000000000005</c:v>
                </c:pt>
                <c:pt idx="4">
                  <c:v>24.938999999999993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99-4E63-82F7-426AFC4BBB57}"/>
            </c:ext>
          </c:extLst>
        </c:ser>
        <c:ser>
          <c:idx val="2"/>
          <c:order val="1"/>
          <c:tx>
            <c:strRef>
              <c:f>experimentA!$I$1</c:f>
              <c:strCache>
                <c:ptCount val="1"/>
                <c:pt idx="0">
                  <c:v>Reduction org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experimentA!$A$2:$A$6</c:f>
              <c:numCache>
                <c:formatCode>0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experimentA!$I$2:$I$6</c:f>
              <c:numCache>
                <c:formatCode>0.00</c:formatCode>
                <c:ptCount val="5"/>
                <c:pt idx="0">
                  <c:v>30.936999999999998</c:v>
                </c:pt>
                <c:pt idx="1">
                  <c:v>38.841000000000001</c:v>
                </c:pt>
                <c:pt idx="2">
                  <c:v>39.573</c:v>
                </c:pt>
                <c:pt idx="3">
                  <c:v>46.633000000000003</c:v>
                </c:pt>
                <c:pt idx="4">
                  <c:v>48.238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99-4E63-82F7-426AFC4BB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of the </a:t>
                </a:r>
                <a:r>
                  <a:rPr lang="en-US"/>
                  <a:t>earch space (percentage)</a:t>
                </a:r>
              </a:p>
            </c:rich>
          </c:tx>
          <c:layout>
            <c:manualLayout>
              <c:xMode val="edge"/>
              <c:yMode val="edge"/>
              <c:x val="2.2458478115336796E-2"/>
              <c:y val="0.1044522460170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search space (Z) on matching time (T) 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W=50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experiment3!$A$30:$A$32</c:f>
              <c:numCache>
                <c:formatCode>General</c:formatCode>
                <c:ptCount val="3"/>
                <c:pt idx="0">
                  <c:v>100</c:v>
                </c:pt>
                <c:pt idx="1">
                  <c:v>85.541999999999987</c:v>
                </c:pt>
                <c:pt idx="2">
                  <c:v>68.471999999999994</c:v>
                </c:pt>
              </c:numCache>
            </c:numRef>
          </c:xVal>
          <c:yVal>
            <c:numRef>
              <c:f>experiment3!$B$30:$B$32</c:f>
              <c:numCache>
                <c:formatCode>General</c:formatCode>
                <c:ptCount val="3"/>
                <c:pt idx="0">
                  <c:v>0.11700000000000001</c:v>
                </c:pt>
                <c:pt idx="1">
                  <c:v>9.6000000000000002E-2</c:v>
                </c:pt>
                <c:pt idx="2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F2-4F19-9444-51CAD07B8BBF}"/>
            </c:ext>
          </c:extLst>
        </c:ser>
        <c:ser>
          <c:idx val="1"/>
          <c:order val="1"/>
          <c:tx>
            <c:v>W=80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experiment3!$D$30:$D$32</c:f>
              <c:numCache>
                <c:formatCode>General</c:formatCode>
                <c:ptCount val="3"/>
                <c:pt idx="0">
                  <c:v>100</c:v>
                </c:pt>
                <c:pt idx="1">
                  <c:v>81.926999999999992</c:v>
                </c:pt>
                <c:pt idx="2">
                  <c:v>62.652000000000001</c:v>
                </c:pt>
              </c:numCache>
            </c:numRef>
          </c:xVal>
          <c:yVal>
            <c:numRef>
              <c:f>experiment3!$E$30:$E$32</c:f>
              <c:numCache>
                <c:formatCode>General</c:formatCode>
                <c:ptCount val="3"/>
                <c:pt idx="0">
                  <c:v>0.16300000000000001</c:v>
                </c:pt>
                <c:pt idx="1">
                  <c:v>0.14799999999999999</c:v>
                </c:pt>
                <c:pt idx="2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F2-4F19-9444-51CAD07B8BBF}"/>
            </c:ext>
          </c:extLst>
        </c:ser>
        <c:ser>
          <c:idx val="2"/>
          <c:order val="2"/>
          <c:tx>
            <c:v>W=100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experiment3!$G$30:$G$32</c:f>
              <c:numCache>
                <c:formatCode>General</c:formatCode>
                <c:ptCount val="3"/>
                <c:pt idx="0">
                  <c:v>100</c:v>
                </c:pt>
                <c:pt idx="1">
                  <c:v>79.516999999999996</c:v>
                </c:pt>
                <c:pt idx="2">
                  <c:v>58.771999999999991</c:v>
                </c:pt>
              </c:numCache>
            </c:numRef>
          </c:xVal>
          <c:yVal>
            <c:numRef>
              <c:f>experiment3!$H$30:$H$32</c:f>
              <c:numCache>
                <c:formatCode>General</c:formatCode>
                <c:ptCount val="3"/>
                <c:pt idx="0">
                  <c:v>0.214</c:v>
                </c:pt>
                <c:pt idx="1">
                  <c:v>0.18</c:v>
                </c:pt>
                <c:pt idx="2">
                  <c:v>0.14599999999999999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F2-4F19-9444-51CAD07B8BBF}"/>
            </c:ext>
          </c:extLst>
        </c:ser>
        <c:ser>
          <c:idx val="3"/>
          <c:order val="3"/>
          <c:tx>
            <c:v>W=120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experiment3!$J$30:$J$32</c:f>
              <c:numCache>
                <c:formatCode>General</c:formatCode>
                <c:ptCount val="3"/>
                <c:pt idx="0">
                  <c:v>100</c:v>
                </c:pt>
                <c:pt idx="1">
                  <c:v>77.106999999999999</c:v>
                </c:pt>
                <c:pt idx="2">
                  <c:v>54.891999999999996</c:v>
                </c:pt>
              </c:numCache>
            </c:numRef>
          </c:xVal>
          <c:yVal>
            <c:numRef>
              <c:f>experiment3!$K$30:$K$32</c:f>
              <c:numCache>
                <c:formatCode>General</c:formatCode>
                <c:ptCount val="3"/>
                <c:pt idx="0">
                  <c:v>0.25</c:v>
                </c:pt>
                <c:pt idx="1">
                  <c:v>0.20399999999999999</c:v>
                </c:pt>
                <c:pt idx="2">
                  <c:v>0.17199999999999999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7F2-4F19-9444-51CAD07B8BBF}"/>
            </c:ext>
          </c:extLst>
        </c:ser>
        <c:ser>
          <c:idx val="4"/>
          <c:order val="4"/>
          <c:tx>
            <c:v>W=140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experiment3!$M$30:$M$32</c:f>
              <c:numCache>
                <c:formatCode>General</c:formatCode>
                <c:ptCount val="3"/>
                <c:pt idx="0">
                  <c:v>100</c:v>
                </c:pt>
                <c:pt idx="1">
                  <c:v>74.696999999999989</c:v>
                </c:pt>
                <c:pt idx="2">
                  <c:v>51.012</c:v>
                </c:pt>
              </c:numCache>
            </c:numRef>
          </c:xVal>
          <c:yVal>
            <c:numRef>
              <c:f>experiment3!$N$30:$N$32</c:f>
              <c:numCache>
                <c:formatCode>General</c:formatCode>
                <c:ptCount val="3"/>
                <c:pt idx="0">
                  <c:v>0.30299999999999999</c:v>
                </c:pt>
                <c:pt idx="1">
                  <c:v>0.23100000000000001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7F2-4F19-9444-51CAD07B8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(Z) Search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0.35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(T) Matching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Impact of search space (Z) on matching time (T) 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post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W=50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experiment3!$A$69:$A$71</c:f>
              <c:numCache>
                <c:formatCode>General</c:formatCode>
                <c:ptCount val="3"/>
                <c:pt idx="0">
                  <c:v>100</c:v>
                </c:pt>
                <c:pt idx="1">
                  <c:v>91.566999999999993</c:v>
                </c:pt>
                <c:pt idx="2">
                  <c:v>78.171999999999997</c:v>
                </c:pt>
              </c:numCache>
            </c:numRef>
          </c:xVal>
          <c:yVal>
            <c:numRef>
              <c:f>experiment3!$B$69:$B$71</c:f>
              <c:numCache>
                <c:formatCode>General</c:formatCode>
                <c:ptCount val="3"/>
                <c:pt idx="0">
                  <c:v>0.08</c:v>
                </c:pt>
                <c:pt idx="1">
                  <c:v>8.6999999999999994E-2</c:v>
                </c:pt>
                <c:pt idx="2">
                  <c:v>7.1999999999999995E-2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3-4AA8-802B-676899AA1477}"/>
            </c:ext>
          </c:extLst>
        </c:ser>
        <c:ser>
          <c:idx val="1"/>
          <c:order val="1"/>
          <c:tx>
            <c:v>W=80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experiment3!$D$69:$D$71</c:f>
              <c:numCache>
                <c:formatCode>General</c:formatCode>
                <c:ptCount val="3"/>
                <c:pt idx="0">
                  <c:v>100</c:v>
                </c:pt>
                <c:pt idx="1">
                  <c:v>91.566999999999993</c:v>
                </c:pt>
                <c:pt idx="2">
                  <c:v>78.171999999999997</c:v>
                </c:pt>
              </c:numCache>
            </c:numRef>
          </c:xVal>
          <c:yVal>
            <c:numRef>
              <c:f>experiment3!$E$69:$E$71</c:f>
              <c:numCache>
                <c:formatCode>General</c:formatCode>
                <c:ptCount val="3"/>
                <c:pt idx="0">
                  <c:v>0.13200000000000001</c:v>
                </c:pt>
                <c:pt idx="1">
                  <c:v>0.13200000000000001</c:v>
                </c:pt>
                <c:pt idx="2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3-4AA8-802B-676899AA1477}"/>
            </c:ext>
          </c:extLst>
        </c:ser>
        <c:ser>
          <c:idx val="2"/>
          <c:order val="2"/>
          <c:tx>
            <c:v>W=100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experiment3!$G$69:$G$71</c:f>
              <c:numCache>
                <c:formatCode>General</c:formatCode>
                <c:ptCount val="3"/>
                <c:pt idx="0">
                  <c:v>100</c:v>
                </c:pt>
                <c:pt idx="1">
                  <c:v>91.566999999999993</c:v>
                </c:pt>
                <c:pt idx="2">
                  <c:v>78.171999999999997</c:v>
                </c:pt>
              </c:numCache>
            </c:numRef>
          </c:xVal>
          <c:yVal>
            <c:numRef>
              <c:f>experiment3!$H$69:$H$71</c:f>
              <c:numCache>
                <c:formatCode>General</c:formatCode>
                <c:ptCount val="3"/>
                <c:pt idx="0">
                  <c:v>0.17799999999999999</c:v>
                </c:pt>
                <c:pt idx="1">
                  <c:v>0.13800000000000001</c:v>
                </c:pt>
                <c:pt idx="2">
                  <c:v>0.127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3-4AA8-802B-676899AA1477}"/>
            </c:ext>
          </c:extLst>
        </c:ser>
        <c:ser>
          <c:idx val="3"/>
          <c:order val="3"/>
          <c:tx>
            <c:v>W=120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experiment3!$J$69:$J$71</c:f>
              <c:numCache>
                <c:formatCode>General</c:formatCode>
                <c:ptCount val="3"/>
                <c:pt idx="0">
                  <c:v>100</c:v>
                </c:pt>
                <c:pt idx="1">
                  <c:v>91.566999999999993</c:v>
                </c:pt>
                <c:pt idx="2">
                  <c:v>78.171999999999997</c:v>
                </c:pt>
              </c:numCache>
            </c:numRef>
          </c:xVal>
          <c:yVal>
            <c:numRef>
              <c:f>experiment3!$K$69:$K$71</c:f>
              <c:numCache>
                <c:formatCode>General</c:formatCode>
                <c:ptCount val="3"/>
                <c:pt idx="0">
                  <c:v>0.20300000000000001</c:v>
                </c:pt>
                <c:pt idx="1">
                  <c:v>0.16700000000000001</c:v>
                </c:pt>
                <c:pt idx="2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B3-4AA8-802B-676899AA1477}"/>
            </c:ext>
          </c:extLst>
        </c:ser>
        <c:ser>
          <c:idx val="4"/>
          <c:order val="4"/>
          <c:tx>
            <c:v>W=140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experiment3!$M$69:$M$71</c:f>
              <c:numCache>
                <c:formatCode>General</c:formatCode>
                <c:ptCount val="3"/>
                <c:pt idx="0">
                  <c:v>100</c:v>
                </c:pt>
                <c:pt idx="1">
                  <c:v>91.566999999999993</c:v>
                </c:pt>
                <c:pt idx="2">
                  <c:v>78.171999999999997</c:v>
                </c:pt>
              </c:numCache>
            </c:numRef>
          </c:xVal>
          <c:yVal>
            <c:numRef>
              <c:f>experiment3!$N$69:$N$71</c:f>
              <c:numCache>
                <c:formatCode>General</c:formatCode>
                <c:ptCount val="3"/>
                <c:pt idx="0">
                  <c:v>0.23100000000000001</c:v>
                </c:pt>
                <c:pt idx="1">
                  <c:v>0.20300000000000001</c:v>
                </c:pt>
                <c:pt idx="2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B3-4AA8-802B-676899AA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(Z) Search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0.35000000000000003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(T) Matching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Reduction of the matching time (T) 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experiment3!$E$1</c:f>
              <c:strCache>
                <c:ptCount val="1"/>
                <c:pt idx="0">
                  <c:v>Reduction org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experiment3!$E$2:$E$6</c:f>
              <c:numCache>
                <c:formatCode>0.00</c:formatCode>
                <c:ptCount val="5"/>
                <c:pt idx="0">
                  <c:v>17.948717948717952</c:v>
                </c:pt>
                <c:pt idx="1">
                  <c:v>9.2024539877300686</c:v>
                </c:pt>
                <c:pt idx="2">
                  <c:v>15.887850467289722</c:v>
                </c:pt>
                <c:pt idx="3">
                  <c:v>18.400000000000006</c:v>
                </c:pt>
                <c:pt idx="4">
                  <c:v>23.762376237623759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AF-4853-AA6B-173AEB00CD70}"/>
            </c:ext>
          </c:extLst>
        </c:ser>
        <c:ser>
          <c:idx val="2"/>
          <c:order val="1"/>
          <c:tx>
            <c:strRef>
              <c:f>experiment3!$F$1</c:f>
              <c:strCache>
                <c:ptCount val="1"/>
                <c:pt idx="0">
                  <c:v>Reduction org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experiment3!$F$2:$F$6</c:f>
              <c:numCache>
                <c:formatCode>0.00</c:formatCode>
                <c:ptCount val="5"/>
                <c:pt idx="0">
                  <c:v>16.239316239316242</c:v>
                </c:pt>
                <c:pt idx="1">
                  <c:v>17.177914110429445</c:v>
                </c:pt>
                <c:pt idx="2">
                  <c:v>31.775700934579444</c:v>
                </c:pt>
                <c:pt idx="3">
                  <c:v>31.200000000000006</c:v>
                </c:pt>
                <c:pt idx="4">
                  <c:v>33.993399339933987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AF-4853-AA6B-173AEB00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 of matching</a:t>
                </a:r>
                <a:r>
                  <a:rPr lang="en-US" baseline="0"/>
                  <a:t> time (percentage)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38962962962962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Reduction of the matching time (T) 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post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experiment3!$O$1</c:f>
              <c:strCache>
                <c:ptCount val="1"/>
                <c:pt idx="0">
                  <c:v>Reduction org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experiment3!$K$2:$K$6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experiment3!$O$2:$O$6</c:f>
              <c:numCache>
                <c:formatCode>#,##0.00</c:formatCode>
                <c:ptCount val="5"/>
                <c:pt idx="0">
                  <c:v>-8.7499999999999911</c:v>
                </c:pt>
                <c:pt idx="1">
                  <c:v>0</c:v>
                </c:pt>
                <c:pt idx="2">
                  <c:v>22.471910112359542</c:v>
                </c:pt>
                <c:pt idx="3">
                  <c:v>17.733990147783253</c:v>
                </c:pt>
                <c:pt idx="4">
                  <c:v>12.121212121212119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B-4AD0-939F-C19C6716A063}"/>
            </c:ext>
          </c:extLst>
        </c:ser>
        <c:ser>
          <c:idx val="2"/>
          <c:order val="1"/>
          <c:tx>
            <c:strRef>
              <c:f>experiment3!$P$1</c:f>
              <c:strCache>
                <c:ptCount val="1"/>
                <c:pt idx="0">
                  <c:v>Reduction org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experiment3!$K$2:$K$6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experiment3!$P$2:$P$6</c:f>
              <c:numCache>
                <c:formatCode>#,##0.00</c:formatCode>
                <c:ptCount val="5"/>
                <c:pt idx="0">
                  <c:v>10.000000000000009</c:v>
                </c:pt>
                <c:pt idx="1">
                  <c:v>15.151515151515154</c:v>
                </c:pt>
                <c:pt idx="2">
                  <c:v>28.651685393258422</c:v>
                </c:pt>
                <c:pt idx="3">
                  <c:v>35.960591133004925</c:v>
                </c:pt>
                <c:pt idx="4">
                  <c:v>32.467532467532472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0B-4AD0-939F-C19C6716A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Reduction of matching time (percentage)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Search space (Z) at the remaining discovery phase 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experiment4!$A$2:$A$6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experiment4!$B$2:$B$6</c:f>
              <c:numCache>
                <c:formatCode>General</c:formatCode>
                <c:ptCount val="5"/>
                <c:pt idx="0">
                  <c:v>75.108999999999995</c:v>
                </c:pt>
                <c:pt idx="1">
                  <c:v>65.613</c:v>
                </c:pt>
                <c:pt idx="2">
                  <c:v>67.730999999999995</c:v>
                </c:pt>
                <c:pt idx="3">
                  <c:v>60.337000000000003</c:v>
                </c:pt>
                <c:pt idx="4">
                  <c:v>59.917999999999999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DC-419C-9AEA-AA75C6158909}"/>
            </c:ext>
          </c:extLst>
        </c:ser>
        <c:ser>
          <c:idx val="1"/>
          <c:order val="1"/>
          <c:tx>
            <c:v>org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experiment4!$A$2:$A$6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experiment4!$C$2:$C$6</c:f>
              <c:numCache>
                <c:formatCode>General</c:formatCode>
                <c:ptCount val="5"/>
                <c:pt idx="0">
                  <c:v>47.536000000000001</c:v>
                </c:pt>
                <c:pt idx="1">
                  <c:v>39.142000000000003</c:v>
                </c:pt>
                <c:pt idx="2">
                  <c:v>32.985999999999997</c:v>
                </c:pt>
                <c:pt idx="3">
                  <c:v>29.337</c:v>
                </c:pt>
                <c:pt idx="4">
                  <c:v>26.986999999999998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C-419C-9AEA-AA75C6158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Search space (Z) at the remaining discovery phase</a:t>
            </a:r>
          </a:p>
          <a:p>
            <a:pPr>
              <a:defRPr/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 = plug-in post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org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experiment4!$G$2:$G$6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experiment4!$H$2:$H$6</c:f>
              <c:numCache>
                <c:formatCode>General</c:formatCode>
                <c:ptCount val="5"/>
                <c:pt idx="0">
                  <c:v>75.363</c:v>
                </c:pt>
                <c:pt idx="1">
                  <c:v>65.778000000000006</c:v>
                </c:pt>
                <c:pt idx="2">
                  <c:v>67.844999999999999</c:v>
                </c:pt>
                <c:pt idx="3">
                  <c:v>60.552999999999997</c:v>
                </c:pt>
                <c:pt idx="4">
                  <c:v>60.1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3-4549-95F2-07F0773D6BC3}"/>
            </c:ext>
          </c:extLst>
        </c:ser>
        <c:ser>
          <c:idx val="1"/>
          <c:order val="1"/>
          <c:tx>
            <c:v>org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experiment4!$G$2:$G$6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experiment4!$I$2:$I$6</c:f>
              <c:numCache>
                <c:formatCode>General</c:formatCode>
                <c:ptCount val="5"/>
                <c:pt idx="0">
                  <c:v>47.79</c:v>
                </c:pt>
                <c:pt idx="1">
                  <c:v>39.305999999999997</c:v>
                </c:pt>
                <c:pt idx="2">
                  <c:v>33.15</c:v>
                </c:pt>
                <c:pt idx="3">
                  <c:v>29.553000000000001</c:v>
                </c:pt>
                <c:pt idx="4">
                  <c:v>27.167999999999999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D3-4549-95F2-07F0773D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 of organisation (Y) on</a:t>
            </a:r>
            <a:r>
              <a:rPr lang="en-GB" baseline="0"/>
              <a:t> s</a:t>
            </a:r>
            <a:r>
              <a:rPr lang="en-GB"/>
              <a:t>earch space (Z) </a:t>
            </a:r>
            <a:r>
              <a:rPr lang="en-GB" baseline="0"/>
              <a:t> </a:t>
            </a:r>
          </a:p>
          <a:p>
            <a:pPr>
              <a:defRPr/>
            </a:pPr>
            <a:r>
              <a:rPr lang="en-GB" sz="1200" baseline="0"/>
              <a:t>S = plug-in post semantics</a:t>
            </a:r>
            <a:endParaRPr lang="en-GB" sz="1200"/>
          </a:p>
        </c:rich>
      </c:tx>
      <c:layout>
        <c:manualLayout>
          <c:xMode val="edge"/>
          <c:yMode val="edge"/>
          <c:x val="0.16171804435376752"/>
          <c:y val="3.2790678235284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org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experimentAPost!$B$2:$B$6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7DD-46BB-82C5-46523E34E0E8}"/>
            </c:ext>
          </c:extLst>
        </c:ser>
        <c:ser>
          <c:idx val="1"/>
          <c:order val="1"/>
          <c:tx>
            <c:v>org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experimentAPost!$C$2:$C$6</c:f>
              <c:numCache>
                <c:formatCode>General</c:formatCode>
                <c:ptCount val="5"/>
                <c:pt idx="0">
                  <c:v>86.436000000000007</c:v>
                </c:pt>
                <c:pt idx="1">
                  <c:v>79.92</c:v>
                </c:pt>
                <c:pt idx="2">
                  <c:v>82.545000000000002</c:v>
                </c:pt>
                <c:pt idx="3">
                  <c:v>75.909000000000006</c:v>
                </c:pt>
                <c:pt idx="4">
                  <c:v>75.337000000000003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DD-46BB-82C5-46523E34E0E8}"/>
            </c:ext>
          </c:extLst>
        </c:ser>
        <c:ser>
          <c:idx val="2"/>
          <c:order val="2"/>
          <c:tx>
            <c:v>org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experimentAPost!$D$2:$D$6</c:f>
              <c:numCache>
                <c:formatCode>General</c:formatCode>
                <c:ptCount val="5"/>
                <c:pt idx="0">
                  <c:v>69.363</c:v>
                </c:pt>
                <c:pt idx="1">
                  <c:v>61.396999999999998</c:v>
                </c:pt>
                <c:pt idx="2">
                  <c:v>60.69</c:v>
                </c:pt>
                <c:pt idx="3">
                  <c:v>53.665999999999997</c:v>
                </c:pt>
                <c:pt idx="4">
                  <c:v>52.037999999999997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7DD-46BB-82C5-46523E34E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 (percentage)</a:t>
                </a:r>
              </a:p>
            </c:rich>
          </c:tx>
          <c:layout>
            <c:manualLayout>
              <c:xMode val="edge"/>
              <c:yMode val="edge"/>
              <c:x val="3.055564410723963E-2"/>
              <c:y val="0.2148556430446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Reduction of the</a:t>
            </a:r>
            <a:r>
              <a:rPr lang="en-GB" baseline="0"/>
              <a:t> s</a:t>
            </a:r>
            <a:r>
              <a:rPr lang="en-GB"/>
              <a:t>earch space (Z) </a:t>
            </a:r>
            <a:r>
              <a:rPr lang="en-GB" baseline="0"/>
              <a:t> </a:t>
            </a:r>
          </a:p>
        </c:rich>
      </c:tx>
      <c:layout>
        <c:manualLayout>
          <c:xMode val="edge"/>
          <c:yMode val="edge"/>
          <c:x val="0.18133592612664307"/>
          <c:y val="4.1283247237407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experimentAPost!$H$1</c:f>
              <c:strCache>
                <c:ptCount val="1"/>
                <c:pt idx="0">
                  <c:v>Reduction org1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experimentAPost!$H$2:$H$6</c:f>
              <c:numCache>
                <c:formatCode>0.00</c:formatCode>
                <c:ptCount val="5"/>
                <c:pt idx="0">
                  <c:v>13.563999999999993</c:v>
                </c:pt>
                <c:pt idx="1">
                  <c:v>20.079999999999998</c:v>
                </c:pt>
                <c:pt idx="2">
                  <c:v>17.454999999999998</c:v>
                </c:pt>
                <c:pt idx="3">
                  <c:v>24.090999999999994</c:v>
                </c:pt>
                <c:pt idx="4">
                  <c:v>24.662999999999997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1BE-BC48-B85104A398CD}"/>
            </c:ext>
          </c:extLst>
        </c:ser>
        <c:ser>
          <c:idx val="2"/>
          <c:order val="1"/>
          <c:tx>
            <c:strRef>
              <c:f>experimentAPost!$I$1</c:f>
              <c:strCache>
                <c:ptCount val="1"/>
                <c:pt idx="0">
                  <c:v>Reduction org2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experimentAPost!$A$2:$A$6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experimentAPost!$I$2:$I$6</c:f>
              <c:numCache>
                <c:formatCode>0.00</c:formatCode>
                <c:ptCount val="5"/>
                <c:pt idx="0">
                  <c:v>30.637</c:v>
                </c:pt>
                <c:pt idx="1">
                  <c:v>38.603000000000002</c:v>
                </c:pt>
                <c:pt idx="2">
                  <c:v>39.31</c:v>
                </c:pt>
                <c:pt idx="3">
                  <c:v>46.334000000000003</c:v>
                </c:pt>
                <c:pt idx="4">
                  <c:v>47.962000000000003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1BE-BC48-B85104A39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 (percentage)</a:t>
                </a:r>
              </a:p>
            </c:rich>
          </c:tx>
          <c:layout>
            <c:manualLayout>
              <c:xMode val="edge"/>
              <c:yMode val="edge"/>
              <c:x val="3.055564410723963E-2"/>
              <c:y val="0.214855643044619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Search space:</a:t>
            </a:r>
            <a:r>
              <a:rPr lang="en-GB" baseline="0"/>
              <a:t> efficiency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experimentB!$B$1</c:f>
              <c:strCache>
                <c:ptCount val="1"/>
                <c:pt idx="0">
                  <c:v>Search space (no org)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experimentB!$A$2:$A$6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experimentB!$B$2:$B$6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A-48FA-8C7D-56873F5BF64F}"/>
            </c:ext>
          </c:extLst>
        </c:ser>
        <c:ser>
          <c:idx val="1"/>
          <c:order val="1"/>
          <c:tx>
            <c:strRef>
              <c:f>experimentB!$C$1</c:f>
              <c:strCache>
                <c:ptCount val="1"/>
                <c:pt idx="0">
                  <c:v>Search space (1 lev)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experimentB!$A$2:$A$6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experimentB!$C$2:$C$6</c:f>
              <c:numCache>
                <c:formatCode>General</c:formatCode>
                <c:ptCount val="5"/>
                <c:pt idx="0">
                  <c:v>86.135999999999996</c:v>
                </c:pt>
                <c:pt idx="1">
                  <c:v>77.602000000000004</c:v>
                </c:pt>
                <c:pt idx="2">
                  <c:v>77.971999999999994</c:v>
                </c:pt>
                <c:pt idx="3">
                  <c:v>75.284000000000006</c:v>
                </c:pt>
                <c:pt idx="4">
                  <c:v>73.635999999999996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A-48FA-8C7D-56873F5BF64F}"/>
            </c:ext>
          </c:extLst>
        </c:ser>
        <c:ser>
          <c:idx val="2"/>
          <c:order val="2"/>
          <c:tx>
            <c:strRef>
              <c:f>experimentB!$D$1</c:f>
              <c:strCache>
                <c:ptCount val="1"/>
                <c:pt idx="0">
                  <c:v>Search space (2 lev)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experimentB!$A$2:$A$6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experimentB!$D$2:$D$6</c:f>
              <c:numCache>
                <c:formatCode>General</c:formatCode>
                <c:ptCount val="5"/>
                <c:pt idx="0">
                  <c:v>69.063000000000002</c:v>
                </c:pt>
                <c:pt idx="1">
                  <c:v>58.573</c:v>
                </c:pt>
                <c:pt idx="2">
                  <c:v>55.917999999999999</c:v>
                </c:pt>
                <c:pt idx="3">
                  <c:v>53.216000000000001</c:v>
                </c:pt>
                <c:pt idx="4">
                  <c:v>51.034999999999997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BA-48FA-8C7D-56873F5B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 of relative size of implication sets (X) on search space (Z)</a:t>
            </a:r>
          </a:p>
          <a:p>
            <a:pPr>
              <a:defRPr/>
            </a:pPr>
            <a:r>
              <a:rPr lang="en-GB" sz="1100"/>
              <a:t>Y = horizontal organisation,  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experimentC!$C$1</c:f>
              <c:strCache>
                <c:ptCount val="1"/>
                <c:pt idx="0">
                  <c:v>org-1 (strong sets=2,1%, weak sets=2,5%)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experimentC!$C$2:$C$6</c:f>
              <c:numCache>
                <c:formatCode>General</c:formatCode>
                <c:ptCount val="5"/>
                <c:pt idx="0">
                  <c:v>91.171999999999997</c:v>
                </c:pt>
                <c:pt idx="1">
                  <c:v>86.254999999999995</c:v>
                </c:pt>
                <c:pt idx="2">
                  <c:v>82.281000000000006</c:v>
                </c:pt>
                <c:pt idx="3">
                  <c:v>80.311000000000007</c:v>
                </c:pt>
                <c:pt idx="4">
                  <c:v>77.149000000000001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64-48A4-9666-AD23A4A60D94}"/>
            </c:ext>
          </c:extLst>
        </c:ser>
        <c:ser>
          <c:idx val="2"/>
          <c:order val="1"/>
          <c:tx>
            <c:strRef>
              <c:f>experimentC!$I$1</c:f>
              <c:strCache>
                <c:ptCount val="1"/>
                <c:pt idx="0">
                  <c:v>org-1 (strong sets=2,7%, weak sets=3,2%)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223365780064893E-4"/>
                  <c:y val="3.8197780136417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experimentC!$I$2:$I$6</c:f>
              <c:numCache>
                <c:formatCode>General</c:formatCode>
                <c:ptCount val="5"/>
                <c:pt idx="0">
                  <c:v>86.138000000000005</c:v>
                </c:pt>
                <c:pt idx="1">
                  <c:v>77.602000000000004</c:v>
                </c:pt>
                <c:pt idx="2">
                  <c:v>77.971999999999994</c:v>
                </c:pt>
                <c:pt idx="3">
                  <c:v>75.284000000000006</c:v>
                </c:pt>
                <c:pt idx="4">
                  <c:v>73.635999999999996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64-48A4-9666-AD23A4A60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(Z) Search space (percentage)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49738766980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Impact</a:t>
            </a:r>
            <a:r>
              <a:rPr lang="en-GB" baseline="0"/>
              <a:t> of relative size of implication sets (X) on search space (Z)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GB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Y = vertical and horizontal organisation,  S = plug-in semantics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experimentC!$D$1</c:f>
              <c:strCache>
                <c:ptCount val="1"/>
                <c:pt idx="0">
                  <c:v>org-2 (strong sets=2,1%, weak sets=2,5%)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experimentC!$D$2:$D$6</c:f>
              <c:numCache>
                <c:formatCode>General</c:formatCode>
                <c:ptCount val="5"/>
                <c:pt idx="0">
                  <c:v>76.881</c:v>
                </c:pt>
                <c:pt idx="1">
                  <c:v>66.227000000000004</c:v>
                </c:pt>
                <c:pt idx="2">
                  <c:v>60.427</c:v>
                </c:pt>
                <c:pt idx="3">
                  <c:v>57.564</c:v>
                </c:pt>
                <c:pt idx="4">
                  <c:v>53.174999999999997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8-4FC9-B679-03B8AEC5C7DC}"/>
            </c:ext>
          </c:extLst>
        </c:ser>
        <c:ser>
          <c:idx val="2"/>
          <c:order val="1"/>
          <c:tx>
            <c:strRef>
              <c:f>experimentC!$J$1</c:f>
              <c:strCache>
                <c:ptCount val="1"/>
                <c:pt idx="0">
                  <c:v>org-2 (strong sets=2,7%, weak sets=3,2%)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243657042869641E-4"/>
                  <c:y val="2.58521133134220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experimentC!$J$2:$J$6</c:f>
              <c:numCache>
                <c:formatCode>General</c:formatCode>
                <c:ptCount val="5"/>
                <c:pt idx="0">
                  <c:v>69.063000000000002</c:v>
                </c:pt>
                <c:pt idx="1">
                  <c:v>58.573</c:v>
                </c:pt>
                <c:pt idx="2">
                  <c:v>55.917999999999999</c:v>
                </c:pt>
                <c:pt idx="3">
                  <c:v>53.215000000000003</c:v>
                </c:pt>
                <c:pt idx="4">
                  <c:v>51.034999999999997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8-4FC9-B679-03B8AEC5C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</a:t>
                </a:r>
                <a:r>
                  <a:rPr lang="en-GB" baseline="0"/>
                  <a:t> </a:t>
                </a:r>
                <a:r>
                  <a:rPr lang="en-GB"/>
                  <a:t>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(Z) Search</a:t>
                </a:r>
                <a:r>
                  <a:rPr lang="en-GB" baseline="0"/>
                  <a:t> space (percentage)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3.0555555555555555E-2"/>
              <c:y val="0.236614420062695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Reduction of the search space (Z)</a:t>
            </a:r>
          </a:p>
          <a:p>
            <a:pPr>
              <a:defRPr/>
            </a:pPr>
            <a:r>
              <a:rPr lang="en-GB" sz="1100"/>
              <a:t>Y = horizontal organisation,  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experimentC!$E$1</c:f>
              <c:strCache>
                <c:ptCount val="1"/>
                <c:pt idx="0">
                  <c:v>Reduction org1-A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8223696447392893E-2"/>
                  <c:y val="0.133207941483803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experimentC!$E$2:$E$6</c:f>
              <c:numCache>
                <c:formatCode>General</c:formatCode>
                <c:ptCount val="5"/>
                <c:pt idx="0">
                  <c:v>8.828000000000003</c:v>
                </c:pt>
                <c:pt idx="1">
                  <c:v>13.745000000000005</c:v>
                </c:pt>
                <c:pt idx="2">
                  <c:v>17.718999999999994</c:v>
                </c:pt>
                <c:pt idx="3">
                  <c:v>19.688999999999993</c:v>
                </c:pt>
                <c:pt idx="4">
                  <c:v>22.850999999999999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F-47CC-A3A7-A244033CF9BD}"/>
            </c:ext>
          </c:extLst>
        </c:ser>
        <c:ser>
          <c:idx val="0"/>
          <c:order val="1"/>
          <c:tx>
            <c:strRef>
              <c:f>experimentC!$K$1</c:f>
              <c:strCache>
                <c:ptCount val="1"/>
                <c:pt idx="0">
                  <c:v>Reduction org1-B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experimentC!$K$2:$K$6</c:f>
              <c:numCache>
                <c:formatCode>General</c:formatCode>
                <c:ptCount val="5"/>
                <c:pt idx="0">
                  <c:v>13.861999999999995</c:v>
                </c:pt>
                <c:pt idx="1">
                  <c:v>22.397999999999996</c:v>
                </c:pt>
                <c:pt idx="2">
                  <c:v>22.028000000000006</c:v>
                </c:pt>
                <c:pt idx="3">
                  <c:v>24.715999999999994</c:v>
                </c:pt>
                <c:pt idx="4">
                  <c:v>26.364000000000004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6F-47CC-A3A7-A244033CF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in the s</a:t>
                </a:r>
                <a:r>
                  <a:rPr lang="en-US"/>
                  <a:t>earch space (percentage)</a:t>
                </a:r>
              </a:p>
            </c:rich>
          </c:tx>
          <c:layout>
            <c:manualLayout>
              <c:xMode val="edge"/>
              <c:yMode val="edge"/>
              <c:x val="2.5153036972740614E-2"/>
              <c:y val="0.11134796238244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Reduction of the search space (Z)</a:t>
            </a:r>
          </a:p>
          <a:p>
            <a:pPr>
              <a:defRPr/>
            </a:pPr>
            <a:r>
              <a:rPr lang="en-GB" sz="1100"/>
              <a:t>Y = vertical and horizontal organisation,  S = plug-in semantics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experimentC!$F$1</c:f>
              <c:strCache>
                <c:ptCount val="1"/>
                <c:pt idx="0">
                  <c:v>Reduction org2-A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1845743691487381E-2"/>
                  <c:y val="8.56008359456635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experimentC!$A$2:$A$6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experimentC!$F$2:$F$6</c:f>
              <c:numCache>
                <c:formatCode>General</c:formatCode>
                <c:ptCount val="5"/>
                <c:pt idx="0">
                  <c:v>23.119</c:v>
                </c:pt>
                <c:pt idx="1">
                  <c:v>33.772999999999996</c:v>
                </c:pt>
                <c:pt idx="2">
                  <c:v>39.573</c:v>
                </c:pt>
                <c:pt idx="3">
                  <c:v>42.436</c:v>
                </c:pt>
                <c:pt idx="4">
                  <c:v>46.825000000000003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0-417C-80BA-8C73E65E20E8}"/>
            </c:ext>
          </c:extLst>
        </c:ser>
        <c:ser>
          <c:idx val="0"/>
          <c:order val="1"/>
          <c:tx>
            <c:strRef>
              <c:f>experimentC!$L$1</c:f>
              <c:strCache>
                <c:ptCount val="1"/>
                <c:pt idx="0">
                  <c:v>Reduction org2-B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513836361006056E-2"/>
                  <c:y val="-6.06896551724137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experimentC!$G$2:$G$6</c:f>
              <c:numCache>
                <c:formatCode>General</c:formatCode>
                <c:ptCount val="5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</c:numCache>
            </c:numRef>
          </c:xVal>
          <c:yVal>
            <c:numRef>
              <c:f>experimentC!$L$2:$L$6</c:f>
              <c:numCache>
                <c:formatCode>General</c:formatCode>
                <c:ptCount val="5"/>
                <c:pt idx="0">
                  <c:v>30.936999999999998</c:v>
                </c:pt>
                <c:pt idx="1">
                  <c:v>41.427</c:v>
                </c:pt>
                <c:pt idx="2">
                  <c:v>44.082000000000001</c:v>
                </c:pt>
                <c:pt idx="3">
                  <c:v>46.784999999999997</c:v>
                </c:pt>
                <c:pt idx="4">
                  <c:v>48.965000000000003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0-417C-80BA-8C73E65E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065711"/>
        <c:axId val="1277050351"/>
      </c:scatterChart>
      <c:valAx>
        <c:axId val="1277065711"/>
        <c:scaling>
          <c:orientation val="minMax"/>
          <c:max val="1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(W) Repositories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351"/>
        <c:crosses val="autoZero"/>
        <c:crossBetween val="midCat"/>
      </c:valAx>
      <c:valAx>
        <c:axId val="1277050351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in the s</a:t>
                </a:r>
                <a:r>
                  <a:rPr lang="en-US"/>
                  <a:t>earch space (percentage)</a:t>
                </a:r>
              </a:p>
            </c:rich>
          </c:tx>
          <c:layout>
            <c:manualLayout>
              <c:xMode val="edge"/>
              <c:yMode val="edge"/>
              <c:x val="2.7777708888751113E-2"/>
              <c:y val="0.132246603970741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65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8</xdr:row>
      <xdr:rowOff>95251</xdr:rowOff>
    </xdr:from>
    <xdr:to>
      <xdr:col>8</xdr:col>
      <xdr:colOff>247650</xdr:colOff>
      <xdr:row>24</xdr:row>
      <xdr:rowOff>38101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7DC27D-0750-4E83-9629-16DD0241B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8</xdr:col>
      <xdr:colOff>133350</xdr:colOff>
      <xdr:row>42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3AA8CA-6591-48BC-B437-D2F404ADA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10</xdr:row>
      <xdr:rowOff>0</xdr:rowOff>
    </xdr:from>
    <xdr:to>
      <xdr:col>6</xdr:col>
      <xdr:colOff>219075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3D2403-AC63-48AF-BB0A-30ABE0A5E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666750</xdr:colOff>
      <xdr:row>10</xdr:row>
      <xdr:rowOff>0</xdr:rowOff>
    </xdr:from>
    <xdr:to>
      <xdr:col>12</xdr:col>
      <xdr:colOff>666750</xdr:colOff>
      <xdr:row>26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2940DB-ADFB-42DD-980F-BBB1E4361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7</xdr:col>
      <xdr:colOff>133350</xdr:colOff>
      <xdr:row>24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9A0D21-0360-4F3C-822F-A3B9B3F6E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7</xdr:col>
      <xdr:colOff>133350</xdr:colOff>
      <xdr:row>42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9E3033-6163-450D-8D8F-7159FF722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152400</xdr:rowOff>
    </xdr:from>
    <xdr:to>
      <xdr:col>6</xdr:col>
      <xdr:colOff>238125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523058-747A-4A9C-9C93-ABE1C6D37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190499</xdr:rowOff>
    </xdr:from>
    <xdr:to>
      <xdr:col>6</xdr:col>
      <xdr:colOff>257175</xdr:colOff>
      <xdr:row>24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7AD276-F92F-E4D8-3268-8421D59F0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180974</xdr:rowOff>
    </xdr:from>
    <xdr:to>
      <xdr:col>13</xdr:col>
      <xdr:colOff>0</xdr:colOff>
      <xdr:row>24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2C41CC-CBEA-4621-8C8E-56EB9F809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27</xdr:row>
      <xdr:rowOff>161925</xdr:rowOff>
    </xdr:from>
    <xdr:to>
      <xdr:col>6</xdr:col>
      <xdr:colOff>285750</xdr:colOff>
      <xdr:row>43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3EBFE4-2555-40A3-B889-D33FA249F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266700</xdr:colOff>
      <xdr:row>43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BD79BA-371E-4EA2-A3A0-C8D67B287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6</xdr:col>
      <xdr:colOff>266700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311947-8437-4CFB-AF8B-E8F1BAD35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13</xdr:col>
      <xdr:colOff>0</xdr:colOff>
      <xdr:row>26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6E9C73F-7457-4687-ACFC-DF2C2119B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104775</xdr:rowOff>
    </xdr:from>
    <xdr:to>
      <xdr:col>5</xdr:col>
      <xdr:colOff>561975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B4442A-9DAF-4AD0-A44D-32409075E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95250</xdr:rowOff>
    </xdr:from>
    <xdr:to>
      <xdr:col>12</xdr:col>
      <xdr:colOff>9525</xdr:colOff>
      <xdr:row>23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967A89-DE5D-4EE3-BE3C-6A15C6919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104774</xdr:rowOff>
    </xdr:from>
    <xdr:to>
      <xdr:col>6</xdr:col>
      <xdr:colOff>342900</xdr:colOff>
      <xdr:row>25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6ED072-A214-438D-A7D7-FA299D10A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104775</xdr:rowOff>
    </xdr:from>
    <xdr:to>
      <xdr:col>13</xdr:col>
      <xdr:colOff>0</xdr:colOff>
      <xdr:row>23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5DADE7-0567-4FD9-986B-6E6058A68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9</xdr:row>
      <xdr:rowOff>123825</xdr:rowOff>
    </xdr:from>
    <xdr:to>
      <xdr:col>6</xdr:col>
      <xdr:colOff>257175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EACA5E-1BE9-4456-9AF2-DE0EC6AE1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133350</xdr:rowOff>
    </xdr:from>
    <xdr:to>
      <xdr:col>13</xdr:col>
      <xdr:colOff>0</xdr:colOff>
      <xdr:row>24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47AB7E-F753-42A2-8113-5597759DB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9526</xdr:rowOff>
    </xdr:from>
    <xdr:to>
      <xdr:col>7</xdr:col>
      <xdr:colOff>0</xdr:colOff>
      <xdr:row>26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661E9-40AC-49C9-A990-5CEDBEE09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8</xdr:row>
      <xdr:rowOff>0</xdr:rowOff>
    </xdr:from>
    <xdr:to>
      <xdr:col>15</xdr:col>
      <xdr:colOff>19050</xdr:colOff>
      <xdr:row>25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CF233-86F1-4018-BDA3-3ED9FDC00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64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E4EC58-636C-4A0F-9D40-B7F647F0C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7</xdr:col>
      <xdr:colOff>0</xdr:colOff>
      <xdr:row>101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690D89-CF27-47D5-A9DF-22AE0EA74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15</xdr:col>
      <xdr:colOff>0</xdr:colOff>
      <xdr:row>56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9DF960-505E-4151-A2FF-B06937729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75</xdr:row>
      <xdr:rowOff>0</xdr:rowOff>
    </xdr:from>
    <xdr:to>
      <xdr:col>15</xdr:col>
      <xdr:colOff>0</xdr:colOff>
      <xdr:row>93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414B062-5648-4FC1-91DF-452A0CC29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E1D48A-D4A2-416B-B0F4-040BE03E4623}" name="Tabla1" displayName="Tabla1" ref="A1:I7" totalsRowShown="0" headerRowDxfId="11">
  <autoFilter ref="A1:I7" xr:uid="{02E1D48A-D4A2-416B-B0F4-040BE03E4623}"/>
  <tableColumns count="9">
    <tableColumn id="1" xr3:uid="{1A417C7B-3062-440A-8A3F-7D7598B7B43C}" name="Rep. Size"/>
    <tableColumn id="2" xr3:uid="{2F26FC19-9C56-4D56-A805-A7C0A565B940}" name="no org"/>
    <tableColumn id="3" xr3:uid="{36F71DC7-43E3-430C-96AE-78CFD754BA83}" name="org 1"/>
    <tableColumn id="4" xr3:uid="{78C9AAAC-080B-4C1F-AA6B-F834784E1CDF}" name="org 2"/>
    <tableColumn id="5" xr3:uid="{E7832269-DC18-4D1F-81F8-697C6D8C9DA2}" name="CV no org" dataDxfId="10"/>
    <tableColumn id="6" xr3:uid="{075C91F7-E5B7-426D-A654-F7E7B43FEB01}" name="CV org 1" dataDxfId="9"/>
    <tableColumn id="7" xr3:uid="{80FF8AF1-3BFE-4D1C-9306-BCEC196E2312}" name="CV org 2" dataDxfId="8"/>
    <tableColumn id="8" xr3:uid="{036FFBC1-FEC7-47BD-AA23-5A795ED7E71F}" name="Reduction org 1" dataDxfId="7">
      <calculatedColumnFormula>Tabla1[[#This Row],[no org]]-Tabla1[[#This Row],[org 1]]</calculatedColumnFormula>
    </tableColumn>
    <tableColumn id="9" xr3:uid="{39496433-94BD-4BE3-BE74-A07F3A0A3E71}" name="Reduction org 2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0BEB25-4E50-4262-B421-5AE2AC8DB119}" name="Tabla14" displayName="Tabla14" ref="A1:I7" totalsRowShown="0" headerRowDxfId="5">
  <autoFilter ref="A1:I7" xr:uid="{7C0BEB25-4E50-4262-B421-5AE2AC8DB119}"/>
  <tableColumns count="9">
    <tableColumn id="1" xr3:uid="{8E49226F-6509-49C7-B31D-0BDD95B23B58}" name="Rep. Size"/>
    <tableColumn id="2" xr3:uid="{4F08FDC7-BB72-4F84-896C-88B6756F1A9A}" name="no org"/>
    <tableColumn id="3" xr3:uid="{A46A2783-A739-4B21-91F2-C400D3B85AF9}" name="org 1"/>
    <tableColumn id="4" xr3:uid="{5FB92DE2-D6EE-45CF-93B6-BEE14203ECBC}" name="org 2"/>
    <tableColumn id="5" xr3:uid="{F3F65250-7A61-4618-B34F-5F6CD2268EDB}" name="CV no org" dataDxfId="4"/>
    <tableColumn id="6" xr3:uid="{22E9C935-AD17-4F3F-AE8B-0D8FBAF497CD}" name="CV org 1" dataDxfId="3"/>
    <tableColumn id="7" xr3:uid="{806F4247-F602-42A5-9F82-62CD0930F90A}" name="CV org 2" dataDxfId="2"/>
    <tableColumn id="8" xr3:uid="{6D833DB3-C7F9-44D1-AF77-CA05FAE54049}" name="Reduction org1" dataDxfId="1"/>
    <tableColumn id="9" xr3:uid="{33FBC9CD-7112-43B2-8A97-CC64E0FB2402}" name="Reduction org2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D043D2-5E72-4BDA-90ED-F05AE084BDDD}" name="Tabla2" displayName="Tabla2" ref="A1:F6" totalsRowShown="0">
  <autoFilter ref="A1:F6" xr:uid="{45D043D2-5E72-4BDA-90ED-F05AE084BDDD}"/>
  <tableColumns count="6">
    <tableColumn id="1" xr3:uid="{7770415E-9D7E-4E67-BF3C-E14807DB1C51}" name="Rep. Size"/>
    <tableColumn id="2" xr3:uid="{3CA4107F-DEC4-44CC-88BE-B056B4977315}" name="no org"/>
    <tableColumn id="3" xr3:uid="{13D78AFE-D15C-479E-9CD5-0296732B5AB1}" name="org-1 (strong sets=2,1%, weak sets=2,5%)"/>
    <tableColumn id="4" xr3:uid="{39AAE743-DF83-4BCF-A287-67890A363508}" name="org-2 (strong sets=2,1%, weak sets=2,5%)"/>
    <tableColumn id="5" xr3:uid="{E6E8A821-CFA5-4507-93CB-3DA6BF81B7A3}" name="Reduction org1-A">
      <calculatedColumnFormula>Tabla2[[#This Row],[no org]]-Tabla2[[#This Row],[org-1 (strong sets=2,1%, weak sets=2,5%)]]</calculatedColumnFormula>
    </tableColumn>
    <tableColumn id="6" xr3:uid="{4511B0D2-F5FF-47EC-B20C-8CCD885EBE9C}" name="Reduction org2-A">
      <calculatedColumnFormula>Tabla2[[#This Row],[no org]]-Tabla2[[#This Row],[org-2 (strong sets=2,1%, weak sets=2,5%)]]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3839A3-4E3C-40EC-8CC2-D4E21E9533D8}" name="Tabla25" displayName="Tabla25" ref="A1:E6" totalsRowShown="0">
  <autoFilter ref="A1:E6" xr:uid="{FC3839A3-4E3C-40EC-8CC2-D4E21E9533D8}"/>
  <tableColumns count="5">
    <tableColumn id="1" xr3:uid="{55A9A09D-0448-46E4-BB7F-94763E201C9D}" name="Rep. Size"/>
    <tableColumn id="2" xr3:uid="{A3C9F3AC-11CB-44AE-BFE3-38388BB94FEE}" name="no org"/>
    <tableColumn id="3" xr3:uid="{D10D9D6F-18B8-44CA-9AA3-2BFB3B44DE12}" name="org-1 (strong sets=2,1%, weak sets=2,5%)"/>
    <tableColumn id="4" xr3:uid="{1A91BBFB-68D9-4324-B445-9130A023553B}" name="org-2 (strong sets=2,1%, weak sets=2,5%)"/>
    <tableColumn id="5" xr3:uid="{F7108DA4-F39A-4576-80F8-611F1317FF89}" name="Reduction">
      <calculatedColumnFormula>Tabla25[[#This Row],[no org]]-Tabla25[[#This Row],[org-2 (strong sets=2,1%, weak sets=2,5%)]]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AF67-B2F1-40FE-B1A7-35B318DA6A4A}">
  <dimension ref="A1:L14"/>
  <sheetViews>
    <sheetView topLeftCell="A8" workbookViewId="0">
      <selection activeCell="J41" sqref="J41"/>
    </sheetView>
  </sheetViews>
  <sheetFormatPr baseColWidth="10" defaultRowHeight="15" x14ac:dyDescent="0.25"/>
  <cols>
    <col min="1" max="1" width="13.42578125" customWidth="1"/>
  </cols>
  <sheetData>
    <row r="1" spans="1:12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27</v>
      </c>
      <c r="F1" s="2" t="s">
        <v>28</v>
      </c>
      <c r="G1" s="2" t="s">
        <v>29</v>
      </c>
      <c r="H1" s="2" t="s">
        <v>59</v>
      </c>
      <c r="I1" s="2" t="s">
        <v>60</v>
      </c>
    </row>
    <row r="2" spans="1:12" x14ac:dyDescent="0.25">
      <c r="A2" s="8">
        <v>50</v>
      </c>
      <c r="B2" s="6">
        <v>100</v>
      </c>
      <c r="C2" s="6">
        <v>86.135999999999996</v>
      </c>
      <c r="D2" s="6">
        <v>69.063000000000002</v>
      </c>
      <c r="E2" s="3">
        <v>0</v>
      </c>
      <c r="F2" s="3">
        <v>4.9300000000000004E-3</v>
      </c>
      <c r="G2" s="3">
        <v>1.4109999999999999E-2</v>
      </c>
      <c r="H2" s="6">
        <f>Tabla1[[#This Row],[no org]]-Tabla1[[#This Row],[org 1]]</f>
        <v>13.864000000000004</v>
      </c>
      <c r="I2" s="6">
        <f>Tabla1[[#This Row],[no org]]-Tabla1[[#This Row],[org 2]]</f>
        <v>30.936999999999998</v>
      </c>
      <c r="L2" t="s">
        <v>12</v>
      </c>
    </row>
    <row r="3" spans="1:12" x14ac:dyDescent="0.25">
      <c r="A3" s="8">
        <v>80</v>
      </c>
      <c r="B3" s="6">
        <v>100</v>
      </c>
      <c r="C3" s="6">
        <v>79.680999999999997</v>
      </c>
      <c r="D3" s="6">
        <v>61.158999999999999</v>
      </c>
      <c r="E3" s="3">
        <v>0</v>
      </c>
      <c r="F3" s="3">
        <v>7.4200000000000004E-3</v>
      </c>
      <c r="G3" s="3">
        <v>1.9130000000000001E-2</v>
      </c>
      <c r="H3" s="6">
        <f>Tabla1[[#This Row],[no org]]-Tabla1[[#This Row],[org 1]]</f>
        <v>20.319000000000003</v>
      </c>
      <c r="I3" s="6">
        <f>Tabla1[[#This Row],[no org]]-Tabla1[[#This Row],[org 2]]</f>
        <v>38.841000000000001</v>
      </c>
    </row>
    <row r="4" spans="1:12" x14ac:dyDescent="0.25">
      <c r="A4" s="8">
        <v>100</v>
      </c>
      <c r="B4" s="6">
        <v>100</v>
      </c>
      <c r="C4" s="6">
        <v>82.281000000000006</v>
      </c>
      <c r="D4" s="6">
        <v>60.427</v>
      </c>
      <c r="E4" s="3">
        <v>0</v>
      </c>
      <c r="F4" s="3">
        <v>4.4099999999999999E-3</v>
      </c>
      <c r="G4" s="3">
        <v>1.201E-2</v>
      </c>
      <c r="H4" s="6">
        <f>Tabla1[[#This Row],[no org]]-Tabla1[[#This Row],[org 1]]</f>
        <v>17.718999999999994</v>
      </c>
      <c r="I4" s="6">
        <f>Tabla1[[#This Row],[no org]]-Tabla1[[#This Row],[org 2]]</f>
        <v>39.573</v>
      </c>
      <c r="L4" t="s">
        <v>13</v>
      </c>
    </row>
    <row r="5" spans="1:12" x14ac:dyDescent="0.25">
      <c r="A5" s="8">
        <v>120</v>
      </c>
      <c r="B5" s="6">
        <v>100</v>
      </c>
      <c r="C5" s="6">
        <v>75.608999999999995</v>
      </c>
      <c r="D5" s="6">
        <v>53.366999999999997</v>
      </c>
      <c r="E5" s="3">
        <v>0</v>
      </c>
      <c r="F5" s="3">
        <v>6.3400000000000001E-3</v>
      </c>
      <c r="G5" s="3">
        <v>1.6709999999999999E-2</v>
      </c>
      <c r="H5" s="6">
        <f>Tabla1[[#This Row],[no org]]-Tabla1[[#This Row],[org 1]]</f>
        <v>24.391000000000005</v>
      </c>
      <c r="I5" s="6">
        <f>Tabla1[[#This Row],[no org]]-Tabla1[[#This Row],[org 2]]</f>
        <v>46.633000000000003</v>
      </c>
    </row>
    <row r="6" spans="1:12" x14ac:dyDescent="0.25">
      <c r="A6" s="8">
        <v>140</v>
      </c>
      <c r="B6" s="6">
        <v>100</v>
      </c>
      <c r="C6" s="6">
        <v>75.061000000000007</v>
      </c>
      <c r="D6" s="6">
        <v>51.762</v>
      </c>
      <c r="E6" s="3">
        <v>0</v>
      </c>
      <c r="F6" s="3">
        <v>5.3899999999999998E-3</v>
      </c>
      <c r="G6" s="3">
        <v>1.4590000000000001E-2</v>
      </c>
      <c r="H6" s="6">
        <f>Tabla1[[#This Row],[no org]]-Tabla1[[#This Row],[org 1]]</f>
        <v>24.938999999999993</v>
      </c>
      <c r="I6" s="6">
        <f>Tabla1[[#This Row],[no org]]-Tabla1[[#This Row],[org 2]]</f>
        <v>48.238</v>
      </c>
    </row>
    <row r="7" spans="1:12" x14ac:dyDescent="0.25">
      <c r="A7" s="4" t="s">
        <v>30</v>
      </c>
      <c r="B7" s="4"/>
      <c r="C7" s="4"/>
      <c r="D7" s="4"/>
      <c r="E7" s="5">
        <f>AVERAGE(E2:E6)</f>
        <v>0</v>
      </c>
      <c r="F7" s="5">
        <f>AVERAGE(F2:F6)</f>
        <v>5.6979999999999999E-3</v>
      </c>
      <c r="G7" s="5">
        <f>AVERAGE(G2:G6)</f>
        <v>1.5310000000000001E-2</v>
      </c>
      <c r="H7" s="6"/>
      <c r="I7" s="3"/>
    </row>
    <row r="11" spans="1:12" x14ac:dyDescent="0.25">
      <c r="K11" t="s">
        <v>44</v>
      </c>
    </row>
    <row r="12" spans="1:12" x14ac:dyDescent="0.25">
      <c r="K12" t="s">
        <v>20</v>
      </c>
    </row>
    <row r="13" spans="1:12" x14ac:dyDescent="0.25">
      <c r="K13" t="s">
        <v>21</v>
      </c>
      <c r="L13">
        <f>PEARSON(A2:A6,C2:C6)</f>
        <v>-0.90633950415970288</v>
      </c>
    </row>
    <row r="14" spans="1:12" x14ac:dyDescent="0.25">
      <c r="K14" t="s">
        <v>22</v>
      </c>
      <c r="L14">
        <f>PEARSON(A2:A6,D2:D6)</f>
        <v>-0.97839396467337814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85A2-E929-46E1-B268-A90DDD9F9180}">
  <dimension ref="A1:T73"/>
  <sheetViews>
    <sheetView tabSelected="1" workbookViewId="0">
      <selection activeCell="P9" sqref="P9"/>
    </sheetView>
  </sheetViews>
  <sheetFormatPr baseColWidth="10" defaultRowHeight="15" x14ac:dyDescent="0.25"/>
  <sheetData>
    <row r="1" spans="1:20" x14ac:dyDescent="0.25">
      <c r="A1" t="s">
        <v>0</v>
      </c>
      <c r="B1" t="s">
        <v>20</v>
      </c>
      <c r="C1" t="s">
        <v>42</v>
      </c>
      <c r="D1" t="s">
        <v>43</v>
      </c>
      <c r="E1" t="s">
        <v>59</v>
      </c>
      <c r="F1" t="s">
        <v>60</v>
      </c>
      <c r="K1" t="s">
        <v>0</v>
      </c>
      <c r="L1" t="s">
        <v>20</v>
      </c>
      <c r="M1" t="s">
        <v>42</v>
      </c>
      <c r="N1" t="s">
        <v>43</v>
      </c>
      <c r="O1" t="s">
        <v>59</v>
      </c>
      <c r="P1" t="s">
        <v>60</v>
      </c>
    </row>
    <row r="2" spans="1:20" x14ac:dyDescent="0.25">
      <c r="A2">
        <v>50</v>
      </c>
      <c r="B2">
        <v>0.11700000000000001</v>
      </c>
      <c r="C2">
        <v>9.6000000000000002E-2</v>
      </c>
      <c r="D2">
        <v>9.8000000000000004E-2</v>
      </c>
      <c r="E2" s="6">
        <f>(B2-C2)*100/B2</f>
        <v>17.948717948717952</v>
      </c>
      <c r="F2" s="6">
        <f>(B2-D2)*100/B2</f>
        <v>16.239316239316242</v>
      </c>
      <c r="I2" t="s">
        <v>44</v>
      </c>
      <c r="K2">
        <v>50</v>
      </c>
      <c r="L2">
        <v>0.08</v>
      </c>
      <c r="M2">
        <v>8.6999999999999994E-2</v>
      </c>
      <c r="N2">
        <v>7.1999999999999995E-2</v>
      </c>
      <c r="O2" s="7">
        <f>(L2-M2)*100/L2</f>
        <v>-8.7499999999999911</v>
      </c>
      <c r="P2" s="7">
        <f>(L2-N2)*100/L2</f>
        <v>10.000000000000009</v>
      </c>
      <c r="S2" t="s">
        <v>44</v>
      </c>
    </row>
    <row r="3" spans="1:20" x14ac:dyDescent="0.25">
      <c r="A3">
        <v>80</v>
      </c>
      <c r="B3">
        <v>0.16300000000000001</v>
      </c>
      <c r="C3">
        <v>0.14799999999999999</v>
      </c>
      <c r="D3">
        <v>0.13500000000000001</v>
      </c>
      <c r="E3" s="6">
        <f t="shared" ref="E3:E6" si="0">(B3-C3)*100/B3</f>
        <v>9.2024539877300686</v>
      </c>
      <c r="F3" s="6">
        <f t="shared" ref="F3:F6" si="1">(B3-D3)*100/B3</f>
        <v>17.177914110429445</v>
      </c>
      <c r="I3" t="s">
        <v>20</v>
      </c>
      <c r="J3">
        <f>PEARSON(A2:A6,B2:B6)</f>
        <v>0.99523154277668491</v>
      </c>
      <c r="K3">
        <v>80</v>
      </c>
      <c r="L3">
        <v>0.13200000000000001</v>
      </c>
      <c r="M3">
        <v>0.13200000000000001</v>
      </c>
      <c r="N3">
        <v>0.112</v>
      </c>
      <c r="O3" s="7">
        <f t="shared" ref="O3:O6" si="2">(L3-M3)*100/L3</f>
        <v>0</v>
      </c>
      <c r="P3" s="7">
        <f t="shared" ref="P3:P6" si="3">(L3-N3)*100/L3</f>
        <v>15.151515151515154</v>
      </c>
      <c r="S3" t="s">
        <v>20</v>
      </c>
      <c r="T3">
        <f>PEARSON(K2:K6,L2:L6)</f>
        <v>0.99513018421049304</v>
      </c>
    </row>
    <row r="4" spans="1:20" x14ac:dyDescent="0.25">
      <c r="A4">
        <v>100</v>
      </c>
      <c r="B4">
        <v>0.214</v>
      </c>
      <c r="C4">
        <v>0.18</v>
      </c>
      <c r="D4">
        <v>0.14599999999999999</v>
      </c>
      <c r="E4" s="6">
        <f t="shared" si="0"/>
        <v>15.887850467289722</v>
      </c>
      <c r="F4" s="6">
        <f t="shared" si="1"/>
        <v>31.775700934579444</v>
      </c>
      <c r="I4" t="s">
        <v>21</v>
      </c>
      <c r="J4">
        <f>PEARSON(A2:A6,C2:C6)</f>
        <v>0.99695352535437964</v>
      </c>
      <c r="K4">
        <v>100</v>
      </c>
      <c r="L4">
        <v>0.17799999999999999</v>
      </c>
      <c r="M4">
        <v>0.13800000000000001</v>
      </c>
      <c r="N4">
        <v>0.127</v>
      </c>
      <c r="O4" s="7">
        <f t="shared" si="2"/>
        <v>22.471910112359542</v>
      </c>
      <c r="P4" s="7">
        <f t="shared" si="3"/>
        <v>28.651685393258422</v>
      </c>
      <c r="S4" t="s">
        <v>21</v>
      </c>
      <c r="T4">
        <f>PEARSON(K2:K6,M2:M6)</f>
        <v>0.98386183419458983</v>
      </c>
    </row>
    <row r="5" spans="1:20" x14ac:dyDescent="0.25">
      <c r="A5">
        <v>120</v>
      </c>
      <c r="B5">
        <v>0.25</v>
      </c>
      <c r="C5">
        <v>0.20399999999999999</v>
      </c>
      <c r="D5">
        <v>0.17199999999999999</v>
      </c>
      <c r="E5" s="6">
        <f t="shared" si="0"/>
        <v>18.400000000000006</v>
      </c>
      <c r="F5" s="6">
        <f t="shared" si="1"/>
        <v>31.200000000000006</v>
      </c>
      <c r="I5" t="s">
        <v>22</v>
      </c>
      <c r="J5">
        <f>PEARSON(A2:A6,D2:D6)</f>
        <v>0.99314022533759372</v>
      </c>
      <c r="K5">
        <v>120</v>
      </c>
      <c r="L5">
        <v>0.20300000000000001</v>
      </c>
      <c r="M5">
        <v>0.16700000000000001</v>
      </c>
      <c r="N5">
        <v>0.13</v>
      </c>
      <c r="O5" s="7">
        <f t="shared" si="2"/>
        <v>17.733990147783253</v>
      </c>
      <c r="P5" s="7">
        <f t="shared" si="3"/>
        <v>35.960591133004925</v>
      </c>
      <c r="S5" t="s">
        <v>22</v>
      </c>
      <c r="T5">
        <f>PEARSON(K2:K6,N2:N6)</f>
        <v>0.97249560036871519</v>
      </c>
    </row>
    <row r="6" spans="1:20" x14ac:dyDescent="0.25">
      <c r="A6">
        <v>140</v>
      </c>
      <c r="B6">
        <v>0.30299999999999999</v>
      </c>
      <c r="C6">
        <v>0.23100000000000001</v>
      </c>
      <c r="D6">
        <v>0.2</v>
      </c>
      <c r="E6" s="6">
        <f t="shared" si="0"/>
        <v>23.762376237623759</v>
      </c>
      <c r="F6" s="6">
        <f t="shared" si="1"/>
        <v>33.993399339933987</v>
      </c>
      <c r="K6">
        <v>140</v>
      </c>
      <c r="L6">
        <v>0.23100000000000001</v>
      </c>
      <c r="M6">
        <v>0.20300000000000001</v>
      </c>
      <c r="N6">
        <v>0.156</v>
      </c>
      <c r="O6" s="7">
        <f t="shared" si="2"/>
        <v>12.121212121212119</v>
      </c>
      <c r="P6" s="7">
        <f t="shared" si="3"/>
        <v>32.467532467532472</v>
      </c>
    </row>
    <row r="8" spans="1:20" x14ac:dyDescent="0.25">
      <c r="A8" t="s">
        <v>34</v>
      </c>
      <c r="C8" t="s">
        <v>61</v>
      </c>
      <c r="K8" t="s">
        <v>35</v>
      </c>
      <c r="M8" t="s">
        <v>61</v>
      </c>
    </row>
    <row r="28" spans="1:14" x14ac:dyDescent="0.25">
      <c r="A28" t="s">
        <v>45</v>
      </c>
      <c r="D28" t="s">
        <v>48</v>
      </c>
      <c r="G28" t="s">
        <v>49</v>
      </c>
      <c r="J28" t="s">
        <v>50</v>
      </c>
      <c r="M28" t="s">
        <v>51</v>
      </c>
    </row>
    <row r="29" spans="1:14" x14ac:dyDescent="0.25">
      <c r="A29" t="s">
        <v>46</v>
      </c>
      <c r="B29" t="s">
        <v>47</v>
      </c>
      <c r="D29" t="s">
        <v>46</v>
      </c>
      <c r="E29" t="s">
        <v>47</v>
      </c>
      <c r="G29" t="s">
        <v>46</v>
      </c>
      <c r="H29" t="s">
        <v>47</v>
      </c>
      <c r="J29" t="s">
        <v>46</v>
      </c>
      <c r="K29" t="s">
        <v>47</v>
      </c>
      <c r="M29" t="s">
        <v>46</v>
      </c>
      <c r="N29" t="s">
        <v>47</v>
      </c>
    </row>
    <row r="30" spans="1:14" x14ac:dyDescent="0.25">
      <c r="A30">
        <v>100</v>
      </c>
      <c r="B30">
        <v>0.11700000000000001</v>
      </c>
      <c r="D30">
        <v>100</v>
      </c>
      <c r="E30">
        <v>0.16300000000000001</v>
      </c>
      <c r="G30">
        <v>100</v>
      </c>
      <c r="H30">
        <v>0.214</v>
      </c>
      <c r="J30">
        <v>100</v>
      </c>
      <c r="K30">
        <v>0.25</v>
      </c>
      <c r="M30">
        <v>100</v>
      </c>
      <c r="N30">
        <v>0.30299999999999999</v>
      </c>
    </row>
    <row r="31" spans="1:14" x14ac:dyDescent="0.25">
      <c r="A31">
        <f>-0.1205*A2+91.567</f>
        <v>85.541999999999987</v>
      </c>
      <c r="B31">
        <v>9.6000000000000002E-2</v>
      </c>
      <c r="D31">
        <f>-0.1205*A3+91.567</f>
        <v>81.926999999999992</v>
      </c>
      <c r="E31">
        <v>0.14799999999999999</v>
      </c>
      <c r="G31">
        <f>-0.1205*A4+91.567</f>
        <v>79.516999999999996</v>
      </c>
      <c r="H31">
        <v>0.18</v>
      </c>
      <c r="J31">
        <f>-0.1205*A5+91.567</f>
        <v>77.106999999999999</v>
      </c>
      <c r="K31">
        <v>0.20399999999999999</v>
      </c>
      <c r="M31">
        <f>-0.1205*A6+91.567</f>
        <v>74.696999999999989</v>
      </c>
      <c r="N31">
        <v>0.23100000000000001</v>
      </c>
    </row>
    <row r="32" spans="1:14" x14ac:dyDescent="0.25">
      <c r="A32">
        <f>-0.194*A2+78.172</f>
        <v>68.471999999999994</v>
      </c>
      <c r="B32">
        <v>9.8000000000000004E-2</v>
      </c>
      <c r="D32">
        <f>-0.194*A3+78.172</f>
        <v>62.652000000000001</v>
      </c>
      <c r="E32">
        <v>0.13500000000000001</v>
      </c>
      <c r="G32">
        <f>-0.194*A4+78.172</f>
        <v>58.771999999999991</v>
      </c>
      <c r="H32">
        <v>0.14599999999999999</v>
      </c>
      <c r="J32">
        <f>-0.194*A5+78.172</f>
        <v>54.891999999999996</v>
      </c>
      <c r="K32">
        <v>0.17199999999999999</v>
      </c>
      <c r="M32">
        <f>-0.194*A6+78.172</f>
        <v>51.012</v>
      </c>
      <c r="N32">
        <v>0.2</v>
      </c>
    </row>
    <row r="36" spans="1:1" x14ac:dyDescent="0.25">
      <c r="A36" t="s">
        <v>34</v>
      </c>
    </row>
    <row r="67" spans="1:14" x14ac:dyDescent="0.25">
      <c r="A67" t="s">
        <v>45</v>
      </c>
      <c r="D67" t="s">
        <v>48</v>
      </c>
      <c r="G67" t="s">
        <v>49</v>
      </c>
      <c r="J67" t="s">
        <v>50</v>
      </c>
      <c r="M67" t="s">
        <v>51</v>
      </c>
    </row>
    <row r="68" spans="1:14" x14ac:dyDescent="0.25">
      <c r="A68" t="s">
        <v>46</v>
      </c>
      <c r="B68" t="s">
        <v>47</v>
      </c>
      <c r="D68" t="s">
        <v>46</v>
      </c>
      <c r="E68" t="s">
        <v>47</v>
      </c>
      <c r="G68" t="s">
        <v>46</v>
      </c>
      <c r="H68" t="s">
        <v>47</v>
      </c>
      <c r="J68" t="s">
        <v>46</v>
      </c>
      <c r="K68" t="s">
        <v>47</v>
      </c>
      <c r="M68" t="s">
        <v>46</v>
      </c>
      <c r="N68" t="s">
        <v>47</v>
      </c>
    </row>
    <row r="69" spans="1:14" x14ac:dyDescent="0.25">
      <c r="A69">
        <v>100</v>
      </c>
      <c r="B69">
        <v>0.08</v>
      </c>
      <c r="D69">
        <v>100</v>
      </c>
      <c r="E69">
        <v>0.13200000000000001</v>
      </c>
      <c r="G69">
        <v>100</v>
      </c>
      <c r="H69">
        <v>0.17799999999999999</v>
      </c>
      <c r="J69">
        <v>100</v>
      </c>
      <c r="K69">
        <v>0.20300000000000001</v>
      </c>
      <c r="M69">
        <v>100</v>
      </c>
      <c r="N69">
        <v>0.23100000000000001</v>
      </c>
    </row>
    <row r="70" spans="1:14" x14ac:dyDescent="0.25">
      <c r="A70">
        <f>-0.1205*A41+91.567</f>
        <v>91.566999999999993</v>
      </c>
      <c r="B70">
        <v>8.6999999999999994E-2</v>
      </c>
      <c r="D70">
        <f>-0.1205*A42+91.567</f>
        <v>91.566999999999993</v>
      </c>
      <c r="E70">
        <v>0.13200000000000001</v>
      </c>
      <c r="G70">
        <f>-0.1205*A43+91.567</f>
        <v>91.566999999999993</v>
      </c>
      <c r="H70">
        <v>0.13800000000000001</v>
      </c>
      <c r="J70">
        <f>-0.1205*A44+91.567</f>
        <v>91.566999999999993</v>
      </c>
      <c r="K70">
        <v>0.16700000000000001</v>
      </c>
      <c r="M70">
        <f>-0.1205*A45+91.567</f>
        <v>91.566999999999993</v>
      </c>
      <c r="N70">
        <v>0.20300000000000001</v>
      </c>
    </row>
    <row r="71" spans="1:14" x14ac:dyDescent="0.25">
      <c r="A71">
        <f>-0.194*A41+78.172</f>
        <v>78.171999999999997</v>
      </c>
      <c r="B71">
        <v>7.1999999999999995E-2</v>
      </c>
      <c r="D71">
        <f>-0.194*A42+78.172</f>
        <v>78.171999999999997</v>
      </c>
      <c r="E71">
        <v>0.127</v>
      </c>
      <c r="G71">
        <f>-0.194*A43+78.172</f>
        <v>78.171999999999997</v>
      </c>
      <c r="H71">
        <v>0.127</v>
      </c>
      <c r="J71">
        <f>-0.194*A44+78.172</f>
        <v>78.171999999999997</v>
      </c>
      <c r="K71">
        <v>0.13</v>
      </c>
      <c r="M71">
        <f>-0.194*A45+78.172</f>
        <v>78.171999999999997</v>
      </c>
      <c r="N71">
        <v>0.156</v>
      </c>
    </row>
    <row r="73" spans="1:14" x14ac:dyDescent="0.25">
      <c r="A73" t="s">
        <v>35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2F5-6399-4A5C-BF09-FE46A3CF8ED7}">
  <dimension ref="A1:O15"/>
  <sheetViews>
    <sheetView topLeftCell="A5" workbookViewId="0">
      <selection activeCell="F8" sqref="F8"/>
    </sheetView>
  </sheetViews>
  <sheetFormatPr baseColWidth="10" defaultRowHeight="15" x14ac:dyDescent="0.25"/>
  <sheetData>
    <row r="1" spans="1:15" x14ac:dyDescent="0.25">
      <c r="A1" t="s">
        <v>0</v>
      </c>
      <c r="B1" t="s">
        <v>32</v>
      </c>
      <c r="C1" t="s">
        <v>33</v>
      </c>
      <c r="G1" t="s">
        <v>0</v>
      </c>
      <c r="H1" t="s">
        <v>32</v>
      </c>
      <c r="I1" t="s">
        <v>33</v>
      </c>
    </row>
    <row r="2" spans="1:15" x14ac:dyDescent="0.25">
      <c r="A2">
        <v>50</v>
      </c>
      <c r="B2">
        <v>75.108999999999995</v>
      </c>
      <c r="C2">
        <v>47.536000000000001</v>
      </c>
      <c r="G2">
        <v>50</v>
      </c>
      <c r="H2">
        <v>75.363</v>
      </c>
      <c r="I2">
        <v>47.79</v>
      </c>
      <c r="L2" t="s">
        <v>31</v>
      </c>
    </row>
    <row r="3" spans="1:15" x14ac:dyDescent="0.25">
      <c r="A3">
        <v>80</v>
      </c>
      <c r="B3">
        <v>65.613</v>
      </c>
      <c r="C3">
        <v>39.142000000000003</v>
      </c>
      <c r="G3">
        <v>80</v>
      </c>
      <c r="H3">
        <v>65.778000000000006</v>
      </c>
      <c r="I3">
        <v>39.305999999999997</v>
      </c>
    </row>
    <row r="4" spans="1:15" x14ac:dyDescent="0.25">
      <c r="A4">
        <v>100</v>
      </c>
      <c r="B4">
        <v>67.730999999999995</v>
      </c>
      <c r="C4">
        <v>32.985999999999997</v>
      </c>
      <c r="G4">
        <v>100</v>
      </c>
      <c r="H4">
        <v>67.844999999999999</v>
      </c>
      <c r="I4">
        <v>33.15</v>
      </c>
    </row>
    <row r="5" spans="1:15" x14ac:dyDescent="0.25">
      <c r="A5">
        <v>120</v>
      </c>
      <c r="B5">
        <v>60.337000000000003</v>
      </c>
      <c r="C5">
        <v>29.337</v>
      </c>
      <c r="F5" s="1"/>
      <c r="G5">
        <v>120</v>
      </c>
      <c r="H5">
        <v>60.552999999999997</v>
      </c>
      <c r="I5">
        <v>29.553000000000001</v>
      </c>
      <c r="N5" t="s">
        <v>44</v>
      </c>
    </row>
    <row r="6" spans="1:15" x14ac:dyDescent="0.25">
      <c r="A6">
        <v>140</v>
      </c>
      <c r="B6">
        <v>59.917999999999999</v>
      </c>
      <c r="C6">
        <v>26.986999999999998</v>
      </c>
      <c r="G6">
        <v>140</v>
      </c>
      <c r="H6">
        <v>60.1</v>
      </c>
      <c r="I6">
        <v>27.167999999999999</v>
      </c>
      <c r="N6" t="s">
        <v>20</v>
      </c>
    </row>
    <row r="7" spans="1:15" x14ac:dyDescent="0.25">
      <c r="N7" t="s">
        <v>21</v>
      </c>
      <c r="O7">
        <f>PEARSON(A2:A6,B2:B6)</f>
        <v>-0.92816171763636324</v>
      </c>
    </row>
    <row r="8" spans="1:15" x14ac:dyDescent="0.25">
      <c r="A8" t="s">
        <v>34</v>
      </c>
      <c r="G8" t="s">
        <v>35</v>
      </c>
      <c r="N8" t="s">
        <v>22</v>
      </c>
      <c r="O8">
        <f>PEARSON(A2:A6,C2:C6)</f>
        <v>-0.98631608372083623</v>
      </c>
    </row>
    <row r="12" spans="1:15" x14ac:dyDescent="0.25">
      <c r="N12" t="s">
        <v>44</v>
      </c>
    </row>
    <row r="13" spans="1:15" x14ac:dyDescent="0.25">
      <c r="N13" t="s">
        <v>20</v>
      </c>
    </row>
    <row r="14" spans="1:15" x14ac:dyDescent="0.25">
      <c r="N14" t="s">
        <v>21</v>
      </c>
      <c r="O14">
        <f>PEARSON(G2:G6,H2:H6)</f>
        <v>-0.92890521074596433</v>
      </c>
    </row>
    <row r="15" spans="1:15" x14ac:dyDescent="0.25">
      <c r="N15" t="s">
        <v>22</v>
      </c>
      <c r="O15">
        <f>PEARSON(G2:G6,I2:I6)</f>
        <v>-0.98604228289872342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ADB99-8D41-448A-9160-F983F49DE387}">
  <dimension ref="A1:O11"/>
  <sheetViews>
    <sheetView workbookViewId="0">
      <selection activeCell="N13" sqref="N13"/>
    </sheetView>
  </sheetViews>
  <sheetFormatPr baseColWidth="10" defaultRowHeight="15" x14ac:dyDescent="0.25"/>
  <cols>
    <col min="2" max="2" width="13.42578125" customWidth="1"/>
    <col min="3" max="3" width="15.7109375" customWidth="1"/>
  </cols>
  <sheetData>
    <row r="1" spans="1:15" x14ac:dyDescent="0.25">
      <c r="A1" t="s">
        <v>0</v>
      </c>
      <c r="B1" t="s">
        <v>38</v>
      </c>
      <c r="C1" t="s">
        <v>39</v>
      </c>
      <c r="D1" t="s">
        <v>40</v>
      </c>
      <c r="E1" t="s">
        <v>41</v>
      </c>
      <c r="K1" t="s">
        <v>0</v>
      </c>
      <c r="L1" t="s">
        <v>36</v>
      </c>
      <c r="M1" t="s">
        <v>37</v>
      </c>
      <c r="N1" t="s">
        <v>40</v>
      </c>
      <c r="O1" t="s">
        <v>41</v>
      </c>
    </row>
    <row r="2" spans="1:15" x14ac:dyDescent="0.25">
      <c r="A2">
        <v>50</v>
      </c>
      <c r="B2">
        <v>10.454000000000001</v>
      </c>
      <c r="C2">
        <v>10.454000000000001</v>
      </c>
      <c r="D2">
        <f>100-B2</f>
        <v>89.545999999999992</v>
      </c>
      <c r="E2">
        <f>100-C2</f>
        <v>89.545999999999992</v>
      </c>
      <c r="G2" t="s">
        <v>44</v>
      </c>
      <c r="I2" t="s">
        <v>44</v>
      </c>
      <c r="K2">
        <v>50</v>
      </c>
      <c r="L2">
        <v>35.454000000000001</v>
      </c>
      <c r="M2">
        <v>35.454000000000001</v>
      </c>
      <c r="N2">
        <f>100-L2</f>
        <v>64.545999999999992</v>
      </c>
      <c r="O2">
        <f>100-M2</f>
        <v>64.545999999999992</v>
      </c>
    </row>
    <row r="3" spans="1:15" x14ac:dyDescent="0.25">
      <c r="A3">
        <v>80</v>
      </c>
      <c r="B3">
        <v>9.5449999999999999</v>
      </c>
      <c r="C3">
        <v>9.5449999999999999</v>
      </c>
      <c r="D3">
        <f t="shared" ref="D3:E6" si="0">100-B3</f>
        <v>90.454999999999998</v>
      </c>
      <c r="E3">
        <f t="shared" si="0"/>
        <v>90.454999999999998</v>
      </c>
      <c r="K3">
        <v>80</v>
      </c>
      <c r="L3">
        <v>44.545000000000002</v>
      </c>
      <c r="M3">
        <v>44.545000000000002</v>
      </c>
      <c r="N3">
        <f t="shared" ref="N3:N6" si="1">100-L3</f>
        <v>55.454999999999998</v>
      </c>
      <c r="O3">
        <f t="shared" ref="O3:O6" si="2">100-M3</f>
        <v>55.454999999999998</v>
      </c>
    </row>
    <row r="4" spans="1:15" x14ac:dyDescent="0.25">
      <c r="A4">
        <v>100</v>
      </c>
      <c r="B4">
        <v>15</v>
      </c>
      <c r="C4">
        <v>15</v>
      </c>
      <c r="D4">
        <f t="shared" si="0"/>
        <v>85</v>
      </c>
      <c r="E4">
        <f t="shared" si="0"/>
        <v>85</v>
      </c>
      <c r="G4" t="s">
        <v>21</v>
      </c>
      <c r="H4">
        <f>PEARSON(A2:A6,B2:B6)</f>
        <v>0.79102803423089241</v>
      </c>
      <c r="I4" t="s">
        <v>21</v>
      </c>
      <c r="J4">
        <f>PEARSON(K2:K6,L2:L6)</f>
        <v>0.98891656322368815</v>
      </c>
      <c r="K4">
        <v>100</v>
      </c>
      <c r="L4">
        <v>55.908999999999999</v>
      </c>
      <c r="M4">
        <v>55.908999999999999</v>
      </c>
      <c r="N4">
        <f t="shared" si="1"/>
        <v>44.091000000000001</v>
      </c>
      <c r="O4">
        <f t="shared" si="2"/>
        <v>44.091000000000001</v>
      </c>
    </row>
    <row r="5" spans="1:15" x14ac:dyDescent="0.25">
      <c r="A5">
        <v>120</v>
      </c>
      <c r="B5">
        <v>14.545</v>
      </c>
      <c r="C5">
        <v>14.545</v>
      </c>
      <c r="D5">
        <f t="shared" si="0"/>
        <v>85.454999999999998</v>
      </c>
      <c r="E5">
        <f t="shared" si="0"/>
        <v>85.454999999999998</v>
      </c>
      <c r="G5" t="s">
        <v>22</v>
      </c>
      <c r="H5">
        <f>PEARSON(A2:A6,C2:C6)</f>
        <v>0.79102803423089241</v>
      </c>
      <c r="I5" t="s">
        <v>22</v>
      </c>
      <c r="J5">
        <f>PEARSON(K2:K6,M2:M6)</f>
        <v>0.98891656322368815</v>
      </c>
      <c r="K5">
        <v>120</v>
      </c>
      <c r="L5">
        <v>60.908999999999999</v>
      </c>
      <c r="M5">
        <v>60.908999999999999</v>
      </c>
      <c r="N5">
        <f t="shared" si="1"/>
        <v>39.091000000000001</v>
      </c>
      <c r="O5">
        <f t="shared" si="2"/>
        <v>39.091000000000001</v>
      </c>
    </row>
    <row r="6" spans="1:15" x14ac:dyDescent="0.25">
      <c r="A6">
        <v>140</v>
      </c>
      <c r="B6">
        <v>14.545</v>
      </c>
      <c r="C6">
        <v>14.545</v>
      </c>
      <c r="D6">
        <f t="shared" si="0"/>
        <v>85.454999999999998</v>
      </c>
      <c r="E6">
        <f t="shared" si="0"/>
        <v>85.454999999999998</v>
      </c>
      <c r="K6">
        <v>140</v>
      </c>
      <c r="L6">
        <v>65.545000000000002</v>
      </c>
      <c r="M6">
        <v>65.545000000000002</v>
      </c>
      <c r="N6">
        <f t="shared" si="1"/>
        <v>34.454999999999998</v>
      </c>
      <c r="O6">
        <f t="shared" si="2"/>
        <v>34.454999999999998</v>
      </c>
    </row>
    <row r="8" spans="1:15" x14ac:dyDescent="0.25">
      <c r="A8" t="s">
        <v>34</v>
      </c>
      <c r="G8" t="s">
        <v>44</v>
      </c>
      <c r="I8" t="s">
        <v>44</v>
      </c>
      <c r="K8" t="s">
        <v>35</v>
      </c>
    </row>
    <row r="10" spans="1:15" x14ac:dyDescent="0.25">
      <c r="G10" t="s">
        <v>21</v>
      </c>
      <c r="H10">
        <f>PEARSON(A2:A6,D2:D6)</f>
        <v>-0.79102803423089219</v>
      </c>
      <c r="I10" t="s">
        <v>21</v>
      </c>
      <c r="J10">
        <f>PEARSON(K2:K6,N2:N6)</f>
        <v>-0.98891656322368815</v>
      </c>
    </row>
    <row r="11" spans="1:15" x14ac:dyDescent="0.25">
      <c r="G11" t="s">
        <v>22</v>
      </c>
      <c r="H11">
        <f>PEARSON(A2:A6,E2:E6)</f>
        <v>-0.79102803423089219</v>
      </c>
      <c r="I11" t="s">
        <v>22</v>
      </c>
      <c r="J11">
        <f>PEARSON(K2:K6,O2:O6)</f>
        <v>-0.98891656322368815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900-465E-4FAC-BCEE-8524362ED217}">
  <dimension ref="A1:L16"/>
  <sheetViews>
    <sheetView topLeftCell="A25" workbookViewId="0">
      <selection activeCell="I29" sqref="I29"/>
    </sheetView>
  </sheetViews>
  <sheetFormatPr baseColWidth="10" defaultRowHeight="15" x14ac:dyDescent="0.25"/>
  <sheetData>
    <row r="1" spans="1:12" x14ac:dyDescent="0.25">
      <c r="A1" s="2" t="s">
        <v>0</v>
      </c>
      <c r="B1" s="2" t="s">
        <v>20</v>
      </c>
      <c r="C1" s="2" t="s">
        <v>21</v>
      </c>
      <c r="D1" s="2" t="s">
        <v>22</v>
      </c>
      <c r="E1" s="2" t="s">
        <v>27</v>
      </c>
      <c r="F1" s="2" t="s">
        <v>28</v>
      </c>
      <c r="G1" s="2" t="s">
        <v>29</v>
      </c>
      <c r="H1" s="2" t="s">
        <v>53</v>
      </c>
      <c r="I1" s="2" t="s">
        <v>54</v>
      </c>
    </row>
    <row r="2" spans="1:12" x14ac:dyDescent="0.25">
      <c r="A2">
        <v>50</v>
      </c>
      <c r="B2">
        <v>100</v>
      </c>
      <c r="C2">
        <v>86.436000000000007</v>
      </c>
      <c r="D2">
        <v>69.363</v>
      </c>
      <c r="E2" s="3">
        <v>0</v>
      </c>
      <c r="F2" s="3">
        <v>1.055E-2</v>
      </c>
      <c r="G2" s="3">
        <v>1.883E-2</v>
      </c>
      <c r="H2" s="6">
        <f>Tabla14[[#This Row],[no org]]-Tabla14[[#This Row],[org 1]]</f>
        <v>13.563999999999993</v>
      </c>
      <c r="I2" s="6">
        <f>Tabla14[[#This Row],[no org]]-Tabla14[[#This Row],[org 2]]</f>
        <v>30.637</v>
      </c>
      <c r="L2" t="s">
        <v>12</v>
      </c>
    </row>
    <row r="3" spans="1:12" x14ac:dyDescent="0.25">
      <c r="A3">
        <v>80</v>
      </c>
      <c r="B3">
        <v>100</v>
      </c>
      <c r="C3">
        <v>79.92</v>
      </c>
      <c r="D3">
        <v>61.396999999999998</v>
      </c>
      <c r="E3" s="3">
        <v>0</v>
      </c>
      <c r="F3" s="3">
        <v>1.04E-2</v>
      </c>
      <c r="G3" s="3">
        <v>2.017E-2</v>
      </c>
      <c r="H3" s="6">
        <f>Tabla14[[#This Row],[no org]]-Tabla14[[#This Row],[org 1]]</f>
        <v>20.079999999999998</v>
      </c>
      <c r="I3" s="6">
        <f>Tabla14[[#This Row],[no org]]-Tabla14[[#This Row],[org 2]]</f>
        <v>38.603000000000002</v>
      </c>
    </row>
    <row r="4" spans="1:12" x14ac:dyDescent="0.25">
      <c r="A4">
        <v>100</v>
      </c>
      <c r="B4">
        <v>100</v>
      </c>
      <c r="C4">
        <v>82.545000000000002</v>
      </c>
      <c r="D4">
        <v>60.69</v>
      </c>
      <c r="E4" s="3">
        <v>0</v>
      </c>
      <c r="F4" s="3">
        <v>7.92E-3</v>
      </c>
      <c r="G4" s="3">
        <v>1.338E-2</v>
      </c>
      <c r="H4" s="6">
        <f>Tabla14[[#This Row],[no org]]-Tabla14[[#This Row],[org 1]]</f>
        <v>17.454999999999998</v>
      </c>
      <c r="I4" s="6">
        <f>Tabla14[[#This Row],[no org]]-Tabla14[[#This Row],[org 2]]</f>
        <v>39.31</v>
      </c>
      <c r="L4" t="s">
        <v>13</v>
      </c>
    </row>
    <row r="5" spans="1:12" x14ac:dyDescent="0.25">
      <c r="A5">
        <v>120</v>
      </c>
      <c r="B5">
        <v>100</v>
      </c>
      <c r="C5">
        <v>75.909000000000006</v>
      </c>
      <c r="D5">
        <v>53.665999999999997</v>
      </c>
      <c r="E5" s="3">
        <v>0</v>
      </c>
      <c r="F5" s="3">
        <v>9.2800000000000001E-3</v>
      </c>
      <c r="G5" s="3">
        <v>1.6889999999999999E-2</v>
      </c>
      <c r="H5" s="6">
        <f>Tabla14[[#This Row],[no org]]-Tabla14[[#This Row],[org 1]]</f>
        <v>24.090999999999994</v>
      </c>
      <c r="I5" s="6">
        <f>Tabla14[[#This Row],[no org]]-Tabla14[[#This Row],[org 2]]</f>
        <v>46.334000000000003</v>
      </c>
    </row>
    <row r="6" spans="1:12" x14ac:dyDescent="0.25">
      <c r="A6">
        <v>140</v>
      </c>
      <c r="B6">
        <v>100</v>
      </c>
      <c r="C6">
        <v>75.337000000000003</v>
      </c>
      <c r="D6">
        <v>52.037999999999997</v>
      </c>
      <c r="E6" s="3">
        <v>0</v>
      </c>
      <c r="F6" s="3">
        <v>8.0199999999999994E-3</v>
      </c>
      <c r="G6" s="3">
        <v>1.438E-2</v>
      </c>
      <c r="H6" s="6">
        <f>Tabla14[[#This Row],[no org]]-Tabla14[[#This Row],[org 1]]</f>
        <v>24.662999999999997</v>
      </c>
      <c r="I6" s="6">
        <f>Tabla14[[#This Row],[no org]]-Tabla14[[#This Row],[org 2]]</f>
        <v>47.962000000000003</v>
      </c>
    </row>
    <row r="7" spans="1:12" x14ac:dyDescent="0.25">
      <c r="A7" s="4" t="s">
        <v>30</v>
      </c>
      <c r="B7" s="4"/>
      <c r="C7" s="4"/>
      <c r="D7" s="4"/>
      <c r="E7" s="5">
        <f>AVERAGE(E2:E6)</f>
        <v>0</v>
      </c>
      <c r="F7" s="5">
        <f>AVERAGE(F2:F6)</f>
        <v>9.2340000000000009E-3</v>
      </c>
      <c r="G7" s="5">
        <f>AVERAGE(G2:G6)</f>
        <v>1.6730000000000002E-2</v>
      </c>
      <c r="H7" s="6"/>
      <c r="I7" s="6"/>
    </row>
    <row r="13" spans="1:12" x14ac:dyDescent="0.25">
      <c r="K13" t="s">
        <v>44</v>
      </c>
    </row>
    <row r="14" spans="1:12" x14ac:dyDescent="0.25">
      <c r="K14" t="s">
        <v>20</v>
      </c>
    </row>
    <row r="15" spans="1:12" x14ac:dyDescent="0.25">
      <c r="K15" t="s">
        <v>21</v>
      </c>
      <c r="L15">
        <f>PEARSON(A2:A6,C2:C6)</f>
        <v>-0.90602427602936964</v>
      </c>
    </row>
    <row r="16" spans="1:12" x14ac:dyDescent="0.25">
      <c r="K16" t="s">
        <v>22</v>
      </c>
      <c r="L16">
        <f>PEARSON(A2:A6,D2:D6)</f>
        <v>-0.9783135830132772</v>
      </c>
    </row>
  </sheetData>
  <phoneticPr fontId="19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DBAB7-45E4-450E-B0DE-62B9005B8854}">
  <dimension ref="A1:J8"/>
  <sheetViews>
    <sheetView workbookViewId="0">
      <selection activeCell="I14" sqref="I14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</row>
    <row r="2" spans="1:10" x14ac:dyDescent="0.25">
      <c r="A2">
        <v>50</v>
      </c>
      <c r="B2">
        <v>100</v>
      </c>
      <c r="C2">
        <v>86.135999999999996</v>
      </c>
      <c r="D2">
        <v>69.063000000000002</v>
      </c>
      <c r="E2">
        <v>0.49399999999999999</v>
      </c>
      <c r="F2">
        <v>1.411</v>
      </c>
    </row>
    <row r="3" spans="1:10" x14ac:dyDescent="0.25">
      <c r="A3">
        <v>80</v>
      </c>
      <c r="B3">
        <v>100</v>
      </c>
      <c r="C3">
        <v>77.602000000000004</v>
      </c>
      <c r="D3">
        <v>58.573</v>
      </c>
      <c r="E3">
        <v>0.91100000000000003</v>
      </c>
      <c r="F3">
        <v>2.1829999999999998</v>
      </c>
      <c r="J3" t="s">
        <v>12</v>
      </c>
    </row>
    <row r="4" spans="1:10" x14ac:dyDescent="0.25">
      <c r="A4">
        <v>100</v>
      </c>
      <c r="B4">
        <v>100</v>
      </c>
      <c r="C4">
        <v>77.971999999999994</v>
      </c>
      <c r="D4">
        <v>55.917999999999999</v>
      </c>
      <c r="E4">
        <v>0.65600000000000003</v>
      </c>
      <c r="F4">
        <v>1.573</v>
      </c>
    </row>
    <row r="5" spans="1:10" x14ac:dyDescent="0.25">
      <c r="A5">
        <v>120</v>
      </c>
      <c r="B5">
        <v>100</v>
      </c>
      <c r="C5">
        <v>75.284000000000006</v>
      </c>
      <c r="D5">
        <v>53.216000000000001</v>
      </c>
      <c r="E5">
        <v>0.63900000000000001</v>
      </c>
      <c r="F5">
        <v>1.7070000000000001</v>
      </c>
      <c r="I5" s="1"/>
      <c r="J5" t="s">
        <v>14</v>
      </c>
    </row>
    <row r="6" spans="1:10" x14ac:dyDescent="0.25">
      <c r="A6">
        <v>140</v>
      </c>
      <c r="B6">
        <v>100</v>
      </c>
      <c r="C6">
        <v>73.635999999999996</v>
      </c>
      <c r="D6">
        <v>51.034999999999997</v>
      </c>
      <c r="E6">
        <v>0.56200000000000006</v>
      </c>
      <c r="F6">
        <v>1.556</v>
      </c>
    </row>
    <row r="8" spans="1:10" x14ac:dyDescent="0.25">
      <c r="A8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A18" workbookViewId="0">
      <selection activeCell="O42" sqref="O42"/>
    </sheetView>
  </sheetViews>
  <sheetFormatPr baseColWidth="10" defaultRowHeight="15" x14ac:dyDescent="0.25"/>
  <cols>
    <col min="3" max="3" width="13.85546875" customWidth="1"/>
    <col min="4" max="4" width="13" customWidth="1"/>
    <col min="15" max="15" width="11.85546875" bestFit="1" customWidth="1"/>
  </cols>
  <sheetData>
    <row r="1" spans="1:15" x14ac:dyDescent="0.25">
      <c r="A1" t="s">
        <v>0</v>
      </c>
      <c r="B1" t="s">
        <v>20</v>
      </c>
      <c r="C1" t="s">
        <v>23</v>
      </c>
      <c r="D1" t="s">
        <v>24</v>
      </c>
      <c r="E1" t="s">
        <v>55</v>
      </c>
      <c r="F1" t="s">
        <v>56</v>
      </c>
      <c r="G1" t="s">
        <v>0</v>
      </c>
      <c r="H1" t="s">
        <v>1</v>
      </c>
      <c r="I1" t="s">
        <v>25</v>
      </c>
      <c r="J1" t="s">
        <v>26</v>
      </c>
      <c r="K1" t="s">
        <v>57</v>
      </c>
      <c r="L1" t="s">
        <v>58</v>
      </c>
    </row>
    <row r="2" spans="1:15" x14ac:dyDescent="0.25">
      <c r="A2">
        <v>50</v>
      </c>
      <c r="B2">
        <v>100</v>
      </c>
      <c r="C2">
        <v>91.171999999999997</v>
      </c>
      <c r="D2">
        <v>76.881</v>
      </c>
      <c r="E2">
        <f>Tabla2[[#This Row],[no org]]-Tabla2[[#This Row],[org-1 (strong sets=2,1%, weak sets=2,5%)]]</f>
        <v>8.828000000000003</v>
      </c>
      <c r="F2">
        <f>Tabla2[[#This Row],[no org]]-Tabla2[[#This Row],[org-2 (strong sets=2,1%, weak sets=2,5%)]]</f>
        <v>23.119</v>
      </c>
      <c r="G2">
        <v>50</v>
      </c>
      <c r="H2">
        <v>100</v>
      </c>
      <c r="I2">
        <v>86.138000000000005</v>
      </c>
      <c r="J2">
        <v>69.063000000000002</v>
      </c>
      <c r="K2">
        <f>H2-I2</f>
        <v>13.861999999999995</v>
      </c>
      <c r="L2">
        <f>H2-J2</f>
        <v>30.936999999999998</v>
      </c>
    </row>
    <row r="3" spans="1:15" x14ac:dyDescent="0.25">
      <c r="A3">
        <v>80</v>
      </c>
      <c r="B3">
        <v>100</v>
      </c>
      <c r="C3">
        <v>86.254999999999995</v>
      </c>
      <c r="D3">
        <v>66.227000000000004</v>
      </c>
      <c r="E3">
        <f>Tabla2[[#This Row],[no org]]-Tabla2[[#This Row],[org-1 (strong sets=2,1%, weak sets=2,5%)]]</f>
        <v>13.745000000000005</v>
      </c>
      <c r="F3">
        <f>Tabla2[[#This Row],[no org]]-Tabla2[[#This Row],[org-2 (strong sets=2,1%, weak sets=2,5%)]]</f>
        <v>33.772999999999996</v>
      </c>
      <c r="G3">
        <v>80</v>
      </c>
      <c r="H3">
        <v>100</v>
      </c>
      <c r="I3">
        <v>77.602000000000004</v>
      </c>
      <c r="J3">
        <v>58.573</v>
      </c>
      <c r="K3">
        <f t="shared" ref="K3:K6" si="0">H3-I3</f>
        <v>22.397999999999996</v>
      </c>
      <c r="L3">
        <f t="shared" ref="L3:L6" si="1">H3-J3</f>
        <v>41.427</v>
      </c>
      <c r="N3" t="s">
        <v>15</v>
      </c>
    </row>
    <row r="4" spans="1:15" x14ac:dyDescent="0.25">
      <c r="A4">
        <v>100</v>
      </c>
      <c r="B4">
        <v>100</v>
      </c>
      <c r="C4">
        <v>82.281000000000006</v>
      </c>
      <c r="D4">
        <v>60.427</v>
      </c>
      <c r="E4">
        <f>Tabla2[[#This Row],[no org]]-Tabla2[[#This Row],[org-1 (strong sets=2,1%, weak sets=2,5%)]]</f>
        <v>17.718999999999994</v>
      </c>
      <c r="F4">
        <f>Tabla2[[#This Row],[no org]]-Tabla2[[#This Row],[org-2 (strong sets=2,1%, weak sets=2,5%)]]</f>
        <v>39.573</v>
      </c>
      <c r="G4">
        <v>100</v>
      </c>
      <c r="H4">
        <v>100</v>
      </c>
      <c r="I4">
        <v>77.971999999999994</v>
      </c>
      <c r="J4">
        <v>55.917999999999999</v>
      </c>
      <c r="K4">
        <f t="shared" si="0"/>
        <v>22.028000000000006</v>
      </c>
      <c r="L4">
        <f t="shared" si="1"/>
        <v>44.082000000000001</v>
      </c>
    </row>
    <row r="5" spans="1:15" x14ac:dyDescent="0.25">
      <c r="A5">
        <v>120</v>
      </c>
      <c r="B5">
        <v>100</v>
      </c>
      <c r="C5">
        <v>80.311000000000007</v>
      </c>
      <c r="D5">
        <v>57.564</v>
      </c>
      <c r="E5">
        <f>Tabla2[[#This Row],[no org]]-Tabla2[[#This Row],[org-1 (strong sets=2,1%, weak sets=2,5%)]]</f>
        <v>19.688999999999993</v>
      </c>
      <c r="F5">
        <f>Tabla2[[#This Row],[no org]]-Tabla2[[#This Row],[org-2 (strong sets=2,1%, weak sets=2,5%)]]</f>
        <v>42.436</v>
      </c>
      <c r="G5">
        <v>120</v>
      </c>
      <c r="H5">
        <v>100</v>
      </c>
      <c r="I5">
        <v>75.284000000000006</v>
      </c>
      <c r="J5">
        <v>53.215000000000003</v>
      </c>
      <c r="K5">
        <f t="shared" si="0"/>
        <v>24.715999999999994</v>
      </c>
      <c r="L5">
        <f t="shared" si="1"/>
        <v>46.784999999999997</v>
      </c>
      <c r="N5" t="s">
        <v>16</v>
      </c>
    </row>
    <row r="6" spans="1:15" x14ac:dyDescent="0.25">
      <c r="A6">
        <v>140</v>
      </c>
      <c r="B6">
        <v>100</v>
      </c>
      <c r="C6">
        <v>77.149000000000001</v>
      </c>
      <c r="D6">
        <v>53.174999999999997</v>
      </c>
      <c r="E6">
        <f>Tabla2[[#This Row],[no org]]-Tabla2[[#This Row],[org-1 (strong sets=2,1%, weak sets=2,5%)]]</f>
        <v>22.850999999999999</v>
      </c>
      <c r="F6">
        <f>Tabla2[[#This Row],[no org]]-Tabla2[[#This Row],[org-2 (strong sets=2,1%, weak sets=2,5%)]]</f>
        <v>46.825000000000003</v>
      </c>
      <c r="G6">
        <v>140</v>
      </c>
      <c r="H6">
        <v>100</v>
      </c>
      <c r="I6">
        <v>73.635999999999996</v>
      </c>
      <c r="J6">
        <v>51.034999999999997</v>
      </c>
      <c r="K6">
        <f t="shared" si="0"/>
        <v>26.364000000000004</v>
      </c>
      <c r="L6">
        <f t="shared" si="1"/>
        <v>48.965000000000003</v>
      </c>
    </row>
    <row r="8" spans="1:15" x14ac:dyDescent="0.25">
      <c r="A8" t="s">
        <v>4</v>
      </c>
      <c r="G8" t="s">
        <v>5</v>
      </c>
    </row>
    <row r="9" spans="1:15" x14ac:dyDescent="0.25">
      <c r="N9" t="s">
        <v>44</v>
      </c>
    </row>
    <row r="10" spans="1:15" x14ac:dyDescent="0.25">
      <c r="N10" t="s">
        <v>20</v>
      </c>
    </row>
    <row r="11" spans="1:15" x14ac:dyDescent="0.25">
      <c r="N11" t="s">
        <v>21</v>
      </c>
      <c r="O11">
        <f>PEARSON(Tabla2[Rep. Size],Tabla2[org-1 (strong sets=2,1%, weak sets=2,5%)])</f>
        <v>-0.99605159754402428</v>
      </c>
    </row>
    <row r="12" spans="1:15" x14ac:dyDescent="0.25">
      <c r="N12" t="s">
        <v>22</v>
      </c>
      <c r="O12">
        <f>PEARSON(Tabla2[Rep. Size],Tabla2[org-2 (strong sets=2,1%, weak sets=2,5%)])</f>
        <v>-0.98581965734096466</v>
      </c>
    </row>
    <row r="18" spans="14:15" x14ac:dyDescent="0.25">
      <c r="N18" t="s">
        <v>44</v>
      </c>
    </row>
    <row r="19" spans="14:15" x14ac:dyDescent="0.25">
      <c r="N19" t="s">
        <v>20</v>
      </c>
    </row>
    <row r="20" spans="14:15" x14ac:dyDescent="0.25">
      <c r="N20" t="s">
        <v>21</v>
      </c>
      <c r="O20">
        <f>PEARSON(G2:G6,I2:I6)</f>
        <v>-0.93142032049317647</v>
      </c>
    </row>
    <row r="21" spans="14:15" x14ac:dyDescent="0.25">
      <c r="N21" t="s">
        <v>22</v>
      </c>
      <c r="O21">
        <f>PEARSON(G2:G6,J2:J6)</f>
        <v>-0.96086351821607885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E9C3-B3DF-444D-9E08-2DE05783CA4A}">
  <dimension ref="A1:O20"/>
  <sheetViews>
    <sheetView workbookViewId="0">
      <selection activeCell="O23" sqref="O23"/>
    </sheetView>
  </sheetViews>
  <sheetFormatPr baseColWidth="10" defaultRowHeight="15" x14ac:dyDescent="0.25"/>
  <sheetData>
    <row r="1" spans="1:15" x14ac:dyDescent="0.25">
      <c r="A1" t="s">
        <v>0</v>
      </c>
      <c r="B1" t="s">
        <v>20</v>
      </c>
      <c r="C1" t="s">
        <v>23</v>
      </c>
      <c r="D1" t="s">
        <v>24</v>
      </c>
      <c r="E1" t="s">
        <v>52</v>
      </c>
      <c r="G1" t="s">
        <v>0</v>
      </c>
      <c r="H1" t="s">
        <v>1</v>
      </c>
      <c r="I1" t="s">
        <v>25</v>
      </c>
      <c r="J1" t="s">
        <v>26</v>
      </c>
      <c r="K1" t="s">
        <v>52</v>
      </c>
    </row>
    <row r="2" spans="1:15" x14ac:dyDescent="0.25">
      <c r="A2">
        <v>50</v>
      </c>
      <c r="B2">
        <v>100</v>
      </c>
      <c r="C2">
        <v>91.363</v>
      </c>
      <c r="D2">
        <v>77.054000000000002</v>
      </c>
      <c r="E2">
        <f>Tabla25[[#This Row],[no org]]-Tabla25[[#This Row],[org-2 (strong sets=2,1%, weak sets=2,5%)]]</f>
        <v>22.945999999999998</v>
      </c>
      <c r="G2">
        <v>50</v>
      </c>
      <c r="H2">
        <v>100</v>
      </c>
      <c r="I2">
        <v>86.436000000000007</v>
      </c>
      <c r="J2">
        <v>69.363</v>
      </c>
      <c r="K2">
        <f>H2-J2</f>
        <v>30.637</v>
      </c>
    </row>
    <row r="3" spans="1:15" x14ac:dyDescent="0.25">
      <c r="A3">
        <v>80</v>
      </c>
      <c r="B3">
        <v>100</v>
      </c>
      <c r="C3">
        <v>84.471000000000004</v>
      </c>
      <c r="D3">
        <v>66.442999999999998</v>
      </c>
      <c r="E3">
        <f>Tabla25[[#This Row],[no org]]-Tabla25[[#This Row],[org-2 (strong sets=2,1%, weak sets=2,5%)]]</f>
        <v>33.557000000000002</v>
      </c>
      <c r="G3">
        <v>80</v>
      </c>
      <c r="H3">
        <v>100</v>
      </c>
      <c r="I3">
        <v>77.873999999999995</v>
      </c>
      <c r="J3">
        <v>58.845999999999997</v>
      </c>
      <c r="K3">
        <f t="shared" ref="K3:K6" si="0">H3-J3</f>
        <v>41.154000000000003</v>
      </c>
      <c r="N3" t="s">
        <v>15</v>
      </c>
    </row>
    <row r="4" spans="1:15" x14ac:dyDescent="0.25">
      <c r="A4">
        <v>100</v>
      </c>
      <c r="B4">
        <v>100</v>
      </c>
      <c r="C4">
        <v>82.545000000000002</v>
      </c>
      <c r="D4">
        <v>60.69</v>
      </c>
      <c r="E4">
        <f>Tabla25[[#This Row],[no org]]-Tabla25[[#This Row],[org-2 (strong sets=2,1%, weak sets=2,5%)]]</f>
        <v>39.31</v>
      </c>
      <c r="G4">
        <v>100</v>
      </c>
      <c r="H4">
        <v>100</v>
      </c>
      <c r="I4">
        <v>78.277000000000001</v>
      </c>
      <c r="J4">
        <v>56.222000000000001</v>
      </c>
      <c r="K4">
        <f t="shared" si="0"/>
        <v>43.777999999999999</v>
      </c>
    </row>
    <row r="5" spans="1:15" x14ac:dyDescent="0.25">
      <c r="A5">
        <v>120</v>
      </c>
      <c r="B5">
        <v>100</v>
      </c>
      <c r="C5">
        <v>80.587000000000003</v>
      </c>
      <c r="D5">
        <v>57.84</v>
      </c>
      <c r="E5">
        <f>Tabla25[[#This Row],[no org]]-Tabla25[[#This Row],[org-2 (strong sets=2,1%, weak sets=2,5%)]]</f>
        <v>42.16</v>
      </c>
      <c r="G5">
        <v>120</v>
      </c>
      <c r="H5">
        <v>100</v>
      </c>
      <c r="I5">
        <v>75.578999999999994</v>
      </c>
      <c r="J5">
        <v>53.511000000000003</v>
      </c>
      <c r="K5">
        <f t="shared" si="0"/>
        <v>46.488999999999997</v>
      </c>
      <c r="N5" t="s">
        <v>16</v>
      </c>
    </row>
    <row r="6" spans="1:15" x14ac:dyDescent="0.25">
      <c r="A6">
        <v>140</v>
      </c>
      <c r="B6">
        <v>100</v>
      </c>
      <c r="C6">
        <v>77.421999999999997</v>
      </c>
      <c r="D6">
        <v>53.448</v>
      </c>
      <c r="E6">
        <f>Tabla25[[#This Row],[no org]]-Tabla25[[#This Row],[org-2 (strong sets=2,1%, weak sets=2,5%)]]</f>
        <v>46.552</v>
      </c>
      <c r="G6">
        <v>140</v>
      </c>
      <c r="H6">
        <v>100</v>
      </c>
      <c r="I6">
        <v>73.921999999999997</v>
      </c>
      <c r="J6">
        <v>51.320999999999998</v>
      </c>
      <c r="K6">
        <f t="shared" si="0"/>
        <v>48.679000000000002</v>
      </c>
    </row>
    <row r="8" spans="1:15" x14ac:dyDescent="0.25">
      <c r="A8" t="s">
        <v>4</v>
      </c>
      <c r="G8" t="s">
        <v>5</v>
      </c>
      <c r="N8" t="s">
        <v>44</v>
      </c>
    </row>
    <row r="9" spans="1:15" x14ac:dyDescent="0.25">
      <c r="N9" t="s">
        <v>20</v>
      </c>
    </row>
    <row r="10" spans="1:15" x14ac:dyDescent="0.25">
      <c r="N10" t="s">
        <v>21</v>
      </c>
      <c r="O10">
        <f>PEARSON(Tabla25[Rep. Size],Tabla25[org-1 (strong sets=2,1%, weak sets=2,5%)])</f>
        <v>-0.98258589686815823</v>
      </c>
    </row>
    <row r="11" spans="1:15" x14ac:dyDescent="0.25">
      <c r="N11" t="s">
        <v>22</v>
      </c>
      <c r="O11">
        <f>PEARSON(Tabla25[Rep. Size],Tabla25[org-2 (strong sets=2,1%, weak sets=2,5%)])</f>
        <v>-0.98589030832750946</v>
      </c>
    </row>
    <row r="17" spans="14:15" x14ac:dyDescent="0.25">
      <c r="N17" t="s">
        <v>44</v>
      </c>
    </row>
    <row r="18" spans="14:15" x14ac:dyDescent="0.25">
      <c r="N18" t="s">
        <v>20</v>
      </c>
    </row>
    <row r="19" spans="14:15" x14ac:dyDescent="0.25">
      <c r="N19" t="s">
        <v>21</v>
      </c>
      <c r="O19">
        <f>PEARSON(G2:G6,I2:I6)</f>
        <v>-0.93079569675606688</v>
      </c>
    </row>
    <row r="20" spans="14:15" x14ac:dyDescent="0.25">
      <c r="N20" t="s">
        <v>22</v>
      </c>
      <c r="O20">
        <f>PEARSON(G2:G6,J2:J6)</f>
        <v>-0.96068340208379355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9119-B562-42DE-8701-63BB9A07E0B6}">
  <dimension ref="A1:N8"/>
  <sheetViews>
    <sheetView workbookViewId="0">
      <selection activeCell="N3" sqref="N3"/>
    </sheetView>
  </sheetViews>
  <sheetFormatPr baseColWidth="10" defaultRowHeight="15" x14ac:dyDescent="0.25"/>
  <cols>
    <col min="2" max="2" width="10.7109375" customWidth="1"/>
    <col min="3" max="3" width="13.85546875" customWidth="1"/>
    <col min="4" max="4" width="11.5703125" customWidth="1"/>
    <col min="5" max="5" width="14.5703125" customWidth="1"/>
  </cols>
  <sheetData>
    <row r="1" spans="1:1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0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25">
      <c r="A2">
        <v>50</v>
      </c>
      <c r="B2">
        <v>82.608999999999995</v>
      </c>
      <c r="C2">
        <v>11.363</v>
      </c>
      <c r="D2">
        <v>53.645000000000003</v>
      </c>
      <c r="E2">
        <v>11.363</v>
      </c>
      <c r="G2">
        <v>50</v>
      </c>
      <c r="H2">
        <v>75.108999999999995</v>
      </c>
      <c r="I2">
        <v>11.363</v>
      </c>
      <c r="J2">
        <v>47.536000000000001</v>
      </c>
      <c r="K2">
        <v>10.454000000000001</v>
      </c>
    </row>
    <row r="3" spans="1:14" x14ac:dyDescent="0.25">
      <c r="A3">
        <v>80</v>
      </c>
      <c r="B3">
        <v>74.278000000000006</v>
      </c>
      <c r="C3">
        <v>15.454000000000001</v>
      </c>
      <c r="D3">
        <v>37.698</v>
      </c>
      <c r="E3">
        <v>15.454000000000001</v>
      </c>
      <c r="G3">
        <v>80</v>
      </c>
      <c r="H3">
        <v>63.381</v>
      </c>
      <c r="I3">
        <v>8.1809999999999992</v>
      </c>
      <c r="J3">
        <v>37.744</v>
      </c>
      <c r="K3">
        <v>8.1809999999999992</v>
      </c>
      <c r="N3" t="s">
        <v>18</v>
      </c>
    </row>
    <row r="4" spans="1:14" x14ac:dyDescent="0.25">
      <c r="A4">
        <v>100</v>
      </c>
      <c r="B4">
        <v>67.730999999999995</v>
      </c>
      <c r="C4">
        <v>15</v>
      </c>
      <c r="D4">
        <v>32.985999999999997</v>
      </c>
      <c r="E4">
        <v>15</v>
      </c>
      <c r="G4">
        <v>100</v>
      </c>
      <c r="H4">
        <v>63.341000000000001</v>
      </c>
      <c r="I4">
        <v>12.727</v>
      </c>
      <c r="J4">
        <v>31.459</v>
      </c>
      <c r="K4">
        <v>12.727</v>
      </c>
    </row>
    <row r="5" spans="1:14" x14ac:dyDescent="0.25">
      <c r="A5">
        <v>120</v>
      </c>
      <c r="B5">
        <v>66.177999999999997</v>
      </c>
      <c r="C5">
        <v>20.908999999999999</v>
      </c>
      <c r="D5">
        <v>30.719000000000001</v>
      </c>
      <c r="E5">
        <v>20.908999999999999</v>
      </c>
      <c r="G5">
        <v>120</v>
      </c>
      <c r="H5">
        <v>59.976999999999997</v>
      </c>
      <c r="I5">
        <v>14.090999999999999</v>
      </c>
      <c r="J5">
        <v>29.901</v>
      </c>
      <c r="K5">
        <v>14.090999999999999</v>
      </c>
      <c r="N5" t="s">
        <v>16</v>
      </c>
    </row>
    <row r="6" spans="1:14" x14ac:dyDescent="0.25">
      <c r="A6">
        <v>140</v>
      </c>
      <c r="B6">
        <v>61.927999999999997</v>
      </c>
      <c r="C6">
        <v>23.635999999999999</v>
      </c>
      <c r="D6">
        <v>26.814</v>
      </c>
      <c r="E6">
        <v>23.635999999999999</v>
      </c>
      <c r="G6">
        <v>140</v>
      </c>
      <c r="H6">
        <v>57.808</v>
      </c>
      <c r="I6">
        <v>16.818000000000001</v>
      </c>
      <c r="J6">
        <v>27.882999999999999</v>
      </c>
      <c r="K6">
        <v>16.818000000000001</v>
      </c>
    </row>
    <row r="8" spans="1:14" x14ac:dyDescent="0.25">
      <c r="A8" t="s">
        <v>4</v>
      </c>
      <c r="G8" t="s">
        <v>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BB51-6431-405A-AA1C-DFD769DBE6FE}">
  <dimension ref="A1:N8"/>
  <sheetViews>
    <sheetView workbookViewId="0">
      <selection activeCell="O9" sqref="O9"/>
    </sheetView>
  </sheetViews>
  <sheetFormatPr baseColWidth="10"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0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25">
      <c r="A2">
        <v>50</v>
      </c>
      <c r="B2">
        <v>82.608999999999995</v>
      </c>
      <c r="C2">
        <v>11.363</v>
      </c>
      <c r="D2">
        <v>53.645000000000003</v>
      </c>
      <c r="E2">
        <v>11.363</v>
      </c>
      <c r="G2">
        <v>50</v>
      </c>
      <c r="H2">
        <v>75.108999999999995</v>
      </c>
      <c r="I2">
        <v>11.363</v>
      </c>
      <c r="J2">
        <v>47.536000000000001</v>
      </c>
      <c r="K2">
        <v>10.454000000000001</v>
      </c>
      <c r="N2" t="s">
        <v>17</v>
      </c>
    </row>
    <row r="3" spans="1:14" x14ac:dyDescent="0.25">
      <c r="A3">
        <v>80</v>
      </c>
      <c r="B3">
        <v>74.278000000000006</v>
      </c>
      <c r="C3">
        <v>15.454000000000001</v>
      </c>
      <c r="D3">
        <v>37.698</v>
      </c>
      <c r="E3">
        <v>15.454000000000001</v>
      </c>
      <c r="G3">
        <v>80</v>
      </c>
      <c r="H3">
        <v>63.381</v>
      </c>
      <c r="I3">
        <v>8.1809999999999992</v>
      </c>
      <c r="J3">
        <v>37.744</v>
      </c>
      <c r="K3">
        <v>8.1809999999999992</v>
      </c>
    </row>
    <row r="4" spans="1:14" x14ac:dyDescent="0.25">
      <c r="A4">
        <v>100</v>
      </c>
      <c r="B4">
        <v>67.730999999999995</v>
      </c>
      <c r="C4">
        <v>15</v>
      </c>
      <c r="D4">
        <v>32.985999999999997</v>
      </c>
      <c r="E4">
        <v>15</v>
      </c>
      <c r="G4">
        <v>100</v>
      </c>
      <c r="H4">
        <v>63.341000000000001</v>
      </c>
      <c r="I4">
        <v>12.727</v>
      </c>
      <c r="J4">
        <v>31.459</v>
      </c>
      <c r="K4">
        <v>12.727</v>
      </c>
      <c r="N4" t="s">
        <v>16</v>
      </c>
    </row>
    <row r="5" spans="1:14" x14ac:dyDescent="0.25">
      <c r="A5">
        <v>120</v>
      </c>
      <c r="B5">
        <v>66.177999999999997</v>
      </c>
      <c r="C5">
        <v>20.908999999999999</v>
      </c>
      <c r="D5">
        <v>30.719000000000001</v>
      </c>
      <c r="E5">
        <v>20.908999999999999</v>
      </c>
      <c r="G5">
        <v>120</v>
      </c>
      <c r="H5">
        <v>59.976999999999997</v>
      </c>
      <c r="I5">
        <v>14.090999999999999</v>
      </c>
      <c r="J5">
        <v>29.901</v>
      </c>
      <c r="K5">
        <v>14.090999999999999</v>
      </c>
    </row>
    <row r="6" spans="1:14" x14ac:dyDescent="0.25">
      <c r="A6">
        <v>140</v>
      </c>
      <c r="B6">
        <v>61.927999999999997</v>
      </c>
      <c r="C6">
        <v>23.635999999999999</v>
      </c>
      <c r="D6">
        <v>26.814</v>
      </c>
      <c r="E6">
        <v>23.635999999999999</v>
      </c>
      <c r="G6">
        <v>140</v>
      </c>
      <c r="H6">
        <v>57.808</v>
      </c>
      <c r="I6">
        <v>16.818000000000001</v>
      </c>
      <c r="J6">
        <v>27.882999999999999</v>
      </c>
      <c r="K6">
        <v>16.818000000000001</v>
      </c>
    </row>
    <row r="8" spans="1:14" x14ac:dyDescent="0.25">
      <c r="A8" t="s">
        <v>4</v>
      </c>
      <c r="G8" t="s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01F78-8A19-45F0-AC0D-124AAC7B6410}">
  <dimension ref="A1:M8"/>
  <sheetViews>
    <sheetView workbookViewId="0">
      <selection activeCell="N7" sqref="N7"/>
    </sheetView>
  </sheetViews>
  <sheetFormatPr baseColWidth="10" defaultRowHeight="15" x14ac:dyDescent="0.25"/>
  <sheetData>
    <row r="1" spans="1:13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0</v>
      </c>
      <c r="H1" t="s">
        <v>8</v>
      </c>
      <c r="I1" t="s">
        <v>9</v>
      </c>
      <c r="J1" t="s">
        <v>10</v>
      </c>
      <c r="K1" t="s">
        <v>11</v>
      </c>
    </row>
    <row r="2" spans="1:13" x14ac:dyDescent="0.25">
      <c r="A2">
        <v>50</v>
      </c>
      <c r="B2">
        <v>82.608999999999995</v>
      </c>
      <c r="C2">
        <v>11.363</v>
      </c>
      <c r="D2">
        <v>53.645000000000003</v>
      </c>
      <c r="E2">
        <v>11.363</v>
      </c>
      <c r="G2">
        <v>50</v>
      </c>
      <c r="H2">
        <v>75.108999999999995</v>
      </c>
      <c r="I2">
        <v>11.363</v>
      </c>
      <c r="J2">
        <v>47.536000000000001</v>
      </c>
      <c r="K2">
        <v>10.454000000000001</v>
      </c>
      <c r="M2" t="s">
        <v>19</v>
      </c>
    </row>
    <row r="3" spans="1:13" x14ac:dyDescent="0.25">
      <c r="A3">
        <v>80</v>
      </c>
      <c r="B3">
        <v>74.278000000000006</v>
      </c>
      <c r="C3">
        <v>15.454000000000001</v>
      </c>
      <c r="D3">
        <v>37.698</v>
      </c>
      <c r="E3">
        <v>15.454000000000001</v>
      </c>
      <c r="G3">
        <v>80</v>
      </c>
      <c r="H3">
        <v>63.381</v>
      </c>
      <c r="I3">
        <v>8.1809999999999992</v>
      </c>
      <c r="J3">
        <v>37.744</v>
      </c>
      <c r="K3">
        <v>8.1809999999999992</v>
      </c>
    </row>
    <row r="4" spans="1:13" x14ac:dyDescent="0.25">
      <c r="A4">
        <v>100</v>
      </c>
      <c r="B4">
        <v>67.730999999999995</v>
      </c>
      <c r="C4">
        <v>15</v>
      </c>
      <c r="D4">
        <v>32.985999999999997</v>
      </c>
      <c r="E4">
        <v>15</v>
      </c>
      <c r="G4">
        <v>100</v>
      </c>
      <c r="H4">
        <v>63.341000000000001</v>
      </c>
      <c r="I4">
        <v>12.727</v>
      </c>
      <c r="J4">
        <v>31.459</v>
      </c>
      <c r="K4">
        <v>12.727</v>
      </c>
    </row>
    <row r="5" spans="1:13" x14ac:dyDescent="0.25">
      <c r="A5">
        <v>120</v>
      </c>
      <c r="B5">
        <v>66.177999999999997</v>
      </c>
      <c r="C5">
        <v>20.908999999999999</v>
      </c>
      <c r="D5">
        <v>30.719000000000001</v>
      </c>
      <c r="E5">
        <v>20.908999999999999</v>
      </c>
      <c r="G5">
        <v>120</v>
      </c>
      <c r="H5">
        <v>59.976999999999997</v>
      </c>
      <c r="I5">
        <v>14.090999999999999</v>
      </c>
      <c r="J5">
        <v>29.901</v>
      </c>
      <c r="K5">
        <v>14.090999999999999</v>
      </c>
    </row>
    <row r="6" spans="1:13" x14ac:dyDescent="0.25">
      <c r="A6">
        <v>140</v>
      </c>
      <c r="B6">
        <v>61.927999999999997</v>
      </c>
      <c r="C6">
        <v>23.635999999999999</v>
      </c>
      <c r="D6">
        <v>26.814</v>
      </c>
      <c r="E6">
        <v>23.635999999999999</v>
      </c>
      <c r="G6">
        <v>140</v>
      </c>
      <c r="H6">
        <v>57.808</v>
      </c>
      <c r="I6">
        <v>16.818000000000001</v>
      </c>
      <c r="J6">
        <v>27.882999999999999</v>
      </c>
      <c r="K6">
        <v>16.818000000000001</v>
      </c>
    </row>
    <row r="8" spans="1:13" x14ac:dyDescent="0.25">
      <c r="A8" t="s">
        <v>4</v>
      </c>
      <c r="G8" t="s">
        <v>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8E188-959C-4F1E-95A2-2DCE10171D4B}">
  <dimension ref="A1:N8"/>
  <sheetViews>
    <sheetView workbookViewId="0">
      <selection activeCell="I16" sqref="I16"/>
    </sheetView>
  </sheetViews>
  <sheetFormatPr baseColWidth="10" defaultRowHeight="15" x14ac:dyDescent="0.25"/>
  <sheetData>
    <row r="1" spans="1:1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G1" t="s">
        <v>0</v>
      </c>
      <c r="H1" t="s">
        <v>8</v>
      </c>
      <c r="I1" t="s">
        <v>9</v>
      </c>
      <c r="J1" t="s">
        <v>10</v>
      </c>
      <c r="K1" t="s">
        <v>11</v>
      </c>
    </row>
    <row r="2" spans="1:14" x14ac:dyDescent="0.25">
      <c r="A2">
        <v>50</v>
      </c>
      <c r="B2">
        <v>82.608999999999995</v>
      </c>
      <c r="C2">
        <v>11.363</v>
      </c>
      <c r="D2">
        <v>53.645000000000003</v>
      </c>
      <c r="E2">
        <v>11.363</v>
      </c>
      <c r="G2">
        <v>50</v>
      </c>
      <c r="H2">
        <v>75.363</v>
      </c>
      <c r="I2">
        <v>35.454000000000001</v>
      </c>
      <c r="J2">
        <v>47.79</v>
      </c>
      <c r="K2">
        <v>35.454000000000001</v>
      </c>
      <c r="N2" t="s">
        <v>17</v>
      </c>
    </row>
    <row r="3" spans="1:14" x14ac:dyDescent="0.25">
      <c r="A3">
        <v>80</v>
      </c>
      <c r="B3">
        <v>74.278000000000006</v>
      </c>
      <c r="C3">
        <v>15.454000000000001</v>
      </c>
      <c r="D3">
        <v>37.698</v>
      </c>
      <c r="E3">
        <v>15.454000000000001</v>
      </c>
      <c r="G3">
        <v>80</v>
      </c>
      <c r="H3">
        <v>63.381</v>
      </c>
      <c r="I3">
        <v>8.1809999999999992</v>
      </c>
      <c r="J3">
        <v>37.744</v>
      </c>
      <c r="K3">
        <v>8.1809999999999992</v>
      </c>
    </row>
    <row r="4" spans="1:14" x14ac:dyDescent="0.25">
      <c r="A4">
        <v>100</v>
      </c>
      <c r="B4">
        <v>67.730999999999995</v>
      </c>
      <c r="C4">
        <v>15</v>
      </c>
      <c r="D4">
        <v>32.985999999999997</v>
      </c>
      <c r="E4">
        <v>15</v>
      </c>
      <c r="G4">
        <v>100</v>
      </c>
      <c r="H4">
        <v>63.341000000000001</v>
      </c>
      <c r="I4">
        <v>12.727</v>
      </c>
      <c r="J4">
        <v>31.459</v>
      </c>
      <c r="K4">
        <v>12.727</v>
      </c>
      <c r="N4" t="s">
        <v>16</v>
      </c>
    </row>
    <row r="5" spans="1:14" x14ac:dyDescent="0.25">
      <c r="A5">
        <v>120</v>
      </c>
      <c r="B5">
        <v>66.177999999999997</v>
      </c>
      <c r="C5">
        <v>20.908999999999999</v>
      </c>
      <c r="D5">
        <v>30.719000000000001</v>
      </c>
      <c r="E5">
        <v>20.908999999999999</v>
      </c>
      <c r="G5">
        <v>120</v>
      </c>
      <c r="H5">
        <v>59.976999999999997</v>
      </c>
      <c r="I5">
        <v>14.090999999999999</v>
      </c>
      <c r="J5">
        <v>29.901</v>
      </c>
      <c r="K5">
        <v>14.090999999999999</v>
      </c>
    </row>
    <row r="6" spans="1:14" x14ac:dyDescent="0.25">
      <c r="A6">
        <v>140</v>
      </c>
      <c r="B6">
        <v>61.927999999999997</v>
      </c>
      <c r="C6">
        <v>23.635999999999999</v>
      </c>
      <c r="D6">
        <v>26.814</v>
      </c>
      <c r="E6">
        <v>23.635999999999999</v>
      </c>
      <c r="G6">
        <v>140</v>
      </c>
      <c r="H6">
        <v>57.808</v>
      </c>
      <c r="I6">
        <v>16.818000000000001</v>
      </c>
      <c r="J6">
        <v>27.882999999999999</v>
      </c>
      <c r="K6">
        <v>16.818000000000001</v>
      </c>
    </row>
    <row r="8" spans="1:14" x14ac:dyDescent="0.25">
      <c r="A8" t="s">
        <v>4</v>
      </c>
      <c r="G8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</vt:i4>
      </vt:variant>
    </vt:vector>
  </HeadingPairs>
  <TitlesOfParts>
    <vt:vector size="13" baseType="lpstr">
      <vt:lpstr>experimentA</vt:lpstr>
      <vt:lpstr>experimentAPost</vt:lpstr>
      <vt:lpstr>experimentB</vt:lpstr>
      <vt:lpstr>experimentC</vt:lpstr>
      <vt:lpstr>experimentCPost</vt:lpstr>
      <vt:lpstr>experimentD</vt:lpstr>
      <vt:lpstr>experimentE</vt:lpstr>
      <vt:lpstr>experimentF</vt:lpstr>
      <vt:lpstr>experimentEPost</vt:lpstr>
      <vt:lpstr>experiment3</vt:lpstr>
      <vt:lpstr>experiment4</vt:lpstr>
      <vt:lpstr>experiment4b</vt:lpstr>
      <vt:lpstr>experimentAPost!Área_de_impresión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 Galan Ruiz</cp:lastModifiedBy>
  <cp:lastPrinted>2023-07-11T07:34:51Z</cp:lastPrinted>
  <dcterms:created xsi:type="dcterms:W3CDTF">2023-06-11T19:33:15Z</dcterms:created>
  <dcterms:modified xsi:type="dcterms:W3CDTF">2023-08-23T11:02:17Z</dcterms:modified>
</cp:coreProperties>
</file>