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 defaultThemeVersion="166925"/>
  <xr:revisionPtr revIDLastSave="0" documentId="13_ncr:1_{8AF5372E-F030-4EB0-B3BC-39C8ABE4031D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0" l="1"/>
  <c r="C9" i="10"/>
  <c r="C3" i="10"/>
  <c r="C12" i="10"/>
  <c r="C7" i="10"/>
  <c r="C15" i="10"/>
  <c r="B2" i="10"/>
  <c r="C2" i="10" s="1"/>
  <c r="B10" i="10"/>
  <c r="B20" i="10"/>
  <c r="C20" i="10" s="1"/>
  <c r="B7" i="10"/>
  <c r="B21" i="10"/>
  <c r="C21" i="10" s="1"/>
  <c r="B13" i="10"/>
  <c r="C13" i="10" s="1"/>
  <c r="B11" i="10"/>
  <c r="C11" i="10" s="1"/>
  <c r="B12" i="10"/>
  <c r="B17" i="10"/>
  <c r="C17" i="10" s="1"/>
  <c r="B8" i="10"/>
  <c r="C8" i="10" s="1"/>
  <c r="B9" i="10"/>
  <c r="B5" i="10"/>
  <c r="C5" i="10" s="1"/>
  <c r="B15" i="10"/>
  <c r="B16" i="10"/>
  <c r="C16" i="10" s="1"/>
  <c r="B6" i="10"/>
  <c r="C6" i="10" s="1"/>
  <c r="B19" i="10"/>
  <c r="C19" i="10" s="1"/>
  <c r="B3" i="10"/>
  <c r="B14" i="10"/>
  <c r="C14" i="10" s="1"/>
  <c r="B4" i="10"/>
  <c r="C4" i="10" s="1"/>
  <c r="B18" i="10"/>
  <c r="C18" i="10" s="1"/>
  <c r="Q4" i="10"/>
  <c r="Q3" i="10"/>
  <c r="Q6" i="10"/>
  <c r="Q5" i="10"/>
  <c r="Q7" i="10"/>
  <c r="Q8" i="10"/>
  <c r="Q9" i="10"/>
  <c r="Q10" i="10"/>
  <c r="Q2" i="10"/>
</calcChain>
</file>

<file path=xl/sharedStrings.xml><?xml version="1.0" encoding="utf-8"?>
<sst xmlns="http://schemas.openxmlformats.org/spreadsheetml/2006/main" count="59" uniqueCount="31">
  <si>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</si>
  <si>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</si>
  <si>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</si>
  <si>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</si>
  <si>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</si>
  <si>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</si>
  <si>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</si>
  <si>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</si>
  <si>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Productes agrícoles</t>
  </si>
  <si>
    <t>MSCI Emerging Markets</t>
  </si>
  <si>
    <t>Matèries primeres</t>
  </si>
  <si>
    <t>multiple</t>
  </si>
  <si>
    <t>2000_tr</t>
  </si>
  <si>
    <t>2024_tr</t>
  </si>
  <si>
    <t>actius2</t>
  </si>
  <si>
    <t>Bo EUA 10 anys</t>
  </si>
  <si>
    <t>Actius</t>
  </si>
  <si>
    <t>Actius (rendiment en %)</t>
  </si>
  <si>
    <t>Bo Alemany 10 anys</t>
  </si>
  <si>
    <t>Nifty 50</t>
  </si>
  <si>
    <t>Bovespa</t>
  </si>
  <si>
    <t>MSCI World</t>
  </si>
  <si>
    <t>Tadawul</t>
  </si>
  <si>
    <t>ASX 200</t>
  </si>
  <si>
    <t>MSCI Europe</t>
  </si>
  <si>
    <t>MSCI South Africa</t>
  </si>
  <si>
    <t>Food Fao Index</t>
  </si>
  <si>
    <t>Rendiment (%)</t>
  </si>
  <si>
    <t>Variació 🪙/$ (%)</t>
  </si>
  <si>
    <t xml:space="preserve">🪙/$ </t>
  </si>
  <si>
    <t>TR100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</si>
</sst>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+0.0;\-0.0"/>
    <numFmt numFmtId="165" formatCode="#,##0\ _€"/>
    <numFmt numFmtId="166" formatCode="0.0"/>
    <numFmt numFmtId="167" formatCode="0.0_ ;\-0.0\ "/>
    <numFmt numFmtId="168" formatCode="0.0000000000000_ ;\-0.0000000000000\ 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1"/>
    <xf numFmtId="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1" fontId="3" fillId="7" borderId="1" xfId="3" applyNumberFormat="1" applyFont="1" applyFill="1" applyBorder="1" applyAlignment="1">
      <alignment horizontal="center"/>
    </xf>
    <xf numFmtId="168" fontId="0" fillId="0" borderId="0" xfId="0" applyNumberFormat="1"/>
    <xf numFmtId="167" fontId="1" fillId="0" borderId="0" xfId="1" applyNumberFormat="1"/>
  </cellXfs>
  <cellStyles count="4">
    <cellStyle name="Normal" xfId="0" builtinId="0"/>
    <cellStyle name="Normal 2" xfId="1" xr:uid="{61DB7FCB-9BF8-43BF-9E19-2B13C74F011A}"/>
    <cellStyle name="Percentatge" xfId="3" builtinId="5"/>
    <cellStyle name="Percentatge 2" xfId="2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Q30"/>
  <sheetViews>
    <sheetView tabSelected="1" zoomScale="80" zoomScaleNormal="80" workbookViewId="0">
      <selection activeCell="K13" sqref="K13"/>
    </sheetView>
  </sheetViews>
  <sheetFormatPr defaultRowHeight="14.5" x14ac:dyDescent="0.35"/>
  <cols>
    <col min="1" max="1" width="39.6328125" customWidth="1"/>
    <col min="2" max="2" width="11.1796875" customWidth="1"/>
    <col min="3" max="3" width="10.54296875" customWidth="1"/>
    <col min="4" max="4" width="10.453125" customWidth="1"/>
    <col min="5" max="5" width="10.90625" customWidth="1"/>
    <col min="6" max="6" width="12.6328125" customWidth="1"/>
    <col min="7" max="7" width="10.453125" customWidth="1"/>
    <col min="8" max="8" width="11.54296875" customWidth="1"/>
    <col min="9" max="9" width="7.08984375" style="15" customWidth="1"/>
    <col min="10" max="10" width="34.81640625" customWidth="1"/>
    <col min="11" max="11" width="23.453125" customWidth="1"/>
    <col min="12" max="12" width="26.54296875" customWidth="1"/>
    <col min="13" max="13" width="11.54296875" style="15" customWidth="1"/>
    <col min="14" max="14" width="35.81640625" customWidth="1"/>
    <col min="15" max="16" width="17.54296875" customWidth="1"/>
    <col min="17" max="17" width="18.1796875" customWidth="1"/>
  </cols>
  <sheetData>
    <row r="1" spans="1:17" ht="23.5" x14ac:dyDescent="0.55000000000000004">
      <c r="A1" s="22" t="s">
        <v>17</v>
      </c>
      <c r="B1" s="22" t="s">
        <v>30</v>
      </c>
      <c r="C1" s="22" t="s">
        <v>29</v>
      </c>
      <c r="D1" s="21">
        <v>2025</v>
      </c>
      <c r="E1" s="21">
        <v>2024</v>
      </c>
      <c r="F1" s="21">
        <v>2023</v>
      </c>
      <c r="G1" s="21">
        <v>2022</v>
      </c>
      <c r="H1" s="21">
        <v>2021</v>
      </c>
      <c r="J1" s="1" t="s">
        <v>16</v>
      </c>
      <c r="K1" s="2" t="s">
        <v>27</v>
      </c>
      <c r="L1" s="12" t="s">
        <v>28</v>
      </c>
      <c r="N1" s="14" t="s">
        <v>14</v>
      </c>
      <c r="O1" s="11" t="s">
        <v>13</v>
      </c>
      <c r="P1" s="11" t="s">
        <v>12</v>
      </c>
      <c r="Q1" s="9" t="s">
        <v>11</v>
      </c>
    </row>
    <row r="2" spans="1:17" ht="23.5" x14ac:dyDescent="0.55000000000000004">
      <c r="A2" s="23" t="s">
        <v>0</v>
      </c>
      <c r="B2" s="24">
        <f>(100*(H2/100+1))*(G2/100+1)*(F2/100+1)*(E2/100+1)*(D2/100+1)</f>
        <v>399.83924924894615</v>
      </c>
      <c r="C2" s="25">
        <f>(1-(((100*(H2/100+1))*(G2/100+1)*(F2/100+1)*(E2/100+1)*(D2/100+1))/B2))*100</f>
        <v>0</v>
      </c>
      <c r="D2" s="10">
        <v>18.660977732492725</v>
      </c>
      <c r="E2" s="10">
        <v>126.6</v>
      </c>
      <c r="F2" s="10">
        <v>160.6</v>
      </c>
      <c r="G2" s="10">
        <v>-65.099999999999994</v>
      </c>
      <c r="H2" s="10">
        <v>63.5</v>
      </c>
      <c r="J2" s="2" t="s">
        <v>7</v>
      </c>
      <c r="K2" s="3">
        <v>53.08829101932551</v>
      </c>
      <c r="L2" s="3">
        <v>0</v>
      </c>
      <c r="M2" s="27"/>
      <c r="N2" s="16" t="s">
        <v>7</v>
      </c>
      <c r="O2" s="4">
        <v>3020</v>
      </c>
      <c r="P2" s="8">
        <v>273</v>
      </c>
      <c r="Q2" s="10">
        <f t="shared" ref="Q2:Q10" si="0">(((O2/P2)^(1/25))-1)*100</f>
        <v>10.091495639300829</v>
      </c>
    </row>
    <row r="3" spans="1:17" ht="23.5" x14ac:dyDescent="0.55000000000000004">
      <c r="A3" s="23" t="s">
        <v>7</v>
      </c>
      <c r="B3" s="24">
        <f>(100*(H3/100+1))*(G3/100+1)*(F3/100+1)*(E3/100+1)*(D3/100+1)</f>
        <v>213.37424664827586</v>
      </c>
      <c r="C3" s="25">
        <f>(1-(((100*(H3/100+1))*(G3/100+1)*(F3/100+1)*(E3/100+1)*(D3/100+1))/B3))*100</f>
        <v>0</v>
      </c>
      <c r="D3" s="10">
        <v>53.08829101932551</v>
      </c>
      <c r="E3" s="10">
        <v>30</v>
      </c>
      <c r="F3" s="10">
        <v>11.1</v>
      </c>
      <c r="G3" s="10">
        <v>-0.1</v>
      </c>
      <c r="H3" s="10">
        <v>-3.4</v>
      </c>
      <c r="J3" s="2" t="s">
        <v>25</v>
      </c>
      <c r="K3" s="3">
        <v>41.596638655462186</v>
      </c>
      <c r="L3" s="3">
        <v>7.9</v>
      </c>
      <c r="M3" s="27"/>
      <c r="N3" s="16" t="s">
        <v>5</v>
      </c>
      <c r="O3" s="8">
        <v>11178</v>
      </c>
      <c r="P3" s="8">
        <v>1825</v>
      </c>
      <c r="Q3" s="10">
        <f t="shared" si="0"/>
        <v>7.5187110757897413</v>
      </c>
    </row>
    <row r="4" spans="1:17" ht="23.5" x14ac:dyDescent="0.55000000000000004">
      <c r="A4" s="23" t="s">
        <v>5</v>
      </c>
      <c r="B4" s="24">
        <f>(100*(H4/100+1))*(G4/100+1)*(F4/100+1)*(E4/100+1)*(D4/100+1)</f>
        <v>174.5308660339405</v>
      </c>
      <c r="C4" s="25">
        <f t="shared" ref="C4:C21" si="1">(1-(((100*(H4/100+1))*(G4/100+1)*(F4/100+1)*(E4/100+1)*(D4/100+1))/B4))*100</f>
        <v>0</v>
      </c>
      <c r="D4" s="10">
        <v>11.409624213569117</v>
      </c>
      <c r="E4" s="10">
        <v>24.1</v>
      </c>
      <c r="F4" s="10">
        <v>24.5</v>
      </c>
      <c r="G4" s="10">
        <v>-20.100000000000001</v>
      </c>
      <c r="H4" s="10">
        <v>26.9</v>
      </c>
      <c r="J4" s="7" t="s">
        <v>2</v>
      </c>
      <c r="K4" s="3">
        <v>31.063363078917206</v>
      </c>
      <c r="L4" s="3">
        <v>2.5099999999999998</v>
      </c>
      <c r="M4" s="27"/>
      <c r="N4" s="17" t="s">
        <v>3</v>
      </c>
      <c r="O4" s="8">
        <v>60855</v>
      </c>
      <c r="P4" s="8">
        <v>11153</v>
      </c>
      <c r="Q4" s="10">
        <f t="shared" si="0"/>
        <v>7.0227688270235955</v>
      </c>
    </row>
    <row r="5" spans="1:17" ht="23.5" x14ac:dyDescent="0.55000000000000004">
      <c r="A5" s="11" t="s">
        <v>10</v>
      </c>
      <c r="B5" s="24">
        <f>(100*(H5/100+1))*(G5/100+1)*(F5/100+1)*(E5/100+1)*(D5/100+1)</f>
        <v>161.82927713077004</v>
      </c>
      <c r="C5" s="25">
        <f t="shared" si="1"/>
        <v>0</v>
      </c>
      <c r="D5" s="10">
        <v>-1.4625228519195588</v>
      </c>
      <c r="E5" s="10">
        <v>2.2000000000000002</v>
      </c>
      <c r="F5" s="10">
        <v>-4.8</v>
      </c>
      <c r="G5" s="10">
        <v>19.8</v>
      </c>
      <c r="H5" s="10">
        <v>40.9</v>
      </c>
      <c r="J5" s="6" t="s">
        <v>9</v>
      </c>
      <c r="K5" s="3">
        <v>26.976744186046517</v>
      </c>
      <c r="L5" s="3">
        <v>0</v>
      </c>
      <c r="M5" s="27"/>
      <c r="N5" s="7" t="s">
        <v>2</v>
      </c>
      <c r="O5" s="8">
        <v>77193</v>
      </c>
      <c r="P5" s="8">
        <v>16095</v>
      </c>
      <c r="Q5" s="10">
        <f t="shared" si="0"/>
        <v>6.4720160546570371</v>
      </c>
    </row>
    <row r="6" spans="1:17" ht="23.5" x14ac:dyDescent="0.55000000000000004">
      <c r="A6" s="2" t="s">
        <v>21</v>
      </c>
      <c r="B6" s="24">
        <f>(100*(H6/100+1))*(G6/100+1)*(F6/100+1)*(E6/100+1)*(D6/100+1)</f>
        <v>157.39819842502084</v>
      </c>
      <c r="C6" s="25">
        <f t="shared" si="1"/>
        <v>0</v>
      </c>
      <c r="D6" s="10">
        <v>14.3</v>
      </c>
      <c r="E6" s="10">
        <v>18.399999999999999</v>
      </c>
      <c r="F6" s="10">
        <v>20.9</v>
      </c>
      <c r="G6" s="10">
        <v>-19.899999999999999</v>
      </c>
      <c r="H6" s="10">
        <v>20.100000000000001</v>
      </c>
      <c r="J6" s="2" t="s">
        <v>24</v>
      </c>
      <c r="K6" s="3">
        <v>24.225774225774231</v>
      </c>
      <c r="L6" s="3">
        <v>10.85</v>
      </c>
      <c r="M6" s="27"/>
      <c r="N6" s="2" t="s">
        <v>4</v>
      </c>
      <c r="O6" s="8">
        <v>12211</v>
      </c>
      <c r="P6" s="8">
        <v>3045</v>
      </c>
      <c r="Q6" s="10">
        <f t="shared" si="0"/>
        <v>5.7125520345924885</v>
      </c>
    </row>
    <row r="7" spans="1:17" ht="23.5" x14ac:dyDescent="0.55000000000000004">
      <c r="A7" s="6" t="s">
        <v>19</v>
      </c>
      <c r="B7" s="24">
        <f>((7300*(H7/100+1))*(G7/100+1)*(F7/100+1)*(E7/100+1)*(D7/100+1))/88</f>
        <v>153.55867389988978</v>
      </c>
      <c r="C7" s="25">
        <f>(1-(((100*(H7/100+1))*(G7/100+1)*(F7/100+1)*(E7/100+1)*(D7/100+1))/B7))*100</f>
        <v>-20.547945205479444</v>
      </c>
      <c r="D7" s="10">
        <v>7.5</v>
      </c>
      <c r="E7" s="10">
        <v>8.1999999999999993</v>
      </c>
      <c r="F7" s="10">
        <v>23</v>
      </c>
      <c r="G7" s="10">
        <v>1.8</v>
      </c>
      <c r="H7" s="10">
        <v>27.1</v>
      </c>
      <c r="J7" s="7" t="s">
        <v>3</v>
      </c>
      <c r="K7" s="3">
        <v>20.539429488143583</v>
      </c>
      <c r="L7" s="3">
        <v>3.8</v>
      </c>
      <c r="M7" s="27"/>
      <c r="N7" s="2" t="s">
        <v>1</v>
      </c>
      <c r="O7" s="4">
        <v>72</v>
      </c>
      <c r="P7" s="8">
        <v>24</v>
      </c>
      <c r="Q7" s="10">
        <f t="shared" si="0"/>
        <v>4.4924351144087549</v>
      </c>
    </row>
    <row r="8" spans="1:17" ht="23.5" x14ac:dyDescent="0.55000000000000004">
      <c r="A8" s="23" t="s">
        <v>4</v>
      </c>
      <c r="B8" s="24">
        <f>((82*(H8/100+1))*(G8/100+1)*(F8/100+1)*(E8/100+1)*(D8/100+1))/0.86</f>
        <v>148.36189046959282</v>
      </c>
      <c r="C8" s="25">
        <f t="shared" si="1"/>
        <v>-4.8780487804878092</v>
      </c>
      <c r="D8" s="10">
        <v>12.911133810010213</v>
      </c>
      <c r="E8" s="10">
        <v>8</v>
      </c>
      <c r="F8" s="10">
        <v>19.5</v>
      </c>
      <c r="G8" s="10">
        <v>-11.9</v>
      </c>
      <c r="H8" s="10">
        <v>21.2</v>
      </c>
      <c r="J8" s="2" t="s">
        <v>20</v>
      </c>
      <c r="K8" s="3">
        <v>18.684248268414706</v>
      </c>
      <c r="L8" s="3">
        <v>13.12</v>
      </c>
      <c r="M8" s="27"/>
      <c r="N8" s="2" t="s">
        <v>6</v>
      </c>
      <c r="O8" s="4">
        <v>2271</v>
      </c>
      <c r="P8" s="8">
        <v>974</v>
      </c>
      <c r="Q8" s="10">
        <f t="shared" si="0"/>
        <v>3.4442433057896515</v>
      </c>
    </row>
    <row r="9" spans="1:17" ht="23.5" x14ac:dyDescent="0.55000000000000004">
      <c r="A9" s="2" t="s">
        <v>25</v>
      </c>
      <c r="B9" s="24">
        <f>((1440*(H9/100+1))*(G9/100+1)*(F9/100+1)*(E9/100+1)*(D9/100+1))/17.36</f>
        <v>144.19854042360996</v>
      </c>
      <c r="C9" s="25">
        <f>(1-(((100*(H9/100+1))*(G9/100+1)*(F9/100+1)*(E9/100+1)*(D9/100+1))/B9))*100</f>
        <v>-20.555555555555571</v>
      </c>
      <c r="D9" s="10">
        <v>41.596638655462186</v>
      </c>
      <c r="E9" s="10">
        <v>7.0694087403599042</v>
      </c>
      <c r="F9" s="10">
        <v>5.7783820530251546</v>
      </c>
      <c r="G9" s="10">
        <v>-1.0759919300605247</v>
      </c>
      <c r="H9" s="10">
        <v>9.579955784819461</v>
      </c>
      <c r="J9" s="2" t="s">
        <v>0</v>
      </c>
      <c r="K9" s="3">
        <v>18.660977732492725</v>
      </c>
      <c r="L9" s="3">
        <v>0</v>
      </c>
      <c r="M9" s="27"/>
      <c r="N9" s="2" t="s">
        <v>10</v>
      </c>
      <c r="O9" s="4">
        <v>558</v>
      </c>
      <c r="P9" s="8">
        <v>247</v>
      </c>
      <c r="Q9" s="10">
        <f t="shared" si="0"/>
        <v>3.3135987794261634</v>
      </c>
    </row>
    <row r="10" spans="1:17" ht="23.5" x14ac:dyDescent="0.55000000000000004">
      <c r="A10" s="11" t="s">
        <v>6</v>
      </c>
      <c r="B10" s="24">
        <f>((82*(H10/100+1))*(G10/100+1)*(F10/100+1)*(E10/100+1)*(D10/100+1))/0.86</f>
        <v>136.60133300815465</v>
      </c>
      <c r="C10" s="25">
        <f>(1-(((100*(H10/100+1))*(G10/100+1)*(F10/100+1)*(E10/100+1)*(D10/100+1))/B10))*100</f>
        <v>-4.878048780487787</v>
      </c>
      <c r="D10" s="10">
        <v>10.832232496697486</v>
      </c>
      <c r="E10" s="10">
        <v>11.2</v>
      </c>
      <c r="F10" s="10">
        <v>8.1</v>
      </c>
      <c r="G10" s="10">
        <v>4.3</v>
      </c>
      <c r="H10" s="10">
        <v>3.1</v>
      </c>
      <c r="J10" s="2" t="s">
        <v>21</v>
      </c>
      <c r="K10" s="3">
        <v>14.29727542487187</v>
      </c>
      <c r="L10" s="3">
        <v>0</v>
      </c>
      <c r="M10" s="27"/>
      <c r="N10" s="6" t="s">
        <v>8</v>
      </c>
      <c r="O10" s="4">
        <v>1346</v>
      </c>
      <c r="P10" s="8">
        <v>918</v>
      </c>
      <c r="Q10" s="10">
        <f t="shared" si="0"/>
        <v>1.5425569365427494</v>
      </c>
    </row>
    <row r="11" spans="1:17" ht="23.5" x14ac:dyDescent="0.55000000000000004">
      <c r="A11" s="2" t="s">
        <v>22</v>
      </c>
      <c r="B11" s="24">
        <f>((374*(H11/100+1))*(G11/100+1)*(F11/100+1)*(E11/100+1)*(D11/100+1))/3.73</f>
        <v>133.02918824053214</v>
      </c>
      <c r="C11" s="25">
        <f t="shared" si="1"/>
        <v>0.26737967914435279</v>
      </c>
      <c r="D11" s="10">
        <v>-4.2206713193752137</v>
      </c>
      <c r="E11" s="10">
        <v>0.57658561042867973</v>
      </c>
      <c r="F11" s="10">
        <v>14.210727238022528</v>
      </c>
      <c r="G11" s="10">
        <v>-7.1181632833968678</v>
      </c>
      <c r="H11" s="10">
        <v>29.830820577741974</v>
      </c>
      <c r="J11" s="2" t="s">
        <v>4</v>
      </c>
      <c r="K11" s="3">
        <v>12.911133810010213</v>
      </c>
      <c r="L11" s="3">
        <v>10.85</v>
      </c>
      <c r="M11" s="27"/>
    </row>
    <row r="12" spans="1:17" ht="23.5" x14ac:dyDescent="0.55000000000000004">
      <c r="A12" s="2" t="s">
        <v>24</v>
      </c>
      <c r="B12" s="24">
        <f>((82*(H12/100+1))*(G12/100+1)*(F12/100+1)*(E12/100+1)*(D12/100+1))/0.86</f>
        <v>128.87639029322548</v>
      </c>
      <c r="C12" s="25">
        <f>(1-(((100*(H12/100+1))*(G12/100+1)*(F12/100+1)*(E12/100+1)*(D12/100+1))/B12))*100</f>
        <v>-4.8780487804878314</v>
      </c>
      <c r="D12" s="10">
        <v>24.225774225774231</v>
      </c>
      <c r="E12" s="10">
        <v>-0.8910891089108901</v>
      </c>
      <c r="F12" s="10">
        <v>16.695551704217209</v>
      </c>
      <c r="G12" s="10">
        <v>-17.295747730530337</v>
      </c>
      <c r="H12" s="10">
        <v>13.75</v>
      </c>
      <c r="J12" s="2" t="s">
        <v>5</v>
      </c>
      <c r="K12" s="3">
        <v>11.409624213569117</v>
      </c>
      <c r="L12" s="3">
        <v>0</v>
      </c>
      <c r="M12" s="27"/>
    </row>
    <row r="13" spans="1:17" ht="23.5" x14ac:dyDescent="0.55000000000000004">
      <c r="A13" s="23" t="s">
        <v>20</v>
      </c>
      <c r="B13" s="24">
        <f>((519*(H13/100+1))*(G13/100+1)*(F13/100+1)*(E13/100+1)*(D13/100+1))/5.52</f>
        <v>122.4339607457316</v>
      </c>
      <c r="C13" s="25">
        <f t="shared" si="1"/>
        <v>-6.3583815028901425</v>
      </c>
      <c r="D13" s="10">
        <v>18.7</v>
      </c>
      <c r="E13" s="10">
        <v>-1.2</v>
      </c>
      <c r="F13" s="10">
        <v>12.6</v>
      </c>
      <c r="G13" s="10">
        <v>1.1399999999999999</v>
      </c>
      <c r="H13" s="10">
        <v>-2.5</v>
      </c>
      <c r="J13" s="2" t="s">
        <v>6</v>
      </c>
      <c r="K13" s="3">
        <v>10.832232496697486</v>
      </c>
      <c r="L13" s="3">
        <v>10.85</v>
      </c>
      <c r="M13" s="27"/>
      <c r="O13" s="18"/>
      <c r="P13" s="19"/>
      <c r="Q13" s="20"/>
    </row>
    <row r="14" spans="1:17" ht="23.5" x14ac:dyDescent="0.55000000000000004">
      <c r="A14" s="11" t="s">
        <v>1</v>
      </c>
      <c r="B14" s="24">
        <f>(100*(H14/100+1))*(G14/100+1)*(F14/100+1)*(E14/100+1)*(D14/100+1)</f>
        <v>121.70364566126349</v>
      </c>
      <c r="C14" s="25">
        <f t="shared" si="1"/>
        <v>0</v>
      </c>
      <c r="D14" s="10">
        <v>-14.86486486486487</v>
      </c>
      <c r="E14" s="10">
        <v>-5.0999999999999996</v>
      </c>
      <c r="F14" s="10">
        <v>-9.3000000000000007</v>
      </c>
      <c r="G14" s="10">
        <v>10.5</v>
      </c>
      <c r="H14" s="10">
        <v>50.3</v>
      </c>
      <c r="J14" s="2" t="s">
        <v>23</v>
      </c>
      <c r="K14" s="3">
        <v>9.7928667728888286</v>
      </c>
      <c r="L14" s="3">
        <v>4.5999999999999996</v>
      </c>
      <c r="M14" s="27"/>
      <c r="O14" s="18"/>
      <c r="P14" s="19"/>
      <c r="Q14" s="20"/>
    </row>
    <row r="15" spans="1:17" ht="23.5" x14ac:dyDescent="0.55000000000000004">
      <c r="A15" s="11" t="s">
        <v>3</v>
      </c>
      <c r="B15" s="24">
        <f>((10400*(H15/100+1))*(G15/100+1)*(F15/100+1)*(E15/100+1)*(D15/100+1))/151</f>
        <v>120.63147012361414</v>
      </c>
      <c r="C15" s="25">
        <f>(1-(((100*(H15/100+1))*(G15/100+1)*(F15/100+1)*(E15/100+1)*(D15/100+1))/B15))*100</f>
        <v>-45.192307692307708</v>
      </c>
      <c r="D15" s="10">
        <v>20.539429488143583</v>
      </c>
      <c r="E15" s="10">
        <v>20.100000000000001</v>
      </c>
      <c r="F15" s="10">
        <v>27.3</v>
      </c>
      <c r="G15" s="10">
        <v>-9.4</v>
      </c>
      <c r="H15" s="10">
        <v>4.9000000000000004</v>
      </c>
      <c r="J15" s="6" t="s">
        <v>19</v>
      </c>
      <c r="K15" s="3">
        <v>7.559128807214563</v>
      </c>
      <c r="L15" s="3">
        <v>-3.47</v>
      </c>
      <c r="M15" s="27"/>
    </row>
    <row r="16" spans="1:17" ht="23.5" x14ac:dyDescent="0.55000000000000004">
      <c r="A16" s="2" t="s">
        <v>26</v>
      </c>
      <c r="B16" s="24">
        <f>(100*(H16/100+1))*(G16/100+1)*(F16/100+1)*(E16/100+1)*(D16/100+1)</f>
        <v>118.72763634517385</v>
      </c>
      <c r="C16" s="25">
        <f t="shared" si="1"/>
        <v>0</v>
      </c>
      <c r="D16" s="10">
        <v>1.0731690948277048</v>
      </c>
      <c r="E16" s="10">
        <v>7.0044505144289246</v>
      </c>
      <c r="F16" s="10">
        <v>-10.540658075248288</v>
      </c>
      <c r="G16" s="10">
        <v>-0.4658318185169037</v>
      </c>
      <c r="H16" s="10">
        <v>23.286694095423371</v>
      </c>
      <c r="J16" s="6" t="s">
        <v>15</v>
      </c>
      <c r="K16" s="3">
        <v>4.5999999999999996</v>
      </c>
      <c r="L16" s="3">
        <v>0</v>
      </c>
      <c r="M16" s="27"/>
    </row>
    <row r="17" spans="1:17" ht="23.5" x14ac:dyDescent="0.55000000000000004">
      <c r="A17" s="2" t="s">
        <v>23</v>
      </c>
      <c r="B17" s="24">
        <f>((131*(H17/100+1))*(G17/100+1)*(F17/100+1)*(E17/100+1)*(D17/100+1))/1.53</f>
        <v>116.44028493437756</v>
      </c>
      <c r="C17" s="25">
        <f t="shared" si="1"/>
        <v>-16.793893129770975</v>
      </c>
      <c r="D17" s="10">
        <v>9.7928667728888286</v>
      </c>
      <c r="E17" s="10">
        <v>7.49670619235836</v>
      </c>
      <c r="F17" s="10">
        <v>7.8431372549019613</v>
      </c>
      <c r="G17" s="10">
        <v>-5.4540569586243919</v>
      </c>
      <c r="H17" s="10">
        <v>13.010475178381654</v>
      </c>
      <c r="J17" s="6" t="s">
        <v>18</v>
      </c>
      <c r="K17" s="3">
        <v>2.63</v>
      </c>
      <c r="L17" s="3">
        <v>10.85</v>
      </c>
      <c r="M17" s="27"/>
    </row>
    <row r="18" spans="1:17" ht="23.5" x14ac:dyDescent="0.55000000000000004">
      <c r="A18" s="23" t="s">
        <v>15</v>
      </c>
      <c r="B18" s="24">
        <f>(100*(H18/100+1))*(G18/100+1)*(F18/100+1)*(E18/100+1)*(D18/100+1)</f>
        <v>115.53934697342996</v>
      </c>
      <c r="C18" s="25">
        <f t="shared" si="1"/>
        <v>0</v>
      </c>
      <c r="D18" s="10">
        <v>4.5999999999999996</v>
      </c>
      <c r="E18" s="10">
        <v>3.9</v>
      </c>
      <c r="F18" s="10">
        <v>3.5</v>
      </c>
      <c r="G18" s="10">
        <v>1.7</v>
      </c>
      <c r="H18" s="10">
        <v>1</v>
      </c>
      <c r="J18" s="2" t="s">
        <v>26</v>
      </c>
      <c r="K18" s="3">
        <v>1.0731690948277048</v>
      </c>
      <c r="L18" s="3">
        <v>0</v>
      </c>
      <c r="M18" s="27"/>
      <c r="Q18" s="13"/>
    </row>
    <row r="19" spans="1:17" ht="23.5" x14ac:dyDescent="0.55000000000000004">
      <c r="A19" s="11" t="s">
        <v>9</v>
      </c>
      <c r="B19" s="24">
        <f>(100*(H19/100+1))*(G19/100+1)*(F19/100+1)*(E19/100+1)*(D19/100+1)</f>
        <v>105.69084068240373</v>
      </c>
      <c r="C19" s="25">
        <f t="shared" si="1"/>
        <v>0</v>
      </c>
      <c r="D19" s="10">
        <v>26.976744186046517</v>
      </c>
      <c r="E19" s="10">
        <v>7.8</v>
      </c>
      <c r="F19" s="10">
        <v>4.3</v>
      </c>
      <c r="G19" s="10">
        <v>-22.4</v>
      </c>
      <c r="H19" s="10">
        <v>-4.5999999999999996</v>
      </c>
      <c r="J19" s="2" t="s">
        <v>10</v>
      </c>
      <c r="K19" s="3">
        <v>-1.4625228519195588</v>
      </c>
      <c r="L19" s="3">
        <v>0</v>
      </c>
      <c r="Q19" s="5"/>
    </row>
    <row r="20" spans="1:17" ht="23.5" x14ac:dyDescent="0.55000000000000004">
      <c r="A20" s="23" t="s">
        <v>18</v>
      </c>
      <c r="B20" s="24">
        <f>((82*(H20/100+1))*(G20/100+1)*(F20/100+1)*(E20/100+1)*(D20/100+1))/0.86</f>
        <v>101.5700053925668</v>
      </c>
      <c r="C20" s="25">
        <f t="shared" si="1"/>
        <v>-4.8780487804878092</v>
      </c>
      <c r="D20" s="10">
        <v>2.4500000000000002</v>
      </c>
      <c r="E20" s="10">
        <v>2.16</v>
      </c>
      <c r="F20" s="10">
        <v>2.2799999999999998</v>
      </c>
      <c r="G20" s="10">
        <v>0.01</v>
      </c>
      <c r="H20" s="10">
        <v>-0.5</v>
      </c>
      <c r="J20" s="2" t="s">
        <v>22</v>
      </c>
      <c r="K20" s="3">
        <v>-4.2206713193752137</v>
      </c>
      <c r="L20" s="3">
        <v>0</v>
      </c>
      <c r="Q20" s="5"/>
    </row>
    <row r="21" spans="1:17" ht="23.5" x14ac:dyDescent="0.55000000000000004">
      <c r="A21" s="23" t="s">
        <v>2</v>
      </c>
      <c r="B21" s="24">
        <f>((654*(H21/100+1))*(G21/100+1)*(F21/100+1)*(E21/100+1)*(D21/100+1))/7.11</f>
        <v>88.704262679284696</v>
      </c>
      <c r="C21" s="25">
        <f t="shared" si="1"/>
        <v>-8.7155963302752326</v>
      </c>
      <c r="D21" s="10">
        <v>31.063363078917206</v>
      </c>
      <c r="E21" s="10">
        <v>21.4</v>
      </c>
      <c r="F21" s="10">
        <v>-16.5</v>
      </c>
      <c r="G21" s="10">
        <v>-15.5</v>
      </c>
      <c r="H21" s="10">
        <v>-14.1</v>
      </c>
      <c r="J21" s="2" t="s">
        <v>1</v>
      </c>
      <c r="K21" s="3">
        <v>-14.86486486486487</v>
      </c>
      <c r="L21" s="3">
        <v>0</v>
      </c>
      <c r="Q21" s="5"/>
    </row>
    <row r="22" spans="1:17" x14ac:dyDescent="0.35">
      <c r="B22" s="15"/>
      <c r="C22" s="15"/>
      <c r="D22" s="15"/>
      <c r="E22" s="15"/>
      <c r="F22" s="15"/>
      <c r="G22" s="15"/>
      <c r="H22" s="15"/>
      <c r="N22" s="15"/>
      <c r="Q22" s="5"/>
    </row>
    <row r="23" spans="1:17" x14ac:dyDescent="0.35">
      <c r="B23" s="15"/>
      <c r="C23" s="15"/>
      <c r="D23" s="15"/>
      <c r="E23" s="15"/>
      <c r="F23" s="15"/>
      <c r="G23" s="15"/>
      <c r="H23" s="15"/>
      <c r="L23" s="26"/>
      <c r="N23" s="15"/>
      <c r="Q23" s="5"/>
    </row>
    <row r="24" spans="1:17" x14ac:dyDescent="0.35">
      <c r="B24" s="15"/>
      <c r="C24" s="15"/>
      <c r="D24" s="15"/>
      <c r="E24" s="15"/>
      <c r="F24" s="15"/>
      <c r="G24" s="15"/>
      <c r="H24" s="15"/>
      <c r="N24" s="15"/>
      <c r="Q24" s="5"/>
    </row>
    <row r="25" spans="1:17" x14ac:dyDescent="0.35">
      <c r="B25" s="15"/>
      <c r="C25" s="15"/>
      <c r="D25" s="15"/>
      <c r="E25" s="15"/>
      <c r="F25" s="15"/>
      <c r="G25" s="15"/>
      <c r="H25" s="15"/>
      <c r="Q25" s="5"/>
    </row>
    <row r="26" spans="1:17" x14ac:dyDescent="0.35">
      <c r="B26" s="15"/>
      <c r="C26" s="15"/>
      <c r="D26" s="15"/>
      <c r="E26" s="15"/>
      <c r="F26" s="15"/>
      <c r="G26" s="15"/>
      <c r="H26" s="15"/>
      <c r="Q26" s="5"/>
    </row>
    <row r="27" spans="1:17" x14ac:dyDescent="0.35">
      <c r="B27" s="15"/>
      <c r="C27" s="15"/>
      <c r="D27" s="15"/>
      <c r="E27" s="15"/>
      <c r="F27" s="15"/>
      <c r="G27" s="15"/>
      <c r="H27" s="15"/>
      <c r="Q27" s="5"/>
    </row>
    <row r="28" spans="1:17" x14ac:dyDescent="0.35">
      <c r="B28" s="15"/>
      <c r="C28" s="15"/>
      <c r="D28" s="15"/>
      <c r="E28" s="15"/>
      <c r="F28" s="15"/>
      <c r="G28" s="15"/>
      <c r="H28" s="15"/>
      <c r="Q28" s="5"/>
    </row>
    <row r="29" spans="1:17" x14ac:dyDescent="0.35">
      <c r="B29" s="15"/>
      <c r="C29" s="15"/>
      <c r="D29" s="15"/>
      <c r="E29" s="15"/>
      <c r="F29" s="15"/>
      <c r="G29" s="15"/>
      <c r="H29" s="15"/>
      <c r="Q29" s="5"/>
    </row>
    <row r="30" spans="1:17" x14ac:dyDescent="0.35">
      <c r="B30" s="15"/>
      <c r="C30" s="15"/>
      <c r="D30" s="15"/>
      <c r="E30" s="15"/>
      <c r="F30" s="15"/>
      <c r="G30" s="15"/>
      <c r="H30" s="15"/>
      <c r="Q30" s="5"/>
    </row>
  </sheetData>
  <sortState xmlns:xlrd2="http://schemas.microsoft.com/office/spreadsheetml/2017/richdata2" ref="A2:H21">
    <sortCondition descending="1" ref="B2:B21"/>
  </sortState>
  <phoneticPr fontId="5" type="noConversion"/>
  <conditionalFormatting sqref="D2:D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9 B11:B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Seguiment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2025-10-26T15:52:38Z</dcterms:modified>
  <dc:language/>
</cp:coreProperties>
</file>