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GitHub\galetaireID\public\"/>
    </mc:Choice>
  </mc:AlternateContent>
  <xr:revisionPtr revIDLastSave="0" documentId="13_ncr:1_{1F337025-F637-4BD1-A9C5-FEF50CAC06E1}" xr6:coauthVersionLast="47" xr6:coauthVersionMax="47" xr10:uidLastSave="{00000000-0000-0000-0000-000000000000}"/>
  <bookViews>
    <workbookView xWindow="-110" yWindow="-110" windowWidth="21820" windowHeight="13900" xr2:uid="{CD70AFFB-D9AB-4B42-B823-CE9D5850E5EA}"/>
  </bookViews>
  <sheets>
    <sheet name="Monitor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" i="14" l="1"/>
  <c r="S36" i="14"/>
  <c r="S35" i="14"/>
  <c r="S34" i="14"/>
  <c r="S33" i="14"/>
  <c r="S32" i="14"/>
  <c r="S31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4" i="14"/>
  <c r="S3" i="14"/>
  <c r="AA37" i="14"/>
  <c r="AB37" i="14" s="1"/>
  <c r="J37" i="14" s="1"/>
  <c r="AA36" i="14"/>
  <c r="F36" i="14" s="1"/>
  <c r="G36" i="14" s="1"/>
  <c r="AJ37" i="14"/>
  <c r="AL37" i="14" s="1"/>
  <c r="AJ36" i="14"/>
  <c r="AK36" i="14" s="1"/>
  <c r="AF37" i="14"/>
  <c r="AF36" i="14"/>
  <c r="AE37" i="14"/>
  <c r="AE36" i="14"/>
  <c r="W37" i="14"/>
  <c r="W36" i="14"/>
  <c r="V37" i="14"/>
  <c r="V36" i="14"/>
  <c r="H37" i="14"/>
  <c r="H36" i="14"/>
  <c r="D37" i="14"/>
  <c r="AJ2" i="14"/>
  <c r="AK2" i="14" s="1"/>
  <c r="AJ3" i="14"/>
  <c r="AK3" i="14" s="1"/>
  <c r="AJ4" i="14"/>
  <c r="AK4" i="14" s="1"/>
  <c r="AJ5" i="14"/>
  <c r="AK5" i="14" s="1"/>
  <c r="AJ6" i="14"/>
  <c r="AL6" i="14" s="1"/>
  <c r="AJ7" i="14"/>
  <c r="AK7" i="14" s="1"/>
  <c r="AJ8" i="14"/>
  <c r="AK8" i="14" s="1"/>
  <c r="AJ9" i="14"/>
  <c r="AL9" i="14" s="1"/>
  <c r="AJ10" i="14"/>
  <c r="AK10" i="14" s="1"/>
  <c r="AJ11" i="14"/>
  <c r="AL11" i="14" s="1"/>
  <c r="AJ12" i="14"/>
  <c r="AK12" i="14" s="1"/>
  <c r="AJ13" i="14"/>
  <c r="AK13" i="14" s="1"/>
  <c r="AJ14" i="14"/>
  <c r="AL14" i="14" s="1"/>
  <c r="AJ15" i="14"/>
  <c r="AK15" i="14" s="1"/>
  <c r="AJ16" i="14"/>
  <c r="AK16" i="14" s="1"/>
  <c r="AJ17" i="14"/>
  <c r="AK17" i="14" s="1"/>
  <c r="AJ18" i="14"/>
  <c r="AK18" i="14" s="1"/>
  <c r="AJ19" i="14"/>
  <c r="AK19" i="14" s="1"/>
  <c r="AJ20" i="14"/>
  <c r="AK20" i="14" s="1"/>
  <c r="AJ21" i="14"/>
  <c r="AK21" i="14" s="1"/>
  <c r="AJ22" i="14"/>
  <c r="AK22" i="14" s="1"/>
  <c r="AJ23" i="14"/>
  <c r="AK23" i="14" s="1"/>
  <c r="AJ24" i="14"/>
  <c r="AK24" i="14" s="1"/>
  <c r="AJ25" i="14"/>
  <c r="AL25" i="14" s="1"/>
  <c r="AJ26" i="14"/>
  <c r="AK26" i="14" s="1"/>
  <c r="AJ27" i="14"/>
  <c r="AK27" i="14" s="1"/>
  <c r="AJ28" i="14"/>
  <c r="AK28" i="14" s="1"/>
  <c r="AJ29" i="14"/>
  <c r="AK29" i="14" s="1"/>
  <c r="AJ30" i="14"/>
  <c r="AK30" i="14" s="1"/>
  <c r="AJ31" i="14"/>
  <c r="AK31" i="14" s="1"/>
  <c r="AJ32" i="14"/>
  <c r="AK32" i="14" s="1"/>
  <c r="AJ33" i="14"/>
  <c r="AL33" i="14" s="1"/>
  <c r="AJ34" i="14"/>
  <c r="AL34" i="14" s="1"/>
  <c r="AJ35" i="14"/>
  <c r="AK35" i="14" s="1"/>
  <c r="J2" i="14"/>
  <c r="H8" i="14"/>
  <c r="N2" i="14"/>
  <c r="AA35" i="14"/>
  <c r="AB35" i="14" s="1"/>
  <c r="J35" i="14" s="1"/>
  <c r="H19" i="14"/>
  <c r="H2" i="14"/>
  <c r="H3" i="14"/>
  <c r="H4" i="14"/>
  <c r="H5" i="14"/>
  <c r="H6" i="14"/>
  <c r="H7" i="14"/>
  <c r="H9" i="14"/>
  <c r="H10" i="14"/>
  <c r="H11" i="14"/>
  <c r="H12" i="14"/>
  <c r="H13" i="14"/>
  <c r="H14" i="14"/>
  <c r="H15" i="14"/>
  <c r="H16" i="14"/>
  <c r="H17" i="14"/>
  <c r="H18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AF35" i="14"/>
  <c r="AF34" i="14"/>
  <c r="AE35" i="14"/>
  <c r="AE34" i="14"/>
  <c r="V3" i="14"/>
  <c r="W3" i="14"/>
  <c r="AA3" i="14"/>
  <c r="AB3" i="14" s="1"/>
  <c r="J3" i="14" s="1"/>
  <c r="AE3" i="14"/>
  <c r="AF3" i="14"/>
  <c r="V4" i="14"/>
  <c r="W4" i="14"/>
  <c r="AA4" i="14"/>
  <c r="AC4" i="14" s="1"/>
  <c r="AE4" i="14"/>
  <c r="AF4" i="14"/>
  <c r="V5" i="14"/>
  <c r="W5" i="14"/>
  <c r="AA5" i="14"/>
  <c r="AB5" i="14" s="1"/>
  <c r="J5" i="14" s="1"/>
  <c r="AE5" i="14"/>
  <c r="AF5" i="14"/>
  <c r="V6" i="14"/>
  <c r="W6" i="14"/>
  <c r="AA6" i="14"/>
  <c r="AC6" i="14" s="1"/>
  <c r="AE6" i="14"/>
  <c r="AF6" i="14"/>
  <c r="V7" i="14"/>
  <c r="W7" i="14"/>
  <c r="AA7" i="14"/>
  <c r="AB7" i="14" s="1"/>
  <c r="J7" i="14" s="1"/>
  <c r="AE7" i="14"/>
  <c r="AF7" i="14"/>
  <c r="V8" i="14"/>
  <c r="W8" i="14"/>
  <c r="AA8" i="14"/>
  <c r="AC8" i="14" s="1"/>
  <c r="AE8" i="14"/>
  <c r="AF8" i="14"/>
  <c r="V9" i="14"/>
  <c r="W9" i="14"/>
  <c r="AA9" i="14"/>
  <c r="AB9" i="14" s="1"/>
  <c r="J9" i="14" s="1"/>
  <c r="AE9" i="14"/>
  <c r="AF9" i="14"/>
  <c r="V10" i="14"/>
  <c r="W10" i="14"/>
  <c r="AA10" i="14"/>
  <c r="AC10" i="14" s="1"/>
  <c r="AE10" i="14"/>
  <c r="AF10" i="14"/>
  <c r="V11" i="14"/>
  <c r="W11" i="14"/>
  <c r="AA11" i="14"/>
  <c r="AB11" i="14" s="1"/>
  <c r="J11" i="14" s="1"/>
  <c r="AE11" i="14"/>
  <c r="AF11" i="14"/>
  <c r="V12" i="14"/>
  <c r="W12" i="14"/>
  <c r="AA12" i="14"/>
  <c r="AB12" i="14" s="1"/>
  <c r="J12" i="14" s="1"/>
  <c r="AE12" i="14"/>
  <c r="AF12" i="14"/>
  <c r="V13" i="14"/>
  <c r="W13" i="14"/>
  <c r="AA13" i="14"/>
  <c r="AB13" i="14" s="1"/>
  <c r="J13" i="14" s="1"/>
  <c r="AE13" i="14"/>
  <c r="AF13" i="14"/>
  <c r="V14" i="14"/>
  <c r="W14" i="14"/>
  <c r="AA14" i="14"/>
  <c r="AC14" i="14" s="1"/>
  <c r="AE14" i="14"/>
  <c r="AF14" i="14"/>
  <c r="V15" i="14"/>
  <c r="W15" i="14"/>
  <c r="AA15" i="14"/>
  <c r="AB15" i="14" s="1"/>
  <c r="J15" i="14" s="1"/>
  <c r="AE15" i="14"/>
  <c r="AF15" i="14"/>
  <c r="V16" i="14"/>
  <c r="W16" i="14"/>
  <c r="AA16" i="14"/>
  <c r="AB16" i="14" s="1"/>
  <c r="J16" i="14" s="1"/>
  <c r="AE16" i="14"/>
  <c r="AF16" i="14"/>
  <c r="V17" i="14"/>
  <c r="W17" i="14"/>
  <c r="AA17" i="14"/>
  <c r="AB17" i="14" s="1"/>
  <c r="AE17" i="14"/>
  <c r="AF17" i="14"/>
  <c r="V18" i="14"/>
  <c r="W18" i="14"/>
  <c r="AA18" i="14"/>
  <c r="AB18" i="14" s="1"/>
  <c r="AE18" i="14"/>
  <c r="AF18" i="14"/>
  <c r="V19" i="14"/>
  <c r="W19" i="14"/>
  <c r="AA19" i="14"/>
  <c r="AB19" i="14" s="1"/>
  <c r="J19" i="14" s="1"/>
  <c r="AE19" i="14"/>
  <c r="AF19" i="14"/>
  <c r="V20" i="14"/>
  <c r="W20" i="14"/>
  <c r="AA20" i="14"/>
  <c r="AB20" i="14" s="1"/>
  <c r="J20" i="14" s="1"/>
  <c r="AE20" i="14"/>
  <c r="AF20" i="14"/>
  <c r="V21" i="14"/>
  <c r="W21" i="14"/>
  <c r="AA21" i="14"/>
  <c r="AB21" i="14" s="1"/>
  <c r="J21" i="14" s="1"/>
  <c r="AE21" i="14"/>
  <c r="AF21" i="14"/>
  <c r="V22" i="14"/>
  <c r="W22" i="14"/>
  <c r="AA22" i="14"/>
  <c r="AC22" i="14" s="1"/>
  <c r="AE22" i="14"/>
  <c r="AF22" i="14"/>
  <c r="V23" i="14"/>
  <c r="W23" i="14"/>
  <c r="AA23" i="14"/>
  <c r="AB23" i="14" s="1"/>
  <c r="J23" i="14" s="1"/>
  <c r="AE23" i="14"/>
  <c r="AF23" i="14"/>
  <c r="V24" i="14"/>
  <c r="W24" i="14"/>
  <c r="AA24" i="14"/>
  <c r="AB24" i="14" s="1"/>
  <c r="J24" i="14" s="1"/>
  <c r="AE24" i="14"/>
  <c r="AF24" i="14"/>
  <c r="V25" i="14"/>
  <c r="W25" i="14"/>
  <c r="AA25" i="14"/>
  <c r="AB25" i="14" s="1"/>
  <c r="J25" i="14" s="1"/>
  <c r="AE25" i="14"/>
  <c r="AF25" i="14"/>
  <c r="V26" i="14"/>
  <c r="W26" i="14"/>
  <c r="AA26" i="14"/>
  <c r="AC26" i="14" s="1"/>
  <c r="AE26" i="14"/>
  <c r="AF26" i="14"/>
  <c r="V27" i="14"/>
  <c r="W27" i="14"/>
  <c r="AA27" i="14"/>
  <c r="AB27" i="14" s="1"/>
  <c r="J27" i="14" s="1"/>
  <c r="AE27" i="14"/>
  <c r="AF27" i="14"/>
  <c r="V28" i="14"/>
  <c r="W28" i="14"/>
  <c r="AA28" i="14"/>
  <c r="AB28" i="14" s="1"/>
  <c r="J28" i="14" s="1"/>
  <c r="AE28" i="14"/>
  <c r="AF28" i="14"/>
  <c r="V29" i="14"/>
  <c r="W29" i="14"/>
  <c r="AA29" i="14"/>
  <c r="AB29" i="14" s="1"/>
  <c r="J29" i="14" s="1"/>
  <c r="AE29" i="14"/>
  <c r="AF29" i="14"/>
  <c r="V30" i="14"/>
  <c r="W30" i="14"/>
  <c r="AA30" i="14"/>
  <c r="AC30" i="14" s="1"/>
  <c r="AE30" i="14"/>
  <c r="AF30" i="14"/>
  <c r="V31" i="14"/>
  <c r="W31" i="14"/>
  <c r="AA31" i="14"/>
  <c r="AB31" i="14" s="1"/>
  <c r="J31" i="14" s="1"/>
  <c r="AE31" i="14"/>
  <c r="AF31" i="14"/>
  <c r="V32" i="14"/>
  <c r="W32" i="14"/>
  <c r="AA32" i="14"/>
  <c r="AC32" i="14" s="1"/>
  <c r="AE32" i="14"/>
  <c r="AF32" i="14"/>
  <c r="V33" i="14"/>
  <c r="W33" i="14"/>
  <c r="AA33" i="14"/>
  <c r="AB33" i="14" s="1"/>
  <c r="J33" i="14" s="1"/>
  <c r="AE33" i="14"/>
  <c r="AF33" i="14"/>
  <c r="V34" i="14"/>
  <c r="W34" i="14"/>
  <c r="AA34" i="14"/>
  <c r="AC34" i="14" s="1"/>
  <c r="V35" i="14"/>
  <c r="W35" i="14"/>
  <c r="D36" i="14"/>
  <c r="D35" i="14"/>
  <c r="F37" i="14" l="1"/>
  <c r="G37" i="14"/>
  <c r="AC37" i="14"/>
  <c r="AL36" i="14"/>
  <c r="AB36" i="14"/>
  <c r="J36" i="14" s="1"/>
  <c r="AK37" i="14"/>
  <c r="AC36" i="14"/>
  <c r="I36" i="14"/>
  <c r="N36" i="14" s="1"/>
  <c r="AK11" i="14"/>
  <c r="AL30" i="14"/>
  <c r="I37" i="14"/>
  <c r="N37" i="14" s="1"/>
  <c r="J17" i="14"/>
  <c r="AK34" i="14"/>
  <c r="AK9" i="14"/>
  <c r="AK33" i="14"/>
  <c r="AK14" i="14"/>
  <c r="AC17" i="14"/>
  <c r="AC18" i="14"/>
  <c r="AK25" i="14"/>
  <c r="AK6" i="14"/>
  <c r="I32" i="14"/>
  <c r="I7" i="14"/>
  <c r="N7" i="14" s="1"/>
  <c r="K2" i="14"/>
  <c r="K3" i="14"/>
  <c r="I29" i="14"/>
  <c r="I16" i="14"/>
  <c r="I4" i="14"/>
  <c r="I15" i="14"/>
  <c r="I3" i="14"/>
  <c r="I24" i="14"/>
  <c r="I11" i="14"/>
  <c r="AB26" i="14"/>
  <c r="J26" i="14" s="1"/>
  <c r="I31" i="14"/>
  <c r="I18" i="14"/>
  <c r="I6" i="14"/>
  <c r="N6" i="14" s="1"/>
  <c r="I34" i="14"/>
  <c r="N34" i="14" s="1"/>
  <c r="I9" i="14"/>
  <c r="I28" i="14"/>
  <c r="I27" i="14"/>
  <c r="I14" i="14"/>
  <c r="J18" i="14"/>
  <c r="I35" i="14"/>
  <c r="T35" i="14" s="1"/>
  <c r="AC12" i="14"/>
  <c r="AC33" i="14"/>
  <c r="I33" i="14"/>
  <c r="N33" i="14" s="1"/>
  <c r="I21" i="14"/>
  <c r="I8" i="14"/>
  <c r="I26" i="14"/>
  <c r="I13" i="14"/>
  <c r="I30" i="14"/>
  <c r="I17" i="14"/>
  <c r="I5" i="14"/>
  <c r="N5" i="14" s="1"/>
  <c r="I20" i="14"/>
  <c r="I23" i="14"/>
  <c r="I25" i="14"/>
  <c r="I12" i="14"/>
  <c r="I22" i="14"/>
  <c r="I19" i="14"/>
  <c r="I10" i="14"/>
  <c r="AL16" i="14"/>
  <c r="AL35" i="14"/>
  <c r="AL13" i="14"/>
  <c r="AB4" i="14"/>
  <c r="J4" i="14" s="1"/>
  <c r="K5" i="14" s="1"/>
  <c r="AB34" i="14"/>
  <c r="J34" i="14" s="1"/>
  <c r="AL18" i="14"/>
  <c r="AL17" i="14"/>
  <c r="AB30" i="14"/>
  <c r="J30" i="14" s="1"/>
  <c r="AC16" i="14"/>
  <c r="AB8" i="14"/>
  <c r="J8" i="14" s="1"/>
  <c r="AL29" i="14"/>
  <c r="AB14" i="14"/>
  <c r="J14" i="14" s="1"/>
  <c r="AC28" i="14"/>
  <c r="AC20" i="14"/>
  <c r="AB32" i="14"/>
  <c r="J32" i="14" s="1"/>
  <c r="AB22" i="14"/>
  <c r="J22" i="14" s="1"/>
  <c r="AB10" i="14"/>
  <c r="J10" i="14" s="1"/>
  <c r="AL22" i="14"/>
  <c r="AB6" i="14"/>
  <c r="J6" i="14" s="1"/>
  <c r="AC24" i="14"/>
  <c r="AL10" i="14"/>
  <c r="AL5" i="14"/>
  <c r="AL26" i="14"/>
  <c r="AL21" i="14"/>
  <c r="AC31" i="14"/>
  <c r="AC27" i="14"/>
  <c r="AC23" i="14"/>
  <c r="AC19" i="14"/>
  <c r="AC15" i="14"/>
  <c r="AC11" i="14"/>
  <c r="AC7" i="14"/>
  <c r="AC3" i="14"/>
  <c r="AC35" i="14"/>
  <c r="AL32" i="14"/>
  <c r="AL28" i="14"/>
  <c r="AL24" i="14"/>
  <c r="AL20" i="14"/>
  <c r="AL12" i="14"/>
  <c r="AL8" i="14"/>
  <c r="AL4" i="14"/>
  <c r="AL31" i="14"/>
  <c r="AL15" i="14"/>
  <c r="AL7" i="14"/>
  <c r="AL27" i="14"/>
  <c r="AL23" i="14"/>
  <c r="AL19" i="14"/>
  <c r="AL3" i="14"/>
  <c r="AC29" i="14"/>
  <c r="AC25" i="14"/>
  <c r="AC21" i="14"/>
  <c r="AC13" i="14"/>
  <c r="AC9" i="14"/>
  <c r="AC5" i="14"/>
  <c r="D34" i="14"/>
  <c r="F34" i="14"/>
  <c r="D33" i="14"/>
  <c r="D14" i="14"/>
  <c r="T14" i="14" l="1"/>
  <c r="T36" i="14"/>
  <c r="K37" i="14"/>
  <c r="T33" i="14"/>
  <c r="T34" i="14"/>
  <c r="T37" i="14"/>
  <c r="K36" i="14"/>
  <c r="K35" i="14"/>
  <c r="K34" i="14"/>
  <c r="K32" i="14"/>
  <c r="K30" i="14"/>
  <c r="K29" i="14"/>
  <c r="K28" i="14"/>
  <c r="G35" i="14"/>
  <c r="K6" i="14"/>
  <c r="K20" i="14"/>
  <c r="K9" i="14"/>
  <c r="K26" i="14"/>
  <c r="K10" i="14"/>
  <c r="K27" i="14"/>
  <c r="K17" i="14"/>
  <c r="K16" i="14"/>
  <c r="K11" i="14"/>
  <c r="K22" i="14"/>
  <c r="K31" i="14"/>
  <c r="K12" i="14"/>
  <c r="K18" i="14"/>
  <c r="K8" i="14"/>
  <c r="K33" i="14"/>
  <c r="K19" i="14"/>
  <c r="K21" i="14"/>
  <c r="K7" i="14"/>
  <c r="K4" i="14"/>
  <c r="K25" i="14"/>
  <c r="K23" i="14"/>
  <c r="K15" i="14"/>
  <c r="K24" i="14"/>
  <c r="K14" i="14"/>
  <c r="K13" i="14"/>
  <c r="N35" i="14"/>
  <c r="D32" i="14"/>
  <c r="T32" i="14" s="1"/>
  <c r="D2" i="14"/>
  <c r="T2" i="14" s="1"/>
  <c r="N11" i="14" l="1"/>
  <c r="N32" i="14"/>
  <c r="N20" i="14"/>
  <c r="N8" i="14"/>
  <c r="N12" i="14"/>
  <c r="N31" i="14"/>
  <c r="F33" i="14"/>
  <c r="N24" i="14"/>
  <c r="N21" i="14"/>
  <c r="N9" i="14"/>
  <c r="N23" i="14"/>
  <c r="N3" i="14"/>
  <c r="N25" i="14"/>
  <c r="N13" i="14"/>
  <c r="N4" i="14"/>
  <c r="N16" i="14"/>
  <c r="N28" i="14"/>
  <c r="N15" i="14"/>
  <c r="N19" i="14"/>
  <c r="N27" i="14"/>
  <c r="N29" i="14"/>
  <c r="N17" i="14"/>
  <c r="N18" i="14"/>
  <c r="N14" i="14"/>
  <c r="N10" i="14"/>
  <c r="N30" i="14"/>
  <c r="N26" i="14"/>
  <c r="N22" i="14"/>
  <c r="D12" i="14"/>
  <c r="T12" i="14" s="1"/>
  <c r="G34" i="14" l="1"/>
  <c r="D3" i="14"/>
  <c r="T3" i="14" s="1"/>
  <c r="D4" i="14"/>
  <c r="T4" i="14" s="1"/>
  <c r="D5" i="14"/>
  <c r="T5" i="14" s="1"/>
  <c r="D6" i="14"/>
  <c r="T6" i="14" s="1"/>
  <c r="D7" i="14"/>
  <c r="T7" i="14" s="1"/>
  <c r="D8" i="14"/>
  <c r="T8" i="14" s="1"/>
  <c r="D9" i="14"/>
  <c r="T9" i="14" s="1"/>
  <c r="D10" i="14"/>
  <c r="T10" i="14" s="1"/>
  <c r="D11" i="14"/>
  <c r="T11" i="14" s="1"/>
  <c r="D13" i="14"/>
  <c r="T13" i="14" s="1"/>
  <c r="D15" i="14"/>
  <c r="T15" i="14" s="1"/>
  <c r="D16" i="14"/>
  <c r="T16" i="14" s="1"/>
  <c r="D17" i="14"/>
  <c r="T17" i="14" s="1"/>
  <c r="D18" i="14"/>
  <c r="T18" i="14" s="1"/>
  <c r="D19" i="14"/>
  <c r="T19" i="14" s="1"/>
  <c r="D20" i="14"/>
  <c r="T20" i="14" s="1"/>
  <c r="D21" i="14"/>
  <c r="T21" i="14" s="1"/>
  <c r="D22" i="14"/>
  <c r="T22" i="14" s="1"/>
  <c r="D23" i="14"/>
  <c r="T23" i="14" s="1"/>
  <c r="D24" i="14"/>
  <c r="T24" i="14" s="1"/>
  <c r="D25" i="14"/>
  <c r="T25" i="14" s="1"/>
  <c r="D26" i="14"/>
  <c r="T26" i="14" s="1"/>
  <c r="D27" i="14"/>
  <c r="T27" i="14" s="1"/>
  <c r="D28" i="14"/>
  <c r="T28" i="14" s="1"/>
  <c r="D29" i="14"/>
  <c r="T29" i="14" s="1"/>
  <c r="D30" i="14"/>
  <c r="T30" i="14" s="1"/>
  <c r="D31" i="14"/>
  <c r="T31" i="14" s="1"/>
  <c r="O18" i="14" l="1"/>
  <c r="O6" i="14"/>
  <c r="O34" i="14"/>
  <c r="O22" i="14"/>
  <c r="P33" i="14"/>
  <c r="P2" i="14"/>
  <c r="P17" i="14"/>
  <c r="O20" i="14"/>
  <c r="O28" i="14"/>
  <c r="O26" i="14"/>
  <c r="P10" i="14"/>
  <c r="P37" i="14"/>
  <c r="P29" i="14"/>
  <c r="O17" i="14"/>
  <c r="O19" i="14"/>
  <c r="O14" i="14"/>
  <c r="P22" i="14"/>
  <c r="P26" i="14"/>
  <c r="P6" i="14"/>
  <c r="O27" i="14"/>
  <c r="O10" i="14"/>
  <c r="P34" i="14"/>
  <c r="P14" i="14"/>
  <c r="P18" i="14"/>
  <c r="O23" i="14"/>
  <c r="O25" i="14"/>
  <c r="P7" i="14"/>
  <c r="P11" i="14"/>
  <c r="P3" i="14"/>
  <c r="P30" i="14"/>
  <c r="O24" i="14"/>
  <c r="O31" i="14"/>
  <c r="O7" i="14"/>
  <c r="P20" i="14"/>
  <c r="P4" i="14"/>
  <c r="O21" i="14"/>
  <c r="P36" i="14"/>
  <c r="O4" i="14"/>
  <c r="P13" i="14"/>
  <c r="O29" i="14"/>
  <c r="P21" i="14"/>
  <c r="P5" i="14"/>
  <c r="O5" i="14"/>
  <c r="O11" i="14"/>
  <c r="P19" i="14"/>
  <c r="P23" i="14"/>
  <c r="P15" i="14"/>
  <c r="O16" i="14"/>
  <c r="O33" i="14"/>
  <c r="O15" i="14"/>
  <c r="P31" i="14"/>
  <c r="P35" i="14"/>
  <c r="P27" i="14"/>
  <c r="O35" i="14"/>
  <c r="O30" i="14"/>
  <c r="O2" i="14"/>
  <c r="P8" i="14"/>
  <c r="P12" i="14"/>
  <c r="O12" i="14"/>
  <c r="O36" i="14"/>
  <c r="P24" i="14"/>
  <c r="O37" i="14"/>
  <c r="O13" i="14"/>
  <c r="P32" i="14"/>
  <c r="P16" i="14"/>
  <c r="O8" i="14"/>
  <c r="O9" i="14"/>
  <c r="P9" i="14"/>
  <c r="P28" i="14"/>
  <c r="O32" i="14"/>
  <c r="P25" i="14"/>
  <c r="O3" i="14"/>
  <c r="F32" i="14"/>
  <c r="F31" i="14"/>
  <c r="F22" i="14"/>
  <c r="F14" i="14"/>
  <c r="F6" i="14"/>
  <c r="F2" i="14"/>
  <c r="F29" i="14"/>
  <c r="F21" i="14"/>
  <c r="F13" i="14"/>
  <c r="F5" i="14"/>
  <c r="F30" i="14"/>
  <c r="F28" i="14"/>
  <c r="F24" i="14"/>
  <c r="F20" i="14"/>
  <c r="F16" i="14"/>
  <c r="F12" i="14"/>
  <c r="F8" i="14"/>
  <c r="F4" i="14"/>
  <c r="F26" i="14"/>
  <c r="F18" i="14"/>
  <c r="F10" i="14"/>
  <c r="F25" i="14"/>
  <c r="F17" i="14"/>
  <c r="F9" i="14"/>
  <c r="F27" i="14"/>
  <c r="F23" i="14"/>
  <c r="F19" i="14"/>
  <c r="F15" i="14"/>
  <c r="F11" i="14"/>
  <c r="F7" i="14"/>
  <c r="F3" i="14"/>
  <c r="Q5" i="14" l="1"/>
  <c r="Q25" i="14"/>
  <c r="Q10" i="14"/>
  <c r="Q21" i="14"/>
  <c r="Q26" i="14"/>
  <c r="Q29" i="14"/>
  <c r="Q7" i="14"/>
  <c r="Q23" i="14"/>
  <c r="Q27" i="14"/>
  <c r="Q18" i="14"/>
  <c r="Q24" i="14"/>
  <c r="Q32" i="14"/>
  <c r="G33" i="14"/>
  <c r="Q28" i="14"/>
  <c r="Q13" i="14"/>
  <c r="Q3" i="14"/>
  <c r="Q4" i="14"/>
  <c r="Q36" i="14"/>
  <c r="Q2" i="14"/>
  <c r="Q35" i="14"/>
  <c r="Q37" i="14"/>
  <c r="Q34" i="14"/>
  <c r="Q33" i="14"/>
  <c r="Q11" i="14"/>
  <c r="Q8" i="14"/>
  <c r="Q6" i="14"/>
  <c r="Q15" i="14"/>
  <c r="Q12" i="14"/>
  <c r="Q14" i="14"/>
  <c r="Q19" i="14"/>
  <c r="Q16" i="14"/>
  <c r="Q22" i="14"/>
  <c r="Q20" i="14"/>
  <c r="Q31" i="14"/>
  <c r="Q9" i="14"/>
  <c r="Q17" i="14"/>
  <c r="Q30" i="14"/>
  <c r="G31" i="14"/>
  <c r="G14" i="14"/>
  <c r="G11" i="14"/>
  <c r="G9" i="14"/>
  <c r="G20" i="14"/>
  <c r="G22" i="14"/>
  <c r="G16" i="14"/>
  <c r="G13" i="14"/>
  <c r="G21" i="14"/>
  <c r="G6" i="14"/>
  <c r="G27" i="14"/>
  <c r="G3" i="14"/>
  <c r="G26" i="14"/>
  <c r="G5" i="14"/>
  <c r="G24" i="14"/>
  <c r="G30" i="14"/>
  <c r="G15" i="14"/>
  <c r="G4" i="14"/>
  <c r="G25" i="14"/>
  <c r="G28" i="14"/>
  <c r="G29" i="14"/>
  <c r="G12" i="14"/>
  <c r="G19" i="14"/>
  <c r="G18" i="14"/>
  <c r="G8" i="14"/>
  <c r="G7" i="14"/>
  <c r="G17" i="14"/>
  <c r="G32" i="14"/>
  <c r="G23" i="14"/>
  <c r="G10" i="14"/>
  <c r="R2" i="14" l="1"/>
  <c r="R26" i="14"/>
  <c r="R20" i="14"/>
  <c r="R22" i="14"/>
  <c r="R14" i="14"/>
  <c r="R5" i="14"/>
  <c r="R4" i="14"/>
  <c r="R32" i="14"/>
  <c r="R18" i="14"/>
  <c r="R15" i="14"/>
  <c r="R11" i="14"/>
  <c r="R24" i="14"/>
  <c r="R19" i="14"/>
  <c r="R30" i="14"/>
  <c r="R31" i="14"/>
  <c r="R12" i="14"/>
  <c r="R21" i="14"/>
  <c r="R28" i="14"/>
  <c r="R29" i="14"/>
  <c r="R37" i="14"/>
  <c r="R16" i="14"/>
  <c r="R6" i="14"/>
  <c r="R9" i="14"/>
  <c r="R17" i="14"/>
  <c r="R33" i="14"/>
  <c r="R3" i="14"/>
  <c r="R35" i="14"/>
  <c r="R10" i="14"/>
  <c r="R7" i="14"/>
  <c r="R36" i="14"/>
  <c r="R25" i="14"/>
  <c r="R27" i="14"/>
  <c r="R13" i="14"/>
  <c r="R34" i="14"/>
  <c r="R8" i="14"/>
  <c r="R23" i="14"/>
</calcChain>
</file>

<file path=xl/sharedStrings.xml><?xml version="1.0" encoding="utf-8"?>
<sst xmlns="http://schemas.openxmlformats.org/spreadsheetml/2006/main" count="38" uniqueCount="38">
  <si>
    <t>spread_6m_10y</t>
  </si>
  <si>
    <t>inflation</t>
  </si>
  <si>
    <t>m2_stock</t>
  </si>
  <si>
    <t>d_m2_billion</t>
  </si>
  <si>
    <t>d_yearly_var_m2_per</t>
  </si>
  <si>
    <t>d_m2_increase</t>
  </si>
  <si>
    <t>d_dji</t>
  </si>
  <si>
    <t>d_sp500</t>
  </si>
  <si>
    <t>d_nasdaq</t>
  </si>
  <si>
    <t>d_market_avg</t>
  </si>
  <si>
    <t>d_market_money</t>
  </si>
  <si>
    <t>d_market_money_b100_2005</t>
  </si>
  <si>
    <t>e_m3_billion</t>
  </si>
  <si>
    <t>e_yearly_var_m2_per</t>
  </si>
  <si>
    <t>e_m3_increase</t>
  </si>
  <si>
    <t>e_cac</t>
  </si>
  <si>
    <t>e_dax</t>
  </si>
  <si>
    <t>e_market_avg</t>
  </si>
  <si>
    <t>e_market_money</t>
  </si>
  <si>
    <t>year</t>
  </si>
  <si>
    <t>market_mass_b100_2005</t>
  </si>
  <si>
    <t>inflation_normalized_spread</t>
  </si>
  <si>
    <t>i1</t>
  </si>
  <si>
    <t>i2</t>
  </si>
  <si>
    <t>ir</t>
  </si>
  <si>
    <t>usdx</t>
  </si>
  <si>
    <t>b10y_us</t>
  </si>
  <si>
    <t>b6m_us</t>
  </si>
  <si>
    <t>change_market</t>
  </si>
  <si>
    <t>change_m2</t>
  </si>
  <si>
    <t>market_mass_norm_spread</t>
  </si>
  <si>
    <t>changem2_inflation</t>
  </si>
  <si>
    <t>market_normalized_100</t>
  </si>
  <si>
    <t>market_us_avg</t>
  </si>
  <si>
    <t>market_normalized_m2</t>
  </si>
  <si>
    <t>market_avg</t>
  </si>
  <si>
    <t>e_50e</t>
  </si>
  <si>
    <t>e_market_money_b100_2005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</si>
</sst>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2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/>
    <xf numFmtId="2" fontId="2" fillId="3" borderId="1" xfId="0" applyNumberFormat="1" applyFont="1" applyFill="1" applyBorder="1" applyAlignment="1">
      <alignment horizontal="center"/>
    </xf>
    <xf numFmtId="0" fontId="2" fillId="0" borderId="0" xfId="0" applyFont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7030A0"/>
      </font>
      <fill>
        <patternFill>
          <bgColor rgb="FFD5C9FD"/>
        </patternFill>
      </fill>
    </dxf>
    <dxf>
      <font>
        <color rgb="FF7030A0"/>
      </font>
      <fill>
        <patternFill>
          <bgColor rgb="FFD5C9FD"/>
        </patternFill>
      </fill>
    </dxf>
  </dxfs>
  <tableStyles count="0" defaultTableStyle="TableStyleMedium2" defaultPivotStyle="PivotStyleLight16"/>
  <colors>
    <mruColors>
      <color rgb="FFD5C9FD"/>
      <color rgb="FFBD92DE"/>
      <color rgb="FFFFC7CE"/>
      <color rgb="FF820000"/>
      <color rgb="FFDF9597"/>
      <color rgb="FFFF6699"/>
      <color rgb="FFFF5050"/>
      <color rgb="FF548235"/>
      <color rgb="FF4382C1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76A0-00D2-4583-AD01-5FF02B5D1606}">
  <dimension ref="A1:AN37"/>
  <sheetViews>
    <sheetView tabSelected="1" zoomScale="80" zoomScaleNormal="80" zoomScaleSheetLayoutView="92" workbookViewId="0">
      <pane ySplit="1" topLeftCell="A2" activePane="bottomLeft" state="frozen"/>
      <selection pane="bottomLeft" activeCell="G38" sqref="G38"/>
    </sheetView>
  </sheetViews>
  <sheetFormatPr defaultColWidth="9.1796875" defaultRowHeight="14.5" x14ac:dyDescent="0.35"/>
  <cols>
    <col min="1" max="1" width="6.54296875" customWidth="1"/>
    <col min="4" max="4" width="15.54296875" customWidth="1"/>
    <col min="7" max="7" width="9.81640625" customWidth="1"/>
    <col min="8" max="8" width="9.54296875" customWidth="1"/>
    <col min="9" max="9" width="6.54296875" style="28" customWidth="1"/>
    <col min="12" max="12" width="5.7265625" style="28" customWidth="1"/>
    <col min="20" max="20" width="9.26953125" customWidth="1"/>
    <col min="21" max="21" width="9.54296875" customWidth="1"/>
    <col min="22" max="22" width="9.7265625" customWidth="1"/>
    <col min="23" max="23" width="9.81640625" customWidth="1"/>
    <col min="24" max="25" width="9.7265625" customWidth="1"/>
    <col min="26" max="26" width="9.81640625" customWidth="1"/>
    <col min="27" max="27" width="9" customWidth="1"/>
    <col min="28" max="30" width="9.453125" customWidth="1"/>
    <col min="31" max="31" width="9.7265625" customWidth="1"/>
    <col min="32" max="32" width="10.54296875" customWidth="1"/>
    <col min="33" max="35" width="9.7265625" customWidth="1"/>
    <col min="36" max="36" width="9.453125" customWidth="1"/>
    <col min="37" max="37" width="10" customWidth="1"/>
    <col min="38" max="38" width="11.1796875" customWidth="1"/>
  </cols>
  <sheetData>
    <row r="1" spans="1:38" x14ac:dyDescent="0.35">
      <c r="A1" s="15" t="s">
        <v>19</v>
      </c>
      <c r="B1" s="2" t="s">
        <v>27</v>
      </c>
      <c r="C1" s="2" t="s">
        <v>26</v>
      </c>
      <c r="D1" s="2" t="s">
        <v>0</v>
      </c>
      <c r="E1" s="2" t="s">
        <v>24</v>
      </c>
      <c r="F1" s="2" t="s">
        <v>33</v>
      </c>
      <c r="G1" s="12" t="s">
        <v>28</v>
      </c>
      <c r="H1" s="2" t="s">
        <v>2</v>
      </c>
      <c r="I1" s="27" t="s">
        <v>29</v>
      </c>
      <c r="J1" s="12" t="s">
        <v>20</v>
      </c>
      <c r="K1" s="8" t="s">
        <v>35</v>
      </c>
      <c r="L1" s="2" t="s">
        <v>1</v>
      </c>
      <c r="M1" s="2" t="s">
        <v>25</v>
      </c>
      <c r="N1" s="2" t="s">
        <v>31</v>
      </c>
      <c r="O1" s="2" t="s">
        <v>30</v>
      </c>
      <c r="P1" s="2" t="s">
        <v>21</v>
      </c>
      <c r="Q1" s="2" t="s">
        <v>32</v>
      </c>
      <c r="R1" s="2" t="s">
        <v>34</v>
      </c>
      <c r="S1" s="2" t="s">
        <v>22</v>
      </c>
      <c r="T1" s="2" t="s">
        <v>23</v>
      </c>
      <c r="U1" s="33" t="s">
        <v>3</v>
      </c>
      <c r="V1" s="33" t="s">
        <v>4</v>
      </c>
      <c r="W1" s="33" t="s">
        <v>5</v>
      </c>
      <c r="X1" s="33" t="s">
        <v>6</v>
      </c>
      <c r="Y1" s="33" t="s">
        <v>7</v>
      </c>
      <c r="Z1" s="33" t="s">
        <v>8</v>
      </c>
      <c r="AA1" s="34" t="s">
        <v>9</v>
      </c>
      <c r="AB1" s="33" t="s">
        <v>11</v>
      </c>
      <c r="AC1" s="33" t="s">
        <v>10</v>
      </c>
      <c r="AD1" s="32" t="s">
        <v>12</v>
      </c>
      <c r="AE1" s="32" t="s">
        <v>13</v>
      </c>
      <c r="AF1" s="32" t="s">
        <v>14</v>
      </c>
      <c r="AG1" s="32" t="s">
        <v>15</v>
      </c>
      <c r="AH1" s="32" t="s">
        <v>16</v>
      </c>
      <c r="AI1" s="32" t="s">
        <v>36</v>
      </c>
      <c r="AJ1" s="32" t="s">
        <v>17</v>
      </c>
      <c r="AK1" s="32" t="s">
        <v>37</v>
      </c>
      <c r="AL1" s="32" t="s">
        <v>18</v>
      </c>
    </row>
    <row r="2" spans="1:38" x14ac:dyDescent="0.35">
      <c r="A2" s="11">
        <v>1990</v>
      </c>
      <c r="B2" s="14">
        <v>7.3477777777777797</v>
      </c>
      <c r="C2" s="14">
        <v>8.5555833333333293</v>
      </c>
      <c r="D2" s="5">
        <f t="shared" ref="D2:D32" si="0">C2-B2</f>
        <v>1.2078055555555496</v>
      </c>
      <c r="E2" s="23">
        <v>8.0991666666666706</v>
      </c>
      <c r="F2" s="7">
        <f>Monitor!AA2</f>
        <v>1112.22</v>
      </c>
      <c r="G2" s="16">
        <v>10</v>
      </c>
      <c r="H2" s="5">
        <f>Monitor!U2</f>
        <v>3.2876999999999996</v>
      </c>
      <c r="I2" s="37">
        <v>6.0110580785407297</v>
      </c>
      <c r="J2" s="7">
        <f>AB2</f>
        <v>48.053592315158156</v>
      </c>
      <c r="K2" s="5">
        <f>AVERAGE($J$2)</f>
        <v>48.053592315158156</v>
      </c>
      <c r="L2" s="3">
        <v>5.4</v>
      </c>
      <c r="M2" s="7">
        <v>88.353000000000009</v>
      </c>
      <c r="N2" s="3">
        <f t="shared" ref="N2:N35" si="1">I2-L2</f>
        <v>0.61105807854072935</v>
      </c>
      <c r="O2" s="20">
        <f>J2*MAX($D$2:$D$37)/MAX($J$2:$J$37)</f>
        <v>1.0335729612092011</v>
      </c>
      <c r="P2" s="5">
        <f>L2*MAX($D$2:$D$37)/MAX($L$2:$L$37)</f>
        <v>2.3344875000000003</v>
      </c>
      <c r="Q2" s="7">
        <f>(F2*100/MAX($F$2:$F$37))</f>
        <v>4.4268049990712974</v>
      </c>
      <c r="R2" s="7">
        <f>(H2*MAX($Q$2:$Q$37)/MAX($H$2:$H$37))</f>
        <v>14.812795674701508</v>
      </c>
      <c r="S2" s="36"/>
      <c r="T2" s="35">
        <f>IF(D2&gt;0,-0.5,1)+IF(J2&gt;100,1,-0.5)+IF(M2&gt;100,1,-0.5)+IF(S2&gt;1,1,-0.5)+IF(L2&gt;I2,1,-0.5)</f>
        <v>-2.5</v>
      </c>
      <c r="U2" s="3">
        <v>3.2876999999999996</v>
      </c>
      <c r="V2" s="13">
        <v>3.8177339901477723</v>
      </c>
      <c r="W2" s="13">
        <v>0.12089999999999934</v>
      </c>
      <c r="X2" s="7">
        <v>2633.66</v>
      </c>
      <c r="Y2" s="1">
        <v>330</v>
      </c>
      <c r="Z2" s="1">
        <v>373</v>
      </c>
      <c r="AA2" s="9">
        <v>1112.22</v>
      </c>
      <c r="AB2" s="13">
        <v>48.053592315158156</v>
      </c>
      <c r="AC2" s="6">
        <v>338.29728989871302</v>
      </c>
      <c r="AD2" s="3">
        <v>2.979949</v>
      </c>
      <c r="AE2" s="3">
        <v>12.031232436078113</v>
      </c>
      <c r="AF2" s="5">
        <v>0.32002199999999981</v>
      </c>
      <c r="AG2" s="7">
        <v>1517</v>
      </c>
      <c r="AH2" s="1">
        <v>1389</v>
      </c>
      <c r="AI2" s="7">
        <v>407.59705170579196</v>
      </c>
      <c r="AJ2" s="7">
        <f>AVERAGE(AG2:AI2)</f>
        <v>1104.5323505685974</v>
      </c>
      <c r="AK2" s="3">
        <f t="shared" ref="AK2:AK37" si="2">((AJ2/AD2)/100)*100/6.407</f>
        <v>57.851534760247603</v>
      </c>
      <c r="AL2" s="7">
        <v>487.59223731681317</v>
      </c>
    </row>
    <row r="3" spans="1:38" x14ac:dyDescent="0.35">
      <c r="A3" s="4">
        <v>1991</v>
      </c>
      <c r="B3" s="14">
        <v>5.3483333333333301</v>
      </c>
      <c r="C3" s="14">
        <v>7.7799166666666704</v>
      </c>
      <c r="D3" s="5">
        <f t="shared" si="0"/>
        <v>2.4315833333333403</v>
      </c>
      <c r="E3" s="23">
        <v>5.6875</v>
      </c>
      <c r="F3" s="7">
        <f>Monitor!AA3</f>
        <v>1390.61</v>
      </c>
      <c r="G3" s="17">
        <f>(F3*100/F2)-100</f>
        <v>25.030119940299585</v>
      </c>
      <c r="H3" s="5">
        <f>Monitor!U3</f>
        <v>3.3811999999999998</v>
      </c>
      <c r="I3" s="37">
        <f>(H3*100/H2)-100</f>
        <v>2.8439334489156636</v>
      </c>
      <c r="J3" s="7">
        <f>AB3</f>
        <v>58.420037130443205</v>
      </c>
      <c r="K3" s="5">
        <f>AVERAGE($J$2:J3)</f>
        <v>53.23681472280068</v>
      </c>
      <c r="L3" s="3">
        <v>4.2</v>
      </c>
      <c r="M3" s="7">
        <v>90.347500000000011</v>
      </c>
      <c r="N3" s="3">
        <f t="shared" si="1"/>
        <v>-1.3560665510843366</v>
      </c>
      <c r="O3" s="20">
        <f t="shared" ref="O3:O36" si="3">J3*MAX($D$2:$D$37)/MAX($J$2:$J$37)</f>
        <v>1.256542286679716</v>
      </c>
      <c r="P3" s="5">
        <f t="shared" ref="P3:P36" si="4">L3*MAX($D$2:$D$37)/MAX($L$2:$L$37)</f>
        <v>1.8157125000000001</v>
      </c>
      <c r="Q3" s="7">
        <f t="shared" ref="Q3:Q35" si="5">(F3*100/MAX($F$2:$F$37))</f>
        <v>5.5348395998620212</v>
      </c>
      <c r="R3" s="7">
        <f t="shared" ref="R3:R37" si="6">(H3*MAX($Q$2:$Q$37)/MAX($H$2:$H$37))</f>
        <v>15.234061725613877</v>
      </c>
      <c r="S3" s="36">
        <f>E3-E2</f>
        <v>-2.4116666666666706</v>
      </c>
      <c r="T3" s="35">
        <f t="shared" ref="T3:T37" si="7">IF(D3&gt;0,-0.5,1)+IF(J3&gt;100,1,-0.5)+IF(M3&gt;100,1,-0.5)+IF(S3&gt;1,1,-0.5)+IF(L3&gt;I3,1,-0.5)</f>
        <v>-1</v>
      </c>
      <c r="U3" s="3">
        <v>3.3811999999999998</v>
      </c>
      <c r="V3" s="13">
        <f t="shared" ref="V3:V35" si="8">(U3*100/U2)-100</f>
        <v>2.8439334489156636</v>
      </c>
      <c r="W3" s="13">
        <f t="shared" ref="W3:W35" si="9">U3-U2</f>
        <v>9.3500000000000139E-2</v>
      </c>
      <c r="X3" s="7">
        <v>3168.83</v>
      </c>
      <c r="Y3" s="1">
        <v>417</v>
      </c>
      <c r="Z3" s="1">
        <v>586</v>
      </c>
      <c r="AA3" s="9">
        <f t="shared" ref="AA3:AA34" si="10">AVERAGE(X3:Z3)</f>
        <v>1390.61</v>
      </c>
      <c r="AB3" s="13">
        <f t="shared" ref="AB3:AB37" si="11">((AA3/U3)/100)*100/7.04</f>
        <v>58.420037130443205</v>
      </c>
      <c r="AC3" s="6">
        <f t="shared" ref="AC3:AC37" si="12">AA3/U3</f>
        <v>411.27706139832014</v>
      </c>
      <c r="AD3" s="3">
        <v>3.2046329999999998</v>
      </c>
      <c r="AE3" s="3">
        <f t="shared" ref="AE3:AE35" si="13">(AD3*100/AD2)-100</f>
        <v>7.539860581506602</v>
      </c>
      <c r="AF3" s="5">
        <f t="shared" ref="AF3:AF35" si="14">AD3-AD2</f>
        <v>0.22468399999999988</v>
      </c>
      <c r="AG3" s="7">
        <v>1765</v>
      </c>
      <c r="AH3" s="1">
        <v>1577</v>
      </c>
      <c r="AI3" s="7">
        <v>479.54535718908153</v>
      </c>
      <c r="AJ3" s="7">
        <f t="shared" ref="AJ3:AJ35" si="15">AVERAGE(AG3:AI3)</f>
        <v>1273.8484523963605</v>
      </c>
      <c r="AK3" s="3">
        <f t="shared" si="2"/>
        <v>62.041849979271625</v>
      </c>
      <c r="AL3" s="7">
        <f t="shared" ref="AL3:AL37" si="16">AJ3/AD3</f>
        <v>397.50213281719329</v>
      </c>
    </row>
    <row r="4" spans="1:38" x14ac:dyDescent="0.35">
      <c r="A4" s="4">
        <v>1992</v>
      </c>
      <c r="B4" s="14">
        <v>3.55375</v>
      </c>
      <c r="C4" s="14">
        <v>7.0122499999999999</v>
      </c>
      <c r="D4" s="5">
        <f t="shared" si="0"/>
        <v>3.4584999999999999</v>
      </c>
      <c r="E4" s="23">
        <v>3.5216666666666665</v>
      </c>
      <c r="F4" s="7">
        <f>Monitor!AA4</f>
        <v>1470.7033333333336</v>
      </c>
      <c r="G4" s="17">
        <f t="shared" ref="G4:G32" si="17">(F4*100/F3)-100</f>
        <v>5.7595827250871139</v>
      </c>
      <c r="H4" s="5">
        <f>Monitor!U4</f>
        <v>3.4190999999999998</v>
      </c>
      <c r="I4" s="37">
        <f t="shared" ref="I4:I32" si="18">(H4*100/H3)-100</f>
        <v>1.1209038211285929</v>
      </c>
      <c r="J4" s="7">
        <f t="shared" ref="J4:J35" si="19">AB4</f>
        <v>61.099916201587703</v>
      </c>
      <c r="K4" s="5">
        <f>AVERAGE($J$2:J4)</f>
        <v>55.857848549063021</v>
      </c>
      <c r="L4" s="3">
        <v>3</v>
      </c>
      <c r="M4" s="7">
        <v>87.450833333333335</v>
      </c>
      <c r="N4" s="3">
        <f t="shared" si="1"/>
        <v>-1.8790961788714071</v>
      </c>
      <c r="O4" s="20">
        <f t="shared" si="3"/>
        <v>1.3141831500116266</v>
      </c>
      <c r="P4" s="5">
        <f t="shared" si="4"/>
        <v>1.2969374999999999</v>
      </c>
      <c r="Q4" s="7">
        <f t="shared" si="5"/>
        <v>5.853623265316954</v>
      </c>
      <c r="R4" s="7">
        <f t="shared" si="6"/>
        <v>15.404820905609373</v>
      </c>
      <c r="S4" s="36">
        <f>E4-(AVERAGE(E2:E3))</f>
        <v>-3.3716666666666688</v>
      </c>
      <c r="T4" s="35">
        <f t="shared" si="7"/>
        <v>-1</v>
      </c>
      <c r="U4" s="3">
        <v>3.4190999999999998</v>
      </c>
      <c r="V4" s="13">
        <f t="shared" si="8"/>
        <v>1.1209038211285929</v>
      </c>
      <c r="W4" s="13">
        <f t="shared" si="9"/>
        <v>3.7900000000000045E-2</v>
      </c>
      <c r="X4" s="7">
        <v>3301.11</v>
      </c>
      <c r="Y4" s="1">
        <v>435</v>
      </c>
      <c r="Z4" s="1">
        <v>676</v>
      </c>
      <c r="AA4" s="9">
        <f t="shared" si="10"/>
        <v>1470.7033333333336</v>
      </c>
      <c r="AB4" s="13">
        <f t="shared" si="11"/>
        <v>61.099916201587703</v>
      </c>
      <c r="AC4" s="6">
        <f t="shared" si="12"/>
        <v>430.14341005917748</v>
      </c>
      <c r="AD4" s="3">
        <v>3.4331779999999998</v>
      </c>
      <c r="AE4" s="3">
        <f t="shared" si="13"/>
        <v>7.1317058770848263</v>
      </c>
      <c r="AF4" s="5">
        <f t="shared" si="14"/>
        <v>0.228545</v>
      </c>
      <c r="AG4" s="7">
        <v>1857</v>
      </c>
      <c r="AH4" s="1">
        <v>1538</v>
      </c>
      <c r="AI4" s="7">
        <v>487.27290475096095</v>
      </c>
      <c r="AJ4" s="7">
        <f t="shared" si="15"/>
        <v>1294.0909682503204</v>
      </c>
      <c r="AK4" s="3">
        <f t="shared" si="2"/>
        <v>58.832020155108296</v>
      </c>
      <c r="AL4" s="7">
        <f t="shared" si="16"/>
        <v>376.93675313377884</v>
      </c>
    </row>
    <row r="5" spans="1:38" x14ac:dyDescent="0.35">
      <c r="A5" s="4">
        <v>1993</v>
      </c>
      <c r="B5" s="14">
        <v>3.1175000000000002</v>
      </c>
      <c r="C5" s="14">
        <v>5.8289999999999997</v>
      </c>
      <c r="D5" s="5">
        <f t="shared" si="0"/>
        <v>2.7114999999999996</v>
      </c>
      <c r="E5" s="23">
        <v>3.0225</v>
      </c>
      <c r="F5" s="7">
        <f>Monitor!AA5</f>
        <v>1665.3633333333335</v>
      </c>
      <c r="G5" s="17">
        <f t="shared" si="17"/>
        <v>13.235844074603747</v>
      </c>
      <c r="H5" s="5">
        <f>Monitor!U5</f>
        <v>3.4748999999999999</v>
      </c>
      <c r="I5" s="37">
        <f t="shared" si="18"/>
        <v>1.6320084232692835</v>
      </c>
      <c r="J5" s="7">
        <f t="shared" si="19"/>
        <v>68.075999788962761</v>
      </c>
      <c r="K5" s="5">
        <f>AVERAGE($J$2:J5)</f>
        <v>58.912386359037953</v>
      </c>
      <c r="L5" s="3">
        <v>3</v>
      </c>
      <c r="M5" s="7">
        <v>94.039166666666645</v>
      </c>
      <c r="N5" s="3">
        <f t="shared" si="1"/>
        <v>-1.3679915767307165</v>
      </c>
      <c r="O5" s="20">
        <f t="shared" si="3"/>
        <v>1.4642300252537033</v>
      </c>
      <c r="P5" s="5">
        <f t="shared" si="4"/>
        <v>1.2969374999999999</v>
      </c>
      <c r="Q5" s="7">
        <f t="shared" si="5"/>
        <v>6.628399713429034</v>
      </c>
      <c r="R5" s="7">
        <f t="shared" si="6"/>
        <v>15.656228880378464</v>
      </c>
      <c r="S5" s="36">
        <f t="shared" ref="S5:S37" si="20">E5-(AVERAGE(E3:E4))</f>
        <v>-1.5820833333333333</v>
      </c>
      <c r="T5" s="35">
        <f t="shared" si="7"/>
        <v>-1</v>
      </c>
      <c r="U5" s="3">
        <v>3.4748999999999999</v>
      </c>
      <c r="V5" s="13">
        <f t="shared" si="8"/>
        <v>1.6320084232692835</v>
      </c>
      <c r="W5" s="13">
        <f t="shared" si="9"/>
        <v>5.5800000000000072E-2</v>
      </c>
      <c r="X5" s="7">
        <v>3754.09</v>
      </c>
      <c r="Y5" s="1">
        <v>466</v>
      </c>
      <c r="Z5" s="1">
        <v>776</v>
      </c>
      <c r="AA5" s="9">
        <f t="shared" si="10"/>
        <v>1665.3633333333335</v>
      </c>
      <c r="AB5" s="13">
        <f t="shared" si="11"/>
        <v>68.075999788962761</v>
      </c>
      <c r="AC5" s="6">
        <f t="shared" si="12"/>
        <v>479.25503851429784</v>
      </c>
      <c r="AD5" s="3">
        <v>3.6517740000000001</v>
      </c>
      <c r="AE5" s="3">
        <f t="shared" si="13"/>
        <v>6.3671618541188479</v>
      </c>
      <c r="AF5" s="5">
        <f t="shared" si="14"/>
        <v>0.21859600000000023</v>
      </c>
      <c r="AG5" s="7">
        <v>2268</v>
      </c>
      <c r="AH5" s="1">
        <v>2255</v>
      </c>
      <c r="AI5" s="7">
        <v>729.72717760454884</v>
      </c>
      <c r="AJ5" s="7">
        <f t="shared" si="15"/>
        <v>1750.9090592015164</v>
      </c>
      <c r="AK5" s="3">
        <f t="shared" si="2"/>
        <v>74.835036286598012</v>
      </c>
      <c r="AL5" s="7">
        <f t="shared" si="16"/>
        <v>479.46807748823346</v>
      </c>
    </row>
    <row r="6" spans="1:38" x14ac:dyDescent="0.35">
      <c r="A6" s="4">
        <v>1994</v>
      </c>
      <c r="B6" s="14">
        <v>4.4338333333333297</v>
      </c>
      <c r="C6" s="14">
        <v>7.1234999999999999</v>
      </c>
      <c r="D6" s="5">
        <f t="shared" si="0"/>
        <v>2.6896666666666702</v>
      </c>
      <c r="E6" s="24">
        <v>4.2016666666666671</v>
      </c>
      <c r="F6" s="7">
        <f>Monitor!AA6</f>
        <v>1681.4800000000002</v>
      </c>
      <c r="G6" s="17">
        <f t="shared" si="17"/>
        <v>0.96775678580651459</v>
      </c>
      <c r="H6" s="5">
        <f>Monitor!U6</f>
        <v>3.4923999999999999</v>
      </c>
      <c r="I6" s="37">
        <f>(H6*100/H5)-100</f>
        <v>0.50361161472272897</v>
      </c>
      <c r="J6" s="7">
        <f t="shared" si="19"/>
        <v>68.390387959309066</v>
      </c>
      <c r="K6" s="5">
        <f>AVERAGE($J$2:J6)</f>
        <v>60.807986679092174</v>
      </c>
      <c r="L6" s="3">
        <v>2.6</v>
      </c>
      <c r="M6" s="7">
        <v>90.861666666666636</v>
      </c>
      <c r="N6" s="3">
        <f t="shared" si="1"/>
        <v>-2.0963883852772711</v>
      </c>
      <c r="O6" s="20">
        <f t="shared" si="3"/>
        <v>1.4709921234973236</v>
      </c>
      <c r="P6" s="5">
        <f t="shared" si="4"/>
        <v>1.1240125000000001</v>
      </c>
      <c r="Q6" s="7">
        <f t="shared" si="5"/>
        <v>6.692546501446123</v>
      </c>
      <c r="R6" s="7">
        <f t="shared" si="6"/>
        <v>15.735075467447626</v>
      </c>
      <c r="S6" s="36">
        <f t="shared" si="20"/>
        <v>0.92958333333333387</v>
      </c>
      <c r="T6" s="35">
        <f t="shared" si="7"/>
        <v>-1</v>
      </c>
      <c r="U6" s="3">
        <v>3.4923999999999999</v>
      </c>
      <c r="V6" s="13">
        <f t="shared" si="8"/>
        <v>0.50361161472272897</v>
      </c>
      <c r="W6" s="13">
        <f t="shared" si="9"/>
        <v>1.7500000000000071E-2</v>
      </c>
      <c r="X6" s="7">
        <v>3834.44</v>
      </c>
      <c r="Y6" s="1">
        <v>459</v>
      </c>
      <c r="Z6" s="1">
        <v>751</v>
      </c>
      <c r="AA6" s="9">
        <f t="shared" si="10"/>
        <v>1681.4800000000002</v>
      </c>
      <c r="AB6" s="13">
        <f t="shared" si="11"/>
        <v>68.390387959309066</v>
      </c>
      <c r="AC6" s="6">
        <f t="shared" si="12"/>
        <v>481.46833123353576</v>
      </c>
      <c r="AD6" s="3">
        <v>3.7357990000000001</v>
      </c>
      <c r="AE6" s="3">
        <f t="shared" si="13"/>
        <v>2.3009364763536837</v>
      </c>
      <c r="AF6" s="5">
        <f t="shared" si="14"/>
        <v>8.4025000000000016E-2</v>
      </c>
      <c r="AG6" s="7">
        <v>1881</v>
      </c>
      <c r="AH6" s="1">
        <v>2097</v>
      </c>
      <c r="AI6" s="7">
        <v>651.25414844226009</v>
      </c>
      <c r="AJ6" s="7">
        <f t="shared" si="15"/>
        <v>1543.0847161474201</v>
      </c>
      <c r="AK6" s="3">
        <f t="shared" si="2"/>
        <v>64.469090614788527</v>
      </c>
      <c r="AL6" s="7">
        <f t="shared" si="16"/>
        <v>413.05346356895006</v>
      </c>
    </row>
    <row r="7" spans="1:38" x14ac:dyDescent="0.35">
      <c r="A7" s="4">
        <v>1995</v>
      </c>
      <c r="B7" s="14">
        <v>5.6335833333333296</v>
      </c>
      <c r="C7" s="14">
        <v>6.4805000000000001</v>
      </c>
      <c r="D7" s="5">
        <f t="shared" si="0"/>
        <v>0.84691666666667054</v>
      </c>
      <c r="E7" s="24">
        <v>5.8366666666666669</v>
      </c>
      <c r="F7" s="7">
        <f>Monitor!AA7</f>
        <v>2261.3733333333334</v>
      </c>
      <c r="G7" s="17">
        <f t="shared" si="17"/>
        <v>34.48707884324125</v>
      </c>
      <c r="H7" s="5">
        <f>Monitor!U7</f>
        <v>3.6478999999999999</v>
      </c>
      <c r="I7" s="37">
        <f t="shared" si="18"/>
        <v>4.4525254839079054</v>
      </c>
      <c r="J7" s="7">
        <f t="shared" si="19"/>
        <v>88.055539633844973</v>
      </c>
      <c r="K7" s="5">
        <f>AVERAGE($J$2:J7)</f>
        <v>65.349245504884308</v>
      </c>
      <c r="L7" s="3">
        <v>2.8</v>
      </c>
      <c r="M7" s="7">
        <v>84.000833333333318</v>
      </c>
      <c r="N7" s="3">
        <f>I7-L7</f>
        <v>1.6525254839079055</v>
      </c>
      <c r="O7" s="20">
        <f t="shared" si="3"/>
        <v>1.8939650599549098</v>
      </c>
      <c r="P7" s="5">
        <f t="shared" si="4"/>
        <v>1.210475</v>
      </c>
      <c r="Q7" s="7">
        <f t="shared" si="5"/>
        <v>9.0006102900204308</v>
      </c>
      <c r="R7" s="7">
        <f t="shared" si="6"/>
        <v>16.435683712547871</v>
      </c>
      <c r="S7" s="36">
        <f t="shared" si="20"/>
        <v>2.2245833333333334</v>
      </c>
      <c r="T7" s="35">
        <f t="shared" si="7"/>
        <v>-1</v>
      </c>
      <c r="U7" s="3">
        <v>3.6478999999999999</v>
      </c>
      <c r="V7" s="13">
        <f t="shared" si="8"/>
        <v>4.4525254839079054</v>
      </c>
      <c r="W7" s="13">
        <f t="shared" si="9"/>
        <v>0.15549999999999997</v>
      </c>
      <c r="X7" s="7">
        <v>5117.12</v>
      </c>
      <c r="Y7" s="1">
        <v>615</v>
      </c>
      <c r="Z7" s="1">
        <v>1052</v>
      </c>
      <c r="AA7" s="9">
        <f t="shared" si="10"/>
        <v>2261.3733333333334</v>
      </c>
      <c r="AB7" s="13">
        <f t="shared" si="11"/>
        <v>88.055539633844973</v>
      </c>
      <c r="AC7" s="6">
        <f t="shared" si="12"/>
        <v>619.91099902226858</v>
      </c>
      <c r="AD7" s="3">
        <v>3.9374030000000002</v>
      </c>
      <c r="AE7" s="3">
        <f t="shared" si="13"/>
        <v>5.3965430152960749</v>
      </c>
      <c r="AF7" s="5">
        <f t="shared" si="14"/>
        <v>0.20160400000000012</v>
      </c>
      <c r="AG7" s="7">
        <v>1871</v>
      </c>
      <c r="AH7" s="1">
        <v>2260</v>
      </c>
      <c r="AI7" s="7">
        <v>677.3043143799506</v>
      </c>
      <c r="AJ7" s="7">
        <f t="shared" si="15"/>
        <v>1602.7681047933168</v>
      </c>
      <c r="AK7" s="3">
        <f t="shared" si="2"/>
        <v>63.533985490317804</v>
      </c>
      <c r="AL7" s="7">
        <f t="shared" si="16"/>
        <v>407.06224503646609</v>
      </c>
    </row>
    <row r="8" spans="1:38" x14ac:dyDescent="0.35">
      <c r="A8" s="4">
        <v>1996</v>
      </c>
      <c r="B8" s="14">
        <v>5.1511666666666702</v>
      </c>
      <c r="C8" s="14">
        <v>6.46</v>
      </c>
      <c r="D8" s="5">
        <f t="shared" si="0"/>
        <v>1.3088333333333297</v>
      </c>
      <c r="E8" s="24">
        <v>5.2983333333333329</v>
      </c>
      <c r="F8" s="7">
        <f>Monitor!AA8</f>
        <v>2826.4233333333336</v>
      </c>
      <c r="G8" s="17">
        <f t="shared" si="17"/>
        <v>24.987028531334957</v>
      </c>
      <c r="H8" s="5">
        <f>Monitor!U8</f>
        <v>3.8245999999999998</v>
      </c>
      <c r="I8" s="37">
        <f t="shared" si="18"/>
        <v>4.8438827818744983</v>
      </c>
      <c r="J8" s="7">
        <f t="shared" si="19"/>
        <v>104.97322259091465</v>
      </c>
      <c r="K8" s="5">
        <f>AVERAGE($J$2:J8)</f>
        <v>71.009813660031497</v>
      </c>
      <c r="L8" s="3">
        <v>3</v>
      </c>
      <c r="M8" s="7">
        <v>87.204999999999998</v>
      </c>
      <c r="N8" s="3">
        <f t="shared" si="1"/>
        <v>1.8438827818744983</v>
      </c>
      <c r="O8" s="20">
        <f t="shared" si="3"/>
        <v>2.2578433639130764</v>
      </c>
      <c r="P8" s="5">
        <f t="shared" si="4"/>
        <v>1.2969374999999999</v>
      </c>
      <c r="Q8" s="7">
        <f t="shared" si="5"/>
        <v>11.249595351182107</v>
      </c>
      <c r="R8" s="7">
        <f t="shared" si="6"/>
        <v>17.23180896598333</v>
      </c>
      <c r="S8" s="36">
        <f t="shared" si="20"/>
        <v>0.2791666666666659</v>
      </c>
      <c r="T8" s="35">
        <f t="shared" si="7"/>
        <v>-1</v>
      </c>
      <c r="U8" s="3">
        <v>3.8245999999999998</v>
      </c>
      <c r="V8" s="13">
        <f t="shared" si="8"/>
        <v>4.8438827818744983</v>
      </c>
      <c r="W8" s="13">
        <f t="shared" si="9"/>
        <v>0.17669999999999986</v>
      </c>
      <c r="X8" s="7">
        <v>6448.27</v>
      </c>
      <c r="Y8" s="1">
        <v>740</v>
      </c>
      <c r="Z8" s="1">
        <v>1291</v>
      </c>
      <c r="AA8" s="9">
        <f t="shared" si="10"/>
        <v>2826.4233333333336</v>
      </c>
      <c r="AB8" s="13">
        <f t="shared" si="11"/>
        <v>104.97322259091465</v>
      </c>
      <c r="AC8" s="6">
        <f t="shared" si="12"/>
        <v>739.01148704003913</v>
      </c>
      <c r="AD8" s="3">
        <v>4.0903450000000001</v>
      </c>
      <c r="AE8" s="3">
        <f t="shared" si="13"/>
        <v>3.8843369601740108</v>
      </c>
      <c r="AF8" s="5">
        <f t="shared" si="14"/>
        <v>0.15294199999999991</v>
      </c>
      <c r="AG8" s="7">
        <v>2315</v>
      </c>
      <c r="AH8" s="1">
        <v>2880</v>
      </c>
      <c r="AI8" s="7">
        <v>912.27392328124427</v>
      </c>
      <c r="AJ8" s="7">
        <f t="shared" si="15"/>
        <v>2035.7579744270815</v>
      </c>
      <c r="AK8" s="3">
        <f t="shared" si="2"/>
        <v>77.680404893902249</v>
      </c>
      <c r="AL8" s="7">
        <f t="shared" si="16"/>
        <v>497.69835415523175</v>
      </c>
    </row>
    <row r="9" spans="1:38" x14ac:dyDescent="0.35">
      <c r="A9" s="4">
        <v>1997</v>
      </c>
      <c r="B9" s="14">
        <v>5.20508333333333</v>
      </c>
      <c r="C9" s="14">
        <v>6.3129999999999997</v>
      </c>
      <c r="D9" s="5">
        <f t="shared" si="0"/>
        <v>1.1079166666666698</v>
      </c>
      <c r="E9" s="24">
        <v>5.46</v>
      </c>
      <c r="F9" s="7">
        <f>Monitor!AA9</f>
        <v>3482.7666666666664</v>
      </c>
      <c r="G9" s="17">
        <f t="shared" si="17"/>
        <v>23.2216924334288</v>
      </c>
      <c r="H9" s="5">
        <f>Monitor!U9</f>
        <v>4.0461</v>
      </c>
      <c r="I9" s="37">
        <f t="shared" si="18"/>
        <v>5.7914553155885642</v>
      </c>
      <c r="J9" s="7">
        <f t="shared" si="19"/>
        <v>122.26864739932878</v>
      </c>
      <c r="K9" s="5">
        <f>AVERAGE($J$2:J9)</f>
        <v>77.41716787744366</v>
      </c>
      <c r="L9" s="3">
        <v>2.2999999999999998</v>
      </c>
      <c r="M9" s="7">
        <v>96.471666666666678</v>
      </c>
      <c r="N9" s="3">
        <f t="shared" si="1"/>
        <v>3.4914553155885644</v>
      </c>
      <c r="O9" s="20">
        <f t="shared" si="3"/>
        <v>2.6298464249405202</v>
      </c>
      <c r="P9" s="5">
        <f t="shared" si="4"/>
        <v>0.99431874999999992</v>
      </c>
      <c r="Q9" s="7">
        <f t="shared" si="5"/>
        <v>13.861941783638919</v>
      </c>
      <c r="R9" s="7">
        <f t="shared" si="6"/>
        <v>18.22978148231584</v>
      </c>
      <c r="S9" s="36">
        <f t="shared" si="20"/>
        <v>-0.10749999999999993</v>
      </c>
      <c r="T9" s="35">
        <f t="shared" si="7"/>
        <v>-1</v>
      </c>
      <c r="U9" s="3">
        <v>4.0461</v>
      </c>
      <c r="V9" s="13">
        <f t="shared" si="8"/>
        <v>5.7914553155885642</v>
      </c>
      <c r="W9" s="13">
        <f t="shared" si="9"/>
        <v>0.22150000000000025</v>
      </c>
      <c r="X9" s="7">
        <v>7908.3</v>
      </c>
      <c r="Y9" s="1">
        <v>970</v>
      </c>
      <c r="Z9" s="1">
        <v>1570</v>
      </c>
      <c r="AA9" s="9">
        <f t="shared" si="10"/>
        <v>3482.7666666666664</v>
      </c>
      <c r="AB9" s="13">
        <f t="shared" si="11"/>
        <v>122.26864739932878</v>
      </c>
      <c r="AC9" s="6">
        <f t="shared" si="12"/>
        <v>860.77127769127469</v>
      </c>
      <c r="AD9" s="3">
        <v>4.2673110000000003</v>
      </c>
      <c r="AE9" s="3">
        <f t="shared" si="13"/>
        <v>4.3264321224737756</v>
      </c>
      <c r="AF9" s="5">
        <f t="shared" si="14"/>
        <v>0.17696600000000018</v>
      </c>
      <c r="AG9" s="7">
        <v>2998</v>
      </c>
      <c r="AH9" s="1">
        <v>4224</v>
      </c>
      <c r="AI9" s="7">
        <v>1495.9794922493888</v>
      </c>
      <c r="AJ9" s="7">
        <f t="shared" si="15"/>
        <v>2905.9931640831296</v>
      </c>
      <c r="AK9" s="3">
        <f t="shared" si="2"/>
        <v>106.28832648759899</v>
      </c>
      <c r="AL9" s="7">
        <f t="shared" si="16"/>
        <v>680.98930780604678</v>
      </c>
    </row>
    <row r="10" spans="1:38" x14ac:dyDescent="0.35">
      <c r="A10" s="4">
        <v>1998</v>
      </c>
      <c r="B10" s="14">
        <v>4.8717499999999996</v>
      </c>
      <c r="C10" s="14">
        <v>5.2140833333333303</v>
      </c>
      <c r="D10" s="5">
        <f t="shared" si="0"/>
        <v>0.34233333333333071</v>
      </c>
      <c r="E10" s="24">
        <v>5.3533333333333335</v>
      </c>
      <c r="F10" s="7">
        <f>Monitor!AA10</f>
        <v>4200.8100000000004</v>
      </c>
      <c r="G10" s="17">
        <f t="shared" si="17"/>
        <v>20.61703817845968</v>
      </c>
      <c r="H10" s="5">
        <f>Monitor!U10</f>
        <v>4.3923999999999994</v>
      </c>
      <c r="I10" s="37">
        <f t="shared" si="18"/>
        <v>8.5588591483156478</v>
      </c>
      <c r="J10" s="7">
        <f t="shared" si="19"/>
        <v>135.84964163306873</v>
      </c>
      <c r="K10" s="5">
        <f>AVERAGE($J$2:J10)</f>
        <v>83.909664961402001</v>
      </c>
      <c r="L10" s="3">
        <v>1.6</v>
      </c>
      <c r="M10" s="7">
        <v>98.650833333333352</v>
      </c>
      <c r="N10" s="3">
        <f t="shared" si="1"/>
        <v>6.9588591483156481</v>
      </c>
      <c r="O10" s="20">
        <f t="shared" si="3"/>
        <v>2.9219567074407493</v>
      </c>
      <c r="P10" s="5">
        <f t="shared" si="4"/>
        <v>0.69169999999999998</v>
      </c>
      <c r="Q10" s="7">
        <f t="shared" si="5"/>
        <v>16.719863613447611</v>
      </c>
      <c r="R10" s="7">
        <f t="shared" si="6"/>
        <v>19.790042802432982</v>
      </c>
      <c r="S10" s="36">
        <f t="shared" si="20"/>
        <v>-2.5833333333332931E-2</v>
      </c>
      <c r="T10" s="35">
        <f t="shared" si="7"/>
        <v>-1</v>
      </c>
      <c r="U10" s="3">
        <v>4.3923999999999994</v>
      </c>
      <c r="V10" s="13">
        <f t="shared" si="8"/>
        <v>8.5588591483156478</v>
      </c>
      <c r="W10" s="13">
        <f t="shared" si="9"/>
        <v>0.34629999999999939</v>
      </c>
      <c r="X10" s="7">
        <v>9181.43</v>
      </c>
      <c r="Y10" s="1">
        <v>1229</v>
      </c>
      <c r="Z10" s="1">
        <v>2192</v>
      </c>
      <c r="AA10" s="9">
        <f t="shared" si="10"/>
        <v>4200.8100000000004</v>
      </c>
      <c r="AB10" s="13">
        <f t="shared" si="11"/>
        <v>135.84964163306873</v>
      </c>
      <c r="AC10" s="6">
        <f t="shared" si="12"/>
        <v>956.38147709680379</v>
      </c>
      <c r="AD10" s="3">
        <v>4.4719610000000003</v>
      </c>
      <c r="AE10" s="3">
        <f t="shared" si="13"/>
        <v>4.7957601402850543</v>
      </c>
      <c r="AF10" s="5">
        <f t="shared" si="14"/>
        <v>0.20465</v>
      </c>
      <c r="AG10" s="7">
        <v>3942</v>
      </c>
      <c r="AH10" s="1">
        <v>5006</v>
      </c>
      <c r="AI10" s="7">
        <v>1965.7867345387713</v>
      </c>
      <c r="AJ10" s="7">
        <f t="shared" si="15"/>
        <v>3637.9289115129236</v>
      </c>
      <c r="AK10" s="3">
        <f t="shared" si="2"/>
        <v>126.97010446122337</v>
      </c>
      <c r="AL10" s="7">
        <f t="shared" si="16"/>
        <v>813.49745928305799</v>
      </c>
    </row>
    <row r="11" spans="1:38" x14ac:dyDescent="0.35">
      <c r="A11" s="4">
        <v>1999</v>
      </c>
      <c r="B11" s="14">
        <v>4.8196666666666701</v>
      </c>
      <c r="C11" s="14">
        <v>5.6967499999999998</v>
      </c>
      <c r="D11" s="5">
        <f t="shared" si="0"/>
        <v>0.87708333333332966</v>
      </c>
      <c r="E11" s="24">
        <v>4.97</v>
      </c>
      <c r="F11" s="7">
        <f>Monitor!AA11</f>
        <v>4678.3733333333339</v>
      </c>
      <c r="G11" s="17">
        <f t="shared" si="17"/>
        <v>11.368363085531911</v>
      </c>
      <c r="H11" s="5">
        <f>Monitor!U11</f>
        <v>4.6556999999999995</v>
      </c>
      <c r="I11" s="37">
        <f>(H11*100/H10)-100</f>
        <v>5.9944449503688162</v>
      </c>
      <c r="J11" s="7">
        <f>AB11</f>
        <v>142.73721817700169</v>
      </c>
      <c r="K11" s="5">
        <f>AVERAGE($J$2:J11)</f>
        <v>89.792420282961956</v>
      </c>
      <c r="L11" s="3">
        <v>2.2000000000000002</v>
      </c>
      <c r="M11" s="7">
        <v>100.04583333333333</v>
      </c>
      <c r="N11" s="3">
        <f t="shared" si="1"/>
        <v>3.794444950368816</v>
      </c>
      <c r="O11" s="20">
        <f t="shared" si="3"/>
        <v>3.0700999063379157</v>
      </c>
      <c r="P11" s="5">
        <f t="shared" si="4"/>
        <v>0.95108750000000009</v>
      </c>
      <c r="Q11" s="7">
        <f t="shared" si="5"/>
        <v>18.620638416430069</v>
      </c>
      <c r="R11" s="7">
        <f t="shared" si="6"/>
        <v>20.976346023879252</v>
      </c>
      <c r="S11" s="36">
        <f t="shared" si="20"/>
        <v>-0.43666666666666654</v>
      </c>
      <c r="T11" s="35">
        <f t="shared" si="7"/>
        <v>0.5</v>
      </c>
      <c r="U11" s="3">
        <v>4.6556999999999995</v>
      </c>
      <c r="V11" s="13">
        <f t="shared" si="8"/>
        <v>5.9944449503688162</v>
      </c>
      <c r="W11" s="13">
        <f t="shared" si="9"/>
        <v>0.26330000000000009</v>
      </c>
      <c r="X11" s="7">
        <v>11497.12</v>
      </c>
      <c r="Y11" s="1">
        <v>1469</v>
      </c>
      <c r="Z11" s="1">
        <v>1069</v>
      </c>
      <c r="AA11" s="9">
        <f t="shared" si="10"/>
        <v>4678.3733333333339</v>
      </c>
      <c r="AB11" s="13">
        <f t="shared" si="11"/>
        <v>142.73721817700169</v>
      </c>
      <c r="AC11" s="6">
        <f t="shared" si="12"/>
        <v>1004.870015966092</v>
      </c>
      <c r="AD11" s="3">
        <v>4.7089470000000002</v>
      </c>
      <c r="AE11" s="3">
        <f t="shared" si="13"/>
        <v>5.299375374695785</v>
      </c>
      <c r="AF11" s="5">
        <f t="shared" si="14"/>
        <v>0.23698599999999992</v>
      </c>
      <c r="AG11" s="7">
        <v>5958</v>
      </c>
      <c r="AH11" s="1">
        <v>6958</v>
      </c>
      <c r="AI11" s="7">
        <v>3532.1003414965717</v>
      </c>
      <c r="AJ11" s="7">
        <f t="shared" si="15"/>
        <v>5482.7001138321903</v>
      </c>
      <c r="AK11" s="3">
        <f t="shared" si="2"/>
        <v>181.72553898166194</v>
      </c>
      <c r="AL11" s="7">
        <f t="shared" si="16"/>
        <v>1164.3155282555081</v>
      </c>
    </row>
    <row r="12" spans="1:38" x14ac:dyDescent="0.35">
      <c r="A12" s="4">
        <v>2000</v>
      </c>
      <c r="B12" s="14">
        <v>5.9859999999999998</v>
      </c>
      <c r="C12" s="14">
        <v>5.9609166666666704</v>
      </c>
      <c r="D12" s="5">
        <f>C12-B12</f>
        <v>-2.508333333332935E-2</v>
      </c>
      <c r="E12" s="24">
        <v>6.2358333333333329</v>
      </c>
      <c r="F12" s="7">
        <f>Monitor!AA12</f>
        <v>4859.33</v>
      </c>
      <c r="G12" s="17">
        <f t="shared" si="17"/>
        <v>3.8679398537383207</v>
      </c>
      <c r="H12" s="5">
        <f>Monitor!U12</f>
        <v>4.9643000000000006</v>
      </c>
      <c r="I12" s="37">
        <f t="shared" si="18"/>
        <v>6.6284339626694475</v>
      </c>
      <c r="J12" s="7">
        <f t="shared" si="19"/>
        <v>139.04190694284461</v>
      </c>
      <c r="K12" s="5">
        <f>AVERAGE($J$2:J12)</f>
        <v>94.269646342951305</v>
      </c>
      <c r="L12" s="3">
        <v>3.4</v>
      </c>
      <c r="M12" s="7">
        <v>109.76750000000003</v>
      </c>
      <c r="N12" s="3">
        <f t="shared" si="1"/>
        <v>3.2284339626694476</v>
      </c>
      <c r="O12" s="20">
        <f t="shared" si="3"/>
        <v>2.9906183610285013</v>
      </c>
      <c r="P12" s="5">
        <f t="shared" si="4"/>
        <v>1.4698624999999998</v>
      </c>
      <c r="Q12" s="7">
        <f t="shared" si="5"/>
        <v>19.340873510759678</v>
      </c>
      <c r="R12" s="7">
        <f t="shared" si="6"/>
        <v>22.366749267853127</v>
      </c>
      <c r="S12" s="36">
        <f t="shared" si="20"/>
        <v>1.0741666666666658</v>
      </c>
      <c r="T12" s="35">
        <f t="shared" si="7"/>
        <v>3.5</v>
      </c>
      <c r="U12" s="3">
        <v>4.9643000000000006</v>
      </c>
      <c r="V12" s="13">
        <f t="shared" si="8"/>
        <v>6.6284339626694475</v>
      </c>
      <c r="W12" s="13">
        <f t="shared" si="9"/>
        <v>0.3086000000000011</v>
      </c>
      <c r="X12" s="7">
        <v>10787.99</v>
      </c>
      <c r="Y12" s="1">
        <v>1320</v>
      </c>
      <c r="Z12" s="1">
        <v>2470</v>
      </c>
      <c r="AA12" s="9">
        <f t="shared" si="10"/>
        <v>4859.33</v>
      </c>
      <c r="AB12" s="13">
        <f t="shared" si="11"/>
        <v>139.04190694284461</v>
      </c>
      <c r="AC12" s="6">
        <f t="shared" si="12"/>
        <v>978.85502487762608</v>
      </c>
      <c r="AD12" s="3">
        <v>4.9103279999999998</v>
      </c>
      <c r="AE12" s="3">
        <f t="shared" si="13"/>
        <v>4.2765611929800684</v>
      </c>
      <c r="AF12" s="5">
        <f t="shared" si="14"/>
        <v>0.20138099999999959</v>
      </c>
      <c r="AG12" s="7">
        <v>5926</v>
      </c>
      <c r="AH12" s="1">
        <v>6433</v>
      </c>
      <c r="AI12" s="7">
        <v>3386.0764499940415</v>
      </c>
      <c r="AJ12" s="7">
        <f t="shared" si="15"/>
        <v>5248.3588166646805</v>
      </c>
      <c r="AK12" s="3">
        <f t="shared" si="2"/>
        <v>166.82390845070381</v>
      </c>
      <c r="AL12" s="7">
        <f t="shared" si="16"/>
        <v>1068.8407814436594</v>
      </c>
    </row>
    <row r="13" spans="1:38" x14ac:dyDescent="0.35">
      <c r="A13" s="4">
        <v>2001</v>
      </c>
      <c r="B13" s="14">
        <v>3.3490000000000002</v>
      </c>
      <c r="C13" s="14">
        <v>4.9640000000000004</v>
      </c>
      <c r="D13" s="5">
        <f t="shared" si="0"/>
        <v>1.6150000000000002</v>
      </c>
      <c r="E13" s="23">
        <v>3.8875000000000002</v>
      </c>
      <c r="F13" s="7">
        <f>Monitor!AA13</f>
        <v>4373.1899999999996</v>
      </c>
      <c r="G13" s="18">
        <f>(F13*100/F12)-100</f>
        <v>-10.004259846522061</v>
      </c>
      <c r="H13" s="5">
        <f>Monitor!U13</f>
        <v>5.4420000000000002</v>
      </c>
      <c r="I13" s="37">
        <f t="shared" si="18"/>
        <v>9.6227061217090011</v>
      </c>
      <c r="J13" s="7">
        <f t="shared" si="19"/>
        <v>114.14769595068654</v>
      </c>
      <c r="K13" s="5">
        <f>AVERAGE($J$2:J13)</f>
        <v>95.926150476929237</v>
      </c>
      <c r="L13" s="3">
        <v>2.8</v>
      </c>
      <c r="M13" s="7">
        <v>115.65416666666668</v>
      </c>
      <c r="N13" s="3">
        <f t="shared" si="1"/>
        <v>6.8227061217090013</v>
      </c>
      <c r="O13" s="20">
        <f t="shared" si="3"/>
        <v>2.4551748669525106</v>
      </c>
      <c r="P13" s="5">
        <f t="shared" si="4"/>
        <v>1.210475</v>
      </c>
      <c r="Q13" s="7">
        <f t="shared" si="5"/>
        <v>17.405962268156124</v>
      </c>
      <c r="R13" s="7">
        <f t="shared" si="6"/>
        <v>24.519035818878127</v>
      </c>
      <c r="S13" s="36">
        <f t="shared" si="20"/>
        <v>-1.7154166666666661</v>
      </c>
      <c r="T13" s="35">
        <f t="shared" si="7"/>
        <v>0.5</v>
      </c>
      <c r="U13" s="3">
        <v>5.4420000000000002</v>
      </c>
      <c r="V13" s="13">
        <f t="shared" si="8"/>
        <v>9.6227061217090011</v>
      </c>
      <c r="W13" s="13">
        <f t="shared" si="9"/>
        <v>0.47769999999999957</v>
      </c>
      <c r="X13" s="7">
        <v>10021.57</v>
      </c>
      <c r="Y13" s="1">
        <v>1148</v>
      </c>
      <c r="Z13" s="1">
        <v>1950</v>
      </c>
      <c r="AA13" s="9">
        <f t="shared" si="10"/>
        <v>4373.1899999999996</v>
      </c>
      <c r="AB13" s="13">
        <f t="shared" si="11"/>
        <v>114.14769595068654</v>
      </c>
      <c r="AC13" s="6">
        <f t="shared" si="12"/>
        <v>803.59977949283336</v>
      </c>
      <c r="AD13" s="3">
        <v>5.4467369999999997</v>
      </c>
      <c r="AE13" s="3">
        <f t="shared" si="13"/>
        <v>10.924097127523851</v>
      </c>
      <c r="AF13" s="5">
        <f t="shared" si="14"/>
        <v>0.53640899999999991</v>
      </c>
      <c r="AG13" s="7">
        <v>4624</v>
      </c>
      <c r="AH13" s="1">
        <v>5160</v>
      </c>
      <c r="AI13" s="7">
        <v>2802.231073086672</v>
      </c>
      <c r="AJ13" s="7">
        <f t="shared" si="15"/>
        <v>4195.4103576955577</v>
      </c>
      <c r="AK13" s="3">
        <f t="shared" si="2"/>
        <v>120.2218250422484</v>
      </c>
      <c r="AL13" s="7">
        <f t="shared" si="16"/>
        <v>770.26123304568546</v>
      </c>
    </row>
    <row r="14" spans="1:38" x14ac:dyDescent="0.35">
      <c r="A14" s="4">
        <v>2002</v>
      </c>
      <c r="B14" s="14">
        <v>1.6201666666666701</v>
      </c>
      <c r="C14" s="14">
        <v>4.5318333333333296</v>
      </c>
      <c r="D14" s="5">
        <f>C14-B14</f>
        <v>2.9116666666666595</v>
      </c>
      <c r="E14" s="23">
        <v>1.6666666666666667</v>
      </c>
      <c r="F14" s="7">
        <f>Monitor!AA14</f>
        <v>3518.5433333333331</v>
      </c>
      <c r="G14" s="18">
        <f>(F14*100/F13)-100</f>
        <v>-19.542866115276638</v>
      </c>
      <c r="H14" s="5">
        <f>Monitor!U14</f>
        <v>5.7923</v>
      </c>
      <c r="I14" s="37">
        <f t="shared" si="18"/>
        <v>6.4369717015803047</v>
      </c>
      <c r="J14" s="7">
        <f>AB14</f>
        <v>86.285773720493083</v>
      </c>
      <c r="K14" s="5">
        <f>AVERAGE($J$2:J14)</f>
        <v>95.184583034126462</v>
      </c>
      <c r="L14" s="3">
        <v>1.6</v>
      </c>
      <c r="M14" s="7">
        <v>110.84999999999998</v>
      </c>
      <c r="N14" s="3">
        <f t="shared" si="1"/>
        <v>4.8369717015803051</v>
      </c>
      <c r="O14" s="20">
        <f t="shared" si="3"/>
        <v>1.855899597882614</v>
      </c>
      <c r="P14" s="5">
        <f t="shared" si="4"/>
        <v>0.69169999999999998</v>
      </c>
      <c r="Q14" s="7">
        <f t="shared" si="5"/>
        <v>14.004338366014805</v>
      </c>
      <c r="R14" s="7">
        <f t="shared" si="6"/>
        <v>26.097319216039654</v>
      </c>
      <c r="S14" s="36">
        <f t="shared" si="20"/>
        <v>-3.3949999999999996</v>
      </c>
      <c r="T14" s="35">
        <f t="shared" si="7"/>
        <v>-1</v>
      </c>
      <c r="U14" s="3">
        <v>5.7923</v>
      </c>
      <c r="V14" s="13">
        <f t="shared" si="8"/>
        <v>6.4369717015803047</v>
      </c>
      <c r="W14" s="13">
        <f t="shared" si="9"/>
        <v>0.35029999999999983</v>
      </c>
      <c r="X14" s="7">
        <v>8341.6299999999992</v>
      </c>
      <c r="Y14" s="1">
        <v>879</v>
      </c>
      <c r="Z14" s="1">
        <v>1335</v>
      </c>
      <c r="AA14" s="9">
        <f t="shared" si="10"/>
        <v>3518.5433333333331</v>
      </c>
      <c r="AB14" s="13">
        <f t="shared" si="11"/>
        <v>86.285773720493083</v>
      </c>
      <c r="AC14" s="6">
        <f t="shared" si="12"/>
        <v>607.45184699227127</v>
      </c>
      <c r="AD14" s="3">
        <v>5.8078250000000002</v>
      </c>
      <c r="AE14" s="3">
        <f t="shared" si="13"/>
        <v>6.629437037257361</v>
      </c>
      <c r="AF14" s="5">
        <f t="shared" si="14"/>
        <v>0.36108800000000052</v>
      </c>
      <c r="AG14" s="7">
        <v>3063</v>
      </c>
      <c r="AH14" s="1">
        <v>2892</v>
      </c>
      <c r="AI14" s="7">
        <v>2014.0328229692207</v>
      </c>
      <c r="AJ14" s="7">
        <f t="shared" si="15"/>
        <v>2656.3442743230735</v>
      </c>
      <c r="AK14" s="3">
        <f t="shared" si="2"/>
        <v>71.386504200603312</v>
      </c>
      <c r="AL14" s="7">
        <f t="shared" si="16"/>
        <v>457.37333241326542</v>
      </c>
    </row>
    <row r="15" spans="1:38" x14ac:dyDescent="0.35">
      <c r="A15" s="4">
        <v>2003</v>
      </c>
      <c r="B15" s="14">
        <v>1.0780000000000001</v>
      </c>
      <c r="C15" s="14">
        <v>3.99108333333333</v>
      </c>
      <c r="D15" s="5">
        <f t="shared" si="0"/>
        <v>2.9130833333333301</v>
      </c>
      <c r="E15" s="23">
        <v>1.1274999999999999</v>
      </c>
      <c r="F15" s="7">
        <f>Monitor!AA15</f>
        <v>4522.6400000000003</v>
      </c>
      <c r="G15" s="17">
        <f t="shared" si="17"/>
        <v>28.537282947583435</v>
      </c>
      <c r="H15" s="5">
        <f>Monitor!U15</f>
        <v>6.0626999999999995</v>
      </c>
      <c r="I15" s="37">
        <f t="shared" si="18"/>
        <v>4.6682664917217664</v>
      </c>
      <c r="J15" s="7">
        <f t="shared" si="19"/>
        <v>105.96276486473926</v>
      </c>
      <c r="K15" s="5">
        <f>AVERAGE($J$2:J15)</f>
        <v>95.954453164884512</v>
      </c>
      <c r="L15" s="3">
        <v>2.2999999999999998</v>
      </c>
      <c r="M15" s="7">
        <v>95.341666666666683</v>
      </c>
      <c r="N15" s="3">
        <f t="shared" si="1"/>
        <v>2.3682664917217666</v>
      </c>
      <c r="O15" s="20">
        <f t="shared" si="3"/>
        <v>2.2791271865977745</v>
      </c>
      <c r="P15" s="5">
        <f t="shared" si="4"/>
        <v>0.99431874999999992</v>
      </c>
      <c r="Q15" s="7">
        <f t="shared" si="5"/>
        <v>18.000796030461434</v>
      </c>
      <c r="R15" s="7">
        <f t="shared" si="6"/>
        <v>27.315611624239697</v>
      </c>
      <c r="S15" s="36">
        <f t="shared" si="20"/>
        <v>-1.6495833333333336</v>
      </c>
      <c r="T15" s="35">
        <f t="shared" si="7"/>
        <v>-1</v>
      </c>
      <c r="U15" s="3">
        <v>6.0626999999999995</v>
      </c>
      <c r="V15" s="13">
        <f t="shared" si="8"/>
        <v>4.6682664917217664</v>
      </c>
      <c r="W15" s="13">
        <f t="shared" si="9"/>
        <v>0.27039999999999953</v>
      </c>
      <c r="X15" s="7">
        <v>10453.92</v>
      </c>
      <c r="Y15" s="1">
        <v>1111</v>
      </c>
      <c r="Z15" s="1">
        <v>2003</v>
      </c>
      <c r="AA15" s="9">
        <f t="shared" si="10"/>
        <v>4522.6400000000003</v>
      </c>
      <c r="AB15" s="13">
        <f t="shared" si="11"/>
        <v>105.96276486473926</v>
      </c>
      <c r="AC15" s="6">
        <f t="shared" si="12"/>
        <v>745.97786464776436</v>
      </c>
      <c r="AD15" s="3">
        <v>6.1809219999999998</v>
      </c>
      <c r="AE15" s="3">
        <f t="shared" si="13"/>
        <v>6.4240399805434691</v>
      </c>
      <c r="AF15" s="5">
        <f t="shared" si="14"/>
        <v>0.37309699999999957</v>
      </c>
      <c r="AG15" s="7">
        <v>3557</v>
      </c>
      <c r="AH15" s="1">
        <v>3965</v>
      </c>
      <c r="AI15" s="7">
        <v>2733.2646902419569</v>
      </c>
      <c r="AJ15" s="7">
        <f t="shared" si="15"/>
        <v>3418.4215634139855</v>
      </c>
      <c r="AK15" s="3">
        <f t="shared" si="2"/>
        <v>86.32123243964989</v>
      </c>
      <c r="AL15" s="7">
        <f t="shared" si="16"/>
        <v>553.06013624083687</v>
      </c>
    </row>
    <row r="16" spans="1:38" x14ac:dyDescent="0.35">
      <c r="A16" s="4">
        <v>2004</v>
      </c>
      <c r="B16" s="14">
        <v>1.65116666666667</v>
      </c>
      <c r="C16" s="14">
        <v>4.2634166666666697</v>
      </c>
      <c r="D16" s="5">
        <f t="shared" si="0"/>
        <v>2.6122499999999995</v>
      </c>
      <c r="E16" s="24">
        <v>1.3491666666666666</v>
      </c>
      <c r="F16" s="7">
        <f>Monitor!AA16</f>
        <v>4723.0033333333331</v>
      </c>
      <c r="G16" s="17">
        <f>(F16*100/F15)-100</f>
        <v>4.4302295414477584</v>
      </c>
      <c r="H16" s="5">
        <f>Monitor!U16</f>
        <v>6.4112</v>
      </c>
      <c r="I16" s="37">
        <f t="shared" si="18"/>
        <v>5.7482639747967141</v>
      </c>
      <c r="J16" s="7">
        <f t="shared" si="19"/>
        <v>104.64205691649461</v>
      </c>
      <c r="K16" s="5">
        <f ca="1">AVERAGE(OFFSET(J17,-14,0,14,1))</f>
        <v>99.996486350694255</v>
      </c>
      <c r="L16" s="3">
        <v>2.7</v>
      </c>
      <c r="M16" s="7">
        <v>87.152499999999989</v>
      </c>
      <c r="N16" s="3">
        <f t="shared" si="1"/>
        <v>3.048263974796714</v>
      </c>
      <c r="O16" s="20">
        <f t="shared" si="3"/>
        <v>2.2507204024388066</v>
      </c>
      <c r="P16" s="5">
        <f t="shared" si="4"/>
        <v>1.1672437500000001</v>
      </c>
      <c r="Q16" s="7">
        <f t="shared" si="5"/>
        <v>18.798272613898689</v>
      </c>
      <c r="R16" s="7">
        <f t="shared" si="6"/>
        <v>28.88578508673125</v>
      </c>
      <c r="S16" s="36">
        <f t="shared" si="20"/>
        <v>-4.7916666666666607E-2</v>
      </c>
      <c r="T16" s="35">
        <f t="shared" si="7"/>
        <v>-1</v>
      </c>
      <c r="U16" s="3">
        <v>6.4112</v>
      </c>
      <c r="V16" s="13">
        <f t="shared" si="8"/>
        <v>5.7482639747967141</v>
      </c>
      <c r="W16" s="13">
        <f t="shared" si="9"/>
        <v>0.34850000000000048</v>
      </c>
      <c r="X16" s="7">
        <v>10783.01</v>
      </c>
      <c r="Y16" s="1">
        <v>1211</v>
      </c>
      <c r="Z16" s="1">
        <v>2175</v>
      </c>
      <c r="AA16" s="9">
        <f t="shared" si="10"/>
        <v>4723.0033333333331</v>
      </c>
      <c r="AB16" s="13">
        <f t="shared" si="11"/>
        <v>104.64205691649461</v>
      </c>
      <c r="AC16" s="6">
        <f t="shared" si="12"/>
        <v>736.68008069212203</v>
      </c>
      <c r="AD16" s="3">
        <v>6.5681760000000002</v>
      </c>
      <c r="AE16" s="3">
        <f t="shared" si="13"/>
        <v>6.2653112270305229</v>
      </c>
      <c r="AF16" s="5">
        <f t="shared" si="14"/>
        <v>0.38725400000000043</v>
      </c>
      <c r="AG16" s="1">
        <v>3821</v>
      </c>
      <c r="AH16" s="1">
        <v>4256</v>
      </c>
      <c r="AI16" s="1">
        <v>2951</v>
      </c>
      <c r="AJ16" s="7">
        <f t="shared" si="15"/>
        <v>3676</v>
      </c>
      <c r="AK16" s="3">
        <f t="shared" si="2"/>
        <v>87.35263240686082</v>
      </c>
      <c r="AL16" s="7">
        <f t="shared" si="16"/>
        <v>559.66831583075725</v>
      </c>
    </row>
    <row r="17" spans="1:38" x14ac:dyDescent="0.35">
      <c r="A17" s="4">
        <v>2005</v>
      </c>
      <c r="B17" s="14">
        <v>3.53141666666667</v>
      </c>
      <c r="C17" s="14">
        <v>4.2649166666666698</v>
      </c>
      <c r="D17" s="5">
        <f t="shared" si="0"/>
        <v>0.73349999999999982</v>
      </c>
      <c r="E17" s="24">
        <v>3.2133333333333334</v>
      </c>
      <c r="F17" s="7">
        <f>Monitor!AA17</f>
        <v>4723.5</v>
      </c>
      <c r="G17" s="17">
        <f t="shared" si="17"/>
        <v>1.0515907603988239E-2</v>
      </c>
      <c r="H17" s="5">
        <f>Monitor!U17</f>
        <v>6.7104999999999997</v>
      </c>
      <c r="I17" s="37">
        <f t="shared" si="18"/>
        <v>4.6683928125779772</v>
      </c>
      <c r="J17" s="7">
        <f t="shared" si="19"/>
        <v>99.985351992467713</v>
      </c>
      <c r="K17" s="5">
        <f t="shared" ref="K17:K33" ca="1" si="21">AVERAGE(OFFSET(J18,-14,0,14,1))</f>
        <v>102.96543741226743</v>
      </c>
      <c r="L17" s="3">
        <v>3.4</v>
      </c>
      <c r="M17" s="7">
        <v>87.493333333333325</v>
      </c>
      <c r="N17" s="3">
        <f t="shared" si="1"/>
        <v>1.2683928125779773</v>
      </c>
      <c r="O17" s="20">
        <f t="shared" si="3"/>
        <v>2.1505604754506691</v>
      </c>
      <c r="P17" s="5">
        <f t="shared" si="4"/>
        <v>1.4698624999999998</v>
      </c>
      <c r="Q17" s="7">
        <f t="shared" si="5"/>
        <v>18.800249422877915</v>
      </c>
      <c r="R17" s="7">
        <f t="shared" si="6"/>
        <v>30.234287001576934</v>
      </c>
      <c r="S17" s="36">
        <f t="shared" si="20"/>
        <v>1.9750000000000001</v>
      </c>
      <c r="T17" s="35">
        <f t="shared" si="7"/>
        <v>-1</v>
      </c>
      <c r="U17" s="3">
        <v>6.7104999999999997</v>
      </c>
      <c r="V17" s="13">
        <f t="shared" si="8"/>
        <v>4.6683928125779772</v>
      </c>
      <c r="W17" s="13">
        <f t="shared" si="9"/>
        <v>0.29929999999999968</v>
      </c>
      <c r="X17" s="7">
        <v>10717.5</v>
      </c>
      <c r="Y17" s="1">
        <v>1248</v>
      </c>
      <c r="Z17" s="1">
        <v>2205</v>
      </c>
      <c r="AA17" s="7">
        <f t="shared" si="10"/>
        <v>4723.5</v>
      </c>
      <c r="AB17" s="13">
        <f t="shared" si="11"/>
        <v>99.985351992467713</v>
      </c>
      <c r="AC17" s="6">
        <f t="shared" si="12"/>
        <v>703.89687802697267</v>
      </c>
      <c r="AD17" s="3">
        <v>7.1306700000000003</v>
      </c>
      <c r="AE17" s="3">
        <f t="shared" si="13"/>
        <v>8.5639300773913476</v>
      </c>
      <c r="AF17" s="5">
        <f t="shared" si="14"/>
        <v>0.56249400000000005</v>
      </c>
      <c r="AG17" s="1">
        <v>4715</v>
      </c>
      <c r="AH17" s="1">
        <v>5408</v>
      </c>
      <c r="AI17" s="1">
        <v>3578</v>
      </c>
      <c r="AJ17" s="7">
        <f t="shared" si="15"/>
        <v>4567</v>
      </c>
      <c r="AK17" s="3">
        <f t="shared" si="2"/>
        <v>99.964534828797341</v>
      </c>
      <c r="AL17" s="7">
        <f t="shared" si="16"/>
        <v>640.47277464810452</v>
      </c>
    </row>
    <row r="18" spans="1:38" x14ac:dyDescent="0.35">
      <c r="A18" s="4">
        <v>2006</v>
      </c>
      <c r="B18" s="14">
        <v>4.9770000000000003</v>
      </c>
      <c r="C18" s="14">
        <v>4.7810833333333296</v>
      </c>
      <c r="D18" s="5">
        <f t="shared" si="0"/>
        <v>-0.19591666666667074</v>
      </c>
      <c r="E18" s="24">
        <v>4.9641666666666664</v>
      </c>
      <c r="F18" s="7">
        <f>Monitor!AA18</f>
        <v>5432.05</v>
      </c>
      <c r="G18" s="17">
        <f t="shared" si="17"/>
        <v>15.000529268550864</v>
      </c>
      <c r="H18" s="5">
        <f>Monitor!U18</f>
        <v>7.0955000000000004</v>
      </c>
      <c r="I18" s="37">
        <f t="shared" si="18"/>
        <v>5.7372774010878658</v>
      </c>
      <c r="J18" s="7">
        <f t="shared" si="19"/>
        <v>108.74469894491386</v>
      </c>
      <c r="K18" s="5">
        <f t="shared" ca="1" si="21"/>
        <v>106.36863617964786</v>
      </c>
      <c r="L18" s="3">
        <v>3.2</v>
      </c>
      <c r="M18" s="7">
        <v>85.907499999999985</v>
      </c>
      <c r="N18" s="3">
        <f t="shared" si="1"/>
        <v>2.5372774010878656</v>
      </c>
      <c r="O18" s="20">
        <f t="shared" si="3"/>
        <v>2.3389631261520347</v>
      </c>
      <c r="P18" s="5">
        <f t="shared" si="4"/>
        <v>1.3834</v>
      </c>
      <c r="Q18" s="7">
        <f t="shared" si="5"/>
        <v>21.620386340117282</v>
      </c>
      <c r="R18" s="7">
        <f t="shared" si="6"/>
        <v>31.968911917098453</v>
      </c>
      <c r="S18" s="36">
        <f t="shared" si="20"/>
        <v>2.6829166666666664</v>
      </c>
      <c r="T18" s="35">
        <f t="shared" si="7"/>
        <v>2</v>
      </c>
      <c r="U18" s="3">
        <v>7.0955000000000004</v>
      </c>
      <c r="V18" s="13">
        <f t="shared" si="8"/>
        <v>5.7372774010878658</v>
      </c>
      <c r="W18" s="13">
        <f t="shared" si="9"/>
        <v>0.38500000000000068</v>
      </c>
      <c r="X18" s="7">
        <v>12463.15</v>
      </c>
      <c r="Y18" s="1">
        <v>1418</v>
      </c>
      <c r="Z18" s="1">
        <v>2415</v>
      </c>
      <c r="AA18" s="7">
        <f t="shared" si="10"/>
        <v>5432.05</v>
      </c>
      <c r="AB18" s="13">
        <f t="shared" si="11"/>
        <v>108.74469894491386</v>
      </c>
      <c r="AC18" s="6">
        <f t="shared" si="12"/>
        <v>765.56268057219359</v>
      </c>
      <c r="AD18" s="3">
        <v>7.8016750000000004</v>
      </c>
      <c r="AE18" s="3">
        <f t="shared" si="13"/>
        <v>9.4101255562240311</v>
      </c>
      <c r="AF18" s="5">
        <f t="shared" si="14"/>
        <v>0.67100500000000007</v>
      </c>
      <c r="AG18" s="1">
        <v>5541</v>
      </c>
      <c r="AH18" s="1">
        <v>6596</v>
      </c>
      <c r="AI18" s="1">
        <v>4119</v>
      </c>
      <c r="AJ18" s="7">
        <f t="shared" si="15"/>
        <v>5418.666666666667</v>
      </c>
      <c r="AK18" s="3">
        <f t="shared" si="2"/>
        <v>108.40513566015885</v>
      </c>
      <c r="AL18" s="7">
        <f t="shared" si="16"/>
        <v>694.55170417463773</v>
      </c>
    </row>
    <row r="19" spans="1:38" x14ac:dyDescent="0.35">
      <c r="A19" s="4">
        <v>2007</v>
      </c>
      <c r="B19" s="14">
        <v>4.484</v>
      </c>
      <c r="C19" s="14">
        <v>4.5747499999999999</v>
      </c>
      <c r="D19" s="5">
        <f t="shared" si="0"/>
        <v>9.0749999999999886E-2</v>
      </c>
      <c r="E19" s="24">
        <v>5.0191666666666697</v>
      </c>
      <c r="F19" s="7">
        <f>Monitor!AA19</f>
        <v>5794.94</v>
      </c>
      <c r="G19" s="17">
        <f t="shared" si="17"/>
        <v>6.6805349729844181</v>
      </c>
      <c r="H19" s="5">
        <f>Monitor!U19</f>
        <v>7.4917999999999996</v>
      </c>
      <c r="I19" s="37">
        <f t="shared" si="18"/>
        <v>5.5852300753998918</v>
      </c>
      <c r="J19" s="7">
        <f t="shared" si="19"/>
        <v>109.87277908695326</v>
      </c>
      <c r="K19" s="5">
        <f t="shared" ca="1" si="21"/>
        <v>109.35412041521862</v>
      </c>
      <c r="L19" s="3">
        <v>2.8</v>
      </c>
      <c r="M19" s="7">
        <v>80.349166666666648</v>
      </c>
      <c r="N19" s="3">
        <f t="shared" si="1"/>
        <v>2.785230075399892</v>
      </c>
      <c r="O19" s="20">
        <f t="shared" si="3"/>
        <v>2.3632267259520678</v>
      </c>
      <c r="P19" s="5">
        <f t="shared" si="4"/>
        <v>1.210475</v>
      </c>
      <c r="Q19" s="7">
        <f t="shared" si="5"/>
        <v>23.06474381086316</v>
      </c>
      <c r="R19" s="7">
        <f t="shared" si="6"/>
        <v>33.754449200270336</v>
      </c>
      <c r="S19" s="36">
        <f t="shared" si="20"/>
        <v>0.93041666666666956</v>
      </c>
      <c r="T19" s="35">
        <f t="shared" si="7"/>
        <v>-1</v>
      </c>
      <c r="U19" s="3">
        <v>7.4917999999999996</v>
      </c>
      <c r="V19" s="13">
        <f t="shared" si="8"/>
        <v>5.5852300753998918</v>
      </c>
      <c r="W19" s="13">
        <f t="shared" si="9"/>
        <v>0.39629999999999921</v>
      </c>
      <c r="X19" s="7">
        <v>13264.82</v>
      </c>
      <c r="Y19" s="1">
        <v>1468</v>
      </c>
      <c r="Z19" s="1">
        <v>2652</v>
      </c>
      <c r="AA19" s="7">
        <f t="shared" si="10"/>
        <v>5794.94</v>
      </c>
      <c r="AB19" s="13">
        <f t="shared" si="11"/>
        <v>109.87277908695326</v>
      </c>
      <c r="AC19" s="6">
        <f t="shared" si="12"/>
        <v>773.50436477215089</v>
      </c>
      <c r="AD19" s="3">
        <v>8.6914390000000008</v>
      </c>
      <c r="AE19" s="3">
        <f t="shared" si="13"/>
        <v>11.404781665475682</v>
      </c>
      <c r="AF19" s="5">
        <f t="shared" si="14"/>
        <v>0.88976400000000044</v>
      </c>
      <c r="AG19" s="1">
        <v>5614</v>
      </c>
      <c r="AH19" s="1">
        <v>8067</v>
      </c>
      <c r="AI19" s="1">
        <v>4399</v>
      </c>
      <c r="AJ19" s="7">
        <f t="shared" si="15"/>
        <v>6026.666666666667</v>
      </c>
      <c r="AK19" s="3">
        <f t="shared" si="2"/>
        <v>108.22578908104452</v>
      </c>
      <c r="AL19" s="7">
        <f t="shared" si="16"/>
        <v>693.40263064225223</v>
      </c>
    </row>
    <row r="20" spans="1:38" x14ac:dyDescent="0.35">
      <c r="A20" s="4">
        <v>2008</v>
      </c>
      <c r="B20" s="14">
        <v>1.51558333333333</v>
      </c>
      <c r="C20" s="14">
        <v>3.5862500000000002</v>
      </c>
      <c r="D20" s="5">
        <f t="shared" si="0"/>
        <v>2.0706666666666704</v>
      </c>
      <c r="E20" s="23">
        <v>1.9275</v>
      </c>
      <c r="F20" s="7">
        <f>Monitor!AA20</f>
        <v>3752.1299999999997</v>
      </c>
      <c r="G20" s="18">
        <f t="shared" si="17"/>
        <v>-35.251616065049859</v>
      </c>
      <c r="H20" s="5">
        <f>Monitor!U20</f>
        <v>8.2623999999999995</v>
      </c>
      <c r="I20" s="37">
        <f t="shared" si="18"/>
        <v>10.285912597773574</v>
      </c>
      <c r="J20" s="7">
        <f t="shared" si="19"/>
        <v>64.505835031423828</v>
      </c>
      <c r="K20" s="5">
        <f t="shared" ca="1" si="21"/>
        <v>109.07665234894111</v>
      </c>
      <c r="L20" s="3">
        <v>3.8</v>
      </c>
      <c r="M20" s="7">
        <v>77.095833333333331</v>
      </c>
      <c r="N20" s="3">
        <f t="shared" si="1"/>
        <v>6.4859125977735745</v>
      </c>
      <c r="O20" s="20">
        <f t="shared" si="3"/>
        <v>1.3874402248938611</v>
      </c>
      <c r="P20" s="5">
        <f t="shared" si="4"/>
        <v>1.6427874999999998</v>
      </c>
      <c r="Q20" s="7">
        <f t="shared" si="5"/>
        <v>14.934048876270328</v>
      </c>
      <c r="R20" s="7">
        <f t="shared" si="6"/>
        <v>37.226402342870024</v>
      </c>
      <c r="S20" s="36">
        <f t="shared" si="20"/>
        <v>-3.0641666666666678</v>
      </c>
      <c r="T20" s="35">
        <f t="shared" si="7"/>
        <v>-2.5</v>
      </c>
      <c r="U20" s="3">
        <v>8.2623999999999995</v>
      </c>
      <c r="V20" s="13">
        <f t="shared" si="8"/>
        <v>10.285912597773574</v>
      </c>
      <c r="W20" s="13">
        <f t="shared" si="9"/>
        <v>0.77059999999999995</v>
      </c>
      <c r="X20" s="7">
        <v>8776.39</v>
      </c>
      <c r="Y20" s="1">
        <v>903</v>
      </c>
      <c r="Z20" s="1">
        <v>1577</v>
      </c>
      <c r="AA20" s="7">
        <f t="shared" si="10"/>
        <v>3752.1299999999997</v>
      </c>
      <c r="AB20" s="13">
        <f t="shared" si="11"/>
        <v>64.505835031423828</v>
      </c>
      <c r="AC20" s="6">
        <f t="shared" si="12"/>
        <v>454.12107862122383</v>
      </c>
      <c r="AD20" s="3">
        <v>9.4237800000000007</v>
      </c>
      <c r="AE20" s="3">
        <f t="shared" si="13"/>
        <v>8.4260040253403332</v>
      </c>
      <c r="AF20" s="5">
        <f t="shared" si="14"/>
        <v>0.73234099999999991</v>
      </c>
      <c r="AG20" s="1">
        <v>3217</v>
      </c>
      <c r="AH20" s="1">
        <v>4810</v>
      </c>
      <c r="AI20" s="1">
        <v>2447</v>
      </c>
      <c r="AJ20" s="7">
        <f t="shared" si="15"/>
        <v>3491.3333333333335</v>
      </c>
      <c r="AK20" s="3">
        <f t="shared" si="2"/>
        <v>57.824442188747952</v>
      </c>
      <c r="AL20" s="7">
        <f t="shared" si="16"/>
        <v>370.48120110330814</v>
      </c>
    </row>
    <row r="21" spans="1:38" x14ac:dyDescent="0.35">
      <c r="A21" s="4">
        <v>2009</v>
      </c>
      <c r="B21" s="14">
        <v>0.27758333333333302</v>
      </c>
      <c r="C21" s="14">
        <v>3.27233333333333</v>
      </c>
      <c r="D21" s="5">
        <f t="shared" si="0"/>
        <v>2.9947499999999971</v>
      </c>
      <c r="E21" s="23">
        <v>0.16</v>
      </c>
      <c r="F21" s="7">
        <f>Monitor!AA21</f>
        <v>4604.0166666666664</v>
      </c>
      <c r="G21" s="17">
        <f>(F21*100/F20)-100</f>
        <v>22.7040818592817</v>
      </c>
      <c r="H21" s="5">
        <f>Monitor!U21</f>
        <v>8.4457000000000004</v>
      </c>
      <c r="I21" s="37">
        <f t="shared" si="18"/>
        <v>2.2184837335398981</v>
      </c>
      <c r="J21" s="7">
        <f>AB21</f>
        <v>77.433444255836108</v>
      </c>
      <c r="K21" s="5">
        <f t="shared" ca="1" si="21"/>
        <v>108.3179312505119</v>
      </c>
      <c r="L21" s="3">
        <v>-0.4</v>
      </c>
      <c r="M21" s="7">
        <v>80.691250000000011</v>
      </c>
      <c r="N21" s="3">
        <f t="shared" si="1"/>
        <v>2.6184837335398981</v>
      </c>
      <c r="O21" s="20">
        <f t="shared" si="3"/>
        <v>1.6654970090734771</v>
      </c>
      <c r="P21" s="5">
        <f t="shared" si="4"/>
        <v>-0.172925</v>
      </c>
      <c r="Q21" s="7">
        <f t="shared" si="5"/>
        <v>18.324687558043884</v>
      </c>
      <c r="R21" s="7">
        <f t="shared" si="6"/>
        <v>38.052264023428705</v>
      </c>
      <c r="S21" s="36">
        <f t="shared" si="20"/>
        <v>-3.3133333333333348</v>
      </c>
      <c r="T21" s="35">
        <f t="shared" si="7"/>
        <v>-2.5</v>
      </c>
      <c r="U21" s="3">
        <v>8.4457000000000004</v>
      </c>
      <c r="V21" s="13">
        <f t="shared" si="8"/>
        <v>2.2184837335398981</v>
      </c>
      <c r="W21" s="13">
        <f t="shared" si="9"/>
        <v>0.18330000000000091</v>
      </c>
      <c r="X21" s="7">
        <v>10428.049999999999</v>
      </c>
      <c r="Y21" s="1">
        <v>1115</v>
      </c>
      <c r="Z21" s="1">
        <v>2269</v>
      </c>
      <c r="AA21" s="7">
        <f t="shared" si="10"/>
        <v>4604.0166666666664</v>
      </c>
      <c r="AB21" s="13">
        <f t="shared" si="11"/>
        <v>77.433444255836108</v>
      </c>
      <c r="AC21" s="6">
        <f t="shared" si="12"/>
        <v>545.13144756108625</v>
      </c>
      <c r="AD21" s="3">
        <v>9.3822489999999998</v>
      </c>
      <c r="AE21" s="3">
        <f t="shared" si="13"/>
        <v>-0.4407042609229137</v>
      </c>
      <c r="AF21" s="5">
        <f t="shared" si="14"/>
        <v>-4.1531000000000873E-2</v>
      </c>
      <c r="AG21" s="1">
        <v>3936</v>
      </c>
      <c r="AH21" s="1">
        <v>5957</v>
      </c>
      <c r="AI21" s="1">
        <v>2964</v>
      </c>
      <c r="AJ21" s="7">
        <f t="shared" si="15"/>
        <v>4285.666666666667</v>
      </c>
      <c r="AK21" s="3">
        <f t="shared" si="2"/>
        <v>71.294612105476091</v>
      </c>
      <c r="AL21" s="7">
        <f t="shared" si="16"/>
        <v>456.7845797597854</v>
      </c>
    </row>
    <row r="22" spans="1:38" x14ac:dyDescent="0.35">
      <c r="A22" s="4">
        <v>2010</v>
      </c>
      <c r="B22" s="14">
        <v>0.19991666666666699</v>
      </c>
      <c r="C22" s="14">
        <v>3.1259999999999999</v>
      </c>
      <c r="D22" s="5">
        <f t="shared" si="0"/>
        <v>2.9260833333333327</v>
      </c>
      <c r="E22" s="23">
        <v>0.17499999999999999</v>
      </c>
      <c r="F22" s="7">
        <f>Monitor!AA22</f>
        <v>5162.17</v>
      </c>
      <c r="G22" s="17">
        <f t="shared" si="17"/>
        <v>12.123182293721797</v>
      </c>
      <c r="H22" s="5">
        <f>Monitor!U22</f>
        <v>8.825899999999999</v>
      </c>
      <c r="I22" s="37">
        <f t="shared" si="18"/>
        <v>4.5016990894774693</v>
      </c>
      <c r="J22" s="7">
        <f t="shared" si="19"/>
        <v>83.080794490183351</v>
      </c>
      <c r="K22" s="5">
        <f t="shared" ca="1" si="21"/>
        <v>106.75418638617396</v>
      </c>
      <c r="L22" s="3">
        <v>1.6</v>
      </c>
      <c r="M22" s="7">
        <v>81.515500000000003</v>
      </c>
      <c r="N22" s="3">
        <f t="shared" si="1"/>
        <v>2.9016990894774692</v>
      </c>
      <c r="O22" s="20">
        <f t="shared" si="3"/>
        <v>1.7869644836884506</v>
      </c>
      <c r="P22" s="5">
        <f t="shared" si="4"/>
        <v>0.69169999999999998</v>
      </c>
      <c r="Q22" s="7">
        <f t="shared" si="5"/>
        <v>20.546222835460501</v>
      </c>
      <c r="R22" s="7">
        <f t="shared" si="6"/>
        <v>39.765262446496962</v>
      </c>
      <c r="S22" s="36">
        <f t="shared" si="20"/>
        <v>-0.86874999999999991</v>
      </c>
      <c r="T22" s="35">
        <f t="shared" si="7"/>
        <v>-2.5</v>
      </c>
      <c r="U22" s="3">
        <v>8.825899999999999</v>
      </c>
      <c r="V22" s="13">
        <f t="shared" si="8"/>
        <v>4.5016990894774693</v>
      </c>
      <c r="W22" s="13">
        <f t="shared" si="9"/>
        <v>0.38019999999999854</v>
      </c>
      <c r="X22" s="7">
        <v>11577.51</v>
      </c>
      <c r="Y22" s="1">
        <v>1257</v>
      </c>
      <c r="Z22" s="1">
        <v>2652</v>
      </c>
      <c r="AA22" s="7">
        <f t="shared" si="10"/>
        <v>5162.17</v>
      </c>
      <c r="AB22" s="13">
        <f t="shared" si="11"/>
        <v>83.080794490183351</v>
      </c>
      <c r="AC22" s="6">
        <f t="shared" si="12"/>
        <v>584.88879321089075</v>
      </c>
      <c r="AD22" s="3">
        <v>9.3207719999999998</v>
      </c>
      <c r="AE22" s="3">
        <f t="shared" si="13"/>
        <v>-0.65524801143095601</v>
      </c>
      <c r="AF22" s="5">
        <f t="shared" si="14"/>
        <v>-6.1477000000000004E-2</v>
      </c>
      <c r="AG22" s="1">
        <v>3804</v>
      </c>
      <c r="AH22" s="1">
        <v>6914</v>
      </c>
      <c r="AI22" s="1">
        <v>2792</v>
      </c>
      <c r="AJ22" s="7">
        <f t="shared" si="15"/>
        <v>4503.333333333333</v>
      </c>
      <c r="AK22" s="3">
        <f t="shared" si="2"/>
        <v>75.409747341450469</v>
      </c>
      <c r="AL22" s="7">
        <f t="shared" si="16"/>
        <v>483.15025121667315</v>
      </c>
    </row>
    <row r="23" spans="1:38" x14ac:dyDescent="0.35">
      <c r="A23" s="4">
        <v>2011</v>
      </c>
      <c r="B23" s="14">
        <v>0.10591666666666701</v>
      </c>
      <c r="C23" s="14">
        <v>2.7317499999999999</v>
      </c>
      <c r="D23" s="5">
        <f t="shared" si="0"/>
        <v>2.625833333333333</v>
      </c>
      <c r="E23" s="23">
        <v>0.10166666666666667</v>
      </c>
      <c r="F23" s="7">
        <f>Monitor!AA23</f>
        <v>5359.8533333333335</v>
      </c>
      <c r="G23" s="17">
        <f t="shared" si="17"/>
        <v>3.8294618994208633</v>
      </c>
      <c r="H23" s="5">
        <f>Monitor!U23</f>
        <v>9.7302999999999997</v>
      </c>
      <c r="I23" s="37">
        <f t="shared" si="18"/>
        <v>10.247113608810437</v>
      </c>
      <c r="J23" s="7">
        <f t="shared" si="19"/>
        <v>78.244535423399384</v>
      </c>
      <c r="K23" s="5">
        <f t="shared" ca="1" si="21"/>
        <v>103.60960695932185</v>
      </c>
      <c r="L23" s="3">
        <v>3.2</v>
      </c>
      <c r="M23" s="7">
        <v>76.324916666666681</v>
      </c>
      <c r="N23" s="3">
        <f t="shared" si="1"/>
        <v>7.0471136088104371</v>
      </c>
      <c r="O23" s="20">
        <f t="shared" si="3"/>
        <v>1.6829425705701262</v>
      </c>
      <c r="P23" s="5">
        <f t="shared" si="4"/>
        <v>1.3834</v>
      </c>
      <c r="Q23" s="7">
        <f t="shared" si="5"/>
        <v>21.333032610714572</v>
      </c>
      <c r="R23" s="7">
        <f t="shared" si="6"/>
        <v>43.84005406623114</v>
      </c>
      <c r="S23" s="36">
        <f t="shared" si="20"/>
        <v>-6.5833333333333313E-2</v>
      </c>
      <c r="T23" s="35">
        <f t="shared" si="7"/>
        <v>-2.5</v>
      </c>
      <c r="U23" s="3">
        <v>9.7302999999999997</v>
      </c>
      <c r="V23" s="13">
        <f t="shared" si="8"/>
        <v>10.247113608810437</v>
      </c>
      <c r="W23" s="13">
        <f t="shared" si="9"/>
        <v>0.90440000000000076</v>
      </c>
      <c r="X23" s="7">
        <v>12217.56</v>
      </c>
      <c r="Y23" s="1">
        <v>1257</v>
      </c>
      <c r="Z23" s="1">
        <v>2605</v>
      </c>
      <c r="AA23" s="7">
        <f t="shared" si="10"/>
        <v>5359.8533333333335</v>
      </c>
      <c r="AB23" s="13">
        <f t="shared" si="11"/>
        <v>78.244535423399384</v>
      </c>
      <c r="AC23" s="6">
        <f t="shared" si="12"/>
        <v>550.84152938073169</v>
      </c>
      <c r="AD23" s="3">
        <v>9.5350470000000005</v>
      </c>
      <c r="AE23" s="3">
        <f t="shared" si="13"/>
        <v>2.2988975591292302</v>
      </c>
      <c r="AF23" s="5">
        <f t="shared" si="14"/>
        <v>0.21427500000000066</v>
      </c>
      <c r="AG23" s="1">
        <v>3159</v>
      </c>
      <c r="AH23" s="1">
        <v>5898</v>
      </c>
      <c r="AI23" s="1">
        <v>2316</v>
      </c>
      <c r="AJ23" s="7">
        <f t="shared" si="15"/>
        <v>3791</v>
      </c>
      <c r="AK23" s="3">
        <f t="shared" si="2"/>
        <v>62.054920323264966</v>
      </c>
      <c r="AL23" s="7">
        <f t="shared" si="16"/>
        <v>397.58587451115864</v>
      </c>
    </row>
    <row r="24" spans="1:38" x14ac:dyDescent="0.35">
      <c r="A24" s="4">
        <v>2012</v>
      </c>
      <c r="B24" s="14">
        <v>0.132333333333333</v>
      </c>
      <c r="C24" s="14">
        <v>1.7354166666666699</v>
      </c>
      <c r="D24" s="5">
        <f t="shared" si="0"/>
        <v>1.603083333333337</v>
      </c>
      <c r="E24" s="23">
        <v>0.14000000000000001</v>
      </c>
      <c r="F24" s="7">
        <f>Monitor!AA24</f>
        <v>5849.7133333333331</v>
      </c>
      <c r="G24" s="17">
        <f t="shared" si="17"/>
        <v>9.1394291883608645</v>
      </c>
      <c r="H24" s="5">
        <f>Monitor!U24</f>
        <v>10.471200000000001</v>
      </c>
      <c r="I24" s="37">
        <f t="shared" si="18"/>
        <v>7.6143592694983795</v>
      </c>
      <c r="J24" s="7">
        <f t="shared" si="19"/>
        <v>79.353387328476117</v>
      </c>
      <c r="K24" s="5">
        <f t="shared" ca="1" si="21"/>
        <v>99.57416022327952</v>
      </c>
      <c r="L24" s="3">
        <v>2.1</v>
      </c>
      <c r="M24" s="7">
        <v>80.42091666666667</v>
      </c>
      <c r="N24" s="3">
        <f t="shared" si="1"/>
        <v>5.5143592694983798</v>
      </c>
      <c r="O24" s="20">
        <f>J24*MAX($D$2:$D$37)/MAX($J$2:$J$37)</f>
        <v>1.706792594925352</v>
      </c>
      <c r="P24" s="5">
        <f t="shared" si="4"/>
        <v>0.90785625000000003</v>
      </c>
      <c r="Q24" s="7">
        <f t="shared" si="5"/>
        <v>23.282750019900757</v>
      </c>
      <c r="R24" s="7">
        <f t="shared" si="6"/>
        <v>47.178193286776313</v>
      </c>
      <c r="S24" s="36">
        <f t="shared" si="20"/>
        <v>1.6666666666666774E-3</v>
      </c>
      <c r="T24" s="35">
        <f t="shared" si="7"/>
        <v>-2.5</v>
      </c>
      <c r="U24" s="3">
        <v>10.471200000000001</v>
      </c>
      <c r="V24" s="13">
        <f t="shared" si="8"/>
        <v>7.6143592694983795</v>
      </c>
      <c r="W24" s="13">
        <f t="shared" si="9"/>
        <v>0.74090000000000167</v>
      </c>
      <c r="X24" s="7">
        <v>13104.14</v>
      </c>
      <c r="Y24" s="1">
        <v>1426</v>
      </c>
      <c r="Z24" s="1">
        <v>3019</v>
      </c>
      <c r="AA24" s="7">
        <f t="shared" si="10"/>
        <v>5849.7133333333331</v>
      </c>
      <c r="AB24" s="13">
        <f t="shared" si="11"/>
        <v>79.353387328476117</v>
      </c>
      <c r="AC24" s="6">
        <f t="shared" si="12"/>
        <v>558.64784679247191</v>
      </c>
      <c r="AD24" s="3">
        <v>9.8079680000000007</v>
      </c>
      <c r="AE24" s="3">
        <f t="shared" si="13"/>
        <v>2.8622931800965432</v>
      </c>
      <c r="AF24" s="5">
        <f t="shared" si="14"/>
        <v>0.27292100000000019</v>
      </c>
      <c r="AG24" s="1">
        <v>3641</v>
      </c>
      <c r="AH24" s="1">
        <v>7612</v>
      </c>
      <c r="AI24" s="1">
        <v>2635</v>
      </c>
      <c r="AJ24" s="7">
        <f t="shared" si="15"/>
        <v>4629.333333333333</v>
      </c>
      <c r="AK24" s="3">
        <f t="shared" si="2"/>
        <v>73.668985448397677</v>
      </c>
      <c r="AL24" s="7">
        <f t="shared" si="16"/>
        <v>471.99718976788392</v>
      </c>
    </row>
    <row r="25" spans="1:38" x14ac:dyDescent="0.35">
      <c r="A25" s="4">
        <v>2013</v>
      </c>
      <c r="B25" s="14">
        <v>8.5000000000000006E-2</v>
      </c>
      <c r="C25" s="14">
        <v>2.3605</v>
      </c>
      <c r="D25" s="5">
        <f t="shared" si="0"/>
        <v>2.2755000000000001</v>
      </c>
      <c r="E25" s="23">
        <v>0.1075</v>
      </c>
      <c r="F25" s="7">
        <f>Monitor!AA25</f>
        <v>7533.5533333333333</v>
      </c>
      <c r="G25" s="17">
        <f t="shared" si="17"/>
        <v>28.785000290612544</v>
      </c>
      <c r="H25" s="5">
        <f>Monitor!U25</f>
        <v>11.0656</v>
      </c>
      <c r="I25" s="37">
        <f t="shared" si="18"/>
        <v>5.6765222706088849</v>
      </c>
      <c r="J25" s="7">
        <f t="shared" si="19"/>
        <v>96.70573738213541</v>
      </c>
      <c r="K25" s="5">
        <f t="shared" ca="1" si="21"/>
        <v>96.286197309360503</v>
      </c>
      <c r="L25" s="3">
        <v>1.5</v>
      </c>
      <c r="M25" s="7">
        <v>81.508416666666662</v>
      </c>
      <c r="N25" s="3">
        <f t="shared" si="1"/>
        <v>4.1765222706088849</v>
      </c>
      <c r="O25" s="20">
        <f t="shared" si="3"/>
        <v>2.0800200471265029</v>
      </c>
      <c r="P25" s="5">
        <f t="shared" si="4"/>
        <v>0.64846874999999993</v>
      </c>
      <c r="Q25" s="7">
        <f t="shared" si="5"/>
        <v>29.984689680791785</v>
      </c>
      <c r="R25" s="7">
        <f t="shared" si="6"/>
        <v>49.856273935571082</v>
      </c>
      <c r="S25" s="36">
        <f t="shared" si="20"/>
        <v>-1.333333333333335E-2</v>
      </c>
      <c r="T25" s="35">
        <f t="shared" si="7"/>
        <v>-2.5</v>
      </c>
      <c r="U25" s="3">
        <v>11.0656</v>
      </c>
      <c r="V25" s="13">
        <f t="shared" si="8"/>
        <v>5.6765222706088849</v>
      </c>
      <c r="W25" s="13">
        <f t="shared" si="9"/>
        <v>0.59439999999999849</v>
      </c>
      <c r="X25" s="7">
        <v>16576.66</v>
      </c>
      <c r="Y25" s="1">
        <v>1848</v>
      </c>
      <c r="Z25" s="1">
        <v>4176</v>
      </c>
      <c r="AA25" s="7">
        <f t="shared" si="10"/>
        <v>7533.5533333333333</v>
      </c>
      <c r="AB25" s="13">
        <f t="shared" si="11"/>
        <v>96.70573738213541</v>
      </c>
      <c r="AC25" s="6">
        <f t="shared" si="12"/>
        <v>680.80839117023334</v>
      </c>
      <c r="AD25" s="3">
        <v>9.8494729999999997</v>
      </c>
      <c r="AE25" s="3">
        <f t="shared" si="13"/>
        <v>0.42317633989016201</v>
      </c>
      <c r="AF25" s="5">
        <f t="shared" si="14"/>
        <v>4.1504999999999015E-2</v>
      </c>
      <c r="AG25" s="1">
        <v>4295</v>
      </c>
      <c r="AH25" s="1">
        <v>9552</v>
      </c>
      <c r="AI25" s="1">
        <v>3109</v>
      </c>
      <c r="AJ25" s="7">
        <f t="shared" si="15"/>
        <v>5652</v>
      </c>
      <c r="AK25" s="3">
        <f t="shared" si="2"/>
        <v>89.564196718928386</v>
      </c>
      <c r="AL25" s="7">
        <f t="shared" si="16"/>
        <v>573.83780837817415</v>
      </c>
    </row>
    <row r="26" spans="1:38" x14ac:dyDescent="0.35">
      <c r="A26" s="4">
        <v>2014</v>
      </c>
      <c r="B26" s="14">
        <v>6.275E-2</v>
      </c>
      <c r="C26" s="14">
        <v>2.4787499999999998</v>
      </c>
      <c r="D26" s="5">
        <f t="shared" si="0"/>
        <v>2.4159999999999999</v>
      </c>
      <c r="E26" s="23">
        <v>8.9166666666666672E-2</v>
      </c>
      <c r="F26" s="7">
        <f>Monitor!AA26</f>
        <v>8205.69</v>
      </c>
      <c r="G26" s="17">
        <f t="shared" si="17"/>
        <v>8.921907590309317</v>
      </c>
      <c r="H26" s="5">
        <f>Monitor!U26</f>
        <v>11.732100000000001</v>
      </c>
      <c r="I26" s="37">
        <f t="shared" si="18"/>
        <v>6.023170908039333</v>
      </c>
      <c r="J26" s="7">
        <f t="shared" si="19"/>
        <v>99.349729878631351</v>
      </c>
      <c r="K26" s="5">
        <f t="shared" ca="1" si="21"/>
        <v>93.451041804773851</v>
      </c>
      <c r="L26" s="3">
        <v>1.6</v>
      </c>
      <c r="M26" s="7">
        <v>83.129416666666685</v>
      </c>
      <c r="N26" s="3">
        <f t="shared" si="1"/>
        <v>4.4231709080393333</v>
      </c>
      <c r="O26" s="20">
        <f t="shared" si="3"/>
        <v>2.1368890349036391</v>
      </c>
      <c r="P26" s="5">
        <f t="shared" si="4"/>
        <v>0.69169999999999998</v>
      </c>
      <c r="Q26" s="7">
        <f t="shared" si="5"/>
        <v>32.659895985353039</v>
      </c>
      <c r="R26" s="7">
        <f t="shared" si="6"/>
        <v>52.859202523090801</v>
      </c>
      <c r="S26" s="36">
        <f t="shared" si="20"/>
        <v>-3.4583333333333327E-2</v>
      </c>
      <c r="T26" s="35">
        <f t="shared" si="7"/>
        <v>-2.5</v>
      </c>
      <c r="U26" s="3">
        <v>11.732100000000001</v>
      </c>
      <c r="V26" s="13">
        <f t="shared" si="8"/>
        <v>6.023170908039333</v>
      </c>
      <c r="W26" s="13">
        <f t="shared" si="9"/>
        <v>0.66650000000000098</v>
      </c>
      <c r="X26" s="7">
        <v>17823.07</v>
      </c>
      <c r="Y26" s="1">
        <v>2058</v>
      </c>
      <c r="Z26" s="1">
        <v>4736</v>
      </c>
      <c r="AA26" s="7">
        <f t="shared" si="10"/>
        <v>8205.69</v>
      </c>
      <c r="AB26" s="13">
        <f t="shared" si="11"/>
        <v>99.349729878631351</v>
      </c>
      <c r="AC26" s="6">
        <f t="shared" si="12"/>
        <v>699.42209834556468</v>
      </c>
      <c r="AD26" s="3">
        <v>10.328136000000001</v>
      </c>
      <c r="AE26" s="3">
        <f t="shared" si="13"/>
        <v>4.8597828533567196</v>
      </c>
      <c r="AF26" s="5">
        <f t="shared" si="14"/>
        <v>0.47866300000000095</v>
      </c>
      <c r="AG26" s="1">
        <v>4272</v>
      </c>
      <c r="AH26" s="1">
        <v>9805</v>
      </c>
      <c r="AI26" s="1">
        <v>3146</v>
      </c>
      <c r="AJ26" s="7">
        <f t="shared" si="15"/>
        <v>5741</v>
      </c>
      <c r="AK26" s="3">
        <f t="shared" si="2"/>
        <v>86.758268288348972</v>
      </c>
      <c r="AL26" s="7">
        <f t="shared" si="16"/>
        <v>555.86022492345182</v>
      </c>
    </row>
    <row r="27" spans="1:38" x14ac:dyDescent="0.35">
      <c r="A27" s="4">
        <v>2015</v>
      </c>
      <c r="B27" s="14">
        <v>0.17199999999999999</v>
      </c>
      <c r="C27" s="14">
        <v>2.0939999999999999</v>
      </c>
      <c r="D27" s="5">
        <f t="shared" si="0"/>
        <v>1.9219999999999999</v>
      </c>
      <c r="E27" s="24">
        <v>0.13250000000000001</v>
      </c>
      <c r="F27" s="7">
        <f>Monitor!AA27</f>
        <v>8158.3433333333332</v>
      </c>
      <c r="G27" s="18">
        <f t="shared" si="17"/>
        <v>-0.57699799366862692</v>
      </c>
      <c r="H27" s="5">
        <f>Monitor!U27</f>
        <v>12.458</v>
      </c>
      <c r="I27" s="37">
        <f t="shared" si="18"/>
        <v>6.1872980966749225</v>
      </c>
      <c r="J27" s="7">
        <f t="shared" si="19"/>
        <v>93.02099752136877</v>
      </c>
      <c r="K27" s="5">
        <f t="shared" ca="1" si="21"/>
        <v>91.941991916965421</v>
      </c>
      <c r="L27" s="3">
        <v>0.1</v>
      </c>
      <c r="M27" s="7">
        <v>96.840666666666664</v>
      </c>
      <c r="N27" s="3">
        <f t="shared" si="1"/>
        <v>6.0872980966749228</v>
      </c>
      <c r="O27" s="20">
        <f t="shared" si="3"/>
        <v>2.0007658789011482</v>
      </c>
      <c r="P27" s="5">
        <f t="shared" si="4"/>
        <v>4.3231249999999999E-2</v>
      </c>
      <c r="Q27" s="7">
        <f t="shared" si="5"/>
        <v>32.471449040783291</v>
      </c>
      <c r="R27" s="7">
        <f t="shared" si="6"/>
        <v>56.129758954719541</v>
      </c>
      <c r="S27" s="36">
        <f t="shared" si="20"/>
        <v>3.4166666666666679E-2</v>
      </c>
      <c r="T27" s="35">
        <f t="shared" si="7"/>
        <v>-2.5</v>
      </c>
      <c r="U27" s="3">
        <v>12.458</v>
      </c>
      <c r="V27" s="13">
        <f t="shared" si="8"/>
        <v>6.1872980966749225</v>
      </c>
      <c r="W27" s="13">
        <f t="shared" si="9"/>
        <v>0.72589999999999932</v>
      </c>
      <c r="X27" s="7">
        <v>17425.03</v>
      </c>
      <c r="Y27" s="1">
        <v>2043</v>
      </c>
      <c r="Z27" s="1">
        <v>5007</v>
      </c>
      <c r="AA27" s="7">
        <f t="shared" si="10"/>
        <v>8158.3433333333332</v>
      </c>
      <c r="AB27" s="13">
        <f t="shared" si="11"/>
        <v>93.02099752136877</v>
      </c>
      <c r="AC27" s="6">
        <f t="shared" si="12"/>
        <v>654.86782255043613</v>
      </c>
      <c r="AD27" s="3">
        <v>10.837680000000001</v>
      </c>
      <c r="AE27" s="3">
        <f t="shared" si="13"/>
        <v>4.9335523854449548</v>
      </c>
      <c r="AF27" s="5">
        <f t="shared" si="14"/>
        <v>0.509544</v>
      </c>
      <c r="AG27" s="1">
        <v>4637</v>
      </c>
      <c r="AH27" s="1">
        <v>10743</v>
      </c>
      <c r="AI27" s="1">
        <v>3267</v>
      </c>
      <c r="AJ27" s="7">
        <f t="shared" si="15"/>
        <v>6215.666666666667</v>
      </c>
      <c r="AK27" s="3">
        <f t="shared" si="2"/>
        <v>89.515175711904277</v>
      </c>
      <c r="AL27" s="7">
        <f t="shared" si="16"/>
        <v>573.52373078617074</v>
      </c>
    </row>
    <row r="28" spans="1:38" x14ac:dyDescent="0.35">
      <c r="A28" s="4">
        <v>2016</v>
      </c>
      <c r="B28" s="14">
        <v>0.45941666666666697</v>
      </c>
      <c r="C28" s="14">
        <v>1.82325</v>
      </c>
      <c r="D28" s="5">
        <f t="shared" si="0"/>
        <v>1.363833333333333</v>
      </c>
      <c r="E28" s="24">
        <v>0.39500000000000002</v>
      </c>
      <c r="F28" s="7">
        <f>Monitor!AA28</f>
        <v>9127.8666666666668</v>
      </c>
      <c r="G28" s="17">
        <f t="shared" si="17"/>
        <v>11.883826087240749</v>
      </c>
      <c r="H28" s="5">
        <f>Monitor!U28</f>
        <v>13.275399999999999</v>
      </c>
      <c r="I28" s="37">
        <f t="shared" si="18"/>
        <v>6.5612457858404127</v>
      </c>
      <c r="J28" s="7">
        <f t="shared" si="19"/>
        <v>97.667261980578346</v>
      </c>
      <c r="K28" s="5">
        <f ca="1">AVERAGE(OFFSET(J29,-14,0,14,1))</f>
        <v>92.754955364114394</v>
      </c>
      <c r="L28" s="3">
        <v>1.3</v>
      </c>
      <c r="M28" s="7">
        <v>97.226583333333338</v>
      </c>
      <c r="N28" s="3">
        <f t="shared" si="1"/>
        <v>5.2612457858404129</v>
      </c>
      <c r="O28" s="20">
        <f t="shared" si="3"/>
        <v>2.1007012444856992</v>
      </c>
      <c r="P28" s="5">
        <f t="shared" si="4"/>
        <v>0.56200625000000004</v>
      </c>
      <c r="Q28" s="7">
        <f t="shared" si="5"/>
        <v>36.330299572796982</v>
      </c>
      <c r="R28" s="7">
        <f t="shared" si="6"/>
        <v>59.812570398738465</v>
      </c>
      <c r="S28" s="36">
        <f t="shared" si="20"/>
        <v>0.28416666666666668</v>
      </c>
      <c r="T28" s="35">
        <f t="shared" si="7"/>
        <v>-2.5</v>
      </c>
      <c r="U28" s="3">
        <v>13.275399999999999</v>
      </c>
      <c r="V28" s="13">
        <f t="shared" si="8"/>
        <v>6.5612457858404127</v>
      </c>
      <c r="W28" s="13">
        <f t="shared" si="9"/>
        <v>0.81739999999999924</v>
      </c>
      <c r="X28" s="7">
        <v>19762.599999999999</v>
      </c>
      <c r="Y28" s="1">
        <v>2238</v>
      </c>
      <c r="Z28" s="1">
        <v>5383</v>
      </c>
      <c r="AA28" s="7">
        <f t="shared" si="10"/>
        <v>9127.8666666666668</v>
      </c>
      <c r="AB28" s="13">
        <f t="shared" si="11"/>
        <v>97.667261980578346</v>
      </c>
      <c r="AC28" s="6">
        <f t="shared" si="12"/>
        <v>687.57752434327153</v>
      </c>
      <c r="AD28" s="3">
        <v>11.392602</v>
      </c>
      <c r="AE28" s="3">
        <f t="shared" si="13"/>
        <v>5.1203025001660762</v>
      </c>
      <c r="AF28" s="5">
        <f t="shared" si="14"/>
        <v>0.55492199999999947</v>
      </c>
      <c r="AG28" s="1">
        <v>4862</v>
      </c>
      <c r="AH28" s="1">
        <v>11481</v>
      </c>
      <c r="AI28" s="1">
        <v>3290</v>
      </c>
      <c r="AJ28" s="7">
        <f t="shared" si="15"/>
        <v>6544.333333333333</v>
      </c>
      <c r="AK28" s="3">
        <f t="shared" si="2"/>
        <v>89.657734811026771</v>
      </c>
      <c r="AL28" s="7">
        <f t="shared" si="16"/>
        <v>574.4371069342485</v>
      </c>
    </row>
    <row r="29" spans="1:38" x14ac:dyDescent="0.35">
      <c r="A29" s="4">
        <v>2017</v>
      </c>
      <c r="B29" s="14">
        <v>1.09391666666667</v>
      </c>
      <c r="C29" s="14">
        <v>2.3335833333333298</v>
      </c>
      <c r="D29" s="5">
        <f t="shared" si="0"/>
        <v>1.2396666666666598</v>
      </c>
      <c r="E29" s="24">
        <v>1.0016666666666667</v>
      </c>
      <c r="F29" s="7">
        <f>Monitor!AA29</f>
        <v>11431.74</v>
      </c>
      <c r="G29" s="17">
        <f t="shared" si="17"/>
        <v>25.239997662834682</v>
      </c>
      <c r="H29" s="5">
        <f>Monitor!U29</f>
        <v>13.8584</v>
      </c>
      <c r="I29" s="37">
        <f t="shared" si="18"/>
        <v>4.3915814212754469</v>
      </c>
      <c r="J29" s="7">
        <f t="shared" si="19"/>
        <v>117.17274032683821</v>
      </c>
      <c r="K29" s="5">
        <f ca="1">AVERAGE(OFFSET(J30,-14,0,14,1))</f>
        <v>93.555667897121467</v>
      </c>
      <c r="L29" s="3">
        <v>2.1</v>
      </c>
      <c r="M29" s="7">
        <v>95.790583333333316</v>
      </c>
      <c r="N29" s="3">
        <f t="shared" si="1"/>
        <v>2.2915814212754468</v>
      </c>
      <c r="O29" s="20">
        <f t="shared" si="3"/>
        <v>2.5202398063881009</v>
      </c>
      <c r="P29" s="5">
        <f t="shared" si="4"/>
        <v>0.90785625000000003</v>
      </c>
      <c r="Q29" s="7">
        <f t="shared" si="5"/>
        <v>45.500066335871786</v>
      </c>
      <c r="R29" s="7">
        <f t="shared" si="6"/>
        <v>62.43928812795675</v>
      </c>
      <c r="S29" s="36">
        <f t="shared" si="20"/>
        <v>0.73791666666666667</v>
      </c>
      <c r="T29" s="35">
        <f t="shared" si="7"/>
        <v>-1</v>
      </c>
      <c r="U29" s="3">
        <v>13.8584</v>
      </c>
      <c r="V29" s="13">
        <f t="shared" si="8"/>
        <v>4.3915814212754469</v>
      </c>
      <c r="W29" s="13">
        <f t="shared" si="9"/>
        <v>0.58300000000000018</v>
      </c>
      <c r="X29" s="7">
        <v>24719.22</v>
      </c>
      <c r="Y29" s="1">
        <v>2673</v>
      </c>
      <c r="Z29" s="1">
        <v>6903</v>
      </c>
      <c r="AA29" s="7">
        <f t="shared" si="10"/>
        <v>11431.74</v>
      </c>
      <c r="AB29" s="13">
        <f t="shared" si="11"/>
        <v>117.17274032683821</v>
      </c>
      <c r="AC29" s="6">
        <f t="shared" si="12"/>
        <v>824.89609190094097</v>
      </c>
      <c r="AD29" s="3">
        <v>11.871539</v>
      </c>
      <c r="AE29" s="3">
        <f t="shared" si="13"/>
        <v>4.2039298836209724</v>
      </c>
      <c r="AF29" s="5">
        <f t="shared" si="14"/>
        <v>0.47893700000000017</v>
      </c>
      <c r="AG29" s="1">
        <v>5312</v>
      </c>
      <c r="AH29" s="1">
        <v>12917</v>
      </c>
      <c r="AI29" s="1">
        <v>3503</v>
      </c>
      <c r="AJ29" s="7">
        <f t="shared" si="15"/>
        <v>7244</v>
      </c>
      <c r="AK29" s="3">
        <f t="shared" si="2"/>
        <v>95.239409506135544</v>
      </c>
      <c r="AL29" s="7">
        <f t="shared" si="16"/>
        <v>610.1988967058104</v>
      </c>
    </row>
    <row r="30" spans="1:38" x14ac:dyDescent="0.35">
      <c r="A30" s="4">
        <v>2018</v>
      </c>
      <c r="B30" s="14">
        <v>2.1680000000000001</v>
      </c>
      <c r="C30" s="14">
        <v>2.8922500000000002</v>
      </c>
      <c r="D30" s="5">
        <f t="shared" si="0"/>
        <v>0.72425000000000006</v>
      </c>
      <c r="E30" s="24">
        <v>1.8316666666666668</v>
      </c>
      <c r="F30" s="7">
        <f>Monitor!AA30</f>
        <v>10822.82</v>
      </c>
      <c r="G30" s="18">
        <f t="shared" si="17"/>
        <v>-5.3265732075781926</v>
      </c>
      <c r="H30" s="5">
        <f>Monitor!U30</f>
        <v>14.4346</v>
      </c>
      <c r="I30" s="37">
        <f t="shared" si="18"/>
        <v>4.1577671304046646</v>
      </c>
      <c r="J30" s="7">
        <f t="shared" si="19"/>
        <v>106.50328975958021</v>
      </c>
      <c r="K30" s="5">
        <f ca="1">AVERAGE(OFFSET(J31,-14,0,14,1))</f>
        <v>93.688613100198992</v>
      </c>
      <c r="L30" s="3">
        <v>2.4</v>
      </c>
      <c r="M30" s="7">
        <v>93.598499999999987</v>
      </c>
      <c r="N30" s="3">
        <f t="shared" si="1"/>
        <v>1.7577671304046647</v>
      </c>
      <c r="O30" s="20">
        <f t="shared" si="3"/>
        <v>2.290753204326148</v>
      </c>
      <c r="P30" s="5">
        <f t="shared" si="4"/>
        <v>1.03755</v>
      </c>
      <c r="Q30" s="7">
        <f t="shared" si="5"/>
        <v>43.076471992994932</v>
      </c>
      <c r="R30" s="7">
        <f t="shared" si="6"/>
        <v>65.035368326199603</v>
      </c>
      <c r="S30" s="36">
        <f t="shared" si="20"/>
        <v>1.1333333333333333</v>
      </c>
      <c r="T30" s="35">
        <f t="shared" si="7"/>
        <v>0.5</v>
      </c>
      <c r="U30" s="3">
        <v>14.4346</v>
      </c>
      <c r="V30" s="13">
        <f t="shared" si="8"/>
        <v>4.1577671304046646</v>
      </c>
      <c r="W30" s="13">
        <f t="shared" si="9"/>
        <v>0.57620000000000005</v>
      </c>
      <c r="X30" s="7">
        <v>23327.46</v>
      </c>
      <c r="Y30" s="1">
        <v>2506</v>
      </c>
      <c r="Z30" s="1">
        <v>6635</v>
      </c>
      <c r="AA30" s="7">
        <f t="shared" si="10"/>
        <v>10822.82</v>
      </c>
      <c r="AB30" s="13">
        <f t="shared" si="11"/>
        <v>106.50328975958021</v>
      </c>
      <c r="AC30" s="6">
        <f t="shared" si="12"/>
        <v>749.78315990744466</v>
      </c>
      <c r="AD30" s="3">
        <v>12.363619</v>
      </c>
      <c r="AE30" s="3">
        <f t="shared" si="13"/>
        <v>4.1450396616647538</v>
      </c>
      <c r="AF30" s="5">
        <f t="shared" si="14"/>
        <v>0.49207999999999963</v>
      </c>
      <c r="AG30" s="1">
        <v>4730</v>
      </c>
      <c r="AH30" s="1">
        <v>10558</v>
      </c>
      <c r="AI30" s="1">
        <v>3001</v>
      </c>
      <c r="AJ30" s="7">
        <f t="shared" si="15"/>
        <v>6096.333333333333</v>
      </c>
      <c r="AK30" s="3">
        <f t="shared" si="2"/>
        <v>76.960586360258233</v>
      </c>
      <c r="AL30" s="7">
        <f t="shared" si="16"/>
        <v>493.08647681017453</v>
      </c>
    </row>
    <row r="31" spans="1:38" x14ac:dyDescent="0.35">
      <c r="A31" s="4">
        <v>2019</v>
      </c>
      <c r="B31" s="14">
        <v>2.0724166666666699</v>
      </c>
      <c r="C31" s="14">
        <v>2.0796666666666699</v>
      </c>
      <c r="D31" s="5">
        <f t="shared" si="0"/>
        <v>7.2499999999999787E-3</v>
      </c>
      <c r="E31" s="24">
        <v>2.1583333333333332</v>
      </c>
      <c r="F31" s="7">
        <f>Monitor!AA31</f>
        <v>13580.146666666667</v>
      </c>
      <c r="G31" s="17">
        <f>(F31*100/F30)-100</f>
        <v>25.476970573904651</v>
      </c>
      <c r="H31" s="5">
        <f>Monitor!U31</f>
        <v>15.402100000000001</v>
      </c>
      <c r="I31" s="37">
        <f t="shared" si="18"/>
        <v>6.7026450334612662</v>
      </c>
      <c r="J31" s="7">
        <f t="shared" si="19"/>
        <v>125.24253874865155</v>
      </c>
      <c r="K31" s="5">
        <f t="shared" ca="1" si="21"/>
        <v>95.492697868497842</v>
      </c>
      <c r="L31" s="3">
        <v>1.8</v>
      </c>
      <c r="M31" s="7">
        <v>97.189833333333354</v>
      </c>
      <c r="N31" s="3">
        <f t="shared" si="1"/>
        <v>4.9026450334612663</v>
      </c>
      <c r="O31" s="20">
        <f t="shared" si="3"/>
        <v>2.6938111264361955</v>
      </c>
      <c r="P31" s="5">
        <f t="shared" si="4"/>
        <v>0.77816249999999998</v>
      </c>
      <c r="Q31" s="7">
        <f t="shared" si="5"/>
        <v>54.051052086926525</v>
      </c>
      <c r="R31" s="7">
        <f t="shared" si="6"/>
        <v>69.394458211308859</v>
      </c>
      <c r="S31" s="36">
        <f t="shared" si="20"/>
        <v>0.74166666666666647</v>
      </c>
      <c r="T31" s="35">
        <f t="shared" si="7"/>
        <v>-1</v>
      </c>
      <c r="U31" s="3">
        <v>15.402100000000001</v>
      </c>
      <c r="V31" s="13">
        <f t="shared" si="8"/>
        <v>6.7026450334612662</v>
      </c>
      <c r="W31" s="13">
        <f t="shared" si="9"/>
        <v>0.96750000000000114</v>
      </c>
      <c r="X31" s="7">
        <v>28538.44</v>
      </c>
      <c r="Y31" s="1">
        <v>3230</v>
      </c>
      <c r="Z31" s="1">
        <v>8972</v>
      </c>
      <c r="AA31" s="7">
        <f t="shared" si="10"/>
        <v>13580.146666666667</v>
      </c>
      <c r="AB31" s="13">
        <f t="shared" si="11"/>
        <v>125.24253874865155</v>
      </c>
      <c r="AC31" s="6">
        <f t="shared" si="12"/>
        <v>881.70747279050693</v>
      </c>
      <c r="AD31" s="3">
        <v>12.995488999999999</v>
      </c>
      <c r="AE31" s="3">
        <f t="shared" si="13"/>
        <v>5.1107204128499859</v>
      </c>
      <c r="AF31" s="5">
        <f t="shared" si="14"/>
        <v>0.63186999999999927</v>
      </c>
      <c r="AG31" s="1">
        <v>5978</v>
      </c>
      <c r="AH31" s="1">
        <v>13249</v>
      </c>
      <c r="AI31" s="1">
        <v>3745</v>
      </c>
      <c r="AJ31" s="7">
        <f t="shared" si="15"/>
        <v>7657.333333333333</v>
      </c>
      <c r="AK31" s="3">
        <f t="shared" si="2"/>
        <v>91.966615244527006</v>
      </c>
      <c r="AL31" s="7">
        <f t="shared" si="16"/>
        <v>589.23010387168449</v>
      </c>
    </row>
    <row r="32" spans="1:38" x14ac:dyDescent="0.35">
      <c r="A32" s="4">
        <v>2020</v>
      </c>
      <c r="B32" s="14">
        <v>0.32174999999999998</v>
      </c>
      <c r="C32" s="14">
        <v>0.82083333333333297</v>
      </c>
      <c r="D32" s="5">
        <f t="shared" si="0"/>
        <v>0.49908333333333299</v>
      </c>
      <c r="E32" s="23">
        <v>0.37583333333333335</v>
      </c>
      <c r="F32" s="7">
        <f>Monitor!AA32</f>
        <v>15750.159999999998</v>
      </c>
      <c r="G32" s="17">
        <f t="shared" si="17"/>
        <v>15.979307047248355</v>
      </c>
      <c r="H32" s="5">
        <f>Monitor!U32</f>
        <v>19.187999999999999</v>
      </c>
      <c r="I32" s="37">
        <f t="shared" si="18"/>
        <v>24.580414359080891</v>
      </c>
      <c r="J32" s="7">
        <f>AB32</f>
        <v>116.59571796766917</v>
      </c>
      <c r="K32" s="5">
        <f ca="1">AVERAGE(OFFSET(J33,-14,0,14,1))</f>
        <v>96.053484941551801</v>
      </c>
      <c r="L32" s="3">
        <v>1.17</v>
      </c>
      <c r="M32" s="7">
        <v>95.356416666666675</v>
      </c>
      <c r="N32" s="3">
        <f t="shared" si="1"/>
        <v>23.410414359080889</v>
      </c>
      <c r="O32" s="20">
        <f t="shared" si="3"/>
        <v>2.5078287736282854</v>
      </c>
      <c r="P32" s="5">
        <f t="shared" si="4"/>
        <v>0.50580562499999993</v>
      </c>
      <c r="Q32" s="7">
        <f t="shared" si="5"/>
        <v>62.688035662164658</v>
      </c>
      <c r="R32" s="7">
        <f t="shared" si="6"/>
        <v>86.451903581887819</v>
      </c>
      <c r="S32" s="36">
        <f t="shared" si="20"/>
        <v>-1.6191666666666666</v>
      </c>
      <c r="T32" s="35">
        <f t="shared" si="7"/>
        <v>-1</v>
      </c>
      <c r="U32" s="3">
        <v>19.187999999999999</v>
      </c>
      <c r="V32" s="13">
        <f t="shared" si="8"/>
        <v>24.580414359080891</v>
      </c>
      <c r="W32" s="13">
        <f t="shared" si="9"/>
        <v>3.785899999999998</v>
      </c>
      <c r="X32" s="7">
        <v>30606.48</v>
      </c>
      <c r="Y32" s="1">
        <v>3756</v>
      </c>
      <c r="Z32" s="1">
        <v>12888</v>
      </c>
      <c r="AA32" s="7">
        <f t="shared" si="10"/>
        <v>15750.159999999998</v>
      </c>
      <c r="AB32" s="13">
        <f t="shared" si="11"/>
        <v>116.59571796766917</v>
      </c>
      <c r="AC32" s="6">
        <f t="shared" si="12"/>
        <v>820.83385449239097</v>
      </c>
      <c r="AD32" s="3">
        <v>14.492039</v>
      </c>
      <c r="AE32" s="3">
        <f t="shared" si="13"/>
        <v>11.515919100851079</v>
      </c>
      <c r="AF32" s="5">
        <f t="shared" si="14"/>
        <v>1.4965500000000009</v>
      </c>
      <c r="AG32" s="1">
        <v>5551</v>
      </c>
      <c r="AH32" s="7">
        <v>13718</v>
      </c>
      <c r="AI32" s="7">
        <v>3552</v>
      </c>
      <c r="AJ32" s="7">
        <f t="shared" si="15"/>
        <v>7607</v>
      </c>
      <c r="AK32" s="3">
        <f t="shared" si="2"/>
        <v>81.927404827859931</v>
      </c>
      <c r="AL32" s="7">
        <f t="shared" si="16"/>
        <v>524.90888273209862</v>
      </c>
    </row>
    <row r="33" spans="1:40" x14ac:dyDescent="0.35">
      <c r="A33" s="4">
        <v>2021</v>
      </c>
      <c r="B33" s="19">
        <v>0.2</v>
      </c>
      <c r="C33" s="20">
        <v>1.5740000000000001</v>
      </c>
      <c r="D33" s="20">
        <f>C33-B33</f>
        <v>1.3740000000000001</v>
      </c>
      <c r="E33" s="23">
        <v>0.08</v>
      </c>
      <c r="F33" s="10">
        <f>Monitor!AA33</f>
        <v>18916.333333333332</v>
      </c>
      <c r="G33" s="21">
        <f>(F33*100/F32)-100</f>
        <v>20.102483614981281</v>
      </c>
      <c r="H33" s="5">
        <f>Monitor!U33</f>
        <v>21.594000000000001</v>
      </c>
      <c r="I33" s="38">
        <f>(H33*100/H32)-100</f>
        <v>12.53908692933085</v>
      </c>
      <c r="J33" s="7">
        <f t="shared" si="19"/>
        <v>124.43174801642429</v>
      </c>
      <c r="K33" s="5">
        <f t="shared" ca="1" si="21"/>
        <v>97.093411293656871</v>
      </c>
      <c r="L33" s="13">
        <v>4.7</v>
      </c>
      <c r="M33" s="7">
        <v>92.763750000000002</v>
      </c>
      <c r="N33" s="3">
        <f>I33-L33</f>
        <v>7.8390869293308496</v>
      </c>
      <c r="O33" s="20">
        <f t="shared" si="3"/>
        <v>2.6763720269296898</v>
      </c>
      <c r="P33" s="5">
        <f t="shared" si="4"/>
        <v>2.0318687500000001</v>
      </c>
      <c r="Q33" s="7">
        <f t="shared" si="5"/>
        <v>75.289887759704925</v>
      </c>
      <c r="R33" s="7">
        <f t="shared" si="6"/>
        <v>97.292182924082027</v>
      </c>
      <c r="S33" s="36">
        <f t="shared" si="20"/>
        <v>-1.1870833333333333</v>
      </c>
      <c r="T33" s="35">
        <f t="shared" si="7"/>
        <v>-1</v>
      </c>
      <c r="U33" s="13">
        <v>21.594000000000001</v>
      </c>
      <c r="V33" s="13">
        <f t="shared" si="8"/>
        <v>12.53908692933085</v>
      </c>
      <c r="W33" s="13">
        <f t="shared" si="9"/>
        <v>2.4060000000000024</v>
      </c>
      <c r="X33" s="22">
        <v>36338</v>
      </c>
      <c r="Y33" s="22">
        <v>4766</v>
      </c>
      <c r="Z33" s="22">
        <v>15645</v>
      </c>
      <c r="AA33" s="10">
        <f t="shared" si="10"/>
        <v>18916.333333333332</v>
      </c>
      <c r="AB33" s="13">
        <f t="shared" si="11"/>
        <v>124.43174801642429</v>
      </c>
      <c r="AC33" s="6">
        <f t="shared" si="12"/>
        <v>875.99950603562706</v>
      </c>
      <c r="AD33" s="13">
        <v>15.396000000000001</v>
      </c>
      <c r="AE33" s="13">
        <f t="shared" si="13"/>
        <v>6.2376384717154139</v>
      </c>
      <c r="AF33" s="20">
        <f t="shared" si="14"/>
        <v>0.90396100000000068</v>
      </c>
      <c r="AG33" s="10">
        <v>7170</v>
      </c>
      <c r="AH33" s="10">
        <v>15946</v>
      </c>
      <c r="AI33" s="10">
        <v>4298</v>
      </c>
      <c r="AJ33" s="7">
        <f t="shared" si="15"/>
        <v>9138</v>
      </c>
      <c r="AK33" s="3">
        <f t="shared" si="2"/>
        <v>92.637862840246456</v>
      </c>
      <c r="AL33" s="7">
        <f t="shared" si="16"/>
        <v>593.53078721745908</v>
      </c>
    </row>
    <row r="34" spans="1:40" x14ac:dyDescent="0.35">
      <c r="A34" s="4">
        <v>2022</v>
      </c>
      <c r="B34" s="19">
        <v>4.76</v>
      </c>
      <c r="C34" s="20">
        <v>3.87</v>
      </c>
      <c r="D34" s="20">
        <f>C34-B34</f>
        <v>-0.88999999999999968</v>
      </c>
      <c r="E34" s="24">
        <v>4.0999999999999996</v>
      </c>
      <c r="F34" s="10">
        <f>Monitor!AA34</f>
        <v>15817.333333333334</v>
      </c>
      <c r="G34" s="25">
        <f>(F34*100/F33)-100</f>
        <v>-16.382667535991814</v>
      </c>
      <c r="H34" s="5">
        <f>Monitor!U34</f>
        <v>21.236000000000001</v>
      </c>
      <c r="I34" s="38">
        <f>(H34*100/H33)-100</f>
        <v>-1.6578679262758271</v>
      </c>
      <c r="J34" s="7">
        <f t="shared" si="19"/>
        <v>105.80054167594193</v>
      </c>
      <c r="K34" s="5">
        <f ca="1">AVERAGE(OFFSET(J35,-14,0,14,1))</f>
        <v>100.04303319683673</v>
      </c>
      <c r="L34" s="13">
        <v>8</v>
      </c>
      <c r="M34" s="7">
        <v>103</v>
      </c>
      <c r="N34" s="3">
        <f>I34-L34</f>
        <v>-9.6578679262758271</v>
      </c>
      <c r="O34" s="20">
        <f t="shared" si="3"/>
        <v>2.2756379677164387</v>
      </c>
      <c r="P34" s="5">
        <f t="shared" si="4"/>
        <v>3.4584999999999999</v>
      </c>
      <c r="Q34" s="7">
        <f t="shared" si="5"/>
        <v>62.955395759811076</v>
      </c>
      <c r="R34" s="7">
        <f t="shared" si="6"/>
        <v>95.679207028610065</v>
      </c>
      <c r="S34" s="36">
        <f t="shared" si="20"/>
        <v>3.8720833333333329</v>
      </c>
      <c r="T34" s="35">
        <f t="shared" si="7"/>
        <v>5</v>
      </c>
      <c r="U34" s="13">
        <v>21.236000000000001</v>
      </c>
      <c r="V34" s="13">
        <f t="shared" si="8"/>
        <v>-1.6578679262758271</v>
      </c>
      <c r="W34" s="13">
        <f t="shared" si="9"/>
        <v>-0.35800000000000054</v>
      </c>
      <c r="X34" s="22">
        <v>33147</v>
      </c>
      <c r="Y34" s="22">
        <v>3839</v>
      </c>
      <c r="Z34" s="22">
        <v>10466</v>
      </c>
      <c r="AA34" s="10">
        <f t="shared" si="10"/>
        <v>15817.333333333334</v>
      </c>
      <c r="AB34" s="13">
        <f t="shared" si="11"/>
        <v>105.80054167594193</v>
      </c>
      <c r="AC34" s="26">
        <f t="shared" si="12"/>
        <v>744.83581339863122</v>
      </c>
      <c r="AD34" s="13">
        <v>16.068000000000001</v>
      </c>
      <c r="AE34" s="13">
        <f t="shared" si="13"/>
        <v>4.3647700701480971</v>
      </c>
      <c r="AF34" s="20">
        <f t="shared" si="14"/>
        <v>0.6720000000000006</v>
      </c>
      <c r="AG34" s="10">
        <v>6473</v>
      </c>
      <c r="AH34" s="10">
        <v>13923</v>
      </c>
      <c r="AI34" s="10">
        <v>3793</v>
      </c>
      <c r="AJ34" s="7">
        <f t="shared" si="15"/>
        <v>8063</v>
      </c>
      <c r="AK34" s="3">
        <f t="shared" si="2"/>
        <v>78.321340639102914</v>
      </c>
      <c r="AL34" s="10">
        <f t="shared" si="16"/>
        <v>501.80482947473234</v>
      </c>
    </row>
    <row r="35" spans="1:40" x14ac:dyDescent="0.35">
      <c r="A35" s="4">
        <v>2023</v>
      </c>
      <c r="B35" s="19">
        <v>5.26</v>
      </c>
      <c r="C35" s="20">
        <v>3.86</v>
      </c>
      <c r="D35" s="20">
        <f>C35-B35</f>
        <v>-1.4</v>
      </c>
      <c r="E35" s="24">
        <v>5.33</v>
      </c>
      <c r="F35" s="10">
        <v>18896</v>
      </c>
      <c r="G35" s="21">
        <f>(F35*100/F34)-100</f>
        <v>19.463879288544206</v>
      </c>
      <c r="H35" s="5">
        <f>Monitor!U35</f>
        <v>20.864999999999998</v>
      </c>
      <c r="I35" s="38">
        <f>(H35*100/H34)-100</f>
        <v>-1.7470333396119884</v>
      </c>
      <c r="J35" s="7">
        <f t="shared" si="19"/>
        <v>128.6385602974388</v>
      </c>
      <c r="K35" s="5">
        <f ca="1">AVERAGE(OFFSET(J36,-14,0,14,1))</f>
        <v>103.70054148552263</v>
      </c>
      <c r="L35" s="13">
        <v>4.0999999999999996</v>
      </c>
      <c r="M35" s="7">
        <v>101</v>
      </c>
      <c r="N35" s="3">
        <f t="shared" si="1"/>
        <v>-5.847033339611988</v>
      </c>
      <c r="O35" s="20">
        <f t="shared" si="3"/>
        <v>2.766855323121634</v>
      </c>
      <c r="P35" s="5">
        <f t="shared" si="4"/>
        <v>1.7724812499999998</v>
      </c>
      <c r="Q35" s="7">
        <f t="shared" si="5"/>
        <v>75.208957996125974</v>
      </c>
      <c r="R35" s="7">
        <f t="shared" si="6"/>
        <v>94.007659382743867</v>
      </c>
      <c r="S35" s="36">
        <f t="shared" si="20"/>
        <v>3.24</v>
      </c>
      <c r="T35" s="35">
        <f t="shared" si="7"/>
        <v>5</v>
      </c>
      <c r="U35" s="13">
        <v>20.864999999999998</v>
      </c>
      <c r="V35" s="13">
        <f t="shared" si="8"/>
        <v>-1.7470333396119884</v>
      </c>
      <c r="W35" s="13">
        <f t="shared" si="9"/>
        <v>-0.37100000000000222</v>
      </c>
      <c r="X35" s="22">
        <v>37466</v>
      </c>
      <c r="Y35" s="22">
        <v>4697</v>
      </c>
      <c r="Z35" s="22">
        <v>14524</v>
      </c>
      <c r="AA35" s="10">
        <f>AVERAGE(X35:Z35)</f>
        <v>18895.666666666668</v>
      </c>
      <c r="AB35" s="13">
        <f t="shared" si="11"/>
        <v>128.6385602974388</v>
      </c>
      <c r="AC35" s="26">
        <f t="shared" si="12"/>
        <v>905.61546449396928</v>
      </c>
      <c r="AD35" s="13">
        <v>16.111999999999998</v>
      </c>
      <c r="AE35" s="13">
        <f t="shared" si="13"/>
        <v>0.27383619616627186</v>
      </c>
      <c r="AF35" s="20">
        <f t="shared" si="14"/>
        <v>4.399999999999693E-2</v>
      </c>
      <c r="AG35" s="22">
        <v>7543</v>
      </c>
      <c r="AH35" s="22">
        <v>16751</v>
      </c>
      <c r="AI35" s="22">
        <v>4521</v>
      </c>
      <c r="AJ35" s="7">
        <f t="shared" si="15"/>
        <v>9605</v>
      </c>
      <c r="AK35" s="3">
        <f t="shared" si="2"/>
        <v>93.045032517035054</v>
      </c>
      <c r="AL35" s="10">
        <f t="shared" si="16"/>
        <v>596.13952333664361</v>
      </c>
    </row>
    <row r="36" spans="1:40" s="31" customFormat="1" x14ac:dyDescent="0.35">
      <c r="A36" s="29">
        <v>2024</v>
      </c>
      <c r="B36" s="19">
        <v>4.26</v>
      </c>
      <c r="C36" s="20">
        <v>4.57</v>
      </c>
      <c r="D36" s="20">
        <f>C36-B36</f>
        <v>0.3100000000000005</v>
      </c>
      <c r="E36" s="39">
        <v>4.4800000000000004</v>
      </c>
      <c r="F36" s="10">
        <f>Monitor!AA36</f>
        <v>23145.666666666668</v>
      </c>
      <c r="G36" s="21">
        <f t="shared" ref="G36:G37" si="22">(F36*100/F35)-100</f>
        <v>22.489768557719458</v>
      </c>
      <c r="H36" s="20">
        <f>Monitor!U36</f>
        <v>21.446999999999999</v>
      </c>
      <c r="I36" s="38">
        <f>(H36*100/H35)-100</f>
        <v>2.7893601725377408</v>
      </c>
      <c r="J36" s="10">
        <f>AB36</f>
        <v>153.29588018950167</v>
      </c>
      <c r="K36" s="5">
        <f ca="1">AVERAGE(OFFSET(J37,-14,0,14,1))</f>
        <v>108.71590474975967</v>
      </c>
      <c r="L36" s="13">
        <v>2.96</v>
      </c>
      <c r="M36" s="10">
        <v>108</v>
      </c>
      <c r="N36" s="13">
        <f>I36-L36</f>
        <v>-0.17063982746225914</v>
      </c>
      <c r="O36" s="20">
        <f t="shared" si="3"/>
        <v>3.2972035844790448</v>
      </c>
      <c r="P36" s="5">
        <f t="shared" si="4"/>
        <v>1.2796449999999999</v>
      </c>
      <c r="Q36" s="7">
        <f>(F36*100/MAX($F$2:$F$37))</f>
        <v>92.123278584127164</v>
      </c>
      <c r="R36" s="7">
        <f t="shared" si="6"/>
        <v>96.629871592701065</v>
      </c>
      <c r="S36" s="36">
        <f t="shared" si="20"/>
        <v>-0.23499999999999943</v>
      </c>
      <c r="T36" s="35">
        <f t="shared" si="7"/>
        <v>2</v>
      </c>
      <c r="U36" s="13">
        <v>21.446999999999999</v>
      </c>
      <c r="V36" s="13">
        <f>(U36*100/U35)-100</f>
        <v>2.7893601725377408</v>
      </c>
      <c r="W36" s="13">
        <f>U36-U35</f>
        <v>0.58200000000000074</v>
      </c>
      <c r="X36" s="22">
        <v>42544</v>
      </c>
      <c r="Y36" s="22">
        <v>5881</v>
      </c>
      <c r="Z36" s="22">
        <v>21012</v>
      </c>
      <c r="AA36" s="10">
        <f>AVERAGE(X36:Z36)</f>
        <v>23145.666666666668</v>
      </c>
      <c r="AB36" s="13">
        <f t="shared" si="11"/>
        <v>153.29588018950167</v>
      </c>
      <c r="AC36" s="26">
        <f t="shared" si="12"/>
        <v>1079.2029965340919</v>
      </c>
      <c r="AD36" s="13">
        <v>16.681000000000001</v>
      </c>
      <c r="AE36" s="13">
        <f>(AD36*100/AD35)-100</f>
        <v>3.5315292949354671</v>
      </c>
      <c r="AF36" s="20">
        <f>AD36-AD35</f>
        <v>0.56900000000000261</v>
      </c>
      <c r="AG36" s="22">
        <v>7338</v>
      </c>
      <c r="AH36" s="22">
        <v>19215</v>
      </c>
      <c r="AI36" s="22">
        <v>4802</v>
      </c>
      <c r="AJ36" s="7">
        <f>AVERAGE(AG36:AI36)</f>
        <v>10451.666666666666</v>
      </c>
      <c r="AK36" s="3">
        <f t="shared" si="2"/>
        <v>97.793219510633975</v>
      </c>
      <c r="AL36" s="10">
        <f t="shared" si="16"/>
        <v>626.5611574046319</v>
      </c>
      <c r="AM36"/>
      <c r="AN36"/>
    </row>
    <row r="37" spans="1:40" s="31" customFormat="1" x14ac:dyDescent="0.35">
      <c r="A37" s="29">
        <v>2025</v>
      </c>
      <c r="B37" s="19">
        <v>3.8610000000000002</v>
      </c>
      <c r="C37" s="20">
        <v>4.1870000000000003</v>
      </c>
      <c r="D37" s="20">
        <f>C37-B37</f>
        <v>0.32600000000000007</v>
      </c>
      <c r="E37" s="30">
        <v>4.33</v>
      </c>
      <c r="F37" s="10">
        <f>Monitor!AA37</f>
        <v>25124.666666666668</v>
      </c>
      <c r="G37" s="21">
        <f t="shared" si="22"/>
        <v>8.550196581073493</v>
      </c>
      <c r="H37" s="20">
        <f>Monitor!U37</f>
        <v>22.195</v>
      </c>
      <c r="I37" s="38">
        <f>(H37*100/H36)-100</f>
        <v>3.4876672728120468</v>
      </c>
      <c r="J37" s="10">
        <f>AB37</f>
        <v>160.79498522053152</v>
      </c>
      <c r="K37" s="5">
        <f ca="1">AVERAGE(OFFSET(J38,-14,0,14,1))</f>
        <v>114.61236544955482</v>
      </c>
      <c r="L37" s="13">
        <v>2.65</v>
      </c>
      <c r="M37" s="10">
        <v>98</v>
      </c>
      <c r="N37" s="13">
        <f>I37-L37</f>
        <v>0.83766727281204689</v>
      </c>
      <c r="O37" s="20">
        <f>J37*MAX($D$2:$D$37)/MAX($J$2:$J$37)</f>
        <v>3.4584999999999999</v>
      </c>
      <c r="P37" s="5">
        <f>L37*MAX($D$2:$D$37)/MAX($L$2:$L$37)</f>
        <v>1.145628125</v>
      </c>
      <c r="Q37" s="7">
        <f>(F37*100/MAX($F$2:$F$37))</f>
        <v>100.00000000000001</v>
      </c>
      <c r="R37" s="7">
        <f t="shared" si="6"/>
        <v>100.00000000000001</v>
      </c>
      <c r="S37" s="36">
        <f t="shared" si="20"/>
        <v>-0.57500000000000018</v>
      </c>
      <c r="T37" s="35">
        <f t="shared" si="7"/>
        <v>-1</v>
      </c>
      <c r="U37" s="13">
        <v>22.195</v>
      </c>
      <c r="V37" s="13">
        <f>(U37*100/U36)-100</f>
        <v>3.4876672728120468</v>
      </c>
      <c r="W37" s="13">
        <f>U37-U36</f>
        <v>0.74800000000000111</v>
      </c>
      <c r="X37" s="22">
        <v>46247</v>
      </c>
      <c r="Y37" s="22">
        <v>6643</v>
      </c>
      <c r="Z37" s="22">
        <v>22484</v>
      </c>
      <c r="AA37" s="10">
        <f>AVERAGE(X37:Z37)</f>
        <v>25124.666666666668</v>
      </c>
      <c r="AB37" s="13">
        <f t="shared" si="11"/>
        <v>160.79498522053152</v>
      </c>
      <c r="AC37" s="26">
        <f t="shared" si="12"/>
        <v>1131.9966959525418</v>
      </c>
      <c r="AD37" s="13">
        <v>16.914999999999999</v>
      </c>
      <c r="AE37" s="13">
        <f>(AD37*100/AD36)-100</f>
        <v>1.4027935975061325</v>
      </c>
      <c r="AF37" s="20">
        <f>AD37-AD36</f>
        <v>0.23399999999999821</v>
      </c>
      <c r="AG37" s="22">
        <v>7870</v>
      </c>
      <c r="AH37" s="22">
        <v>23739</v>
      </c>
      <c r="AI37" s="22">
        <v>5499</v>
      </c>
      <c r="AJ37" s="7">
        <f>AVERAGE(AG37:AI37)</f>
        <v>12369.333333333334</v>
      </c>
      <c r="AK37" s="3">
        <f t="shared" si="2"/>
        <v>114.13519025394727</v>
      </c>
      <c r="AL37" s="10">
        <f t="shared" si="16"/>
        <v>731.26416395704018</v>
      </c>
      <c r="AM37"/>
      <c r="AN37"/>
    </row>
  </sheetData>
  <sortState xmlns:xlrd2="http://schemas.microsoft.com/office/spreadsheetml/2017/richdata2" ref="C38:D42">
    <sortCondition descending="1" ref="C38:C42"/>
  </sortState>
  <phoneticPr fontId="1" type="noConversion"/>
  <conditionalFormatting sqref="D2:D37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{B4DFEF27-61AE-46EB-9DED-C4A52D21F918}</x14:id>
        </ext>
      </extLst>
    </cfRule>
  </conditionalFormatting>
  <conditionalFormatting sqref="E2:E3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7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{1E3255F2-7C0D-4421-87E8-7CC5D5E6C9BF}</x14:id>
        </ext>
      </extLst>
    </cfRule>
  </conditionalFormatting>
  <conditionalFormatting sqref="I2:I3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3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7">
    <cfRule type="cellIs" dxfId="1" priority="23" operator="between">
      <formula>1</formula>
      <formula>20</formula>
    </cfRule>
  </conditionalFormatting>
  <conditionalFormatting sqref="T2:T37">
    <cfRule type="cellIs" dxfId="0" priority="6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H3:H7 H27:H35 H9:H26" formula="1"/>
    <ignoredError sqref="AJ2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DFEF27-61AE-46EB-9DED-C4A52D21F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D2:D37</xm:sqref>
        </x14:conditionalFormatting>
        <x14:conditionalFormatting xmlns:xm="http://schemas.microsoft.com/office/excel/2006/main">
          <x14:cfRule type="dataBar" id="{1E3255F2-7C0D-4421-87E8-7CC5D5E6C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Monitor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Galiano Mera</dc:creator>
  <cp:lastModifiedBy>Ismael Galiano</cp:lastModifiedBy>
  <dcterms:created xsi:type="dcterms:W3CDTF">2021-01-01T14:35:27Z</dcterms:created>
  <dcterms:modified xsi:type="dcterms:W3CDTF">2025-09-28T12:00:40Z</dcterms:modified>
</cp:coreProperties>
</file>