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mae\Documents\GitHub\marketmonitor\"/>
    </mc:Choice>
  </mc:AlternateContent>
  <xr:revisionPtr revIDLastSave="0" documentId="13_ncr:1_{5A5E2BF1-D3B4-4090-93D4-35260DA7C300}" xr6:coauthVersionLast="47" xr6:coauthVersionMax="47" xr10:uidLastSave="{00000000-0000-0000-0000-000000000000}"/>
  <bookViews>
    <workbookView xWindow="-110" yWindow="-110" windowWidth="21820" windowHeight="13900" activeTab="1" xr2:uid="{CD70AFFB-D9AB-4B42-B823-CE9D5850E5EA}"/>
  </bookViews>
  <sheets>
    <sheet name="Monitor" sheetId="14" r:id="rId1"/>
    <sheet name="Charts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9" i="14" l="1"/>
  <c r="U10" i="14"/>
  <c r="J32" i="14"/>
  <c r="J2" i="14"/>
  <c r="N2" i="14"/>
  <c r="AD35" i="14"/>
  <c r="AE35" i="14" s="1"/>
  <c r="J35" i="14" s="1"/>
  <c r="H19" i="14"/>
  <c r="H2" i="14"/>
  <c r="H3" i="14"/>
  <c r="H4" i="14"/>
  <c r="H5" i="14"/>
  <c r="H6" i="14"/>
  <c r="H7" i="14"/>
  <c r="I7" i="14" s="1"/>
  <c r="H8" i="14"/>
  <c r="H9" i="14"/>
  <c r="H10" i="14"/>
  <c r="H11" i="14"/>
  <c r="H12" i="14"/>
  <c r="H13" i="14"/>
  <c r="H14" i="14"/>
  <c r="H15" i="14"/>
  <c r="H16" i="14"/>
  <c r="H17" i="14"/>
  <c r="H18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I32" i="14" s="1"/>
  <c r="H33" i="14"/>
  <c r="H34" i="14"/>
  <c r="H35" i="14"/>
  <c r="H36" i="14"/>
  <c r="U3" i="14"/>
  <c r="U4" i="14"/>
  <c r="U5" i="14"/>
  <c r="U6" i="14"/>
  <c r="U7" i="14"/>
  <c r="U8" i="14"/>
  <c r="U9" i="14"/>
  <c r="U11" i="14"/>
  <c r="U12" i="14"/>
  <c r="U13" i="14"/>
  <c r="U14" i="14"/>
  <c r="U15" i="14"/>
  <c r="U16" i="14"/>
  <c r="U17" i="14"/>
  <c r="U18" i="14"/>
  <c r="U20" i="14"/>
  <c r="U21" i="14"/>
  <c r="U22" i="14"/>
  <c r="U23" i="14"/>
  <c r="U24" i="14"/>
  <c r="U25" i="14"/>
  <c r="U26" i="14"/>
  <c r="U27" i="14"/>
  <c r="U28" i="14"/>
  <c r="U29" i="14"/>
  <c r="U30" i="14"/>
  <c r="U31" i="14"/>
  <c r="U32" i="14"/>
  <c r="U33" i="14"/>
  <c r="U34" i="14"/>
  <c r="U35" i="14"/>
  <c r="U36" i="14"/>
  <c r="U2" i="14"/>
  <c r="AN35" i="14"/>
  <c r="AO35" i="14" s="1"/>
  <c r="AN36" i="14"/>
  <c r="AP36" i="14" s="1"/>
  <c r="AH36" i="14"/>
  <c r="AI36" i="14"/>
  <c r="AK36" i="14"/>
  <c r="AK35" i="14"/>
  <c r="AK34" i="14"/>
  <c r="AI35" i="14"/>
  <c r="AI34" i="14"/>
  <c r="AH35" i="14"/>
  <c r="AH34" i="14"/>
  <c r="W3" i="14"/>
  <c r="X3" i="14"/>
  <c r="Z3" i="14"/>
  <c r="AD3" i="14"/>
  <c r="AE3" i="14" s="1"/>
  <c r="J3" i="14" s="1"/>
  <c r="AH3" i="14"/>
  <c r="AI3" i="14"/>
  <c r="AK3" i="14"/>
  <c r="AN3" i="14"/>
  <c r="AO3" i="14" s="1"/>
  <c r="W4" i="14"/>
  <c r="X4" i="14"/>
  <c r="Z4" i="14"/>
  <c r="AD4" i="14"/>
  <c r="AF4" i="14" s="1"/>
  <c r="AH4" i="14"/>
  <c r="AI4" i="14"/>
  <c r="AK4" i="14"/>
  <c r="AN4" i="14"/>
  <c r="AO4" i="14" s="1"/>
  <c r="W5" i="14"/>
  <c r="X5" i="14"/>
  <c r="Z5" i="14"/>
  <c r="AD5" i="14"/>
  <c r="AE5" i="14" s="1"/>
  <c r="J5" i="14" s="1"/>
  <c r="AH5" i="14"/>
  <c r="AI5" i="14"/>
  <c r="AK5" i="14"/>
  <c r="AN5" i="14"/>
  <c r="AO5" i="14" s="1"/>
  <c r="W6" i="14"/>
  <c r="X6" i="14"/>
  <c r="Z6" i="14"/>
  <c r="AD6" i="14"/>
  <c r="AF6" i="14" s="1"/>
  <c r="AH6" i="14"/>
  <c r="AI6" i="14"/>
  <c r="AK6" i="14"/>
  <c r="AN6" i="14"/>
  <c r="AP6" i="14" s="1"/>
  <c r="W7" i="14"/>
  <c r="X7" i="14"/>
  <c r="Z7" i="14"/>
  <c r="AD7" i="14"/>
  <c r="AE7" i="14" s="1"/>
  <c r="J7" i="14" s="1"/>
  <c r="AH7" i="14"/>
  <c r="AI7" i="14"/>
  <c r="AK7" i="14"/>
  <c r="AN7" i="14"/>
  <c r="AO7" i="14" s="1"/>
  <c r="W8" i="14"/>
  <c r="X8" i="14"/>
  <c r="Z8" i="14"/>
  <c r="AD8" i="14"/>
  <c r="AF8" i="14" s="1"/>
  <c r="AH8" i="14"/>
  <c r="AI8" i="14"/>
  <c r="AK8" i="14"/>
  <c r="AN8" i="14"/>
  <c r="AO8" i="14" s="1"/>
  <c r="W9" i="14"/>
  <c r="X9" i="14"/>
  <c r="Z9" i="14"/>
  <c r="AD9" i="14"/>
  <c r="AE9" i="14" s="1"/>
  <c r="J9" i="14" s="1"/>
  <c r="AH9" i="14"/>
  <c r="AI9" i="14"/>
  <c r="AK9" i="14"/>
  <c r="AN9" i="14"/>
  <c r="AP9" i="14" s="1"/>
  <c r="W10" i="14"/>
  <c r="X10" i="14"/>
  <c r="Z10" i="14"/>
  <c r="AD10" i="14"/>
  <c r="AF10" i="14" s="1"/>
  <c r="AH10" i="14"/>
  <c r="AI10" i="14"/>
  <c r="AK10" i="14"/>
  <c r="AN10" i="14"/>
  <c r="AO10" i="14" s="1"/>
  <c r="W11" i="14"/>
  <c r="X11" i="14"/>
  <c r="Z11" i="14"/>
  <c r="AD11" i="14"/>
  <c r="AE11" i="14" s="1"/>
  <c r="J11" i="14" s="1"/>
  <c r="AH11" i="14"/>
  <c r="AI11" i="14"/>
  <c r="AK11" i="14"/>
  <c r="AN11" i="14"/>
  <c r="AO11" i="14" s="1"/>
  <c r="W12" i="14"/>
  <c r="X12" i="14"/>
  <c r="Z12" i="14"/>
  <c r="AD12" i="14"/>
  <c r="AE12" i="14" s="1"/>
  <c r="J12" i="14" s="1"/>
  <c r="AH12" i="14"/>
  <c r="AI12" i="14"/>
  <c r="AK12" i="14"/>
  <c r="AN12" i="14"/>
  <c r="AO12" i="14" s="1"/>
  <c r="W13" i="14"/>
  <c r="X13" i="14"/>
  <c r="Z13" i="14"/>
  <c r="AD13" i="14"/>
  <c r="AE13" i="14" s="1"/>
  <c r="J13" i="14" s="1"/>
  <c r="AH13" i="14"/>
  <c r="AI13" i="14"/>
  <c r="AK13" i="14"/>
  <c r="AN13" i="14"/>
  <c r="AO13" i="14" s="1"/>
  <c r="W14" i="14"/>
  <c r="X14" i="14"/>
  <c r="Z14" i="14"/>
  <c r="AD14" i="14"/>
  <c r="AF14" i="14" s="1"/>
  <c r="AH14" i="14"/>
  <c r="AI14" i="14"/>
  <c r="AK14" i="14"/>
  <c r="AN14" i="14"/>
  <c r="AP14" i="14" s="1"/>
  <c r="W15" i="14"/>
  <c r="X15" i="14"/>
  <c r="Z15" i="14"/>
  <c r="AD15" i="14"/>
  <c r="AE15" i="14" s="1"/>
  <c r="J15" i="14" s="1"/>
  <c r="AH15" i="14"/>
  <c r="AI15" i="14"/>
  <c r="AK15" i="14"/>
  <c r="AN15" i="14"/>
  <c r="AO15" i="14" s="1"/>
  <c r="W16" i="14"/>
  <c r="X16" i="14"/>
  <c r="Z16" i="14"/>
  <c r="AD16" i="14"/>
  <c r="AE16" i="14" s="1"/>
  <c r="J16" i="14" s="1"/>
  <c r="AH16" i="14"/>
  <c r="AI16" i="14"/>
  <c r="AK16" i="14"/>
  <c r="AN16" i="14"/>
  <c r="AO16" i="14" s="1"/>
  <c r="W17" i="14"/>
  <c r="X17" i="14"/>
  <c r="Z17" i="14"/>
  <c r="AD17" i="14"/>
  <c r="AE17" i="14" s="1"/>
  <c r="J17" i="14" s="1"/>
  <c r="AH17" i="14"/>
  <c r="AI17" i="14"/>
  <c r="AK17" i="14"/>
  <c r="AN17" i="14"/>
  <c r="AO17" i="14" s="1"/>
  <c r="W18" i="14"/>
  <c r="X18" i="14"/>
  <c r="Z18" i="14"/>
  <c r="AD18" i="14"/>
  <c r="AF18" i="14" s="1"/>
  <c r="AH18" i="14"/>
  <c r="AI18" i="14"/>
  <c r="AK18" i="14"/>
  <c r="AN18" i="14"/>
  <c r="AO18" i="14" s="1"/>
  <c r="W19" i="14"/>
  <c r="X19" i="14"/>
  <c r="Z19" i="14"/>
  <c r="AD19" i="14"/>
  <c r="AE19" i="14" s="1"/>
  <c r="J19" i="14" s="1"/>
  <c r="AH19" i="14"/>
  <c r="AI19" i="14"/>
  <c r="AK19" i="14"/>
  <c r="AN19" i="14"/>
  <c r="AO19" i="14" s="1"/>
  <c r="W20" i="14"/>
  <c r="X20" i="14"/>
  <c r="Z20" i="14"/>
  <c r="AD20" i="14"/>
  <c r="AE20" i="14" s="1"/>
  <c r="J20" i="14" s="1"/>
  <c r="AH20" i="14"/>
  <c r="AI20" i="14"/>
  <c r="AK20" i="14"/>
  <c r="AN20" i="14"/>
  <c r="AO20" i="14" s="1"/>
  <c r="W21" i="14"/>
  <c r="X21" i="14"/>
  <c r="Z21" i="14"/>
  <c r="AD21" i="14"/>
  <c r="AE21" i="14" s="1"/>
  <c r="J21" i="14" s="1"/>
  <c r="AH21" i="14"/>
  <c r="AI21" i="14"/>
  <c r="AK21" i="14"/>
  <c r="AN21" i="14"/>
  <c r="AO21" i="14" s="1"/>
  <c r="W22" i="14"/>
  <c r="X22" i="14"/>
  <c r="Z22" i="14"/>
  <c r="AD22" i="14"/>
  <c r="AF22" i="14" s="1"/>
  <c r="AH22" i="14"/>
  <c r="AI22" i="14"/>
  <c r="AK22" i="14"/>
  <c r="AN22" i="14"/>
  <c r="AO22" i="14" s="1"/>
  <c r="W23" i="14"/>
  <c r="X23" i="14"/>
  <c r="Z23" i="14"/>
  <c r="AD23" i="14"/>
  <c r="AE23" i="14" s="1"/>
  <c r="J23" i="14" s="1"/>
  <c r="AH23" i="14"/>
  <c r="AI23" i="14"/>
  <c r="AK23" i="14"/>
  <c r="AN23" i="14"/>
  <c r="AO23" i="14" s="1"/>
  <c r="W24" i="14"/>
  <c r="X24" i="14"/>
  <c r="Z24" i="14"/>
  <c r="AD24" i="14"/>
  <c r="AE24" i="14" s="1"/>
  <c r="J24" i="14" s="1"/>
  <c r="AH24" i="14"/>
  <c r="AI24" i="14"/>
  <c r="AK24" i="14"/>
  <c r="AN24" i="14"/>
  <c r="AO24" i="14" s="1"/>
  <c r="W25" i="14"/>
  <c r="X25" i="14"/>
  <c r="Z25" i="14"/>
  <c r="AD25" i="14"/>
  <c r="AE25" i="14" s="1"/>
  <c r="J25" i="14" s="1"/>
  <c r="AH25" i="14"/>
  <c r="AI25" i="14"/>
  <c r="AK25" i="14"/>
  <c r="AN25" i="14"/>
  <c r="AP25" i="14" s="1"/>
  <c r="W26" i="14"/>
  <c r="X26" i="14"/>
  <c r="Z26" i="14"/>
  <c r="AD26" i="14"/>
  <c r="AF26" i="14" s="1"/>
  <c r="AH26" i="14"/>
  <c r="AI26" i="14"/>
  <c r="AK26" i="14"/>
  <c r="AN26" i="14"/>
  <c r="AO26" i="14" s="1"/>
  <c r="W27" i="14"/>
  <c r="X27" i="14"/>
  <c r="Z27" i="14"/>
  <c r="AD27" i="14"/>
  <c r="AE27" i="14" s="1"/>
  <c r="J27" i="14" s="1"/>
  <c r="AH27" i="14"/>
  <c r="AI27" i="14"/>
  <c r="AK27" i="14"/>
  <c r="AN27" i="14"/>
  <c r="AO27" i="14" s="1"/>
  <c r="W28" i="14"/>
  <c r="X28" i="14"/>
  <c r="Z28" i="14"/>
  <c r="AD28" i="14"/>
  <c r="AE28" i="14" s="1"/>
  <c r="J28" i="14" s="1"/>
  <c r="AH28" i="14"/>
  <c r="AI28" i="14"/>
  <c r="AK28" i="14"/>
  <c r="AN28" i="14"/>
  <c r="AO28" i="14" s="1"/>
  <c r="W29" i="14"/>
  <c r="X29" i="14"/>
  <c r="Z29" i="14"/>
  <c r="AD29" i="14"/>
  <c r="AE29" i="14" s="1"/>
  <c r="J29" i="14" s="1"/>
  <c r="AH29" i="14"/>
  <c r="AI29" i="14"/>
  <c r="AK29" i="14"/>
  <c r="AN29" i="14"/>
  <c r="AO29" i="14" s="1"/>
  <c r="W30" i="14"/>
  <c r="X30" i="14"/>
  <c r="Z30" i="14"/>
  <c r="AD30" i="14"/>
  <c r="AF30" i="14" s="1"/>
  <c r="AH30" i="14"/>
  <c r="AI30" i="14"/>
  <c r="AK30" i="14"/>
  <c r="AN30" i="14"/>
  <c r="AP30" i="14" s="1"/>
  <c r="W31" i="14"/>
  <c r="X31" i="14"/>
  <c r="Z31" i="14"/>
  <c r="AD31" i="14"/>
  <c r="AE31" i="14" s="1"/>
  <c r="J31" i="14" s="1"/>
  <c r="AH31" i="14"/>
  <c r="AI31" i="14"/>
  <c r="AK31" i="14"/>
  <c r="AN31" i="14"/>
  <c r="AO31" i="14" s="1"/>
  <c r="W32" i="14"/>
  <c r="X32" i="14"/>
  <c r="Z32" i="14"/>
  <c r="AD32" i="14"/>
  <c r="AF32" i="14" s="1"/>
  <c r="AH32" i="14"/>
  <c r="AI32" i="14"/>
  <c r="AK32" i="14"/>
  <c r="AN32" i="14"/>
  <c r="AO32" i="14" s="1"/>
  <c r="W33" i="14"/>
  <c r="X33" i="14"/>
  <c r="Z33" i="14"/>
  <c r="AD33" i="14"/>
  <c r="AE33" i="14" s="1"/>
  <c r="J33" i="14" s="1"/>
  <c r="AH33" i="14"/>
  <c r="AI33" i="14"/>
  <c r="AK33" i="14"/>
  <c r="AN33" i="14"/>
  <c r="AP33" i="14" s="1"/>
  <c r="W34" i="14"/>
  <c r="X34" i="14"/>
  <c r="Z34" i="14"/>
  <c r="AD34" i="14"/>
  <c r="AF34" i="14" s="1"/>
  <c r="AN34" i="14"/>
  <c r="AP34" i="14" s="1"/>
  <c r="W35" i="14"/>
  <c r="X35" i="14"/>
  <c r="Z35" i="14"/>
  <c r="W36" i="14"/>
  <c r="X36" i="14"/>
  <c r="Z36" i="14"/>
  <c r="AD36" i="14"/>
  <c r="AF36" i="14" s="1"/>
  <c r="D36" i="14"/>
  <c r="D35" i="14"/>
  <c r="K3" i="14" l="1"/>
  <c r="K2" i="14"/>
  <c r="I29" i="14"/>
  <c r="I16" i="14"/>
  <c r="I4" i="14"/>
  <c r="I15" i="14"/>
  <c r="I3" i="14"/>
  <c r="I36" i="14"/>
  <c r="N36" i="14" s="1"/>
  <c r="I24" i="14"/>
  <c r="I11" i="14"/>
  <c r="AE26" i="14"/>
  <c r="J26" i="14" s="1"/>
  <c r="I31" i="14"/>
  <c r="I18" i="14"/>
  <c r="I6" i="14"/>
  <c r="N6" i="14" s="1"/>
  <c r="I34" i="14"/>
  <c r="I9" i="14"/>
  <c r="I28" i="14"/>
  <c r="I27" i="14"/>
  <c r="I14" i="14"/>
  <c r="AE18" i="14"/>
  <c r="J18" i="14" s="1"/>
  <c r="I35" i="14"/>
  <c r="AF12" i="14"/>
  <c r="AF33" i="14"/>
  <c r="I33" i="14"/>
  <c r="I21" i="14"/>
  <c r="I8" i="14"/>
  <c r="I26" i="14"/>
  <c r="I13" i="14"/>
  <c r="I30" i="14"/>
  <c r="I17" i="14"/>
  <c r="I5" i="14"/>
  <c r="N5" i="14" s="1"/>
  <c r="I20" i="14"/>
  <c r="I23" i="14"/>
  <c r="I25" i="14"/>
  <c r="I12" i="14"/>
  <c r="I22" i="14"/>
  <c r="I19" i="14"/>
  <c r="I10" i="14"/>
  <c r="AO36" i="14"/>
  <c r="AP16" i="14"/>
  <c r="AP11" i="14"/>
  <c r="AP35" i="14"/>
  <c r="AP13" i="14"/>
  <c r="AO14" i="14"/>
  <c r="AE36" i="14"/>
  <c r="J36" i="14" s="1"/>
  <c r="AE4" i="14"/>
  <c r="J4" i="14" s="1"/>
  <c r="AE34" i="14"/>
  <c r="J34" i="14" s="1"/>
  <c r="AP18" i="14"/>
  <c r="AP17" i="14"/>
  <c r="AO25" i="14"/>
  <c r="AE30" i="14"/>
  <c r="J30" i="14" s="1"/>
  <c r="AF16" i="14"/>
  <c r="AO9" i="14"/>
  <c r="AE8" i="14"/>
  <c r="J8" i="14" s="1"/>
  <c r="AO30" i="14"/>
  <c r="AP29" i="14"/>
  <c r="AO6" i="14"/>
  <c r="AE14" i="14"/>
  <c r="J14" i="14" s="1"/>
  <c r="AF28" i="14"/>
  <c r="AF20" i="14"/>
  <c r="AO33" i="14"/>
  <c r="AE32" i="14"/>
  <c r="AE22" i="14"/>
  <c r="J22" i="14" s="1"/>
  <c r="AE10" i="14"/>
  <c r="J10" i="14" s="1"/>
  <c r="AP22" i="14"/>
  <c r="AE6" i="14"/>
  <c r="J6" i="14" s="1"/>
  <c r="AO34" i="14"/>
  <c r="AF24" i="14"/>
  <c r="AP10" i="14"/>
  <c r="AP5" i="14"/>
  <c r="AP26" i="14"/>
  <c r="AP21" i="14"/>
  <c r="AF31" i="14"/>
  <c r="AF27" i="14"/>
  <c r="AF23" i="14"/>
  <c r="AF19" i="14"/>
  <c r="AF15" i="14"/>
  <c r="AF11" i="14"/>
  <c r="AF7" i="14"/>
  <c r="AF3" i="14"/>
  <c r="AF35" i="14"/>
  <c r="AP32" i="14"/>
  <c r="AP28" i="14"/>
  <c r="AP24" i="14"/>
  <c r="AP20" i="14"/>
  <c r="AP12" i="14"/>
  <c r="AP8" i="14"/>
  <c r="AP4" i="14"/>
  <c r="AP31" i="14"/>
  <c r="AP15" i="14"/>
  <c r="AP7" i="14"/>
  <c r="AP27" i="14"/>
  <c r="AP23" i="14"/>
  <c r="AP19" i="14"/>
  <c r="AP3" i="14"/>
  <c r="AF29" i="14"/>
  <c r="AF25" i="14"/>
  <c r="AF21" i="14"/>
  <c r="AF17" i="14"/>
  <c r="AF13" i="14"/>
  <c r="AF9" i="14"/>
  <c r="AF5" i="14"/>
  <c r="F36" i="14"/>
  <c r="D34" i="14"/>
  <c r="F34" i="14"/>
  <c r="D33" i="14"/>
  <c r="D14" i="14"/>
  <c r="K13" i="14" l="1"/>
  <c r="K36" i="14"/>
  <c r="K9" i="14"/>
  <c r="K16" i="14"/>
  <c r="K7" i="14"/>
  <c r="G36" i="14"/>
  <c r="S36" i="14" s="1"/>
  <c r="G35" i="14"/>
  <c r="N35" i="14"/>
  <c r="N34" i="14"/>
  <c r="D32" i="14"/>
  <c r="D2" i="14"/>
  <c r="S2" i="14" l="1"/>
  <c r="S35" i="14"/>
  <c r="N11" i="14"/>
  <c r="N33" i="14"/>
  <c r="N32" i="14"/>
  <c r="N20" i="14"/>
  <c r="N8" i="14"/>
  <c r="N12" i="14"/>
  <c r="N31" i="14"/>
  <c r="F33" i="14"/>
  <c r="N24" i="14"/>
  <c r="N21" i="14"/>
  <c r="N9" i="14"/>
  <c r="N23" i="14"/>
  <c r="N3" i="14"/>
  <c r="N7" i="14"/>
  <c r="N25" i="14"/>
  <c r="N13" i="14"/>
  <c r="N4" i="14"/>
  <c r="N16" i="14"/>
  <c r="N28" i="14"/>
  <c r="N15" i="14"/>
  <c r="N19" i="14"/>
  <c r="N27" i="14"/>
  <c r="N29" i="14"/>
  <c r="N17" i="14"/>
  <c r="N18" i="14"/>
  <c r="N14" i="14"/>
  <c r="N10" i="14"/>
  <c r="N30" i="14"/>
  <c r="N26" i="14"/>
  <c r="N22" i="14"/>
  <c r="D12" i="14"/>
  <c r="G34" i="14" l="1"/>
  <c r="S34" i="14" s="1"/>
  <c r="D3" i="14" l="1"/>
  <c r="D4" i="14"/>
  <c r="D5" i="14"/>
  <c r="D6" i="14"/>
  <c r="D7" i="14"/>
  <c r="D8" i="14"/>
  <c r="D9" i="14"/>
  <c r="D10" i="14"/>
  <c r="D11" i="14"/>
  <c r="D13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P4" i="14" l="1"/>
  <c r="P2" i="14"/>
  <c r="T2" i="14" s="1"/>
  <c r="O2" i="14"/>
  <c r="P5" i="14"/>
  <c r="T5" i="14" s="1"/>
  <c r="O7" i="14"/>
  <c r="O11" i="14"/>
  <c r="O9" i="14"/>
  <c r="O3" i="14"/>
  <c r="O10" i="14"/>
  <c r="O5" i="14"/>
  <c r="O4" i="14"/>
  <c r="P7" i="14"/>
  <c r="T7" i="14" s="1"/>
  <c r="P15" i="14"/>
  <c r="P23" i="14"/>
  <c r="T23" i="14" s="1"/>
  <c r="P19" i="14"/>
  <c r="T19" i="14" s="1"/>
  <c r="P22" i="14"/>
  <c r="T22" i="14" s="1"/>
  <c r="P24" i="14"/>
  <c r="T24" i="14" s="1"/>
  <c r="P27" i="14"/>
  <c r="T27" i="14" s="1"/>
  <c r="P31" i="14"/>
  <c r="T31" i="14" s="1"/>
  <c r="P11" i="14"/>
  <c r="T11" i="14" s="1"/>
  <c r="P3" i="14"/>
  <c r="T3" i="14" s="1"/>
  <c r="T4" i="14"/>
  <c r="P8" i="14"/>
  <c r="T8" i="14" s="1"/>
  <c r="P35" i="14"/>
  <c r="T35" i="14" s="1"/>
  <c r="P16" i="14"/>
  <c r="T16" i="14" s="1"/>
  <c r="P20" i="14"/>
  <c r="T20" i="14" s="1"/>
  <c r="P28" i="14"/>
  <c r="T28" i="14" s="1"/>
  <c r="P32" i="14"/>
  <c r="T32" i="14" s="1"/>
  <c r="P17" i="14"/>
  <c r="T17" i="14" s="1"/>
  <c r="P21" i="14"/>
  <c r="T21" i="14" s="1"/>
  <c r="P36" i="14"/>
  <c r="T36" i="14" s="1"/>
  <c r="P6" i="14"/>
  <c r="T6" i="14" s="1"/>
  <c r="P14" i="14"/>
  <c r="T14" i="14" s="1"/>
  <c r="P18" i="14"/>
  <c r="T18" i="14" s="1"/>
  <c r="P26" i="14"/>
  <c r="T26" i="14" s="1"/>
  <c r="P12" i="14"/>
  <c r="T12" i="14" s="1"/>
  <c r="P29" i="14"/>
  <c r="T29" i="14" s="1"/>
  <c r="P33" i="14"/>
  <c r="T33" i="14" s="1"/>
  <c r="P10" i="14"/>
  <c r="T10" i="14" s="1"/>
  <c r="P34" i="14"/>
  <c r="T34" i="14" s="1"/>
  <c r="P25" i="14"/>
  <c r="T25" i="14" s="1"/>
  <c r="P30" i="14"/>
  <c r="T30" i="14" s="1"/>
  <c r="P13" i="14"/>
  <c r="T13" i="14" s="1"/>
  <c r="P9" i="14"/>
  <c r="T9" i="14" s="1"/>
  <c r="T15" i="14"/>
  <c r="F32" i="14"/>
  <c r="F31" i="14"/>
  <c r="F22" i="14"/>
  <c r="F14" i="14"/>
  <c r="F6" i="14"/>
  <c r="F2" i="14"/>
  <c r="F29" i="14"/>
  <c r="F21" i="14"/>
  <c r="F13" i="14"/>
  <c r="F5" i="14"/>
  <c r="F30" i="14"/>
  <c r="F28" i="14"/>
  <c r="F24" i="14"/>
  <c r="F20" i="14"/>
  <c r="F16" i="14"/>
  <c r="F12" i="14"/>
  <c r="F8" i="14"/>
  <c r="F4" i="14"/>
  <c r="F26" i="14"/>
  <c r="F18" i="14"/>
  <c r="F10" i="14"/>
  <c r="F25" i="14"/>
  <c r="F17" i="14"/>
  <c r="F9" i="14"/>
  <c r="F27" i="14"/>
  <c r="F23" i="14"/>
  <c r="F19" i="14"/>
  <c r="F15" i="14"/>
  <c r="F11" i="14"/>
  <c r="F7" i="14"/>
  <c r="F3" i="14"/>
  <c r="Q13" i="14" l="1"/>
  <c r="Q3" i="14"/>
  <c r="Q29" i="14"/>
  <c r="Q4" i="14"/>
  <c r="Q2" i="14"/>
  <c r="Q8" i="14"/>
  <c r="Q6" i="14"/>
  <c r="Q19" i="14"/>
  <c r="Q16" i="14"/>
  <c r="Q23" i="14"/>
  <c r="Q31" i="14"/>
  <c r="Q24" i="14"/>
  <c r="Q22" i="14"/>
  <c r="Q20" i="14"/>
  <c r="Q27" i="14"/>
  <c r="Q17" i="14"/>
  <c r="Q5" i="14"/>
  <c r="Q18" i="14"/>
  <c r="Q7" i="14"/>
  <c r="Q35" i="14"/>
  <c r="Q34" i="14"/>
  <c r="Q36" i="14"/>
  <c r="Q33" i="14"/>
  <c r="Q9" i="14"/>
  <c r="Q30" i="14"/>
  <c r="Q21" i="14"/>
  <c r="Q32" i="14"/>
  <c r="Q28" i="14"/>
  <c r="Q25" i="14"/>
  <c r="Q10" i="14"/>
  <c r="Q26" i="14"/>
  <c r="Q11" i="14"/>
  <c r="Q15" i="14"/>
  <c r="Q12" i="14"/>
  <c r="Q14" i="14"/>
  <c r="O18" i="14"/>
  <c r="K14" i="14"/>
  <c r="K4" i="14"/>
  <c r="K15" i="14"/>
  <c r="K8" i="14"/>
  <c r="K12" i="14"/>
  <c r="K5" i="14"/>
  <c r="K10" i="14"/>
  <c r="K17" i="14"/>
  <c r="K6" i="14"/>
  <c r="K11" i="14"/>
  <c r="G31" i="14"/>
  <c r="S31" i="14" s="1"/>
  <c r="G14" i="14"/>
  <c r="S14" i="14" s="1"/>
  <c r="G33" i="14"/>
  <c r="S33" i="14" s="1"/>
  <c r="G11" i="14"/>
  <c r="S11" i="14" s="1"/>
  <c r="G9" i="14"/>
  <c r="S9" i="14" s="1"/>
  <c r="G20" i="14"/>
  <c r="S20" i="14" s="1"/>
  <c r="G22" i="14"/>
  <c r="S22" i="14" s="1"/>
  <c r="G16" i="14"/>
  <c r="S16" i="14" s="1"/>
  <c r="G13" i="14"/>
  <c r="S13" i="14" s="1"/>
  <c r="G21" i="14"/>
  <c r="S21" i="14" s="1"/>
  <c r="G6" i="14"/>
  <c r="S6" i="14" s="1"/>
  <c r="G27" i="14"/>
  <c r="S27" i="14" s="1"/>
  <c r="G3" i="14"/>
  <c r="S3" i="14" s="1"/>
  <c r="G26" i="14"/>
  <c r="S26" i="14" s="1"/>
  <c r="G5" i="14"/>
  <c r="S5" i="14" s="1"/>
  <c r="G24" i="14"/>
  <c r="S24" i="14" s="1"/>
  <c r="G30" i="14"/>
  <c r="S30" i="14" s="1"/>
  <c r="G15" i="14"/>
  <c r="S15" i="14" s="1"/>
  <c r="G4" i="14"/>
  <c r="S4" i="14" s="1"/>
  <c r="G25" i="14"/>
  <c r="S25" i="14" s="1"/>
  <c r="G28" i="14"/>
  <c r="S28" i="14" s="1"/>
  <c r="G29" i="14"/>
  <c r="S29" i="14" s="1"/>
  <c r="G12" i="14"/>
  <c r="S12" i="14" s="1"/>
  <c r="G19" i="14"/>
  <c r="S19" i="14" s="1"/>
  <c r="G18" i="14"/>
  <c r="S18" i="14" s="1"/>
  <c r="G8" i="14"/>
  <c r="S8" i="14" s="1"/>
  <c r="G7" i="14"/>
  <c r="S7" i="14" s="1"/>
  <c r="G17" i="14"/>
  <c r="S17" i="14" s="1"/>
  <c r="G32" i="14"/>
  <c r="S32" i="14" s="1"/>
  <c r="G23" i="14"/>
  <c r="S23" i="14" s="1"/>
  <c r="G10" i="14"/>
  <c r="S10" i="14" s="1"/>
  <c r="R3" i="14" l="1"/>
  <c r="R6" i="14"/>
  <c r="R36" i="14"/>
  <c r="R33" i="14"/>
  <c r="R8" i="14"/>
  <c r="R2" i="14"/>
  <c r="O20" i="14"/>
  <c r="O12" i="14"/>
  <c r="O21" i="14"/>
  <c r="O29" i="14"/>
  <c r="O25" i="14"/>
  <c r="O8" i="14"/>
  <c r="O26" i="14"/>
  <c r="O28" i="14"/>
  <c r="O31" i="14"/>
  <c r="O22" i="14"/>
  <c r="O30" i="14"/>
  <c r="O35" i="14"/>
  <c r="O6" i="14"/>
  <c r="O13" i="14"/>
  <c r="O15" i="14"/>
  <c r="R7" i="14"/>
  <c r="O33" i="14"/>
  <c r="R21" i="14"/>
  <c r="R35" i="14"/>
  <c r="R29" i="14"/>
  <c r="R30" i="14"/>
  <c r="R31" i="14"/>
  <c r="R27" i="14"/>
  <c r="R28" i="14"/>
  <c r="R19" i="14"/>
  <c r="R12" i="14"/>
  <c r="R18" i="14"/>
  <c r="R15" i="14"/>
  <c r="R17" i="14"/>
  <c r="R23" i="14"/>
  <c r="R16" i="14"/>
  <c r="R11" i="14"/>
  <c r="R4" i="14"/>
  <c r="R5" i="14"/>
  <c r="R20" i="14"/>
  <c r="R14" i="14"/>
  <c r="R22" i="14"/>
  <c r="R9" i="14"/>
  <c r="R10" i="14"/>
  <c r="R26" i="14"/>
  <c r="R25" i="14"/>
  <c r="O32" i="14"/>
  <c r="R34" i="14"/>
  <c r="O34" i="14"/>
  <c r="O16" i="14"/>
  <c r="O24" i="14"/>
  <c r="R13" i="14"/>
  <c r="O17" i="14"/>
  <c r="O19" i="14"/>
  <c r="O27" i="14"/>
  <c r="O14" i="14"/>
  <c r="O23" i="14"/>
  <c r="R32" i="14"/>
  <c r="R24" i="14"/>
  <c r="O36" i="14"/>
  <c r="K31" i="14"/>
  <c r="K35" i="14"/>
  <c r="K29" i="14"/>
  <c r="K34" i="14"/>
  <c r="K21" i="14"/>
  <c r="K20" i="14"/>
  <c r="K18" i="14"/>
  <c r="K25" i="14"/>
  <c r="K27" i="14"/>
  <c r="K33" i="14"/>
  <c r="K32" i="14"/>
  <c r="K28" i="14"/>
  <c r="K23" i="14"/>
  <c r="K22" i="14"/>
  <c r="K26" i="14"/>
  <c r="K30" i="14"/>
  <c r="K24" i="14"/>
  <c r="K19" i="14"/>
</calcChain>
</file>

<file path=xl/sharedStrings.xml><?xml version="1.0" encoding="utf-8"?>
<sst xmlns="http://schemas.openxmlformats.org/spreadsheetml/2006/main" count="42" uniqueCount="42">
  <si>
    <t>spread_6m_10y</t>
  </si>
  <si>
    <t>inflation</t>
  </si>
  <si>
    <t>m2_stock</t>
  </si>
  <si>
    <t>d_m2_billion</t>
  </si>
  <si>
    <t>d_yearly_var_m2_per</t>
  </si>
  <si>
    <t>d_m2_increase</t>
  </si>
  <si>
    <t>d_population_us</t>
  </si>
  <si>
    <t>d_per_person</t>
  </si>
  <si>
    <t>d_dji</t>
  </si>
  <si>
    <t>d_sp500</t>
  </si>
  <si>
    <t>d_nasdaq</t>
  </si>
  <si>
    <t>d_market_avg</t>
  </si>
  <si>
    <t>d_market_money</t>
  </si>
  <si>
    <t>d_market_money_b100_2005</t>
  </si>
  <si>
    <t>e_m3_billion</t>
  </si>
  <si>
    <t>e_yearly_var_m2_per</t>
  </si>
  <si>
    <t>e_m3_increase</t>
  </si>
  <si>
    <t>e_population_eu</t>
  </si>
  <si>
    <t>e_per_person</t>
  </si>
  <si>
    <t>e_cac</t>
  </si>
  <si>
    <t>e_dax</t>
  </si>
  <si>
    <t>e_market_avg</t>
  </si>
  <si>
    <t>e_market_money</t>
  </si>
  <si>
    <t>e_market_money_b100_2007</t>
  </si>
  <si>
    <t>year</t>
  </si>
  <si>
    <t>market_mass_b100_2005</t>
  </si>
  <si>
    <t>inflation_normalized_spread</t>
  </si>
  <si>
    <t>i1</t>
  </si>
  <si>
    <t>i2</t>
  </si>
  <si>
    <t>ir</t>
  </si>
  <si>
    <t>usdx</t>
  </si>
  <si>
    <t>b10y_us</t>
  </si>
  <si>
    <t>b6m_us</t>
  </si>
  <si>
    <t>b10y_minus_ir</t>
  </si>
  <si>
    <t>change_market</t>
  </si>
  <si>
    <t>change_m2</t>
  </si>
  <si>
    <t>market_mass_norm_spread</t>
  </si>
  <si>
    <t>changem2_inflation</t>
  </si>
  <si>
    <t>market_normalized_100</t>
  </si>
  <si>
    <t>market_us_avg</t>
  </si>
  <si>
    <t>market_normalized_m2</t>
  </si>
  <si>
    <t>market_avg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</si>
</sst>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_ ;[Red]\-0.00\ 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2" borderId="1" xfId="0" applyFill="1" applyBorder="1"/>
    <xf numFmtId="2" fontId="0" fillId="0" borderId="1" xfId="0" applyNumberFormat="1" applyBorder="1" applyAlignment="1">
      <alignment horizontal="center"/>
    </xf>
    <xf numFmtId="1" fontId="0" fillId="0" borderId="1" xfId="0" applyNumberFormat="1" applyBorder="1"/>
    <xf numFmtId="1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7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right" vertical="center" wrapText="1"/>
    </xf>
    <xf numFmtId="164" fontId="0" fillId="0" borderId="0" xfId="0" applyNumberFormat="1"/>
    <xf numFmtId="3" fontId="0" fillId="0" borderId="0" xfId="0" applyNumberFormat="1"/>
    <xf numFmtId="1" fontId="0" fillId="0" borderId="2" xfId="0" applyNumberForma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/>
    </xf>
    <xf numFmtId="2" fontId="0" fillId="0" borderId="0" xfId="0" applyNumberFormat="1"/>
    <xf numFmtId="1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right"/>
    </xf>
    <xf numFmtId="2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4" fontId="3" fillId="0" borderId="1" xfId="0" applyNumberFormat="1" applyFont="1" applyBorder="1" applyAlignment="1">
      <alignment horizontal="right"/>
    </xf>
    <xf numFmtId="0" fontId="3" fillId="0" borderId="1" xfId="0" applyFont="1" applyBorder="1"/>
    <xf numFmtId="1" fontId="3" fillId="0" borderId="1" xfId="0" applyNumberFormat="1" applyFont="1" applyBorder="1"/>
    <xf numFmtId="0" fontId="0" fillId="2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3" fillId="2" borderId="1" xfId="0" applyFont="1" applyFill="1" applyBorder="1"/>
    <xf numFmtId="2" fontId="3" fillId="3" borderId="1" xfId="0" applyNumberFormat="1" applyFont="1" applyFill="1" applyBorder="1" applyAlignment="1">
      <alignment horizontal="center"/>
    </xf>
    <xf numFmtId="0" fontId="3" fillId="0" borderId="0" xfId="0" applyFont="1"/>
    <xf numFmtId="1" fontId="0" fillId="5" borderId="2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" fontId="3" fillId="5" borderId="2" xfId="0" applyNumberFormat="1" applyFont="1" applyFill="1" applyBorder="1" applyAlignment="1">
      <alignment horizontal="center"/>
    </xf>
    <xf numFmtId="164" fontId="3" fillId="5" borderId="1" xfId="0" applyNumberFormat="1" applyFon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165" fontId="3" fillId="5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5050"/>
      <color rgb="FF548235"/>
      <color rgb="FF4382C1"/>
      <color rgb="FF336699"/>
      <color rgb="FF8FAADC"/>
      <color rgb="FF000000"/>
      <color rgb="FFDDEBF7"/>
      <color rgb="FFFF9900"/>
      <color rgb="FFFFF1E5"/>
      <color rgb="FFFFCD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1"/>
          <c:tx>
            <c:strRef>
              <c:f>Monitor!$R$1</c:f>
              <c:strCache>
                <c:ptCount val="1"/>
                <c:pt idx="0">
                  <c:v>market_normalized_m2</c:v>
                </c:pt>
              </c:strCache>
            </c:strRef>
          </c:tx>
          <c:spPr>
            <a:solidFill>
              <a:schemeClr val="accent6">
                <a:lumMod val="75000"/>
                <a:alpha val="50196"/>
              </a:schemeClr>
            </a:solidFill>
            <a:ln>
              <a:solidFill>
                <a:schemeClr val="tx1">
                  <a:lumMod val="85000"/>
                  <a:lumOff val="15000"/>
                </a:schemeClr>
              </a:solidFill>
              <a:prstDash val="sysDash"/>
            </a:ln>
            <a:effectLst/>
          </c:spPr>
          <c:cat>
            <c:numRef>
              <c:f>Monitor!$A$2:$A$36</c:f>
              <c:numCache>
                <c:formatCode>General</c:formatCode>
                <c:ptCount val="3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</c:numCache>
            </c:numRef>
          </c:cat>
          <c:val>
            <c:numRef>
              <c:f>Monitor!$H$2:$H$36</c:f>
              <c:numCache>
                <c:formatCode>0.00</c:formatCode>
                <c:ptCount val="35"/>
                <c:pt idx="0">
                  <c:v>3.2876999999999996</c:v>
                </c:pt>
                <c:pt idx="1">
                  <c:v>3.3811999999999998</c:v>
                </c:pt>
                <c:pt idx="2">
                  <c:v>3.4190999999999998</c:v>
                </c:pt>
                <c:pt idx="3">
                  <c:v>3.4748999999999999</c:v>
                </c:pt>
                <c:pt idx="4">
                  <c:v>3.4923999999999999</c:v>
                </c:pt>
                <c:pt idx="5">
                  <c:v>3.6478999999999999</c:v>
                </c:pt>
                <c:pt idx="6">
                  <c:v>3.8245999999999998</c:v>
                </c:pt>
                <c:pt idx="7">
                  <c:v>4.0461</c:v>
                </c:pt>
                <c:pt idx="8">
                  <c:v>4.3923999999999994</c:v>
                </c:pt>
                <c:pt idx="9">
                  <c:v>4.6556999999999995</c:v>
                </c:pt>
                <c:pt idx="10">
                  <c:v>4.9643000000000006</c:v>
                </c:pt>
                <c:pt idx="11">
                  <c:v>5.4420000000000002</c:v>
                </c:pt>
                <c:pt idx="12">
                  <c:v>5.7923</c:v>
                </c:pt>
                <c:pt idx="13">
                  <c:v>6.0626999999999995</c:v>
                </c:pt>
                <c:pt idx="14">
                  <c:v>6.4112</c:v>
                </c:pt>
                <c:pt idx="15">
                  <c:v>6.7104999999999997</c:v>
                </c:pt>
                <c:pt idx="16">
                  <c:v>7.0955000000000004</c:v>
                </c:pt>
                <c:pt idx="17">
                  <c:v>7.4917999999999996</c:v>
                </c:pt>
                <c:pt idx="18">
                  <c:v>8.2623999999999995</c:v>
                </c:pt>
                <c:pt idx="19">
                  <c:v>8.4457000000000004</c:v>
                </c:pt>
                <c:pt idx="20">
                  <c:v>8.825899999999999</c:v>
                </c:pt>
                <c:pt idx="21">
                  <c:v>9.7302999999999997</c:v>
                </c:pt>
                <c:pt idx="22">
                  <c:v>10.471200000000001</c:v>
                </c:pt>
                <c:pt idx="23">
                  <c:v>11.0656</c:v>
                </c:pt>
                <c:pt idx="24">
                  <c:v>11.732100000000001</c:v>
                </c:pt>
                <c:pt idx="25">
                  <c:v>12.458</c:v>
                </c:pt>
                <c:pt idx="26">
                  <c:v>13.275399999999999</c:v>
                </c:pt>
                <c:pt idx="27">
                  <c:v>13.8584</c:v>
                </c:pt>
                <c:pt idx="28">
                  <c:v>14.4346</c:v>
                </c:pt>
                <c:pt idx="29">
                  <c:v>15.402100000000001</c:v>
                </c:pt>
                <c:pt idx="30">
                  <c:v>19.187999999999999</c:v>
                </c:pt>
                <c:pt idx="31">
                  <c:v>21.594000000000001</c:v>
                </c:pt>
                <c:pt idx="32">
                  <c:v>21.236000000000001</c:v>
                </c:pt>
                <c:pt idx="33">
                  <c:v>20.864999999999998</c:v>
                </c:pt>
                <c:pt idx="34">
                  <c:v>20.864999999999998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C-49AE-A3EB-4C5C79F94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771272"/>
        <c:axId val="417776520"/>
      </c:areaChart>
      <c:lineChart>
        <c:grouping val="standard"/>
        <c:varyColors val="0"/>
        <c:ser>
          <c:idx val="1"/>
          <c:order val="0"/>
          <c:tx>
            <c:strRef>
              <c:f>Monitor!$F$1</c:f>
              <c:strCache>
                <c:ptCount val="1"/>
                <c:pt idx="0">
                  <c:v>market_us_avg</c:v>
                </c:pt>
              </c:strCache>
            </c:strRef>
          </c:tx>
          <c:spPr>
            <a:ln w="1270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alpha val="25000"/>
                </a:schemeClr>
              </a:solidFill>
              <a:ln w="12700">
                <a:solidFill>
                  <a:schemeClr val="tx1">
                    <a:lumMod val="85000"/>
                    <a:lumOff val="15000"/>
                  </a:schemeClr>
                </a:solidFill>
                <a:round/>
              </a:ln>
              <a:effectLst/>
            </c:spPr>
          </c:marker>
          <c:cat>
            <c:numRef>
              <c:f>Monitor!$A$2:$A$36</c:f>
              <c:numCache>
                <c:formatCode>General</c:formatCode>
                <c:ptCount val="3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</c:numCache>
            </c:numRef>
          </c:cat>
          <c:val>
            <c:numRef>
              <c:f>Monitor!$F$2:$F$36</c:f>
              <c:numCache>
                <c:formatCode>0</c:formatCode>
                <c:ptCount val="35"/>
                <c:pt idx="0">
                  <c:v>1112.22</c:v>
                </c:pt>
                <c:pt idx="1">
                  <c:v>1390.61</c:v>
                </c:pt>
                <c:pt idx="2">
                  <c:v>1470.7033333333336</c:v>
                </c:pt>
                <c:pt idx="3">
                  <c:v>1665.3633333333335</c:v>
                </c:pt>
                <c:pt idx="4">
                  <c:v>1681.4800000000002</c:v>
                </c:pt>
                <c:pt idx="5">
                  <c:v>2261.3733333333334</c:v>
                </c:pt>
                <c:pt idx="6">
                  <c:v>2826.4233333333336</c:v>
                </c:pt>
                <c:pt idx="7">
                  <c:v>3482.7666666666664</c:v>
                </c:pt>
                <c:pt idx="8">
                  <c:v>4200.8100000000004</c:v>
                </c:pt>
                <c:pt idx="9">
                  <c:v>4678.3733333333339</c:v>
                </c:pt>
                <c:pt idx="10">
                  <c:v>4859.33</c:v>
                </c:pt>
                <c:pt idx="11">
                  <c:v>4373.1899999999996</c:v>
                </c:pt>
                <c:pt idx="12">
                  <c:v>3518.5433333333331</c:v>
                </c:pt>
                <c:pt idx="13">
                  <c:v>4522.6400000000003</c:v>
                </c:pt>
                <c:pt idx="14">
                  <c:v>4723.0033333333331</c:v>
                </c:pt>
                <c:pt idx="15">
                  <c:v>4723.5</c:v>
                </c:pt>
                <c:pt idx="16">
                  <c:v>5432.05</c:v>
                </c:pt>
                <c:pt idx="17">
                  <c:v>5794.94</c:v>
                </c:pt>
                <c:pt idx="18">
                  <c:v>3752.1299999999997</c:v>
                </c:pt>
                <c:pt idx="19">
                  <c:v>4604.0166666666664</c:v>
                </c:pt>
                <c:pt idx="20">
                  <c:v>5162.17</c:v>
                </c:pt>
                <c:pt idx="21">
                  <c:v>5359.8533333333335</c:v>
                </c:pt>
                <c:pt idx="22">
                  <c:v>5849.7133333333331</c:v>
                </c:pt>
                <c:pt idx="23">
                  <c:v>7533.5533333333333</c:v>
                </c:pt>
                <c:pt idx="24">
                  <c:v>8205.69</c:v>
                </c:pt>
                <c:pt idx="25">
                  <c:v>8158.3433333333332</c:v>
                </c:pt>
                <c:pt idx="26">
                  <c:v>9127.8666666666668</c:v>
                </c:pt>
                <c:pt idx="27">
                  <c:v>11431.74</c:v>
                </c:pt>
                <c:pt idx="28">
                  <c:v>10822.82</c:v>
                </c:pt>
                <c:pt idx="29">
                  <c:v>13580.146666666667</c:v>
                </c:pt>
                <c:pt idx="30">
                  <c:v>15750.159999999998</c:v>
                </c:pt>
                <c:pt idx="31">
                  <c:v>18916.333333333332</c:v>
                </c:pt>
                <c:pt idx="32">
                  <c:v>15817.333333333334</c:v>
                </c:pt>
                <c:pt idx="33">
                  <c:v>18896</c:v>
                </c:pt>
                <c:pt idx="34">
                  <c:v>19802.333333333332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61C-49AE-A3EB-4C5C79F94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1058712"/>
        <c:axId val="751059368"/>
      </c:lineChart>
      <c:catAx>
        <c:axId val="417771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6350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miter lim="800000"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765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17776520"/>
        <c:scaling>
          <c:orientation val="minMax"/>
        </c:scaling>
        <c:delete val="0"/>
        <c:axPos val="r"/>
        <c:majorGridlines>
          <c:spPr>
            <a:ln w="6350" cap="flat" cmpd="sng" algn="ctr">
              <a:solidFill>
                <a:schemeClr val="bg1">
                  <a:lumMod val="75000"/>
                </a:schemeClr>
              </a:solidFill>
              <a:prstDash val="solid"/>
              <a:miter lim="800000"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71272"/>
        <c:crosses val="max"/>
        <c:crossBetween val="between"/>
      </c:valAx>
      <c:valAx>
        <c:axId val="751059368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058712"/>
        <c:crosses val="autoZero"/>
        <c:crossBetween val="between"/>
      </c:valAx>
      <c:catAx>
        <c:axId val="751058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1059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Monitor!$AG$1</c:f>
              <c:strCache>
                <c:ptCount val="1"/>
                <c:pt idx="0">
                  <c:v>e_m3_billion</c:v>
                </c:pt>
              </c:strCache>
            </c:strRef>
          </c:tx>
          <c:spPr>
            <a:solidFill>
              <a:srgbClr val="4382C1">
                <a:alpha val="50196"/>
              </a:srgbClr>
            </a:solidFill>
            <a:ln>
              <a:solidFill>
                <a:schemeClr val="tx1">
                  <a:lumMod val="85000"/>
                  <a:lumOff val="15000"/>
                </a:schemeClr>
              </a:solidFill>
            </a:ln>
            <a:effectLst/>
          </c:spPr>
          <c:val>
            <c:numRef>
              <c:f>Monitor!$AG$2:$AG$36</c:f>
              <c:numCache>
                <c:formatCode>0.0</c:formatCode>
                <c:ptCount val="35"/>
                <c:pt idx="0">
                  <c:v>2.979949</c:v>
                </c:pt>
                <c:pt idx="1">
                  <c:v>3.2046329999999998</c:v>
                </c:pt>
                <c:pt idx="2">
                  <c:v>3.4331779999999998</c:v>
                </c:pt>
                <c:pt idx="3">
                  <c:v>3.6517740000000001</c:v>
                </c:pt>
                <c:pt idx="4">
                  <c:v>3.7357990000000001</c:v>
                </c:pt>
                <c:pt idx="5">
                  <c:v>3.9374030000000002</c:v>
                </c:pt>
                <c:pt idx="6">
                  <c:v>4.0903450000000001</c:v>
                </c:pt>
                <c:pt idx="7">
                  <c:v>4.2673110000000003</c:v>
                </c:pt>
                <c:pt idx="8">
                  <c:v>4.4719610000000003</c:v>
                </c:pt>
                <c:pt idx="9">
                  <c:v>4.7089470000000002</c:v>
                </c:pt>
                <c:pt idx="10">
                  <c:v>4.9103279999999998</c:v>
                </c:pt>
                <c:pt idx="11">
                  <c:v>5.4467369999999997</c:v>
                </c:pt>
                <c:pt idx="12">
                  <c:v>5.8078250000000002</c:v>
                </c:pt>
                <c:pt idx="13">
                  <c:v>6.1809219999999998</c:v>
                </c:pt>
                <c:pt idx="14">
                  <c:v>6.5681760000000002</c:v>
                </c:pt>
                <c:pt idx="15">
                  <c:v>7.1306700000000003</c:v>
                </c:pt>
                <c:pt idx="16">
                  <c:v>7.8016750000000004</c:v>
                </c:pt>
                <c:pt idx="17">
                  <c:v>8.6914390000000008</c:v>
                </c:pt>
                <c:pt idx="18">
                  <c:v>9.4237800000000007</c:v>
                </c:pt>
                <c:pt idx="19">
                  <c:v>9.3822489999999998</c:v>
                </c:pt>
                <c:pt idx="20">
                  <c:v>9.3207719999999998</c:v>
                </c:pt>
                <c:pt idx="21">
                  <c:v>9.5350470000000005</c:v>
                </c:pt>
                <c:pt idx="22">
                  <c:v>9.8079680000000007</c:v>
                </c:pt>
                <c:pt idx="23">
                  <c:v>9.8494729999999997</c:v>
                </c:pt>
                <c:pt idx="24">
                  <c:v>10.328136000000001</c:v>
                </c:pt>
                <c:pt idx="25">
                  <c:v>10.837680000000001</c:v>
                </c:pt>
                <c:pt idx="26">
                  <c:v>11.392602</c:v>
                </c:pt>
                <c:pt idx="27">
                  <c:v>11.871539</c:v>
                </c:pt>
                <c:pt idx="28">
                  <c:v>12.363619</c:v>
                </c:pt>
                <c:pt idx="29">
                  <c:v>12.995488999999999</c:v>
                </c:pt>
                <c:pt idx="30">
                  <c:v>14.492039</c:v>
                </c:pt>
                <c:pt idx="31">
                  <c:v>15.396000000000001</c:v>
                </c:pt>
                <c:pt idx="32">
                  <c:v>16.068000000000001</c:v>
                </c:pt>
                <c:pt idx="33">
                  <c:v>16.111999999999998</c:v>
                </c:pt>
                <c:pt idx="34">
                  <c:v>16.111999999999998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Monitor!#REF!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1990</c:v>
                      </c:pt>
                      <c:pt idx="1">
                        <c:v>1991</c:v>
                      </c:pt>
                      <c:pt idx="2">
                        <c:v>1992</c:v>
                      </c:pt>
                      <c:pt idx="3">
                        <c:v>1993</c:v>
                      </c:pt>
                      <c:pt idx="4">
                        <c:v>1994</c:v>
                      </c:pt>
                      <c:pt idx="5">
                        <c:v>1995</c:v>
                      </c:pt>
                      <c:pt idx="6">
                        <c:v>1996</c:v>
                      </c:pt>
                      <c:pt idx="7">
                        <c:v>1997</c:v>
                      </c:pt>
                      <c:pt idx="8">
                        <c:v>1998</c:v>
                      </c:pt>
                      <c:pt idx="9">
                        <c:v>1999</c:v>
                      </c:pt>
                      <c:pt idx="10">
                        <c:v>2000</c:v>
                      </c:pt>
                      <c:pt idx="11">
                        <c:v>2001</c:v>
                      </c:pt>
                      <c:pt idx="12">
                        <c:v>2002</c:v>
                      </c:pt>
                      <c:pt idx="13">
                        <c:v>2003</c:v>
                      </c:pt>
                      <c:pt idx="14">
                        <c:v>2004</c:v>
                      </c:pt>
                      <c:pt idx="15">
                        <c:v>2005</c:v>
                      </c:pt>
                      <c:pt idx="16">
                        <c:v>2006</c:v>
                      </c:pt>
                      <c:pt idx="17">
                        <c:v>2007</c:v>
                      </c:pt>
                      <c:pt idx="18">
                        <c:v>2008</c:v>
                      </c:pt>
                      <c:pt idx="19">
                        <c:v>2009</c:v>
                      </c:pt>
                      <c:pt idx="20">
                        <c:v>2010</c:v>
                      </c:pt>
                      <c:pt idx="21">
                        <c:v>2011</c:v>
                      </c:pt>
                      <c:pt idx="22">
                        <c:v>2012</c:v>
                      </c:pt>
                      <c:pt idx="23">
                        <c:v>2013</c:v>
                      </c:pt>
                      <c:pt idx="24">
                        <c:v>2014</c:v>
                      </c:pt>
                      <c:pt idx="25">
                        <c:v>2015</c:v>
                      </c:pt>
                      <c:pt idx="26">
                        <c:v>2016</c:v>
                      </c:pt>
                      <c:pt idx="27">
                        <c:v>2017</c:v>
                      </c:pt>
                      <c:pt idx="28">
                        <c:v>2018</c:v>
                      </c:pt>
                      <c:pt idx="29">
                        <c:v>2019</c:v>
                      </c:pt>
                      <c:pt idx="30">
                        <c:v>2020</c:v>
                      </c:pt>
                      <c:pt idx="31">
                        <c:v>2021</c:v>
                      </c:pt>
                      <c:pt idx="32">
                        <c:v>2022</c:v>
                      </c:pt>
                      <c:pt idx="33">
                        <c:v>2023</c:v>
                      </c:pt>
                      <c:pt idx="34">
                        <c:v>2024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6AE8-4A0D-9DE0-4B148253A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771272"/>
        <c:axId val="417776520"/>
      </c:areaChart>
      <c:lineChart>
        <c:grouping val="standard"/>
        <c:varyColors val="0"/>
        <c:ser>
          <c:idx val="1"/>
          <c:order val="1"/>
          <c:tx>
            <c:strRef>
              <c:f>Monitor!$AN$1</c:f>
              <c:strCache>
                <c:ptCount val="1"/>
                <c:pt idx="0">
                  <c:v>e_market_avg</c:v>
                </c:pt>
              </c:strCache>
            </c:strRef>
          </c:tx>
          <c:spPr>
            <a:ln w="1270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alpha val="25000"/>
                </a:schemeClr>
              </a:solidFill>
              <a:ln w="12700">
                <a:solidFill>
                  <a:schemeClr val="tx1">
                    <a:lumMod val="85000"/>
                    <a:lumOff val="15000"/>
                  </a:schemeClr>
                </a:solidFill>
                <a:round/>
              </a:ln>
              <a:effectLst/>
            </c:spPr>
          </c:marker>
          <c:val>
            <c:numRef>
              <c:f>Monitor!$AN$2:$AN$36</c:f>
              <c:numCache>
                <c:formatCode>0</c:formatCode>
                <c:ptCount val="35"/>
                <c:pt idx="0">
                  <c:v>1453</c:v>
                </c:pt>
                <c:pt idx="1">
                  <c:v>1671</c:v>
                </c:pt>
                <c:pt idx="2">
                  <c:v>1697.5</c:v>
                </c:pt>
                <c:pt idx="3">
                  <c:v>2261.5</c:v>
                </c:pt>
                <c:pt idx="4">
                  <c:v>1989</c:v>
                </c:pt>
                <c:pt idx="5">
                  <c:v>2065.5</c:v>
                </c:pt>
                <c:pt idx="6">
                  <c:v>2597.5</c:v>
                </c:pt>
                <c:pt idx="7">
                  <c:v>3611</c:v>
                </c:pt>
                <c:pt idx="8">
                  <c:v>4474</c:v>
                </c:pt>
                <c:pt idx="9">
                  <c:v>6458</c:v>
                </c:pt>
                <c:pt idx="10">
                  <c:v>6179.5</c:v>
                </c:pt>
                <c:pt idx="11">
                  <c:v>4892</c:v>
                </c:pt>
                <c:pt idx="12">
                  <c:v>2977.5</c:v>
                </c:pt>
                <c:pt idx="13">
                  <c:v>3761</c:v>
                </c:pt>
                <c:pt idx="14">
                  <c:v>4038.5</c:v>
                </c:pt>
                <c:pt idx="15">
                  <c:v>5061.5</c:v>
                </c:pt>
                <c:pt idx="16">
                  <c:v>6068.5</c:v>
                </c:pt>
                <c:pt idx="17">
                  <c:v>6840.5</c:v>
                </c:pt>
                <c:pt idx="18">
                  <c:v>4013.5</c:v>
                </c:pt>
                <c:pt idx="19">
                  <c:v>4946.5</c:v>
                </c:pt>
                <c:pt idx="20">
                  <c:v>5359</c:v>
                </c:pt>
                <c:pt idx="21">
                  <c:v>4528.5</c:v>
                </c:pt>
                <c:pt idx="22">
                  <c:v>5626.5</c:v>
                </c:pt>
                <c:pt idx="23">
                  <c:v>6923.5</c:v>
                </c:pt>
                <c:pt idx="24">
                  <c:v>7038.5</c:v>
                </c:pt>
                <c:pt idx="25">
                  <c:v>7690</c:v>
                </c:pt>
                <c:pt idx="26">
                  <c:v>8171.5</c:v>
                </c:pt>
                <c:pt idx="27">
                  <c:v>9114.5</c:v>
                </c:pt>
                <c:pt idx="28">
                  <c:v>7644</c:v>
                </c:pt>
                <c:pt idx="29">
                  <c:v>9613.5</c:v>
                </c:pt>
                <c:pt idx="30">
                  <c:v>9634.5</c:v>
                </c:pt>
                <c:pt idx="31">
                  <c:v>11558</c:v>
                </c:pt>
                <c:pt idx="32">
                  <c:v>10198</c:v>
                </c:pt>
                <c:pt idx="33" formatCode="General">
                  <c:v>12147</c:v>
                </c:pt>
                <c:pt idx="34">
                  <c:v>12692.5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Monitor!#REF!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1990</c:v>
                      </c:pt>
                      <c:pt idx="1">
                        <c:v>1991</c:v>
                      </c:pt>
                      <c:pt idx="2">
                        <c:v>1992</c:v>
                      </c:pt>
                      <c:pt idx="3">
                        <c:v>1993</c:v>
                      </c:pt>
                      <c:pt idx="4">
                        <c:v>1994</c:v>
                      </c:pt>
                      <c:pt idx="5">
                        <c:v>1995</c:v>
                      </c:pt>
                      <c:pt idx="6">
                        <c:v>1996</c:v>
                      </c:pt>
                      <c:pt idx="7">
                        <c:v>1997</c:v>
                      </c:pt>
                      <c:pt idx="8">
                        <c:v>1998</c:v>
                      </c:pt>
                      <c:pt idx="9">
                        <c:v>1999</c:v>
                      </c:pt>
                      <c:pt idx="10">
                        <c:v>2000</c:v>
                      </c:pt>
                      <c:pt idx="11">
                        <c:v>2001</c:v>
                      </c:pt>
                      <c:pt idx="12">
                        <c:v>2002</c:v>
                      </c:pt>
                      <c:pt idx="13">
                        <c:v>2003</c:v>
                      </c:pt>
                      <c:pt idx="14">
                        <c:v>2004</c:v>
                      </c:pt>
                      <c:pt idx="15">
                        <c:v>2005</c:v>
                      </c:pt>
                      <c:pt idx="16">
                        <c:v>2006</c:v>
                      </c:pt>
                      <c:pt idx="17">
                        <c:v>2007</c:v>
                      </c:pt>
                      <c:pt idx="18">
                        <c:v>2008</c:v>
                      </c:pt>
                      <c:pt idx="19">
                        <c:v>2009</c:v>
                      </c:pt>
                      <c:pt idx="20">
                        <c:v>2010</c:v>
                      </c:pt>
                      <c:pt idx="21">
                        <c:v>2011</c:v>
                      </c:pt>
                      <c:pt idx="22">
                        <c:v>2012</c:v>
                      </c:pt>
                      <c:pt idx="23">
                        <c:v>2013</c:v>
                      </c:pt>
                      <c:pt idx="24">
                        <c:v>2014</c:v>
                      </c:pt>
                      <c:pt idx="25">
                        <c:v>2015</c:v>
                      </c:pt>
                      <c:pt idx="26">
                        <c:v>2016</c:v>
                      </c:pt>
                      <c:pt idx="27">
                        <c:v>2017</c:v>
                      </c:pt>
                      <c:pt idx="28">
                        <c:v>2018</c:v>
                      </c:pt>
                      <c:pt idx="29">
                        <c:v>2019</c:v>
                      </c:pt>
                      <c:pt idx="30">
                        <c:v>2020</c:v>
                      </c:pt>
                      <c:pt idx="31">
                        <c:v>2021</c:v>
                      </c:pt>
                      <c:pt idx="32">
                        <c:v>2022</c:v>
                      </c:pt>
                      <c:pt idx="33">
                        <c:v>2023</c:v>
                      </c:pt>
                      <c:pt idx="34">
                        <c:v>2024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6AE8-4A0D-9DE0-4B148253A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1058712"/>
        <c:axId val="751059368"/>
      </c:lineChart>
      <c:catAx>
        <c:axId val="417771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6350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miter lim="800000"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765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17776520"/>
        <c:scaling>
          <c:orientation val="minMax"/>
        </c:scaling>
        <c:delete val="0"/>
        <c:axPos val="r"/>
        <c:majorGridlines>
          <c:spPr>
            <a:ln w="6350" cap="flat" cmpd="sng" algn="ctr">
              <a:solidFill>
                <a:schemeClr val="bg1">
                  <a:lumMod val="75000"/>
                </a:schemeClr>
              </a:solidFill>
              <a:prstDash val="solid"/>
              <a:miter lim="800000"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71272"/>
        <c:crosses val="max"/>
        <c:crossBetween val="between"/>
      </c:valAx>
      <c:valAx>
        <c:axId val="751059368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058712"/>
        <c:crosses val="autoZero"/>
        <c:crossBetween val="between"/>
      </c:valAx>
      <c:catAx>
        <c:axId val="751058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1059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426007</xdr:colOff>
      <xdr:row>2</xdr:row>
      <xdr:rowOff>111298</xdr:rowOff>
    </xdr:from>
    <xdr:to>
      <xdr:col>13</xdr:col>
      <xdr:colOff>67686</xdr:colOff>
      <xdr:row>24</xdr:row>
      <xdr:rowOff>102229</xdr:rowOff>
    </xdr:to>
    <xdr:graphicFrame macro="">
      <xdr:nvGraphicFramePr>
        <xdr:cNvPr id="12" name="Gràfic 11">
          <a:extLst>
            <a:ext uri="{FF2B5EF4-FFF2-40B4-BE49-F238E27FC236}">
              <a16:creationId xmlns:a16="http://schemas.microsoft.com/office/drawing/2014/main" id="{4F23C395-EE8E-4232-9D74-1A8F37AA56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475379</xdr:colOff>
      <xdr:row>3</xdr:row>
      <xdr:rowOff>30879</xdr:rowOff>
    </xdr:from>
    <xdr:to>
      <xdr:col>27</xdr:col>
      <xdr:colOff>185093</xdr:colOff>
      <xdr:row>25</xdr:row>
      <xdr:rowOff>21807</xdr:rowOff>
    </xdr:to>
    <xdr:graphicFrame macro="">
      <xdr:nvGraphicFramePr>
        <xdr:cNvPr id="14" name="Gràfic 13">
          <a:extLst>
            <a:ext uri="{FF2B5EF4-FFF2-40B4-BE49-F238E27FC236}">
              <a16:creationId xmlns:a16="http://schemas.microsoft.com/office/drawing/2014/main" id="{D9B8B8D9-ED38-444D-AF62-D497D90103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: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E76A0-00D2-4583-AD01-5FF02B5D1606}">
  <dimension ref="A1:AP66"/>
  <sheetViews>
    <sheetView topLeftCell="S1" zoomScale="88" zoomScaleNormal="88" zoomScaleSheetLayoutView="92" workbookViewId="0">
      <selection activeCell="AH1" sqref="AH1"/>
    </sheetView>
  </sheetViews>
  <sheetFormatPr defaultRowHeight="14.5" x14ac:dyDescent="0.35"/>
  <cols>
    <col min="1" max="1" width="5.453125" customWidth="1"/>
    <col min="4" max="4" width="15.6328125" customWidth="1"/>
    <col min="7" max="7" width="9.90625" customWidth="1"/>
    <col min="8" max="8" width="9.54296875" customWidth="1"/>
    <col min="9" max="9" width="6.54296875" style="38" customWidth="1"/>
    <col min="12" max="12" width="5.7265625" style="38" customWidth="1"/>
  </cols>
  <sheetData>
    <row r="1" spans="1:42" x14ac:dyDescent="0.35">
      <c r="A1" s="23" t="s">
        <v>24</v>
      </c>
      <c r="B1" s="3" t="s">
        <v>32</v>
      </c>
      <c r="C1" s="3" t="s">
        <v>31</v>
      </c>
      <c r="D1" s="3" t="s">
        <v>0</v>
      </c>
      <c r="E1" s="3" t="s">
        <v>29</v>
      </c>
      <c r="F1" s="3" t="s">
        <v>39</v>
      </c>
      <c r="G1" s="20" t="s">
        <v>34</v>
      </c>
      <c r="H1" s="3" t="s">
        <v>2</v>
      </c>
      <c r="I1" s="37" t="s">
        <v>35</v>
      </c>
      <c r="J1" s="20" t="s">
        <v>25</v>
      </c>
      <c r="K1" s="11" t="s">
        <v>41</v>
      </c>
      <c r="L1" s="3" t="s">
        <v>1</v>
      </c>
      <c r="M1" s="3" t="s">
        <v>30</v>
      </c>
      <c r="N1" s="3" t="s">
        <v>37</v>
      </c>
      <c r="O1" s="3" t="s">
        <v>36</v>
      </c>
      <c r="P1" s="3" t="s">
        <v>26</v>
      </c>
      <c r="Q1" s="3" t="s">
        <v>38</v>
      </c>
      <c r="R1" s="3" t="s">
        <v>40</v>
      </c>
      <c r="S1" s="11" t="s">
        <v>27</v>
      </c>
      <c r="T1" s="3" t="s">
        <v>28</v>
      </c>
      <c r="U1" s="3" t="s">
        <v>33</v>
      </c>
      <c r="V1" s="3" t="s">
        <v>3</v>
      </c>
      <c r="W1" s="3" t="s">
        <v>4</v>
      </c>
      <c r="X1" s="3" t="s">
        <v>5</v>
      </c>
      <c r="Y1" s="3" t="s">
        <v>6</v>
      </c>
      <c r="Z1" s="3" t="s">
        <v>7</v>
      </c>
      <c r="AA1" s="3" t="s">
        <v>8</v>
      </c>
      <c r="AB1" s="3" t="s">
        <v>9</v>
      </c>
      <c r="AC1" s="3" t="s">
        <v>10</v>
      </c>
      <c r="AD1" s="11" t="s">
        <v>11</v>
      </c>
      <c r="AE1" s="3" t="s">
        <v>13</v>
      </c>
      <c r="AF1" s="3" t="s">
        <v>12</v>
      </c>
      <c r="AG1" s="3" t="s">
        <v>14</v>
      </c>
      <c r="AH1" s="3" t="s">
        <v>15</v>
      </c>
      <c r="AI1" s="3" t="s">
        <v>16</v>
      </c>
      <c r="AJ1" s="3" t="s">
        <v>17</v>
      </c>
      <c r="AK1" s="3" t="s">
        <v>18</v>
      </c>
      <c r="AL1" s="3" t="s">
        <v>19</v>
      </c>
      <c r="AM1" s="3" t="s">
        <v>20</v>
      </c>
      <c r="AN1" s="3" t="s">
        <v>21</v>
      </c>
      <c r="AO1" s="3" t="s">
        <v>23</v>
      </c>
      <c r="AP1" s="3" t="s">
        <v>22</v>
      </c>
    </row>
    <row r="2" spans="1:42" x14ac:dyDescent="0.35">
      <c r="A2" s="19">
        <v>1990</v>
      </c>
      <c r="B2" s="22">
        <v>7.3477777777777797</v>
      </c>
      <c r="C2" s="22">
        <v>8.5555833333333293</v>
      </c>
      <c r="D2" s="7">
        <f t="shared" ref="D2:D32" si="0">C2-B2</f>
        <v>1.2078055555555496</v>
      </c>
      <c r="E2" s="32">
        <v>8.0991666666666706</v>
      </c>
      <c r="F2" s="9">
        <f>Monitor!AD2</f>
        <v>1112.22</v>
      </c>
      <c r="G2" s="25">
        <v>10</v>
      </c>
      <c r="H2" s="7">
        <f>Monitor!V2</f>
        <v>3.2876999999999996</v>
      </c>
      <c r="I2" s="5">
        <v>6.0110580785407297</v>
      </c>
      <c r="J2" s="9">
        <f>AE2</f>
        <v>48.053592315158156</v>
      </c>
      <c r="K2" s="7">
        <f>AVERAGE($J$2)</f>
        <v>48.053592315158156</v>
      </c>
      <c r="L2" s="5">
        <v>5.4</v>
      </c>
      <c r="M2" s="9">
        <v>88.353000000000009</v>
      </c>
      <c r="N2" s="5">
        <f t="shared" ref="N2:N36" si="1">I2-L2</f>
        <v>0.61105807854072935</v>
      </c>
      <c r="O2" s="29">
        <f t="shared" ref="O2:O36" si="2">J2*MAX($D$2:$D$36)/MAX($J$2:$J$36)</f>
        <v>1.1643308672016148</v>
      </c>
      <c r="P2" s="7">
        <f t="shared" ref="P2:P36" si="3">L2*MAX($D$2:$D$36)/MAX($L$2:$L$36)</f>
        <v>2.3344875000000003</v>
      </c>
      <c r="Q2" s="9">
        <f t="shared" ref="Q2:Q36" si="4">(F2*100/MAX($F$2:$F$36))</f>
        <v>5.6166108371067383</v>
      </c>
      <c r="R2" s="9">
        <f t="shared" ref="R2:R36" si="5">(H2*MAX($Q$2:$Q$36)/MAX($H$2:$H$36))</f>
        <v>15.225062517365933</v>
      </c>
      <c r="S2" s="42">
        <f t="shared" ref="S2:S36" si="6">D2+(G2-N2)</f>
        <v>10.596747477014819</v>
      </c>
      <c r="T2" s="43">
        <f t="shared" ref="T2:T36" si="7">P2-D2</f>
        <v>1.1266819444444507</v>
      </c>
      <c r="U2" s="46">
        <f t="shared" ref="U2:U36" si="8">C2-E2</f>
        <v>0.4564166666666587</v>
      </c>
      <c r="V2" s="5">
        <v>3.2876999999999996</v>
      </c>
      <c r="W2" s="21">
        <v>3.8177339901477723</v>
      </c>
      <c r="X2" s="21">
        <v>0.12089999999999934</v>
      </c>
      <c r="Y2" s="2">
        <v>249</v>
      </c>
      <c r="Z2" s="9">
        <v>13203.614457831323</v>
      </c>
      <c r="AA2" s="9">
        <v>2633.66</v>
      </c>
      <c r="AB2" s="2">
        <v>330</v>
      </c>
      <c r="AC2" s="2">
        <v>373</v>
      </c>
      <c r="AD2" s="17">
        <v>1112.22</v>
      </c>
      <c r="AE2" s="21">
        <v>48.053592315158156</v>
      </c>
      <c r="AF2" s="8">
        <v>338.29728989871302</v>
      </c>
      <c r="AG2" s="5">
        <v>2.979949</v>
      </c>
      <c r="AH2" s="5">
        <v>12.031232436078113</v>
      </c>
      <c r="AI2" s="7">
        <v>0.32002199999999981</v>
      </c>
      <c r="AJ2" s="8">
        <v>317.68</v>
      </c>
      <c r="AK2" s="9">
        <v>9380.3481490808354</v>
      </c>
      <c r="AL2" s="9">
        <v>1517</v>
      </c>
      <c r="AM2" s="2">
        <v>1389</v>
      </c>
      <c r="AN2" s="9">
        <v>1453</v>
      </c>
      <c r="AO2" s="5">
        <v>68.694313513216855</v>
      </c>
      <c r="AP2" s="9">
        <v>487.59223731681317</v>
      </c>
    </row>
    <row r="3" spans="1:42" x14ac:dyDescent="0.35">
      <c r="A3" s="6">
        <v>1991</v>
      </c>
      <c r="B3" s="22">
        <v>5.3483333333333301</v>
      </c>
      <c r="C3" s="22">
        <v>7.7799166666666704</v>
      </c>
      <c r="D3" s="7">
        <f t="shared" si="0"/>
        <v>2.4315833333333403</v>
      </c>
      <c r="E3" s="32">
        <v>5.6875</v>
      </c>
      <c r="F3" s="9">
        <f>Monitor!AD3</f>
        <v>1390.61</v>
      </c>
      <c r="G3" s="26">
        <f>(F3*100/F2)-100</f>
        <v>25.030119940299585</v>
      </c>
      <c r="H3" s="7">
        <f>Monitor!V3</f>
        <v>3.3811999999999998</v>
      </c>
      <c r="I3" s="5">
        <f>(H3*100/H2)-100</f>
        <v>2.8439334489156636</v>
      </c>
      <c r="J3" s="9">
        <f>AE3</f>
        <v>58.420037130443205</v>
      </c>
      <c r="K3" s="7">
        <f>AVERAGE($J$2:J3)</f>
        <v>53.23681472280068</v>
      </c>
      <c r="L3" s="5">
        <v>4.2</v>
      </c>
      <c r="M3" s="9">
        <v>90.347500000000011</v>
      </c>
      <c r="N3" s="5">
        <f t="shared" si="1"/>
        <v>-1.3560665510843366</v>
      </c>
      <c r="O3" s="29">
        <f t="shared" si="2"/>
        <v>1.4155081694606833</v>
      </c>
      <c r="P3" s="7">
        <f t="shared" si="3"/>
        <v>1.8157125000000001</v>
      </c>
      <c r="Q3" s="9">
        <f t="shared" si="4"/>
        <v>7.0224552662144193</v>
      </c>
      <c r="R3" s="9">
        <f t="shared" si="5"/>
        <v>15.658053162915625</v>
      </c>
      <c r="S3" s="42">
        <f t="shared" si="6"/>
        <v>28.81776982471726</v>
      </c>
      <c r="T3" s="43">
        <f t="shared" si="7"/>
        <v>-0.61587083333334025</v>
      </c>
      <c r="U3" s="46">
        <f t="shared" si="8"/>
        <v>2.0924166666666704</v>
      </c>
      <c r="V3" s="5">
        <v>3.3811999999999998</v>
      </c>
      <c r="W3" s="21">
        <f t="shared" ref="W3:W36" si="9">(V3*100/V2)-100</f>
        <v>2.8439334489156636</v>
      </c>
      <c r="X3" s="21">
        <f t="shared" ref="X3:X36" si="10">V3-V2</f>
        <v>9.3500000000000139E-2</v>
      </c>
      <c r="Y3" s="2">
        <v>252</v>
      </c>
      <c r="Z3" s="9">
        <f t="shared" ref="Z3:Z36" si="11">(V3*1000000000000)/(Y3*1000000)</f>
        <v>13417.460317460318</v>
      </c>
      <c r="AA3" s="9">
        <v>3168.83</v>
      </c>
      <c r="AB3" s="2">
        <v>417</v>
      </c>
      <c r="AC3" s="2">
        <v>586</v>
      </c>
      <c r="AD3" s="17">
        <f t="shared" ref="AD3:AD36" si="12">AVERAGE(AA3:AC3)</f>
        <v>1390.61</v>
      </c>
      <c r="AE3" s="21">
        <f>((AD3/V3)/100)*100/7.04</f>
        <v>58.420037130443205</v>
      </c>
      <c r="AF3" s="8">
        <f t="shared" ref="AF3:AF36" si="13">AD3/V3</f>
        <v>411.27706139832014</v>
      </c>
      <c r="AG3" s="5">
        <v>3.2046329999999998</v>
      </c>
      <c r="AH3" s="5">
        <f t="shared" ref="AH3:AH36" si="14">(AG3*100/AG2)-100</f>
        <v>7.539860581506602</v>
      </c>
      <c r="AI3" s="7">
        <f t="shared" ref="AI3:AI36" si="15">AG3-AG2</f>
        <v>0.22468399999999988</v>
      </c>
      <c r="AJ3" s="8">
        <v>318.44</v>
      </c>
      <c r="AK3" s="9">
        <f t="shared" ref="AK3:AK36" si="16">((AG3*1000000000000)/(AJ3*1000000))</f>
        <v>10063.537872126617</v>
      </c>
      <c r="AL3" s="9">
        <v>1765</v>
      </c>
      <c r="AM3" s="2">
        <v>1577</v>
      </c>
      <c r="AN3" s="9">
        <f t="shared" ref="AN3:AN36" si="17">AVERAGE(AL3:AM3)</f>
        <v>1671</v>
      </c>
      <c r="AO3" s="5">
        <f t="shared" ref="AO3:AO36" si="18">((AN3/AG3)/100)*100/7.098</f>
        <v>73.46189960788648</v>
      </c>
      <c r="AP3" s="9">
        <f t="shared" ref="AP3:AP36" si="19">AN3/AG3</f>
        <v>521.43256341677818</v>
      </c>
    </row>
    <row r="4" spans="1:42" x14ac:dyDescent="0.35">
      <c r="A4" s="6">
        <v>1992</v>
      </c>
      <c r="B4" s="22">
        <v>3.55375</v>
      </c>
      <c r="C4" s="22">
        <v>7.0122499999999999</v>
      </c>
      <c r="D4" s="7">
        <f t="shared" si="0"/>
        <v>3.4584999999999999</v>
      </c>
      <c r="E4" s="32">
        <v>3.5216666666666665</v>
      </c>
      <c r="F4" s="9">
        <f>Monitor!AD4</f>
        <v>1470.7033333333336</v>
      </c>
      <c r="G4" s="26">
        <f t="shared" ref="G4:G32" si="20">(F4*100/F3)-100</f>
        <v>5.7595827250871139</v>
      </c>
      <c r="H4" s="7">
        <f>Monitor!V4</f>
        <v>3.4190999999999998</v>
      </c>
      <c r="I4" s="5">
        <f t="shared" ref="I4:I32" si="21">(H4*100/H3)-100</f>
        <v>1.1209038211285929</v>
      </c>
      <c r="J4" s="9">
        <f t="shared" ref="J4:J36" si="22">AE4</f>
        <v>61.099916201587703</v>
      </c>
      <c r="K4" s="7">
        <f>AVERAGE($J$2:J4)</f>
        <v>55.857848549063021</v>
      </c>
      <c r="L4" s="5">
        <v>3</v>
      </c>
      <c r="M4" s="9">
        <v>87.450833333333335</v>
      </c>
      <c r="N4" s="5">
        <f t="shared" si="1"/>
        <v>-1.8790961788714071</v>
      </c>
      <c r="O4" s="29">
        <f t="shared" si="2"/>
        <v>1.480441211353513</v>
      </c>
      <c r="P4" s="7">
        <f t="shared" si="3"/>
        <v>1.2969374999999999</v>
      </c>
      <c r="Q4" s="9">
        <f t="shared" si="4"/>
        <v>7.4269193866042746</v>
      </c>
      <c r="R4" s="9">
        <f t="shared" si="5"/>
        <v>15.833564879133091</v>
      </c>
      <c r="S4" s="42">
        <f t="shared" si="6"/>
        <v>11.097178903958522</v>
      </c>
      <c r="T4" s="43">
        <f t="shared" si="7"/>
        <v>-2.1615625000000001</v>
      </c>
      <c r="U4" s="46">
        <f t="shared" si="8"/>
        <v>3.4905833333333334</v>
      </c>
      <c r="V4" s="5">
        <v>3.4190999999999998</v>
      </c>
      <c r="W4" s="21">
        <f t="shared" si="9"/>
        <v>1.1209038211285929</v>
      </c>
      <c r="X4" s="21">
        <f t="shared" si="10"/>
        <v>3.7900000000000045E-2</v>
      </c>
      <c r="Y4" s="2">
        <v>256</v>
      </c>
      <c r="Z4" s="9">
        <f t="shared" si="11"/>
        <v>13355.859375</v>
      </c>
      <c r="AA4" s="9">
        <v>3301.11</v>
      </c>
      <c r="AB4" s="2">
        <v>435</v>
      </c>
      <c r="AC4" s="2">
        <v>676</v>
      </c>
      <c r="AD4" s="17">
        <f t="shared" si="12"/>
        <v>1470.7033333333336</v>
      </c>
      <c r="AE4" s="21">
        <f t="shared" ref="AE4:AE36" si="23">((AD4/V4)/100)*100/7.04</f>
        <v>61.099916201587703</v>
      </c>
      <c r="AF4" s="8">
        <f t="shared" si="13"/>
        <v>430.14341005917748</v>
      </c>
      <c r="AG4" s="5">
        <v>3.4331779999999998</v>
      </c>
      <c r="AH4" s="5">
        <f t="shared" si="14"/>
        <v>7.1317058770848263</v>
      </c>
      <c r="AI4" s="7">
        <f t="shared" si="15"/>
        <v>0.228545</v>
      </c>
      <c r="AJ4" s="8">
        <v>319.95999999999998</v>
      </c>
      <c r="AK4" s="9">
        <f t="shared" si="16"/>
        <v>10730.022502812852</v>
      </c>
      <c r="AL4" s="9">
        <v>1857</v>
      </c>
      <c r="AM4" s="2">
        <v>1538</v>
      </c>
      <c r="AN4" s="9">
        <f t="shared" si="17"/>
        <v>1697.5</v>
      </c>
      <c r="AO4" s="5">
        <f t="shared" si="18"/>
        <v>69.65903712748316</v>
      </c>
      <c r="AP4" s="9">
        <f t="shared" si="19"/>
        <v>494.43984553087552</v>
      </c>
    </row>
    <row r="5" spans="1:42" x14ac:dyDescent="0.35">
      <c r="A5" s="6">
        <v>1993</v>
      </c>
      <c r="B5" s="22">
        <v>3.1175000000000002</v>
      </c>
      <c r="C5" s="22">
        <v>5.8289999999999997</v>
      </c>
      <c r="D5" s="7">
        <f t="shared" si="0"/>
        <v>2.7114999999999996</v>
      </c>
      <c r="E5" s="32">
        <v>3.0225</v>
      </c>
      <c r="F5" s="9">
        <f>Monitor!AD5</f>
        <v>1665.3633333333335</v>
      </c>
      <c r="G5" s="26">
        <f t="shared" si="20"/>
        <v>13.235844074603747</v>
      </c>
      <c r="H5" s="7">
        <f>Monitor!V5</f>
        <v>3.4748999999999999</v>
      </c>
      <c r="I5" s="5">
        <f t="shared" si="21"/>
        <v>1.6320084232692835</v>
      </c>
      <c r="J5" s="9">
        <f t="shared" si="22"/>
        <v>68.075999788962761</v>
      </c>
      <c r="K5" s="7">
        <f>AVERAGE($J$2:J5)</f>
        <v>58.912386359037953</v>
      </c>
      <c r="L5" s="5">
        <v>3</v>
      </c>
      <c r="M5" s="9">
        <v>94.039166666666645</v>
      </c>
      <c r="N5" s="5">
        <f t="shared" si="1"/>
        <v>-1.3679915767307165</v>
      </c>
      <c r="O5" s="29">
        <f t="shared" si="2"/>
        <v>1.64947060253177</v>
      </c>
      <c r="P5" s="7">
        <f t="shared" si="3"/>
        <v>1.2969374999999999</v>
      </c>
      <c r="Q5" s="9">
        <f t="shared" si="4"/>
        <v>8.4099348561617333</v>
      </c>
      <c r="R5" s="9">
        <f t="shared" si="5"/>
        <v>16.091969991664349</v>
      </c>
      <c r="S5" s="42">
        <f t="shared" si="6"/>
        <v>17.315335651334465</v>
      </c>
      <c r="T5" s="43">
        <f t="shared" si="7"/>
        <v>-1.4145624999999997</v>
      </c>
      <c r="U5" s="46">
        <f t="shared" si="8"/>
        <v>2.8064999999999998</v>
      </c>
      <c r="V5" s="5">
        <v>3.4748999999999999</v>
      </c>
      <c r="W5" s="21">
        <f t="shared" si="9"/>
        <v>1.6320084232692835</v>
      </c>
      <c r="X5" s="21">
        <f t="shared" si="10"/>
        <v>5.5800000000000072E-2</v>
      </c>
      <c r="Y5" s="2">
        <v>259</v>
      </c>
      <c r="Z5" s="9">
        <f t="shared" si="11"/>
        <v>13416.602316602317</v>
      </c>
      <c r="AA5" s="9">
        <v>3754.09</v>
      </c>
      <c r="AB5" s="2">
        <v>466</v>
      </c>
      <c r="AC5" s="2">
        <v>776</v>
      </c>
      <c r="AD5" s="17">
        <f t="shared" si="12"/>
        <v>1665.3633333333335</v>
      </c>
      <c r="AE5" s="21">
        <f t="shared" si="23"/>
        <v>68.075999788962761</v>
      </c>
      <c r="AF5" s="8">
        <f t="shared" si="13"/>
        <v>479.25503851429784</v>
      </c>
      <c r="AG5" s="5">
        <v>3.6517740000000001</v>
      </c>
      <c r="AH5" s="5">
        <f t="shared" si="14"/>
        <v>6.3671618541188479</v>
      </c>
      <c r="AI5" s="7">
        <f t="shared" si="15"/>
        <v>0.21859600000000023</v>
      </c>
      <c r="AJ5" s="8">
        <v>320.72000000000003</v>
      </c>
      <c r="AK5" s="9">
        <f t="shared" si="16"/>
        <v>11386.174856572712</v>
      </c>
      <c r="AL5" s="9">
        <v>2268</v>
      </c>
      <c r="AM5" s="2">
        <v>2255</v>
      </c>
      <c r="AN5" s="9">
        <f t="shared" si="17"/>
        <v>2261.5</v>
      </c>
      <c r="AO5" s="5">
        <f t="shared" si="18"/>
        <v>87.248246004047346</v>
      </c>
      <c r="AP5" s="9">
        <f t="shared" si="19"/>
        <v>619.28805013672809</v>
      </c>
    </row>
    <row r="6" spans="1:42" x14ac:dyDescent="0.35">
      <c r="A6" s="6">
        <v>1994</v>
      </c>
      <c r="B6" s="22">
        <v>4.4338333333333297</v>
      </c>
      <c r="C6" s="22">
        <v>7.1234999999999999</v>
      </c>
      <c r="D6" s="7">
        <f t="shared" si="0"/>
        <v>2.6896666666666702</v>
      </c>
      <c r="E6" s="33">
        <v>4.2016666666666671</v>
      </c>
      <c r="F6" s="9">
        <f>Monitor!AD6</f>
        <v>1681.4800000000002</v>
      </c>
      <c r="G6" s="26">
        <f t="shared" si="20"/>
        <v>0.96775678580651459</v>
      </c>
      <c r="H6" s="7">
        <f>Monitor!V6</f>
        <v>3.4923999999999999</v>
      </c>
      <c r="I6" s="5">
        <f>(H6*100/H5)-100</f>
        <v>0.50361161472272897</v>
      </c>
      <c r="J6" s="9">
        <f t="shared" si="22"/>
        <v>68.390387959309066</v>
      </c>
      <c r="K6" s="7">
        <f>AVERAGE($J$2:J6)</f>
        <v>60.807986679092174</v>
      </c>
      <c r="L6" s="5">
        <v>2.6</v>
      </c>
      <c r="M6" s="9">
        <v>90.861666666666636</v>
      </c>
      <c r="N6" s="5">
        <f t="shared" si="1"/>
        <v>-2.0963883852772711</v>
      </c>
      <c r="O6" s="29">
        <f t="shared" si="2"/>
        <v>1.6570881776886179</v>
      </c>
      <c r="P6" s="7">
        <f t="shared" si="3"/>
        <v>1.1240125000000001</v>
      </c>
      <c r="Q6" s="9">
        <f t="shared" si="4"/>
        <v>8.4913225714141447</v>
      </c>
      <c r="R6" s="9">
        <f t="shared" si="5"/>
        <v>16.173011021580066</v>
      </c>
      <c r="S6" s="42">
        <f t="shared" si="6"/>
        <v>5.7538118377504563</v>
      </c>
      <c r="T6" s="43">
        <f t="shared" si="7"/>
        <v>-1.5656541666666701</v>
      </c>
      <c r="U6" s="46">
        <f t="shared" si="8"/>
        <v>2.9218333333333328</v>
      </c>
      <c r="V6" s="5">
        <v>3.4923999999999999</v>
      </c>
      <c r="W6" s="21">
        <f t="shared" si="9"/>
        <v>0.50361161472272897</v>
      </c>
      <c r="X6" s="21">
        <f t="shared" si="10"/>
        <v>1.7500000000000071E-2</v>
      </c>
      <c r="Y6" s="2">
        <v>263</v>
      </c>
      <c r="Z6" s="9">
        <f t="shared" si="11"/>
        <v>13279.087452471484</v>
      </c>
      <c r="AA6" s="9">
        <v>3834.44</v>
      </c>
      <c r="AB6" s="2">
        <v>459</v>
      </c>
      <c r="AC6" s="2">
        <v>751</v>
      </c>
      <c r="AD6" s="17">
        <f t="shared" si="12"/>
        <v>1681.4800000000002</v>
      </c>
      <c r="AE6" s="21">
        <f t="shared" si="23"/>
        <v>68.390387959309066</v>
      </c>
      <c r="AF6" s="8">
        <f t="shared" si="13"/>
        <v>481.46833123353576</v>
      </c>
      <c r="AG6" s="5">
        <v>3.7357990000000001</v>
      </c>
      <c r="AH6" s="5">
        <f t="shared" si="14"/>
        <v>2.3009364763536837</v>
      </c>
      <c r="AI6" s="7">
        <f t="shared" si="15"/>
        <v>8.4025000000000016E-2</v>
      </c>
      <c r="AJ6" s="8">
        <v>321.48</v>
      </c>
      <c r="AK6" s="9">
        <f t="shared" si="16"/>
        <v>11620.626477541371</v>
      </c>
      <c r="AL6" s="9">
        <v>1881</v>
      </c>
      <c r="AM6" s="2">
        <v>2097</v>
      </c>
      <c r="AN6" s="9">
        <f t="shared" si="17"/>
        <v>1989</v>
      </c>
      <c r="AO6" s="5">
        <f t="shared" si="18"/>
        <v>75.009330057580783</v>
      </c>
      <c r="AP6" s="9">
        <f t="shared" si="19"/>
        <v>532.41622474870837</v>
      </c>
    </row>
    <row r="7" spans="1:42" x14ac:dyDescent="0.35">
      <c r="A7" s="6">
        <v>1995</v>
      </c>
      <c r="B7" s="22">
        <v>5.6335833333333296</v>
      </c>
      <c r="C7" s="22">
        <v>6.4805000000000001</v>
      </c>
      <c r="D7" s="7">
        <f t="shared" si="0"/>
        <v>0.84691666666667054</v>
      </c>
      <c r="E7" s="33">
        <v>5.8366666666666669</v>
      </c>
      <c r="F7" s="9">
        <f>Monitor!AD7</f>
        <v>2261.3733333333334</v>
      </c>
      <c r="G7" s="26">
        <f t="shared" si="20"/>
        <v>34.48707884324125</v>
      </c>
      <c r="H7" s="7">
        <f>Monitor!V7</f>
        <v>3.6478999999999999</v>
      </c>
      <c r="I7" s="5">
        <f t="shared" si="21"/>
        <v>4.4525254839079054</v>
      </c>
      <c r="J7" s="9">
        <f t="shared" si="22"/>
        <v>88.055539633844973</v>
      </c>
      <c r="K7" s="7">
        <f>AVERAGE($J$2:J7)</f>
        <v>65.349245504884308</v>
      </c>
      <c r="L7" s="5">
        <v>2.8</v>
      </c>
      <c r="M7" s="9">
        <v>84.000833333333318</v>
      </c>
      <c r="N7" s="5">
        <f t="shared" si="1"/>
        <v>1.6525254839079055</v>
      </c>
      <c r="O7" s="29">
        <f t="shared" si="2"/>
        <v>2.1335716620594849</v>
      </c>
      <c r="P7" s="7">
        <f t="shared" si="3"/>
        <v>1.210475</v>
      </c>
      <c r="Q7" s="9">
        <f t="shared" si="4"/>
        <v>11.419731681451681</v>
      </c>
      <c r="R7" s="9">
        <f t="shared" si="5"/>
        <v>16.893118458831154</v>
      </c>
      <c r="S7" s="42">
        <f t="shared" si="6"/>
        <v>33.681470026000014</v>
      </c>
      <c r="T7" s="43">
        <f t="shared" si="7"/>
        <v>0.36355833333332943</v>
      </c>
      <c r="U7" s="46">
        <f t="shared" si="8"/>
        <v>0.64383333333333326</v>
      </c>
      <c r="V7" s="5">
        <v>3.6478999999999999</v>
      </c>
      <c r="W7" s="21">
        <f t="shared" si="9"/>
        <v>4.4525254839079054</v>
      </c>
      <c r="X7" s="21">
        <f t="shared" si="10"/>
        <v>0.15549999999999997</v>
      </c>
      <c r="Y7" s="2">
        <v>266</v>
      </c>
      <c r="Z7" s="9">
        <f t="shared" si="11"/>
        <v>13713.90977443609</v>
      </c>
      <c r="AA7" s="9">
        <v>5117.12</v>
      </c>
      <c r="AB7" s="2">
        <v>615</v>
      </c>
      <c r="AC7" s="2">
        <v>1052</v>
      </c>
      <c r="AD7" s="17">
        <f t="shared" si="12"/>
        <v>2261.3733333333334</v>
      </c>
      <c r="AE7" s="21">
        <f>((AD7/V7)/100)*100/7.04</f>
        <v>88.055539633844973</v>
      </c>
      <c r="AF7" s="8">
        <f t="shared" si="13"/>
        <v>619.91099902226858</v>
      </c>
      <c r="AG7" s="5">
        <v>3.9374030000000002</v>
      </c>
      <c r="AH7" s="5">
        <f t="shared" si="14"/>
        <v>5.3965430152960749</v>
      </c>
      <c r="AI7" s="7">
        <f t="shared" si="15"/>
        <v>0.20160400000000012</v>
      </c>
      <c r="AJ7" s="8">
        <v>322.24</v>
      </c>
      <c r="AK7" s="9">
        <f t="shared" si="16"/>
        <v>12218.852408142999</v>
      </c>
      <c r="AL7" s="9">
        <v>1871</v>
      </c>
      <c r="AM7" s="2">
        <v>2260</v>
      </c>
      <c r="AN7" s="9">
        <f t="shared" si="17"/>
        <v>2065.5</v>
      </c>
      <c r="AO7" s="5">
        <f t="shared" si="18"/>
        <v>73.905938527091891</v>
      </c>
      <c r="AP7" s="9">
        <f t="shared" si="19"/>
        <v>524.58435166529819</v>
      </c>
    </row>
    <row r="8" spans="1:42" x14ac:dyDescent="0.35">
      <c r="A8" s="6">
        <v>1996</v>
      </c>
      <c r="B8" s="22">
        <v>5.1511666666666702</v>
      </c>
      <c r="C8" s="22">
        <v>6.46</v>
      </c>
      <c r="D8" s="7">
        <f t="shared" si="0"/>
        <v>1.3088333333333297</v>
      </c>
      <c r="E8" s="33">
        <v>5.2983333333333329</v>
      </c>
      <c r="F8" s="9">
        <f>Monitor!AD8</f>
        <v>2826.4233333333336</v>
      </c>
      <c r="G8" s="26">
        <f t="shared" si="20"/>
        <v>24.987028531334957</v>
      </c>
      <c r="H8" s="7">
        <f>Monitor!V8</f>
        <v>3.8245999999999998</v>
      </c>
      <c r="I8" s="5">
        <f t="shared" si="21"/>
        <v>4.8438827818744983</v>
      </c>
      <c r="J8" s="9">
        <f t="shared" si="22"/>
        <v>104.97322259091465</v>
      </c>
      <c r="K8" s="7">
        <f>AVERAGE($J$2:J8)</f>
        <v>71.009813660031497</v>
      </c>
      <c r="L8" s="5">
        <v>3</v>
      </c>
      <c r="M8" s="9">
        <v>87.204999999999998</v>
      </c>
      <c r="N8" s="5">
        <f t="shared" si="1"/>
        <v>1.8438827818744983</v>
      </c>
      <c r="O8" s="29">
        <f t="shared" si="2"/>
        <v>2.5434844182018264</v>
      </c>
      <c r="P8" s="7">
        <f t="shared" si="3"/>
        <v>1.2969374999999999</v>
      </c>
      <c r="Q8" s="9">
        <f t="shared" si="4"/>
        <v>14.27318329489791</v>
      </c>
      <c r="R8" s="9">
        <f t="shared" si="5"/>
        <v>17.71140131518014</v>
      </c>
      <c r="S8" s="42">
        <f t="shared" si="6"/>
        <v>24.451979082793788</v>
      </c>
      <c r="T8" s="43">
        <f t="shared" si="7"/>
        <v>-1.1895833333329886E-2</v>
      </c>
      <c r="U8" s="46">
        <f t="shared" si="8"/>
        <v>1.1616666666666671</v>
      </c>
      <c r="V8" s="5">
        <v>3.8245999999999998</v>
      </c>
      <c r="W8" s="21">
        <f t="shared" si="9"/>
        <v>4.8438827818744983</v>
      </c>
      <c r="X8" s="21">
        <f t="shared" si="10"/>
        <v>0.17669999999999986</v>
      </c>
      <c r="Y8" s="2">
        <v>269</v>
      </c>
      <c r="Z8" s="9">
        <f t="shared" si="11"/>
        <v>14217.843866171004</v>
      </c>
      <c r="AA8" s="9">
        <v>6448.27</v>
      </c>
      <c r="AB8" s="2">
        <v>740</v>
      </c>
      <c r="AC8" s="2">
        <v>1291</v>
      </c>
      <c r="AD8" s="17">
        <f t="shared" si="12"/>
        <v>2826.4233333333336</v>
      </c>
      <c r="AE8" s="21">
        <f t="shared" si="23"/>
        <v>104.97322259091465</v>
      </c>
      <c r="AF8" s="8">
        <f t="shared" si="13"/>
        <v>739.01148704003913</v>
      </c>
      <c r="AG8" s="5">
        <v>4.0903450000000001</v>
      </c>
      <c r="AH8" s="5">
        <f t="shared" si="14"/>
        <v>3.8843369601740108</v>
      </c>
      <c r="AI8" s="7">
        <f t="shared" si="15"/>
        <v>0.15294199999999991</v>
      </c>
      <c r="AJ8" s="8">
        <v>322.24</v>
      </c>
      <c r="AK8" s="9">
        <f t="shared" si="16"/>
        <v>12693.473808341609</v>
      </c>
      <c r="AL8" s="9">
        <v>2315</v>
      </c>
      <c r="AM8" s="2">
        <v>2880</v>
      </c>
      <c r="AN8" s="9">
        <f t="shared" si="17"/>
        <v>2597.5</v>
      </c>
      <c r="AO8" s="5">
        <f t="shared" si="18"/>
        <v>89.46632971294423</v>
      </c>
      <c r="AP8" s="9">
        <f t="shared" si="19"/>
        <v>635.03200830247818</v>
      </c>
    </row>
    <row r="9" spans="1:42" x14ac:dyDescent="0.35">
      <c r="A9" s="6">
        <v>1997</v>
      </c>
      <c r="B9" s="22">
        <v>5.20508333333333</v>
      </c>
      <c r="C9" s="22">
        <v>6.3129999999999997</v>
      </c>
      <c r="D9" s="7">
        <f t="shared" si="0"/>
        <v>1.1079166666666698</v>
      </c>
      <c r="E9" s="33">
        <v>5.46</v>
      </c>
      <c r="F9" s="9">
        <f>Monitor!AD9</f>
        <v>3482.7666666666664</v>
      </c>
      <c r="G9" s="26">
        <f t="shared" si="20"/>
        <v>23.2216924334288</v>
      </c>
      <c r="H9" s="7">
        <f>Monitor!V9</f>
        <v>4.0461</v>
      </c>
      <c r="I9" s="5">
        <f t="shared" si="21"/>
        <v>5.7914553155885642</v>
      </c>
      <c r="J9" s="9">
        <f t="shared" si="22"/>
        <v>122.26864739932878</v>
      </c>
      <c r="K9" s="7">
        <f>AVERAGE($J$2:J9)</f>
        <v>77.41716787744366</v>
      </c>
      <c r="L9" s="5">
        <v>2.2999999999999998</v>
      </c>
      <c r="M9" s="9">
        <v>96.471666666666678</v>
      </c>
      <c r="N9" s="5">
        <f t="shared" si="1"/>
        <v>3.4914553155885644</v>
      </c>
      <c r="O9" s="29">
        <f t="shared" si="2"/>
        <v>2.9625497990734435</v>
      </c>
      <c r="P9" s="7">
        <f t="shared" si="3"/>
        <v>0.99431874999999992</v>
      </c>
      <c r="Q9" s="9">
        <f t="shared" si="4"/>
        <v>17.58765802009864</v>
      </c>
      <c r="R9" s="9">
        <f t="shared" si="5"/>
        <v>18.737149208113365</v>
      </c>
      <c r="S9" s="42">
        <f t="shared" si="6"/>
        <v>20.838153784506908</v>
      </c>
      <c r="T9" s="43">
        <f t="shared" si="7"/>
        <v>-0.11359791666666985</v>
      </c>
      <c r="U9" s="46">
        <f t="shared" si="8"/>
        <v>0.85299999999999976</v>
      </c>
      <c r="V9" s="5">
        <v>4.0461</v>
      </c>
      <c r="W9" s="21">
        <f t="shared" si="9"/>
        <v>5.7914553155885642</v>
      </c>
      <c r="X9" s="21">
        <f t="shared" si="10"/>
        <v>0.22150000000000025</v>
      </c>
      <c r="Y9" s="2">
        <v>272</v>
      </c>
      <c r="Z9" s="9">
        <f t="shared" si="11"/>
        <v>14875.367647058823</v>
      </c>
      <c r="AA9" s="9">
        <v>7908.3</v>
      </c>
      <c r="AB9" s="2">
        <v>970</v>
      </c>
      <c r="AC9" s="2">
        <v>1570</v>
      </c>
      <c r="AD9" s="17">
        <f t="shared" si="12"/>
        <v>3482.7666666666664</v>
      </c>
      <c r="AE9" s="21">
        <f t="shared" si="23"/>
        <v>122.26864739932878</v>
      </c>
      <c r="AF9" s="8">
        <f t="shared" si="13"/>
        <v>860.77127769127469</v>
      </c>
      <c r="AG9" s="5">
        <v>4.2673110000000003</v>
      </c>
      <c r="AH9" s="5">
        <f t="shared" si="14"/>
        <v>4.3264321224737756</v>
      </c>
      <c r="AI9" s="7">
        <f t="shared" si="15"/>
        <v>0.17696600000000018</v>
      </c>
      <c r="AJ9" s="8">
        <v>323</v>
      </c>
      <c r="AK9" s="9">
        <f t="shared" si="16"/>
        <v>13211.489164086688</v>
      </c>
      <c r="AL9" s="9">
        <v>2998</v>
      </c>
      <c r="AM9" s="2">
        <v>4224</v>
      </c>
      <c r="AN9" s="9">
        <f t="shared" si="17"/>
        <v>3611</v>
      </c>
      <c r="AO9" s="5">
        <f t="shared" si="18"/>
        <v>119.21672802584602</v>
      </c>
      <c r="AP9" s="9">
        <f t="shared" si="19"/>
        <v>846.20033552745508</v>
      </c>
    </row>
    <row r="10" spans="1:42" x14ac:dyDescent="0.35">
      <c r="A10" s="6">
        <v>1998</v>
      </c>
      <c r="B10" s="22">
        <v>4.8717499999999996</v>
      </c>
      <c r="C10" s="22">
        <v>5.2140833333333303</v>
      </c>
      <c r="D10" s="7">
        <f t="shared" si="0"/>
        <v>0.34233333333333071</v>
      </c>
      <c r="E10" s="33">
        <v>5.3533333333333335</v>
      </c>
      <c r="F10" s="9">
        <f>Monitor!AD10</f>
        <v>4200.8100000000004</v>
      </c>
      <c r="G10" s="26">
        <f t="shared" si="20"/>
        <v>20.61703817845968</v>
      </c>
      <c r="H10" s="7">
        <f>Monitor!V10</f>
        <v>4.3923999999999994</v>
      </c>
      <c r="I10" s="5">
        <f t="shared" si="21"/>
        <v>8.5588591483156478</v>
      </c>
      <c r="J10" s="9">
        <f t="shared" si="22"/>
        <v>135.84964163306873</v>
      </c>
      <c r="K10" s="7">
        <f>AVERAGE($J$2:J10)</f>
        <v>83.909664961402001</v>
      </c>
      <c r="L10" s="5">
        <v>1.6</v>
      </c>
      <c r="M10" s="9">
        <v>98.650833333333352</v>
      </c>
      <c r="N10" s="5">
        <f t="shared" si="1"/>
        <v>6.9588591483156481</v>
      </c>
      <c r="O10" s="29">
        <f t="shared" si="2"/>
        <v>3.291615120348967</v>
      </c>
      <c r="P10" s="7">
        <f t="shared" si="3"/>
        <v>0.69169999999999998</v>
      </c>
      <c r="Q10" s="9">
        <f t="shared" si="4"/>
        <v>21.213712188799303</v>
      </c>
      <c r="R10" s="9">
        <f t="shared" si="5"/>
        <v>20.340835417245529</v>
      </c>
      <c r="S10" s="42">
        <f t="shared" si="6"/>
        <v>14.000512363477362</v>
      </c>
      <c r="T10" s="43">
        <f t="shared" si="7"/>
        <v>0.34936666666666927</v>
      </c>
      <c r="U10" s="46">
        <f t="shared" si="8"/>
        <v>-0.1392500000000032</v>
      </c>
      <c r="V10" s="5">
        <v>4.3923999999999994</v>
      </c>
      <c r="W10" s="21">
        <f t="shared" si="9"/>
        <v>8.5588591483156478</v>
      </c>
      <c r="X10" s="21">
        <f t="shared" si="10"/>
        <v>0.34629999999999939</v>
      </c>
      <c r="Y10" s="2">
        <v>275</v>
      </c>
      <c r="Z10" s="9">
        <f t="shared" si="11"/>
        <v>15972.363636363634</v>
      </c>
      <c r="AA10" s="9">
        <v>9181.43</v>
      </c>
      <c r="AB10" s="2">
        <v>1229</v>
      </c>
      <c r="AC10" s="2">
        <v>2192</v>
      </c>
      <c r="AD10" s="17">
        <f t="shared" si="12"/>
        <v>4200.8100000000004</v>
      </c>
      <c r="AE10" s="21">
        <f t="shared" si="23"/>
        <v>135.84964163306873</v>
      </c>
      <c r="AF10" s="8">
        <f t="shared" si="13"/>
        <v>956.38147709680379</v>
      </c>
      <c r="AG10" s="5">
        <v>4.4719610000000003</v>
      </c>
      <c r="AH10" s="5">
        <f t="shared" si="14"/>
        <v>4.7957601402850543</v>
      </c>
      <c r="AI10" s="7">
        <f t="shared" si="15"/>
        <v>0.20465</v>
      </c>
      <c r="AJ10" s="8">
        <v>324.52</v>
      </c>
      <c r="AK10" s="9">
        <f t="shared" si="16"/>
        <v>13780.232343152964</v>
      </c>
      <c r="AL10" s="9">
        <v>3942</v>
      </c>
      <c r="AM10" s="2">
        <v>5006</v>
      </c>
      <c r="AN10" s="9">
        <f t="shared" si="17"/>
        <v>4474</v>
      </c>
      <c r="AO10" s="5">
        <f t="shared" si="18"/>
        <v>140.94899296956498</v>
      </c>
      <c r="AP10" s="9">
        <f t="shared" si="19"/>
        <v>1000.4559520979722</v>
      </c>
    </row>
    <row r="11" spans="1:42" x14ac:dyDescent="0.35">
      <c r="A11" s="6">
        <v>1999</v>
      </c>
      <c r="B11" s="22">
        <v>4.8196666666666701</v>
      </c>
      <c r="C11" s="22">
        <v>5.6967499999999998</v>
      </c>
      <c r="D11" s="7">
        <f t="shared" si="0"/>
        <v>0.87708333333332966</v>
      </c>
      <c r="E11" s="33">
        <v>4.97</v>
      </c>
      <c r="F11" s="9">
        <f>Monitor!AD11</f>
        <v>4678.3733333333339</v>
      </c>
      <c r="G11" s="26">
        <f t="shared" si="20"/>
        <v>11.368363085531911</v>
      </c>
      <c r="H11" s="7">
        <f>Monitor!V11</f>
        <v>4.6556999999999995</v>
      </c>
      <c r="I11" s="5">
        <f>(H11*100/H10)-100</f>
        <v>5.9944449503688162</v>
      </c>
      <c r="J11" s="9">
        <f>AE11</f>
        <v>142.73721817700169</v>
      </c>
      <c r="K11" s="7">
        <f>AVERAGE($J$2:J11)</f>
        <v>89.792420282961956</v>
      </c>
      <c r="L11" s="5">
        <v>2.2000000000000002</v>
      </c>
      <c r="M11" s="9">
        <v>100.04583333333333</v>
      </c>
      <c r="N11" s="5">
        <f t="shared" si="1"/>
        <v>3.794444950368816</v>
      </c>
      <c r="O11" s="29">
        <f t="shared" si="2"/>
        <v>3.4584999999999999</v>
      </c>
      <c r="P11" s="7">
        <f t="shared" si="3"/>
        <v>0.95108750000000009</v>
      </c>
      <c r="Q11" s="9">
        <f t="shared" si="4"/>
        <v>23.625364014341748</v>
      </c>
      <c r="R11" s="9">
        <f t="shared" si="5"/>
        <v>21.560155598777435</v>
      </c>
      <c r="S11" s="42">
        <f t="shared" si="6"/>
        <v>8.4510014684964254</v>
      </c>
      <c r="T11" s="43">
        <f t="shared" si="7"/>
        <v>7.4004166666670423E-2</v>
      </c>
      <c r="U11" s="46">
        <f t="shared" si="8"/>
        <v>0.72675000000000001</v>
      </c>
      <c r="V11" s="5">
        <v>4.6556999999999995</v>
      </c>
      <c r="W11" s="21">
        <f t="shared" si="9"/>
        <v>5.9944449503688162</v>
      </c>
      <c r="X11" s="21">
        <f t="shared" si="10"/>
        <v>0.26330000000000009</v>
      </c>
      <c r="Y11" s="2">
        <v>279</v>
      </c>
      <c r="Z11" s="9">
        <f t="shared" si="11"/>
        <v>16687.096774193546</v>
      </c>
      <c r="AA11" s="9">
        <v>11497.12</v>
      </c>
      <c r="AB11" s="2">
        <v>1469</v>
      </c>
      <c r="AC11" s="2">
        <v>1069</v>
      </c>
      <c r="AD11" s="17">
        <f t="shared" si="12"/>
        <v>4678.3733333333339</v>
      </c>
      <c r="AE11" s="21">
        <f>((AD11/V11)/100)*100/7.04</f>
        <v>142.73721817700169</v>
      </c>
      <c r="AF11" s="8">
        <f t="shared" si="13"/>
        <v>1004.870015966092</v>
      </c>
      <c r="AG11" s="5">
        <v>4.7089470000000002</v>
      </c>
      <c r="AH11" s="5">
        <f t="shared" si="14"/>
        <v>5.299375374695785</v>
      </c>
      <c r="AI11" s="7">
        <f t="shared" si="15"/>
        <v>0.23698599999999992</v>
      </c>
      <c r="AJ11" s="8">
        <v>325.28000000000003</v>
      </c>
      <c r="AK11" s="9">
        <f t="shared" si="16"/>
        <v>14476.595548450565</v>
      </c>
      <c r="AL11" s="9">
        <v>5958</v>
      </c>
      <c r="AM11" s="2">
        <v>6958</v>
      </c>
      <c r="AN11" s="9">
        <f t="shared" si="17"/>
        <v>6458</v>
      </c>
      <c r="AO11" s="5">
        <f t="shared" si="18"/>
        <v>193.21384504595233</v>
      </c>
      <c r="AP11" s="9">
        <f t="shared" si="19"/>
        <v>1371.4318721361697</v>
      </c>
    </row>
    <row r="12" spans="1:42" x14ac:dyDescent="0.35">
      <c r="A12" s="6">
        <v>2000</v>
      </c>
      <c r="B12" s="22">
        <v>5.9859999999999998</v>
      </c>
      <c r="C12" s="22">
        <v>5.9609166666666704</v>
      </c>
      <c r="D12" s="7">
        <f>C12-B12</f>
        <v>-2.508333333332935E-2</v>
      </c>
      <c r="E12" s="33">
        <v>6.2358333333333329</v>
      </c>
      <c r="F12" s="9">
        <f>Monitor!AD12</f>
        <v>4859.33</v>
      </c>
      <c r="G12" s="26">
        <f t="shared" si="20"/>
        <v>3.8679398537383207</v>
      </c>
      <c r="H12" s="7">
        <f>Monitor!V12</f>
        <v>4.9643000000000006</v>
      </c>
      <c r="I12" s="5">
        <f t="shared" si="21"/>
        <v>6.6284339626694475</v>
      </c>
      <c r="J12" s="9">
        <f t="shared" si="22"/>
        <v>139.04190694284461</v>
      </c>
      <c r="K12" s="7">
        <f>AVERAGE($J$2:J12)</f>
        <v>94.269646342951305</v>
      </c>
      <c r="L12" s="5">
        <v>3.4</v>
      </c>
      <c r="M12" s="9">
        <v>109.76750000000003</v>
      </c>
      <c r="N12" s="5">
        <f t="shared" si="1"/>
        <v>3.2284339626694476</v>
      </c>
      <c r="O12" s="29">
        <f t="shared" si="2"/>
        <v>3.368963198971104</v>
      </c>
      <c r="P12" s="7">
        <f t="shared" si="3"/>
        <v>1.4698624999999998</v>
      </c>
      <c r="Q12" s="9">
        <f t="shared" si="4"/>
        <v>24.539178884643224</v>
      </c>
      <c r="R12" s="9">
        <f t="shared" si="5"/>
        <v>22.989256274891176</v>
      </c>
      <c r="S12" s="42">
        <f t="shared" si="6"/>
        <v>0.61442255773554377</v>
      </c>
      <c r="T12" s="43">
        <f t="shared" si="7"/>
        <v>1.4949458333333292</v>
      </c>
      <c r="U12" s="46">
        <f t="shared" si="8"/>
        <v>-0.27491666666666248</v>
      </c>
      <c r="V12" s="5">
        <v>4.9643000000000006</v>
      </c>
      <c r="W12" s="21">
        <f t="shared" si="9"/>
        <v>6.6284339626694475</v>
      </c>
      <c r="X12" s="21">
        <f t="shared" si="10"/>
        <v>0.3086000000000011</v>
      </c>
      <c r="Y12" s="2">
        <v>285</v>
      </c>
      <c r="Z12" s="9">
        <f t="shared" si="11"/>
        <v>17418.596491228072</v>
      </c>
      <c r="AA12" s="9">
        <v>10787.99</v>
      </c>
      <c r="AB12" s="2">
        <v>1320</v>
      </c>
      <c r="AC12" s="2">
        <v>2470</v>
      </c>
      <c r="AD12" s="17">
        <f t="shared" si="12"/>
        <v>4859.33</v>
      </c>
      <c r="AE12" s="21">
        <f t="shared" si="23"/>
        <v>139.04190694284461</v>
      </c>
      <c r="AF12" s="8">
        <f t="shared" si="13"/>
        <v>978.85502487762608</v>
      </c>
      <c r="AG12" s="5">
        <v>4.9103279999999998</v>
      </c>
      <c r="AH12" s="5">
        <f t="shared" si="14"/>
        <v>4.2765611929800684</v>
      </c>
      <c r="AI12" s="7">
        <f t="shared" si="15"/>
        <v>0.20138099999999959</v>
      </c>
      <c r="AJ12" s="8">
        <v>325.28000000000003</v>
      </c>
      <c r="AK12" s="9">
        <f t="shared" si="16"/>
        <v>15095.696015740285</v>
      </c>
      <c r="AL12" s="9">
        <v>5926</v>
      </c>
      <c r="AM12" s="2">
        <v>6433</v>
      </c>
      <c r="AN12" s="9">
        <f t="shared" si="17"/>
        <v>6179.5</v>
      </c>
      <c r="AO12" s="5">
        <f t="shared" si="18"/>
        <v>177.29922550318068</v>
      </c>
      <c r="AP12" s="9">
        <f t="shared" si="19"/>
        <v>1258.4699026215765</v>
      </c>
    </row>
    <row r="13" spans="1:42" x14ac:dyDescent="0.35">
      <c r="A13" s="6">
        <v>2001</v>
      </c>
      <c r="B13" s="22">
        <v>3.3490000000000002</v>
      </c>
      <c r="C13" s="22">
        <v>4.9640000000000004</v>
      </c>
      <c r="D13" s="7">
        <f t="shared" si="0"/>
        <v>1.6150000000000002</v>
      </c>
      <c r="E13" s="32">
        <v>3.8875000000000002</v>
      </c>
      <c r="F13" s="9">
        <f>Monitor!AD13</f>
        <v>4373.1899999999996</v>
      </c>
      <c r="G13" s="27">
        <f>(F13*100/F12)-100</f>
        <v>-10.004259846522061</v>
      </c>
      <c r="H13" s="7">
        <f>Monitor!V13</f>
        <v>5.4420000000000002</v>
      </c>
      <c r="I13" s="5">
        <f t="shared" si="21"/>
        <v>9.6227061217090011</v>
      </c>
      <c r="J13" s="9">
        <f t="shared" si="22"/>
        <v>114.14769595068654</v>
      </c>
      <c r="K13" s="7">
        <f>AVERAGE($J$2:J13)</f>
        <v>95.926150476929237</v>
      </c>
      <c r="L13" s="5">
        <v>2.8</v>
      </c>
      <c r="M13" s="9">
        <v>115.65416666666668</v>
      </c>
      <c r="N13" s="5">
        <f t="shared" si="1"/>
        <v>6.8227061217090013</v>
      </c>
      <c r="O13" s="29">
        <f t="shared" si="2"/>
        <v>2.7657804424624666</v>
      </c>
      <c r="P13" s="7">
        <f t="shared" si="3"/>
        <v>1.210475</v>
      </c>
      <c r="Q13" s="9">
        <f t="shared" si="4"/>
        <v>22.084215664820643</v>
      </c>
      <c r="R13" s="9">
        <f t="shared" si="5"/>
        <v>25.201444845790498</v>
      </c>
      <c r="S13" s="42">
        <f t="shared" si="6"/>
        <v>-15.211965968231061</v>
      </c>
      <c r="T13" s="43">
        <f t="shared" si="7"/>
        <v>-0.40452500000000025</v>
      </c>
      <c r="U13" s="46">
        <f t="shared" si="8"/>
        <v>1.0765000000000002</v>
      </c>
      <c r="V13" s="5">
        <v>5.4420000000000002</v>
      </c>
      <c r="W13" s="21">
        <f t="shared" si="9"/>
        <v>9.6227061217090011</v>
      </c>
      <c r="X13" s="21">
        <f t="shared" si="10"/>
        <v>0.47769999999999957</v>
      </c>
      <c r="Y13" s="2">
        <v>285</v>
      </c>
      <c r="Z13" s="9">
        <f t="shared" si="11"/>
        <v>19094.736842105263</v>
      </c>
      <c r="AA13" s="9">
        <v>10021.57</v>
      </c>
      <c r="AB13" s="2">
        <v>1148</v>
      </c>
      <c r="AC13" s="2">
        <v>1950</v>
      </c>
      <c r="AD13" s="17">
        <f t="shared" si="12"/>
        <v>4373.1899999999996</v>
      </c>
      <c r="AE13" s="21">
        <f t="shared" si="23"/>
        <v>114.14769595068654</v>
      </c>
      <c r="AF13" s="8">
        <f t="shared" si="13"/>
        <v>803.59977949283336</v>
      </c>
      <c r="AG13" s="5">
        <v>5.4467369999999997</v>
      </c>
      <c r="AH13" s="5">
        <f t="shared" si="14"/>
        <v>10.924097127523851</v>
      </c>
      <c r="AI13" s="7">
        <f t="shared" si="15"/>
        <v>0.53640899999999991</v>
      </c>
      <c r="AJ13" s="8">
        <v>326.04000000000002</v>
      </c>
      <c r="AK13" s="9">
        <f t="shared" si="16"/>
        <v>16705.732425469268</v>
      </c>
      <c r="AL13" s="9">
        <v>4624</v>
      </c>
      <c r="AM13" s="2">
        <v>5160</v>
      </c>
      <c r="AN13" s="9">
        <f t="shared" si="17"/>
        <v>4892</v>
      </c>
      <c r="AO13" s="5">
        <f t="shared" si="18"/>
        <v>126.53598432782162</v>
      </c>
      <c r="AP13" s="9">
        <f t="shared" si="19"/>
        <v>898.15241675887785</v>
      </c>
    </row>
    <row r="14" spans="1:42" x14ac:dyDescent="0.35">
      <c r="A14" s="6">
        <v>2002</v>
      </c>
      <c r="B14" s="22">
        <v>1.6201666666666701</v>
      </c>
      <c r="C14" s="22">
        <v>4.5318333333333296</v>
      </c>
      <c r="D14" s="7">
        <f>C14-B14</f>
        <v>2.9116666666666595</v>
      </c>
      <c r="E14" s="32">
        <v>1.6666666666666667</v>
      </c>
      <c r="F14" s="9">
        <f>Monitor!AD14</f>
        <v>3518.5433333333331</v>
      </c>
      <c r="G14" s="27">
        <f>(F14*100/F13)-100</f>
        <v>-19.542866115276638</v>
      </c>
      <c r="H14" s="7">
        <f>Monitor!V14</f>
        <v>5.7923</v>
      </c>
      <c r="I14" s="5">
        <f t="shared" si="21"/>
        <v>6.4369717015803047</v>
      </c>
      <c r="J14" s="9">
        <f t="shared" si="22"/>
        <v>86.285773720493083</v>
      </c>
      <c r="K14" s="7">
        <f>AVERAGE($J$2:J14)</f>
        <v>95.184583034126462</v>
      </c>
      <c r="L14" s="5">
        <v>1.6</v>
      </c>
      <c r="M14" s="9">
        <v>110.84999999999998</v>
      </c>
      <c r="N14" s="5">
        <f t="shared" si="1"/>
        <v>4.8369717015803051</v>
      </c>
      <c r="O14" s="29">
        <f t="shared" si="2"/>
        <v>2.0906905166266414</v>
      </c>
      <c r="P14" s="7">
        <f t="shared" si="3"/>
        <v>0.69169999999999998</v>
      </c>
      <c r="Q14" s="9">
        <f t="shared" si="4"/>
        <v>17.768326964835794</v>
      </c>
      <c r="R14" s="9">
        <f t="shared" si="5"/>
        <v>26.823654718903398</v>
      </c>
      <c r="S14" s="42">
        <f t="shared" si="6"/>
        <v>-21.468171150190283</v>
      </c>
      <c r="T14" s="43">
        <f t="shared" si="7"/>
        <v>-2.2199666666666595</v>
      </c>
      <c r="U14" s="46">
        <f t="shared" si="8"/>
        <v>2.8651666666666626</v>
      </c>
      <c r="V14" s="5">
        <v>5.7923</v>
      </c>
      <c r="W14" s="21">
        <f t="shared" si="9"/>
        <v>6.4369717015803047</v>
      </c>
      <c r="X14" s="21">
        <f t="shared" si="10"/>
        <v>0.35029999999999983</v>
      </c>
      <c r="Y14" s="2">
        <v>287</v>
      </c>
      <c r="Z14" s="9">
        <f t="shared" si="11"/>
        <v>20182.229965156796</v>
      </c>
      <c r="AA14" s="9">
        <v>8341.6299999999992</v>
      </c>
      <c r="AB14" s="2">
        <v>879</v>
      </c>
      <c r="AC14" s="2">
        <v>1335</v>
      </c>
      <c r="AD14" s="17">
        <f t="shared" si="12"/>
        <v>3518.5433333333331</v>
      </c>
      <c r="AE14" s="21">
        <f t="shared" si="23"/>
        <v>86.285773720493083</v>
      </c>
      <c r="AF14" s="8">
        <f t="shared" si="13"/>
        <v>607.45184699227127</v>
      </c>
      <c r="AG14" s="5">
        <v>5.8078250000000002</v>
      </c>
      <c r="AH14" s="5">
        <f t="shared" si="14"/>
        <v>6.629437037257361</v>
      </c>
      <c r="AI14" s="7">
        <f t="shared" si="15"/>
        <v>0.36108800000000052</v>
      </c>
      <c r="AJ14" s="8">
        <v>326.8</v>
      </c>
      <c r="AK14" s="9">
        <f t="shared" si="16"/>
        <v>17771.802325581397</v>
      </c>
      <c r="AL14" s="9">
        <v>3063</v>
      </c>
      <c r="AM14" s="2">
        <v>2892</v>
      </c>
      <c r="AN14" s="9">
        <f t="shared" si="17"/>
        <v>2977.5</v>
      </c>
      <c r="AO14" s="5">
        <f t="shared" si="18"/>
        <v>72.227445178195651</v>
      </c>
      <c r="AP14" s="9">
        <f t="shared" si="19"/>
        <v>512.67040587483268</v>
      </c>
    </row>
    <row r="15" spans="1:42" x14ac:dyDescent="0.35">
      <c r="A15" s="6">
        <v>2003</v>
      </c>
      <c r="B15" s="22">
        <v>1.0780000000000001</v>
      </c>
      <c r="C15" s="22">
        <v>3.99108333333333</v>
      </c>
      <c r="D15" s="7">
        <f t="shared" si="0"/>
        <v>2.9130833333333301</v>
      </c>
      <c r="E15" s="32">
        <v>1.1274999999999999</v>
      </c>
      <c r="F15" s="9">
        <f>Monitor!AD15</f>
        <v>4522.6400000000003</v>
      </c>
      <c r="G15" s="26">
        <f t="shared" si="20"/>
        <v>28.537282947583435</v>
      </c>
      <c r="H15" s="7">
        <f>Monitor!V15</f>
        <v>6.0626999999999995</v>
      </c>
      <c r="I15" s="5">
        <f t="shared" si="21"/>
        <v>4.6682664917217664</v>
      </c>
      <c r="J15" s="9">
        <f t="shared" si="22"/>
        <v>105.96276486473926</v>
      </c>
      <c r="K15" s="7">
        <f>AVERAGE($J$2:J15)</f>
        <v>95.954453164884512</v>
      </c>
      <c r="L15" s="5">
        <v>2.2999999999999998</v>
      </c>
      <c r="M15" s="9">
        <v>95.341666666666683</v>
      </c>
      <c r="N15" s="5">
        <f t="shared" si="1"/>
        <v>2.3682664917217666</v>
      </c>
      <c r="O15" s="29">
        <f t="shared" si="2"/>
        <v>2.5674608694577175</v>
      </c>
      <c r="P15" s="7">
        <f t="shared" si="3"/>
        <v>0.99431874999999992</v>
      </c>
      <c r="Q15" s="9">
        <f t="shared" si="4"/>
        <v>22.83892470584275</v>
      </c>
      <c r="R15" s="9">
        <f t="shared" si="5"/>
        <v>28.07585440400111</v>
      </c>
      <c r="S15" s="42">
        <f t="shared" si="6"/>
        <v>29.082099789194999</v>
      </c>
      <c r="T15" s="43">
        <f t="shared" si="7"/>
        <v>-1.9187645833333302</v>
      </c>
      <c r="U15" s="46">
        <f t="shared" si="8"/>
        <v>2.86358333333333</v>
      </c>
      <c r="V15" s="5">
        <v>6.0626999999999995</v>
      </c>
      <c r="W15" s="21">
        <f t="shared" si="9"/>
        <v>4.6682664917217664</v>
      </c>
      <c r="X15" s="21">
        <f t="shared" si="10"/>
        <v>0.27039999999999953</v>
      </c>
      <c r="Y15" s="2">
        <v>290</v>
      </c>
      <c r="Z15" s="9">
        <f t="shared" si="11"/>
        <v>20905.862068965518</v>
      </c>
      <c r="AA15" s="9">
        <v>10453.92</v>
      </c>
      <c r="AB15" s="2">
        <v>1111</v>
      </c>
      <c r="AC15" s="2">
        <v>2003</v>
      </c>
      <c r="AD15" s="17">
        <f t="shared" si="12"/>
        <v>4522.6400000000003</v>
      </c>
      <c r="AE15" s="21">
        <f t="shared" si="23"/>
        <v>105.96276486473926</v>
      </c>
      <c r="AF15" s="8">
        <f t="shared" si="13"/>
        <v>745.97786464776436</v>
      </c>
      <c r="AG15" s="5">
        <v>6.1809219999999998</v>
      </c>
      <c r="AH15" s="5">
        <f t="shared" si="14"/>
        <v>6.4240399805434691</v>
      </c>
      <c r="AI15" s="7">
        <f t="shared" si="15"/>
        <v>0.37309699999999957</v>
      </c>
      <c r="AJ15" s="8">
        <v>327.56</v>
      </c>
      <c r="AK15" s="9">
        <f t="shared" si="16"/>
        <v>18869.58725119062</v>
      </c>
      <c r="AL15" s="9">
        <v>3557</v>
      </c>
      <c r="AM15" s="2">
        <v>3965</v>
      </c>
      <c r="AN15" s="9">
        <f t="shared" si="17"/>
        <v>3761</v>
      </c>
      <c r="AO15" s="5">
        <f t="shared" si="18"/>
        <v>85.726299139368976</v>
      </c>
      <c r="AP15" s="9">
        <f t="shared" si="19"/>
        <v>608.48527129124102</v>
      </c>
    </row>
    <row r="16" spans="1:42" x14ac:dyDescent="0.35">
      <c r="A16" s="6">
        <v>2004</v>
      </c>
      <c r="B16" s="22">
        <v>1.65116666666667</v>
      </c>
      <c r="C16" s="22">
        <v>4.2634166666666697</v>
      </c>
      <c r="D16" s="7">
        <f t="shared" si="0"/>
        <v>2.6122499999999995</v>
      </c>
      <c r="E16" s="33">
        <v>1.3491666666666666</v>
      </c>
      <c r="F16" s="9">
        <f>Monitor!AD16</f>
        <v>4723.0033333333331</v>
      </c>
      <c r="G16" s="26">
        <f>(F16*100/F15)-100</f>
        <v>4.4302295414477584</v>
      </c>
      <c r="H16" s="7">
        <f>Monitor!V16</f>
        <v>6.4112</v>
      </c>
      <c r="I16" s="5">
        <f t="shared" si="21"/>
        <v>5.7482639747967141</v>
      </c>
      <c r="J16" s="9">
        <f t="shared" si="22"/>
        <v>104.64205691649461</v>
      </c>
      <c r="K16" s="7">
        <f>AVERAGE($J$2:J16)</f>
        <v>96.533626748325176</v>
      </c>
      <c r="L16" s="5">
        <v>2.7</v>
      </c>
      <c r="M16" s="9">
        <v>87.152499999999989</v>
      </c>
      <c r="N16" s="5">
        <f t="shared" si="1"/>
        <v>3.048263974796714</v>
      </c>
      <c r="O16" s="29">
        <f t="shared" si="2"/>
        <v>2.5354603268007918</v>
      </c>
      <c r="P16" s="7">
        <f t="shared" si="3"/>
        <v>1.1672437500000001</v>
      </c>
      <c r="Q16" s="9">
        <f t="shared" si="4"/>
        <v>23.850741495110004</v>
      </c>
      <c r="R16" s="9">
        <f t="shared" si="5"/>
        <v>29.68972862832268</v>
      </c>
      <c r="S16" s="42">
        <f t="shared" si="6"/>
        <v>3.9942155666510439</v>
      </c>
      <c r="T16" s="43">
        <f t="shared" si="7"/>
        <v>-1.4450062499999994</v>
      </c>
      <c r="U16" s="46">
        <f t="shared" si="8"/>
        <v>2.9142500000000031</v>
      </c>
      <c r="V16" s="5">
        <v>6.4112</v>
      </c>
      <c r="W16" s="21">
        <f t="shared" si="9"/>
        <v>5.7482639747967141</v>
      </c>
      <c r="X16" s="21">
        <f t="shared" si="10"/>
        <v>0.34850000000000048</v>
      </c>
      <c r="Y16" s="2">
        <v>293</v>
      </c>
      <c r="Z16" s="9">
        <f t="shared" si="11"/>
        <v>21881.228668941978</v>
      </c>
      <c r="AA16" s="9">
        <v>10783.01</v>
      </c>
      <c r="AB16" s="2">
        <v>1211</v>
      </c>
      <c r="AC16" s="2">
        <v>2175</v>
      </c>
      <c r="AD16" s="17">
        <f t="shared" si="12"/>
        <v>4723.0033333333331</v>
      </c>
      <c r="AE16" s="21">
        <f>((AD16/V16)/100)*100/7.04</f>
        <v>104.64205691649461</v>
      </c>
      <c r="AF16" s="8">
        <f t="shared" si="13"/>
        <v>736.68008069212203</v>
      </c>
      <c r="AG16" s="5">
        <v>6.5681760000000002</v>
      </c>
      <c r="AH16" s="5">
        <f t="shared" si="14"/>
        <v>6.2653112270305229</v>
      </c>
      <c r="AI16" s="7">
        <f t="shared" si="15"/>
        <v>0.38725400000000043</v>
      </c>
      <c r="AJ16" s="8">
        <v>329.08</v>
      </c>
      <c r="AK16" s="9">
        <f t="shared" si="16"/>
        <v>19959.207487541022</v>
      </c>
      <c r="AL16" s="2">
        <v>3821</v>
      </c>
      <c r="AM16" s="2">
        <v>4256</v>
      </c>
      <c r="AN16" s="9">
        <f t="shared" si="17"/>
        <v>4038.5</v>
      </c>
      <c r="AO16" s="5">
        <f t="shared" si="18"/>
        <v>86.624214727780952</v>
      </c>
      <c r="AP16" s="9">
        <f t="shared" si="19"/>
        <v>614.85867613778919</v>
      </c>
    </row>
    <row r="17" spans="1:42" x14ac:dyDescent="0.35">
      <c r="A17" s="6">
        <v>2005</v>
      </c>
      <c r="B17" s="22">
        <v>3.53141666666667</v>
      </c>
      <c r="C17" s="22">
        <v>4.2649166666666698</v>
      </c>
      <c r="D17" s="7">
        <f t="shared" si="0"/>
        <v>0.73349999999999982</v>
      </c>
      <c r="E17" s="33">
        <v>3.2133333333333334</v>
      </c>
      <c r="F17" s="9">
        <f>Monitor!AD17</f>
        <v>4723.5</v>
      </c>
      <c r="G17" s="26">
        <f t="shared" si="20"/>
        <v>1.0515907603988239E-2</v>
      </c>
      <c r="H17" s="7">
        <f>Monitor!V17</f>
        <v>6.7104999999999997</v>
      </c>
      <c r="I17" s="5">
        <f t="shared" si="21"/>
        <v>4.6683928125779772</v>
      </c>
      <c r="J17" s="9">
        <f t="shared" si="22"/>
        <v>99.985351992467713</v>
      </c>
      <c r="K17" s="7">
        <f>AVERAGE($J$2:J17)</f>
        <v>96.749359576084089</v>
      </c>
      <c r="L17" s="5">
        <v>3.4</v>
      </c>
      <c r="M17" s="9">
        <v>87.493333333333325</v>
      </c>
      <c r="N17" s="5">
        <f t="shared" si="1"/>
        <v>1.2683928125779773</v>
      </c>
      <c r="O17" s="29">
        <f t="shared" si="2"/>
        <v>2.4226291102096447</v>
      </c>
      <c r="P17" s="7">
        <f t="shared" si="3"/>
        <v>1.4698624999999998</v>
      </c>
      <c r="Q17" s="9">
        <f t="shared" si="4"/>
        <v>23.853249617048498</v>
      </c>
      <c r="R17" s="9">
        <f t="shared" si="5"/>
        <v>31.075761785681205</v>
      </c>
      <c r="S17" s="42">
        <f t="shared" si="6"/>
        <v>-0.52437690497398926</v>
      </c>
      <c r="T17" s="43">
        <f t="shared" si="7"/>
        <v>0.73636250000000003</v>
      </c>
      <c r="U17" s="46">
        <f t="shared" si="8"/>
        <v>1.0515833333333364</v>
      </c>
      <c r="V17" s="5">
        <v>6.7104999999999997</v>
      </c>
      <c r="W17" s="21">
        <f t="shared" si="9"/>
        <v>4.6683928125779772</v>
      </c>
      <c r="X17" s="21">
        <f t="shared" si="10"/>
        <v>0.29929999999999968</v>
      </c>
      <c r="Y17" s="2">
        <v>295</v>
      </c>
      <c r="Z17" s="9">
        <f t="shared" si="11"/>
        <v>22747.457627118645</v>
      </c>
      <c r="AA17" s="9">
        <v>10717.5</v>
      </c>
      <c r="AB17" s="2">
        <v>1248</v>
      </c>
      <c r="AC17" s="2">
        <v>2205</v>
      </c>
      <c r="AD17" s="9">
        <f t="shared" si="12"/>
        <v>4723.5</v>
      </c>
      <c r="AE17" s="21">
        <f>((AD17/V17)/100)*100/7.04</f>
        <v>99.985351992467713</v>
      </c>
      <c r="AF17" s="8">
        <f t="shared" si="13"/>
        <v>703.89687802697267</v>
      </c>
      <c r="AG17" s="5">
        <v>7.1306700000000003</v>
      </c>
      <c r="AH17" s="5">
        <f t="shared" si="14"/>
        <v>8.5639300773913476</v>
      </c>
      <c r="AI17" s="7">
        <f t="shared" si="15"/>
        <v>0.56249400000000005</v>
      </c>
      <c r="AJ17" s="8">
        <v>330.6</v>
      </c>
      <c r="AK17" s="9">
        <f t="shared" si="16"/>
        <v>21568.874773139745</v>
      </c>
      <c r="AL17" s="2">
        <v>4715</v>
      </c>
      <c r="AM17" s="2">
        <v>5408</v>
      </c>
      <c r="AN17" s="9">
        <f t="shared" si="17"/>
        <v>5061.5</v>
      </c>
      <c r="AO17" s="5">
        <f t="shared" si="18"/>
        <v>100.00297221122624</v>
      </c>
      <c r="AP17" s="9">
        <f t="shared" si="19"/>
        <v>709.82109675528386</v>
      </c>
    </row>
    <row r="18" spans="1:42" x14ac:dyDescent="0.35">
      <c r="A18" s="6">
        <v>2006</v>
      </c>
      <c r="B18" s="22">
        <v>4.9770000000000003</v>
      </c>
      <c r="C18" s="22">
        <v>4.7810833333333296</v>
      </c>
      <c r="D18" s="7">
        <f t="shared" si="0"/>
        <v>-0.19591666666667074</v>
      </c>
      <c r="E18" s="33">
        <v>4.9641666666666664</v>
      </c>
      <c r="F18" s="9">
        <f>Monitor!AD18</f>
        <v>5432.05</v>
      </c>
      <c r="G18" s="26">
        <f t="shared" si="20"/>
        <v>15.000529268550864</v>
      </c>
      <c r="H18" s="7">
        <f>Monitor!V18</f>
        <v>7.0955000000000004</v>
      </c>
      <c r="I18" s="5">
        <f t="shared" si="21"/>
        <v>5.7372774010878658</v>
      </c>
      <c r="J18" s="9">
        <f t="shared" si="22"/>
        <v>108.74469894491386</v>
      </c>
      <c r="K18" s="7">
        <f>AVERAGE($J$2:J18)</f>
        <v>97.454967774250548</v>
      </c>
      <c r="L18" s="5">
        <v>3.2</v>
      </c>
      <c r="M18" s="9">
        <v>85.907499999999985</v>
      </c>
      <c r="N18" s="5">
        <f t="shared" si="1"/>
        <v>2.5372774010878656</v>
      </c>
      <c r="O18" s="29">
        <f t="shared" si="2"/>
        <v>2.6348666879202365</v>
      </c>
      <c r="P18" s="7">
        <f t="shared" si="3"/>
        <v>1.3834</v>
      </c>
      <c r="Q18" s="9">
        <f t="shared" si="4"/>
        <v>27.431363307354353</v>
      </c>
      <c r="R18" s="9">
        <f t="shared" si="5"/>
        <v>32.858664443826989</v>
      </c>
      <c r="S18" s="42">
        <f t="shared" si="6"/>
        <v>12.267335200796326</v>
      </c>
      <c r="T18" s="43">
        <f t="shared" si="7"/>
        <v>1.5793166666666707</v>
      </c>
      <c r="U18" s="46">
        <f t="shared" si="8"/>
        <v>-0.18308333333333682</v>
      </c>
      <c r="V18" s="5">
        <v>7.0955000000000004</v>
      </c>
      <c r="W18" s="21">
        <f t="shared" si="9"/>
        <v>5.7372774010878658</v>
      </c>
      <c r="X18" s="21">
        <f t="shared" si="10"/>
        <v>0.38500000000000068</v>
      </c>
      <c r="Y18" s="2">
        <v>298</v>
      </c>
      <c r="Z18" s="9">
        <f t="shared" si="11"/>
        <v>23810.40268456376</v>
      </c>
      <c r="AA18" s="9">
        <v>12463.15</v>
      </c>
      <c r="AB18" s="2">
        <v>1418</v>
      </c>
      <c r="AC18" s="2">
        <v>2415</v>
      </c>
      <c r="AD18" s="9">
        <f t="shared" si="12"/>
        <v>5432.05</v>
      </c>
      <c r="AE18" s="21">
        <f t="shared" si="23"/>
        <v>108.74469894491386</v>
      </c>
      <c r="AF18" s="8">
        <f t="shared" si="13"/>
        <v>765.56268057219359</v>
      </c>
      <c r="AG18" s="5">
        <v>7.8016750000000004</v>
      </c>
      <c r="AH18" s="5">
        <f t="shared" si="14"/>
        <v>9.4101255562240311</v>
      </c>
      <c r="AI18" s="7">
        <f t="shared" si="15"/>
        <v>0.67100500000000007</v>
      </c>
      <c r="AJ18" s="8">
        <v>331.36</v>
      </c>
      <c r="AK18" s="9">
        <f t="shared" si="16"/>
        <v>23544.407894736843</v>
      </c>
      <c r="AL18" s="2">
        <v>5541</v>
      </c>
      <c r="AM18" s="2">
        <v>6596</v>
      </c>
      <c r="AN18" s="9">
        <f t="shared" si="17"/>
        <v>6068.5</v>
      </c>
      <c r="AO18" s="5">
        <f t="shared" si="18"/>
        <v>109.58661356960933</v>
      </c>
      <c r="AP18" s="9">
        <f t="shared" si="19"/>
        <v>777.84578311708697</v>
      </c>
    </row>
    <row r="19" spans="1:42" x14ac:dyDescent="0.35">
      <c r="A19" s="6">
        <v>2007</v>
      </c>
      <c r="B19" s="22">
        <v>4.484</v>
      </c>
      <c r="C19" s="22">
        <v>4.5747499999999999</v>
      </c>
      <c r="D19" s="7">
        <f t="shared" si="0"/>
        <v>9.0749999999999886E-2</v>
      </c>
      <c r="E19" s="33">
        <v>5.0191666666666697</v>
      </c>
      <c r="F19" s="9">
        <f>Monitor!AD19</f>
        <v>5794.94</v>
      </c>
      <c r="G19" s="26">
        <f t="shared" si="20"/>
        <v>6.6805349729844181</v>
      </c>
      <c r="H19" s="7">
        <f>Monitor!V19</f>
        <v>7.4917999999999996</v>
      </c>
      <c r="I19" s="5">
        <f t="shared" si="21"/>
        <v>5.5852300753998918</v>
      </c>
      <c r="J19" s="9">
        <f t="shared" si="22"/>
        <v>109.87277908695326</v>
      </c>
      <c r="K19" s="7">
        <f>AVERAGE($J$2:J19)</f>
        <v>98.144846180511806</v>
      </c>
      <c r="L19" s="5">
        <v>2.8</v>
      </c>
      <c r="M19" s="9">
        <v>80.349166666666648</v>
      </c>
      <c r="N19" s="5">
        <f t="shared" si="1"/>
        <v>2.785230075399892</v>
      </c>
      <c r="O19" s="29">
        <f t="shared" si="2"/>
        <v>2.6621998895972174</v>
      </c>
      <c r="P19" s="7">
        <f t="shared" si="3"/>
        <v>1.210475</v>
      </c>
      <c r="Q19" s="9">
        <f t="shared" si="4"/>
        <v>29.263925126668575</v>
      </c>
      <c r="R19" s="9">
        <f t="shared" si="5"/>
        <v>34.693896452718342</v>
      </c>
      <c r="S19" s="42">
        <f t="shared" si="6"/>
        <v>3.986054897584526</v>
      </c>
      <c r="T19" s="43">
        <f t="shared" si="7"/>
        <v>1.1197250000000001</v>
      </c>
      <c r="U19" s="46">
        <f t="shared" si="8"/>
        <v>-0.44441666666666979</v>
      </c>
      <c r="V19" s="5">
        <v>7.4917999999999996</v>
      </c>
      <c r="W19" s="21">
        <f t="shared" si="9"/>
        <v>5.5852300753998918</v>
      </c>
      <c r="X19" s="21">
        <f t="shared" si="10"/>
        <v>0.39629999999999921</v>
      </c>
      <c r="Y19" s="2">
        <v>301</v>
      </c>
      <c r="Z19" s="9">
        <f t="shared" si="11"/>
        <v>24889.70099667774</v>
      </c>
      <c r="AA19" s="9">
        <v>13264.82</v>
      </c>
      <c r="AB19" s="2">
        <v>1468</v>
      </c>
      <c r="AC19" s="2">
        <v>2652</v>
      </c>
      <c r="AD19" s="9">
        <f t="shared" si="12"/>
        <v>5794.94</v>
      </c>
      <c r="AE19" s="21">
        <f t="shared" si="23"/>
        <v>109.87277908695326</v>
      </c>
      <c r="AF19" s="8">
        <f t="shared" si="13"/>
        <v>773.50436477215089</v>
      </c>
      <c r="AG19" s="5">
        <v>8.6914390000000008</v>
      </c>
      <c r="AH19" s="5">
        <f t="shared" si="14"/>
        <v>11.404781665475682</v>
      </c>
      <c r="AI19" s="7">
        <f t="shared" si="15"/>
        <v>0.88976400000000044</v>
      </c>
      <c r="AJ19" s="8">
        <v>332.12</v>
      </c>
      <c r="AK19" s="9">
        <f t="shared" si="16"/>
        <v>26169.574250270991</v>
      </c>
      <c r="AL19" s="2">
        <v>5614</v>
      </c>
      <c r="AM19" s="2">
        <v>8067</v>
      </c>
      <c r="AN19" s="9">
        <f t="shared" si="17"/>
        <v>6840.5</v>
      </c>
      <c r="AO19" s="5">
        <f t="shared" si="18"/>
        <v>110.8817740377211</v>
      </c>
      <c r="AP19" s="9">
        <f t="shared" si="19"/>
        <v>787.03883211974437</v>
      </c>
    </row>
    <row r="20" spans="1:42" x14ac:dyDescent="0.35">
      <c r="A20" s="6">
        <v>2008</v>
      </c>
      <c r="B20" s="22">
        <v>1.51558333333333</v>
      </c>
      <c r="C20" s="22">
        <v>3.5862500000000002</v>
      </c>
      <c r="D20" s="7">
        <f t="shared" si="0"/>
        <v>2.0706666666666704</v>
      </c>
      <c r="E20" s="32">
        <v>1.9275</v>
      </c>
      <c r="F20" s="9">
        <f>Monitor!AD20</f>
        <v>3752.1299999999997</v>
      </c>
      <c r="G20" s="27">
        <f t="shared" si="20"/>
        <v>-35.251616065049859</v>
      </c>
      <c r="H20" s="7">
        <f>Monitor!V20</f>
        <v>8.2623999999999995</v>
      </c>
      <c r="I20" s="5">
        <f t="shared" si="21"/>
        <v>10.285912597773574</v>
      </c>
      <c r="J20" s="9">
        <f t="shared" si="22"/>
        <v>64.505835031423828</v>
      </c>
      <c r="K20" s="7">
        <f>AVERAGE($J$2:J20)</f>
        <v>96.374371909507175</v>
      </c>
      <c r="L20" s="5">
        <v>3.8</v>
      </c>
      <c r="M20" s="9">
        <v>77.095833333333331</v>
      </c>
      <c r="N20" s="5">
        <f t="shared" si="1"/>
        <v>6.4859125977735745</v>
      </c>
      <c r="O20" s="29">
        <f t="shared" si="2"/>
        <v>1.5629660806443044</v>
      </c>
      <c r="P20" s="7">
        <f t="shared" si="3"/>
        <v>1.6427874999999998</v>
      </c>
      <c r="Q20" s="9">
        <f t="shared" si="4"/>
        <v>18.947918595451714</v>
      </c>
      <c r="R20" s="9">
        <f t="shared" si="5"/>
        <v>38.262480318607018</v>
      </c>
      <c r="S20" s="42">
        <f t="shared" si="6"/>
        <v>-39.666861996156769</v>
      </c>
      <c r="T20" s="43">
        <f t="shared" si="7"/>
        <v>-0.42787916666667059</v>
      </c>
      <c r="U20" s="46">
        <f t="shared" si="8"/>
        <v>1.6587500000000002</v>
      </c>
      <c r="V20" s="5">
        <v>8.2623999999999995</v>
      </c>
      <c r="W20" s="21">
        <f t="shared" si="9"/>
        <v>10.285912597773574</v>
      </c>
      <c r="X20" s="21">
        <f t="shared" si="10"/>
        <v>0.77059999999999995</v>
      </c>
      <c r="Y20" s="2">
        <v>304</v>
      </c>
      <c r="Z20" s="9">
        <f t="shared" si="11"/>
        <v>27178.947368421053</v>
      </c>
      <c r="AA20" s="9">
        <v>8776.39</v>
      </c>
      <c r="AB20" s="2">
        <v>903</v>
      </c>
      <c r="AC20" s="2">
        <v>1577</v>
      </c>
      <c r="AD20" s="9">
        <f t="shared" si="12"/>
        <v>3752.1299999999997</v>
      </c>
      <c r="AE20" s="21">
        <f t="shared" si="23"/>
        <v>64.505835031423828</v>
      </c>
      <c r="AF20" s="8">
        <f t="shared" si="13"/>
        <v>454.12107862122383</v>
      </c>
      <c r="AG20" s="5">
        <v>9.4237800000000007</v>
      </c>
      <c r="AH20" s="5">
        <f t="shared" si="14"/>
        <v>8.4260040253403332</v>
      </c>
      <c r="AI20" s="7">
        <f t="shared" si="15"/>
        <v>0.73234099999999991</v>
      </c>
      <c r="AJ20" s="8">
        <v>333.64</v>
      </c>
      <c r="AK20" s="9">
        <f t="shared" si="16"/>
        <v>28245.354274067857</v>
      </c>
      <c r="AL20" s="2">
        <v>3217</v>
      </c>
      <c r="AM20" s="2">
        <v>4810</v>
      </c>
      <c r="AN20" s="9">
        <f t="shared" si="17"/>
        <v>4013.5</v>
      </c>
      <c r="AO20" s="5">
        <f t="shared" si="18"/>
        <v>60.001503567265267</v>
      </c>
      <c r="AP20" s="9">
        <f t="shared" si="19"/>
        <v>425.89067232044886</v>
      </c>
    </row>
    <row r="21" spans="1:42" x14ac:dyDescent="0.35">
      <c r="A21" s="6">
        <v>2009</v>
      </c>
      <c r="B21" s="22">
        <v>0.27758333333333302</v>
      </c>
      <c r="C21" s="22">
        <v>3.27233333333333</v>
      </c>
      <c r="D21" s="7">
        <f t="shared" si="0"/>
        <v>2.9947499999999971</v>
      </c>
      <c r="E21" s="32">
        <v>0.16</v>
      </c>
      <c r="F21" s="9">
        <f>Monitor!AD21</f>
        <v>4604.0166666666664</v>
      </c>
      <c r="G21" s="26">
        <f>(F21*100/F20)-100</f>
        <v>22.7040818592817</v>
      </c>
      <c r="H21" s="7">
        <f>Monitor!V21</f>
        <v>8.4457000000000004</v>
      </c>
      <c r="I21" s="5">
        <f t="shared" si="21"/>
        <v>2.2184837335398981</v>
      </c>
      <c r="J21" s="9">
        <f t="shared" si="22"/>
        <v>77.433444255836108</v>
      </c>
      <c r="K21" s="7">
        <f>AVERAGE($J$2:J21)</f>
        <v>95.427325526823623</v>
      </c>
      <c r="L21" s="5">
        <v>-0.4</v>
      </c>
      <c r="M21" s="9">
        <v>80.691250000000011</v>
      </c>
      <c r="N21" s="5">
        <f t="shared" si="1"/>
        <v>2.6184837335398981</v>
      </c>
      <c r="O21" s="29">
        <f t="shared" si="2"/>
        <v>1.876199987495333</v>
      </c>
      <c r="P21" s="7">
        <f t="shared" si="3"/>
        <v>-0.172925</v>
      </c>
      <c r="Q21" s="9">
        <f t="shared" si="4"/>
        <v>23.249869543993132</v>
      </c>
      <c r="R21" s="9">
        <f t="shared" si="5"/>
        <v>39.111327220524217</v>
      </c>
      <c r="S21" s="42">
        <f t="shared" si="6"/>
        <v>23.0803481257418</v>
      </c>
      <c r="T21" s="43">
        <f t="shared" si="7"/>
        <v>-3.1676749999999974</v>
      </c>
      <c r="U21" s="46">
        <f t="shared" si="8"/>
        <v>3.1123333333333298</v>
      </c>
      <c r="V21" s="5">
        <v>8.4457000000000004</v>
      </c>
      <c r="W21" s="21">
        <f t="shared" si="9"/>
        <v>2.2184837335398981</v>
      </c>
      <c r="X21" s="21">
        <f t="shared" si="10"/>
        <v>0.18330000000000091</v>
      </c>
      <c r="Y21" s="2">
        <v>307</v>
      </c>
      <c r="Z21" s="9">
        <f t="shared" si="11"/>
        <v>27510.423452768729</v>
      </c>
      <c r="AA21" s="9">
        <v>10428.049999999999</v>
      </c>
      <c r="AB21" s="2">
        <v>1115</v>
      </c>
      <c r="AC21" s="2">
        <v>2269</v>
      </c>
      <c r="AD21" s="9">
        <f t="shared" si="12"/>
        <v>4604.0166666666664</v>
      </c>
      <c r="AE21" s="21">
        <f t="shared" si="23"/>
        <v>77.433444255836108</v>
      </c>
      <c r="AF21" s="8">
        <f t="shared" si="13"/>
        <v>545.13144756108625</v>
      </c>
      <c r="AG21" s="5">
        <v>9.3822489999999998</v>
      </c>
      <c r="AH21" s="5">
        <f t="shared" si="14"/>
        <v>-0.4407042609229137</v>
      </c>
      <c r="AI21" s="7">
        <f t="shared" si="15"/>
        <v>-4.1531000000000873E-2</v>
      </c>
      <c r="AJ21" s="8">
        <v>334.4</v>
      </c>
      <c r="AK21" s="9">
        <f t="shared" si="16"/>
        <v>28056.96471291866</v>
      </c>
      <c r="AL21" s="2">
        <v>3936</v>
      </c>
      <c r="AM21" s="2">
        <v>5957</v>
      </c>
      <c r="AN21" s="9">
        <f t="shared" si="17"/>
        <v>4946.5</v>
      </c>
      <c r="AO21" s="5">
        <f t="shared" si="18"/>
        <v>74.27712128365458</v>
      </c>
      <c r="AP21" s="9">
        <f t="shared" si="19"/>
        <v>527.2190068713802</v>
      </c>
    </row>
    <row r="22" spans="1:42" x14ac:dyDescent="0.35">
      <c r="A22" s="6">
        <v>2010</v>
      </c>
      <c r="B22" s="22">
        <v>0.19991666666666699</v>
      </c>
      <c r="C22" s="22">
        <v>3.1259999999999999</v>
      </c>
      <c r="D22" s="7">
        <f t="shared" si="0"/>
        <v>2.9260833333333327</v>
      </c>
      <c r="E22" s="32">
        <v>0.17499999999999999</v>
      </c>
      <c r="F22" s="9">
        <f>Monitor!AD22</f>
        <v>5162.17</v>
      </c>
      <c r="G22" s="26">
        <f t="shared" si="20"/>
        <v>12.123182293721797</v>
      </c>
      <c r="H22" s="7">
        <f>Monitor!V22</f>
        <v>8.825899999999999</v>
      </c>
      <c r="I22" s="5">
        <f t="shared" si="21"/>
        <v>4.5016990894774693</v>
      </c>
      <c r="J22" s="9">
        <f t="shared" si="22"/>
        <v>83.080794490183351</v>
      </c>
      <c r="K22" s="7">
        <f>AVERAGE($J$2:J22)</f>
        <v>94.839395477459789</v>
      </c>
      <c r="L22" s="5">
        <v>1.6</v>
      </c>
      <c r="M22" s="9">
        <v>81.515500000000003</v>
      </c>
      <c r="N22" s="5">
        <f t="shared" si="1"/>
        <v>2.9016990894774692</v>
      </c>
      <c r="O22" s="29">
        <f t="shared" si="2"/>
        <v>2.0130343817404976</v>
      </c>
      <c r="P22" s="7">
        <f t="shared" si="3"/>
        <v>0.69169999999999998</v>
      </c>
      <c r="Q22" s="9">
        <f t="shared" si="4"/>
        <v>26.068493611863925</v>
      </c>
      <c r="R22" s="9">
        <f t="shared" si="5"/>
        <v>40.872001481893115</v>
      </c>
      <c r="S22" s="42">
        <f t="shared" si="6"/>
        <v>12.14756653757766</v>
      </c>
      <c r="T22" s="43">
        <f t="shared" si="7"/>
        <v>-2.2343833333333327</v>
      </c>
      <c r="U22" s="46">
        <f t="shared" si="8"/>
        <v>2.9510000000000001</v>
      </c>
      <c r="V22" s="5">
        <v>8.825899999999999</v>
      </c>
      <c r="W22" s="21">
        <f t="shared" si="9"/>
        <v>4.5016990894774693</v>
      </c>
      <c r="X22" s="21">
        <f t="shared" si="10"/>
        <v>0.38019999999999854</v>
      </c>
      <c r="Y22" s="2">
        <v>309</v>
      </c>
      <c r="Z22" s="9">
        <f t="shared" si="11"/>
        <v>28562.78317152103</v>
      </c>
      <c r="AA22" s="9">
        <v>11577.51</v>
      </c>
      <c r="AB22" s="2">
        <v>1257</v>
      </c>
      <c r="AC22" s="2">
        <v>2652</v>
      </c>
      <c r="AD22" s="9">
        <f t="shared" si="12"/>
        <v>5162.17</v>
      </c>
      <c r="AE22" s="21">
        <f t="shared" si="23"/>
        <v>83.080794490183351</v>
      </c>
      <c r="AF22" s="8">
        <f t="shared" si="13"/>
        <v>584.88879321089075</v>
      </c>
      <c r="AG22" s="5">
        <v>9.3207719999999998</v>
      </c>
      <c r="AH22" s="5">
        <f t="shared" si="14"/>
        <v>-0.65524801143095601</v>
      </c>
      <c r="AI22" s="7">
        <f t="shared" si="15"/>
        <v>-6.1477000000000004E-2</v>
      </c>
      <c r="AJ22" s="4">
        <v>335</v>
      </c>
      <c r="AK22" s="9">
        <f t="shared" si="16"/>
        <v>27823.200000000001</v>
      </c>
      <c r="AL22" s="2">
        <v>3804</v>
      </c>
      <c r="AM22" s="2">
        <v>6914</v>
      </c>
      <c r="AN22" s="9">
        <f t="shared" si="17"/>
        <v>5359</v>
      </c>
      <c r="AO22" s="5">
        <f t="shared" si="18"/>
        <v>81.002025245072275</v>
      </c>
      <c r="AP22" s="9">
        <f t="shared" si="19"/>
        <v>574.95237518952297</v>
      </c>
    </row>
    <row r="23" spans="1:42" x14ac:dyDescent="0.35">
      <c r="A23" s="6">
        <v>2011</v>
      </c>
      <c r="B23" s="22">
        <v>0.10591666666666701</v>
      </c>
      <c r="C23" s="22">
        <v>2.7317499999999999</v>
      </c>
      <c r="D23" s="7">
        <f t="shared" si="0"/>
        <v>2.625833333333333</v>
      </c>
      <c r="E23" s="32">
        <v>0.10166666666666667</v>
      </c>
      <c r="F23" s="9">
        <f>Monitor!AD23</f>
        <v>5359.8533333333335</v>
      </c>
      <c r="G23" s="26">
        <f t="shared" si="20"/>
        <v>3.8294618994208633</v>
      </c>
      <c r="H23" s="7">
        <f>Monitor!V23</f>
        <v>9.7302999999999997</v>
      </c>
      <c r="I23" s="5">
        <f t="shared" si="21"/>
        <v>10.247113608810437</v>
      </c>
      <c r="J23" s="9">
        <f t="shared" si="22"/>
        <v>78.244535423399384</v>
      </c>
      <c r="K23" s="7">
        <f>AVERAGE($J$2:J23)</f>
        <v>94.085083656820686</v>
      </c>
      <c r="L23" s="5">
        <v>3.2</v>
      </c>
      <c r="M23" s="9">
        <v>76.324916666666681</v>
      </c>
      <c r="N23" s="5">
        <f t="shared" si="1"/>
        <v>7.0471136088104371</v>
      </c>
      <c r="O23" s="29">
        <f t="shared" si="2"/>
        <v>1.8958525969467728</v>
      </c>
      <c r="P23" s="7">
        <f t="shared" si="3"/>
        <v>1.3834</v>
      </c>
      <c r="Q23" s="9">
        <f t="shared" si="4"/>
        <v>27.066776642483212</v>
      </c>
      <c r="R23" s="9">
        <f t="shared" si="5"/>
        <v>45.060201907937383</v>
      </c>
      <c r="S23" s="42">
        <f t="shared" si="6"/>
        <v>-0.59181837605624077</v>
      </c>
      <c r="T23" s="43">
        <f t="shared" si="7"/>
        <v>-1.2424333333333331</v>
      </c>
      <c r="U23" s="46">
        <f t="shared" si="8"/>
        <v>2.6300833333333333</v>
      </c>
      <c r="V23" s="5">
        <v>9.7302999999999997</v>
      </c>
      <c r="W23" s="21">
        <f t="shared" si="9"/>
        <v>10.247113608810437</v>
      </c>
      <c r="X23" s="21">
        <f t="shared" si="10"/>
        <v>0.90440000000000076</v>
      </c>
      <c r="Y23" s="2">
        <v>311</v>
      </c>
      <c r="Z23" s="9">
        <f t="shared" si="11"/>
        <v>31287.138263665594</v>
      </c>
      <c r="AA23" s="9">
        <v>12217.56</v>
      </c>
      <c r="AB23" s="2">
        <v>1257</v>
      </c>
      <c r="AC23" s="2">
        <v>2605</v>
      </c>
      <c r="AD23" s="9">
        <f t="shared" si="12"/>
        <v>5359.8533333333335</v>
      </c>
      <c r="AE23" s="21">
        <f t="shared" si="23"/>
        <v>78.244535423399384</v>
      </c>
      <c r="AF23" s="8">
        <f t="shared" si="13"/>
        <v>550.84152938073169</v>
      </c>
      <c r="AG23" s="5">
        <v>9.5350470000000005</v>
      </c>
      <c r="AH23" s="5">
        <f t="shared" si="14"/>
        <v>2.2988975591292302</v>
      </c>
      <c r="AI23" s="7">
        <f t="shared" si="15"/>
        <v>0.21427500000000066</v>
      </c>
      <c r="AJ23" s="4">
        <v>334</v>
      </c>
      <c r="AK23" s="9">
        <f t="shared" si="16"/>
        <v>28548.04491017964</v>
      </c>
      <c r="AL23" s="2">
        <v>3159</v>
      </c>
      <c r="AM23" s="2">
        <v>5898</v>
      </c>
      <c r="AN23" s="9">
        <f t="shared" si="17"/>
        <v>4528.5</v>
      </c>
      <c r="AO23" s="5">
        <f t="shared" si="18"/>
        <v>66.910694699863498</v>
      </c>
      <c r="AP23" s="9">
        <f t="shared" si="19"/>
        <v>474.9321109796312</v>
      </c>
    </row>
    <row r="24" spans="1:42" x14ac:dyDescent="0.35">
      <c r="A24" s="6">
        <v>2012</v>
      </c>
      <c r="B24" s="22">
        <v>0.132333333333333</v>
      </c>
      <c r="C24" s="22">
        <v>1.7354166666666699</v>
      </c>
      <c r="D24" s="7">
        <f t="shared" si="0"/>
        <v>1.603083333333337</v>
      </c>
      <c r="E24" s="32">
        <v>0.14000000000000001</v>
      </c>
      <c r="F24" s="9">
        <f>Monitor!AD24</f>
        <v>5849.7133333333331</v>
      </c>
      <c r="G24" s="26">
        <f t="shared" si="20"/>
        <v>9.1394291883608645</v>
      </c>
      <c r="H24" s="7">
        <f>Monitor!V24</f>
        <v>10.471200000000001</v>
      </c>
      <c r="I24" s="5">
        <f t="shared" si="21"/>
        <v>7.6143592694983795</v>
      </c>
      <c r="J24" s="9">
        <f t="shared" si="22"/>
        <v>79.353387328476117</v>
      </c>
      <c r="K24" s="7">
        <f>AVERAGE($J$2:J24)</f>
        <v>93.444575120805695</v>
      </c>
      <c r="L24" s="5">
        <v>2.1</v>
      </c>
      <c r="M24" s="9">
        <v>80.42091666666667</v>
      </c>
      <c r="N24" s="5">
        <f t="shared" si="1"/>
        <v>5.5143592694983798</v>
      </c>
      <c r="O24" s="29">
        <f t="shared" si="2"/>
        <v>1.9227199015130723</v>
      </c>
      <c r="P24" s="7">
        <f t="shared" si="3"/>
        <v>0.90785625000000003</v>
      </c>
      <c r="Q24" s="9">
        <f t="shared" si="4"/>
        <v>29.540525527294761</v>
      </c>
      <c r="R24" s="9">
        <f t="shared" si="5"/>
        <v>48.491247568769104</v>
      </c>
      <c r="S24" s="42">
        <f t="shared" si="6"/>
        <v>5.2281532521958214</v>
      </c>
      <c r="T24" s="43">
        <f t="shared" si="7"/>
        <v>-0.69522708333333694</v>
      </c>
      <c r="U24" s="46">
        <f t="shared" si="8"/>
        <v>1.59541666666667</v>
      </c>
      <c r="V24" s="5">
        <v>10.471200000000001</v>
      </c>
      <c r="W24" s="21">
        <f t="shared" si="9"/>
        <v>7.6143592694983795</v>
      </c>
      <c r="X24" s="21">
        <f t="shared" si="10"/>
        <v>0.74090000000000167</v>
      </c>
      <c r="Y24" s="2">
        <v>313</v>
      </c>
      <c r="Z24" s="9">
        <f t="shared" si="11"/>
        <v>33454.313099041537</v>
      </c>
      <c r="AA24" s="9">
        <v>13104.14</v>
      </c>
      <c r="AB24" s="2">
        <v>1426</v>
      </c>
      <c r="AC24" s="2">
        <v>3019</v>
      </c>
      <c r="AD24" s="9">
        <f t="shared" si="12"/>
        <v>5849.7133333333331</v>
      </c>
      <c r="AE24" s="21">
        <f t="shared" si="23"/>
        <v>79.353387328476117</v>
      </c>
      <c r="AF24" s="8">
        <f t="shared" si="13"/>
        <v>558.64784679247191</v>
      </c>
      <c r="AG24" s="5">
        <v>9.8079680000000007</v>
      </c>
      <c r="AH24" s="5">
        <f t="shared" si="14"/>
        <v>2.8622931800965432</v>
      </c>
      <c r="AI24" s="7">
        <f t="shared" si="15"/>
        <v>0.27292100000000019</v>
      </c>
      <c r="AJ24" s="4">
        <v>335</v>
      </c>
      <c r="AK24" s="9">
        <f t="shared" si="16"/>
        <v>29277.516417910447</v>
      </c>
      <c r="AL24" s="2">
        <v>3641</v>
      </c>
      <c r="AM24" s="2">
        <v>7612</v>
      </c>
      <c r="AN24" s="9">
        <f t="shared" si="17"/>
        <v>5626.5</v>
      </c>
      <c r="AO24" s="5">
        <f t="shared" si="18"/>
        <v>80.820826612568425</v>
      </c>
      <c r="AP24" s="9">
        <f t="shared" si="19"/>
        <v>573.66622729601067</v>
      </c>
    </row>
    <row r="25" spans="1:42" x14ac:dyDescent="0.35">
      <c r="A25" s="6">
        <v>2013</v>
      </c>
      <c r="B25" s="22">
        <v>8.5000000000000006E-2</v>
      </c>
      <c r="C25" s="22">
        <v>2.3605</v>
      </c>
      <c r="D25" s="7">
        <f t="shared" si="0"/>
        <v>2.2755000000000001</v>
      </c>
      <c r="E25" s="32">
        <v>0.1075</v>
      </c>
      <c r="F25" s="9">
        <f>Monitor!AD25</f>
        <v>7533.5533333333333</v>
      </c>
      <c r="G25" s="26">
        <f t="shared" si="20"/>
        <v>28.785000290612544</v>
      </c>
      <c r="H25" s="7">
        <f>Monitor!V25</f>
        <v>11.0656</v>
      </c>
      <c r="I25" s="5">
        <f t="shared" si="21"/>
        <v>5.6765222706088849</v>
      </c>
      <c r="J25" s="9">
        <f t="shared" si="22"/>
        <v>96.70573738213541</v>
      </c>
      <c r="K25" s="7">
        <f>AVERAGE($J$2:J25)</f>
        <v>93.580456881694431</v>
      </c>
      <c r="L25" s="5">
        <v>1.5</v>
      </c>
      <c r="M25" s="9">
        <v>81.508416666666662</v>
      </c>
      <c r="N25" s="5">
        <f t="shared" si="1"/>
        <v>4.1765222706088849</v>
      </c>
      <c r="O25" s="29">
        <f t="shared" si="2"/>
        <v>2.3431645719855014</v>
      </c>
      <c r="P25" s="7">
        <f t="shared" si="3"/>
        <v>0.64846874999999993</v>
      </c>
      <c r="Q25" s="9">
        <f t="shared" si="4"/>
        <v>38.043765886175031</v>
      </c>
      <c r="R25" s="9">
        <f t="shared" si="5"/>
        <v>51.243864036306377</v>
      </c>
      <c r="S25" s="42">
        <f t="shared" si="6"/>
        <v>26.88397802000366</v>
      </c>
      <c r="T25" s="43">
        <f t="shared" si="7"/>
        <v>-1.6270312500000002</v>
      </c>
      <c r="U25" s="46">
        <f t="shared" si="8"/>
        <v>2.2530000000000001</v>
      </c>
      <c r="V25" s="5">
        <v>11.0656</v>
      </c>
      <c r="W25" s="21">
        <f t="shared" si="9"/>
        <v>5.6765222706088849</v>
      </c>
      <c r="X25" s="21">
        <f t="shared" si="10"/>
        <v>0.59439999999999849</v>
      </c>
      <c r="Y25" s="2">
        <v>316</v>
      </c>
      <c r="Z25" s="9">
        <f t="shared" si="11"/>
        <v>35017.721518987339</v>
      </c>
      <c r="AA25" s="9">
        <v>16576.66</v>
      </c>
      <c r="AB25" s="2">
        <v>1848</v>
      </c>
      <c r="AC25" s="2">
        <v>4176</v>
      </c>
      <c r="AD25" s="9">
        <f t="shared" si="12"/>
        <v>7533.5533333333333</v>
      </c>
      <c r="AE25" s="21">
        <f t="shared" si="23"/>
        <v>96.70573738213541</v>
      </c>
      <c r="AF25" s="8">
        <f t="shared" si="13"/>
        <v>680.80839117023334</v>
      </c>
      <c r="AG25" s="5">
        <v>9.8494729999999997</v>
      </c>
      <c r="AH25" s="5">
        <f t="shared" si="14"/>
        <v>0.42317633989016201</v>
      </c>
      <c r="AI25" s="7">
        <f t="shared" si="15"/>
        <v>4.1504999999999015E-2</v>
      </c>
      <c r="AJ25" s="4">
        <v>336</v>
      </c>
      <c r="AK25" s="9">
        <f t="shared" si="16"/>
        <v>29313.907738095237</v>
      </c>
      <c r="AL25" s="2">
        <v>4295</v>
      </c>
      <c r="AM25" s="2">
        <v>9552</v>
      </c>
      <c r="AN25" s="9">
        <f t="shared" si="17"/>
        <v>6923.5</v>
      </c>
      <c r="AO25" s="5">
        <f t="shared" si="18"/>
        <v>99.032263962853108</v>
      </c>
      <c r="AP25" s="9">
        <f t="shared" si="19"/>
        <v>702.93100960833135</v>
      </c>
    </row>
    <row r="26" spans="1:42" x14ac:dyDescent="0.35">
      <c r="A26" s="6">
        <v>2014</v>
      </c>
      <c r="B26" s="22">
        <v>6.275E-2</v>
      </c>
      <c r="C26" s="22">
        <v>2.4787499999999998</v>
      </c>
      <c r="D26" s="7">
        <f t="shared" si="0"/>
        <v>2.4159999999999999</v>
      </c>
      <c r="E26" s="32">
        <v>8.9166666666666672E-2</v>
      </c>
      <c r="F26" s="9">
        <f>Monitor!AD26</f>
        <v>8205.69</v>
      </c>
      <c r="G26" s="26">
        <f t="shared" si="20"/>
        <v>8.921907590309317</v>
      </c>
      <c r="H26" s="7">
        <f>Monitor!V26</f>
        <v>11.732100000000001</v>
      </c>
      <c r="I26" s="5">
        <f t="shared" si="21"/>
        <v>6.023170908039333</v>
      </c>
      <c r="J26" s="9">
        <f t="shared" si="22"/>
        <v>99.349729878631351</v>
      </c>
      <c r="K26" s="7">
        <f>AVERAGE($J$2:J26)</f>
        <v>93.811227801571917</v>
      </c>
      <c r="L26" s="5">
        <v>1.6</v>
      </c>
      <c r="M26" s="9">
        <v>83.129416666666685</v>
      </c>
      <c r="N26" s="5">
        <f t="shared" si="1"/>
        <v>4.4231709080393333</v>
      </c>
      <c r="O26" s="29">
        <f t="shared" si="2"/>
        <v>2.4072280879060086</v>
      </c>
      <c r="P26" s="7">
        <f t="shared" si="3"/>
        <v>0.69169999999999998</v>
      </c>
      <c r="Q26" s="9">
        <f t="shared" si="4"/>
        <v>41.437995522413189</v>
      </c>
      <c r="R26" s="9">
        <f t="shared" si="5"/>
        <v>54.330369547096417</v>
      </c>
      <c r="S26" s="42">
        <f t="shared" si="6"/>
        <v>6.9147366822699841</v>
      </c>
      <c r="T26" s="43">
        <f t="shared" si="7"/>
        <v>-1.7242999999999999</v>
      </c>
      <c r="U26" s="46">
        <f t="shared" si="8"/>
        <v>2.3895833333333329</v>
      </c>
      <c r="V26" s="5">
        <v>11.732100000000001</v>
      </c>
      <c r="W26" s="21">
        <f t="shared" si="9"/>
        <v>6.023170908039333</v>
      </c>
      <c r="X26" s="21">
        <f t="shared" si="10"/>
        <v>0.66650000000000098</v>
      </c>
      <c r="Y26" s="2">
        <v>319</v>
      </c>
      <c r="Z26" s="9">
        <f t="shared" si="11"/>
        <v>36777.742946708466</v>
      </c>
      <c r="AA26" s="9">
        <v>17823.07</v>
      </c>
      <c r="AB26" s="2">
        <v>2058</v>
      </c>
      <c r="AC26" s="2">
        <v>4736</v>
      </c>
      <c r="AD26" s="9">
        <f t="shared" si="12"/>
        <v>8205.69</v>
      </c>
      <c r="AE26" s="21">
        <f t="shared" si="23"/>
        <v>99.349729878631351</v>
      </c>
      <c r="AF26" s="8">
        <f t="shared" si="13"/>
        <v>699.42209834556468</v>
      </c>
      <c r="AG26" s="5">
        <v>10.328136000000001</v>
      </c>
      <c r="AH26" s="5">
        <f t="shared" si="14"/>
        <v>4.8597828533567196</v>
      </c>
      <c r="AI26" s="7">
        <f t="shared" si="15"/>
        <v>0.47866300000000095</v>
      </c>
      <c r="AJ26" s="4">
        <v>337</v>
      </c>
      <c r="AK26" s="9">
        <f t="shared" si="16"/>
        <v>30647.287833827893</v>
      </c>
      <c r="AL26" s="2">
        <v>4272</v>
      </c>
      <c r="AM26" s="2">
        <v>9805</v>
      </c>
      <c r="AN26" s="9">
        <f t="shared" si="17"/>
        <v>7038.5</v>
      </c>
      <c r="AO26" s="5">
        <f t="shared" si="18"/>
        <v>96.011260599392998</v>
      </c>
      <c r="AP26" s="9">
        <f t="shared" si="19"/>
        <v>681.48792773449145</v>
      </c>
    </row>
    <row r="27" spans="1:42" x14ac:dyDescent="0.35">
      <c r="A27" s="6">
        <v>2015</v>
      </c>
      <c r="B27" s="22">
        <v>0.17199999999999999</v>
      </c>
      <c r="C27" s="22">
        <v>2.0939999999999999</v>
      </c>
      <c r="D27" s="7">
        <f t="shared" si="0"/>
        <v>1.9219999999999999</v>
      </c>
      <c r="E27" s="33">
        <v>0.13250000000000001</v>
      </c>
      <c r="F27" s="9">
        <f>Monitor!AD27</f>
        <v>8158.3433333333332</v>
      </c>
      <c r="G27" s="27">
        <f t="shared" si="20"/>
        <v>-0.57699799366862692</v>
      </c>
      <c r="H27" s="7">
        <f>Monitor!V27</f>
        <v>12.458</v>
      </c>
      <c r="I27" s="5">
        <f t="shared" si="21"/>
        <v>6.1872980966749225</v>
      </c>
      <c r="J27" s="9">
        <f t="shared" si="22"/>
        <v>93.02099752136877</v>
      </c>
      <c r="K27" s="7">
        <f>AVERAGE($J$2:J27)</f>
        <v>93.780834329256407</v>
      </c>
      <c r="L27" s="5">
        <v>0.1</v>
      </c>
      <c r="M27" s="9">
        <v>96.840666666666664</v>
      </c>
      <c r="N27" s="5">
        <f t="shared" si="1"/>
        <v>6.0872980966749228</v>
      </c>
      <c r="O27" s="29">
        <f t="shared" si="2"/>
        <v>2.2538839136455122</v>
      </c>
      <c r="P27" s="7">
        <f t="shared" si="3"/>
        <v>4.3231249999999999E-2</v>
      </c>
      <c r="Q27" s="9">
        <f t="shared" si="4"/>
        <v>41.198899119632372</v>
      </c>
      <c r="R27" s="9">
        <f t="shared" si="5"/>
        <v>57.691951468000369</v>
      </c>
      <c r="S27" s="42">
        <f t="shared" si="6"/>
        <v>-4.74229609034355</v>
      </c>
      <c r="T27" s="43">
        <f t="shared" si="7"/>
        <v>-1.8787687499999999</v>
      </c>
      <c r="U27" s="46">
        <f t="shared" si="8"/>
        <v>1.9614999999999998</v>
      </c>
      <c r="V27" s="5">
        <v>12.458</v>
      </c>
      <c r="W27" s="21">
        <f t="shared" si="9"/>
        <v>6.1872980966749225</v>
      </c>
      <c r="X27" s="21">
        <f t="shared" si="10"/>
        <v>0.72589999999999932</v>
      </c>
      <c r="Y27" s="2">
        <v>321</v>
      </c>
      <c r="Z27" s="9">
        <f t="shared" si="11"/>
        <v>38809.968847352022</v>
      </c>
      <c r="AA27" s="9">
        <v>17425.03</v>
      </c>
      <c r="AB27" s="2">
        <v>2043</v>
      </c>
      <c r="AC27" s="2">
        <v>5007</v>
      </c>
      <c r="AD27" s="9">
        <f t="shared" si="12"/>
        <v>8158.3433333333332</v>
      </c>
      <c r="AE27" s="21">
        <f t="shared" si="23"/>
        <v>93.02099752136877</v>
      </c>
      <c r="AF27" s="8">
        <f t="shared" si="13"/>
        <v>654.86782255043613</v>
      </c>
      <c r="AG27" s="5">
        <v>10.837680000000001</v>
      </c>
      <c r="AH27" s="5">
        <f t="shared" si="14"/>
        <v>4.9335523854449548</v>
      </c>
      <c r="AI27" s="7">
        <f t="shared" si="15"/>
        <v>0.509544</v>
      </c>
      <c r="AJ27" s="4">
        <v>338</v>
      </c>
      <c r="AK27" s="9">
        <f t="shared" si="16"/>
        <v>32064.142011834319</v>
      </c>
      <c r="AL27" s="2">
        <v>4637</v>
      </c>
      <c r="AM27" s="2">
        <v>10743</v>
      </c>
      <c r="AN27" s="9">
        <f t="shared" si="17"/>
        <v>7690</v>
      </c>
      <c r="AO27" s="5">
        <f t="shared" si="18"/>
        <v>99.966392780693639</v>
      </c>
      <c r="AP27" s="9">
        <f t="shared" si="19"/>
        <v>709.56145595736348</v>
      </c>
    </row>
    <row r="28" spans="1:42" x14ac:dyDescent="0.35">
      <c r="A28" s="6">
        <v>2016</v>
      </c>
      <c r="B28" s="22">
        <v>0.45941666666666697</v>
      </c>
      <c r="C28" s="22">
        <v>1.82325</v>
      </c>
      <c r="D28" s="7">
        <f t="shared" si="0"/>
        <v>1.363833333333333</v>
      </c>
      <c r="E28" s="33">
        <v>0.39500000000000002</v>
      </c>
      <c r="F28" s="9">
        <f>Monitor!AD28</f>
        <v>9127.8666666666668</v>
      </c>
      <c r="G28" s="26">
        <f t="shared" si="20"/>
        <v>11.883826087240749</v>
      </c>
      <c r="H28" s="7">
        <f>Monitor!V28</f>
        <v>13.275399999999999</v>
      </c>
      <c r="I28" s="5">
        <f t="shared" si="21"/>
        <v>6.5612457858404127</v>
      </c>
      <c r="J28" s="9">
        <f t="shared" si="22"/>
        <v>97.667261980578346</v>
      </c>
      <c r="K28" s="7">
        <f>AVERAGE($J$2:J28)</f>
        <v>93.924776094120176</v>
      </c>
      <c r="L28" s="5">
        <v>1.3</v>
      </c>
      <c r="M28" s="9">
        <v>97.226583333333338</v>
      </c>
      <c r="N28" s="5">
        <f t="shared" si="1"/>
        <v>5.2612457858404129</v>
      </c>
      <c r="O28" s="29">
        <f t="shared" si="2"/>
        <v>2.3664621594415718</v>
      </c>
      <c r="P28" s="7">
        <f t="shared" si="3"/>
        <v>0.56200625000000004</v>
      </c>
      <c r="Q28" s="9">
        <f t="shared" si="4"/>
        <v>46.094904640867242</v>
      </c>
      <c r="R28" s="9">
        <f t="shared" si="5"/>
        <v>61.477262202463642</v>
      </c>
      <c r="S28" s="42">
        <f t="shared" si="6"/>
        <v>7.9864136347336689</v>
      </c>
      <c r="T28" s="43">
        <f t="shared" si="7"/>
        <v>-0.80182708333333297</v>
      </c>
      <c r="U28" s="46">
        <f t="shared" si="8"/>
        <v>1.42825</v>
      </c>
      <c r="V28" s="5">
        <v>13.275399999999999</v>
      </c>
      <c r="W28" s="21">
        <f t="shared" si="9"/>
        <v>6.5612457858404127</v>
      </c>
      <c r="X28" s="21">
        <f t="shared" si="10"/>
        <v>0.81739999999999924</v>
      </c>
      <c r="Y28" s="2">
        <v>323</v>
      </c>
      <c r="Z28" s="9">
        <f t="shared" si="11"/>
        <v>41100.309597523221</v>
      </c>
      <c r="AA28" s="9">
        <v>19762.599999999999</v>
      </c>
      <c r="AB28" s="2">
        <v>2238</v>
      </c>
      <c r="AC28" s="2">
        <v>5383</v>
      </c>
      <c r="AD28" s="9">
        <f t="shared" si="12"/>
        <v>9127.8666666666668</v>
      </c>
      <c r="AE28" s="21">
        <f t="shared" si="23"/>
        <v>97.667261980578346</v>
      </c>
      <c r="AF28" s="8">
        <f t="shared" si="13"/>
        <v>687.57752434327153</v>
      </c>
      <c r="AG28" s="5">
        <v>11.392602</v>
      </c>
      <c r="AH28" s="5">
        <f t="shared" si="14"/>
        <v>5.1203025001660762</v>
      </c>
      <c r="AI28" s="7">
        <f t="shared" si="15"/>
        <v>0.55492199999999947</v>
      </c>
      <c r="AJ28" s="4">
        <v>339</v>
      </c>
      <c r="AK28" s="9">
        <f t="shared" si="16"/>
        <v>33606.495575221241</v>
      </c>
      <c r="AL28" s="2">
        <v>4862</v>
      </c>
      <c r="AM28" s="2">
        <v>11481</v>
      </c>
      <c r="AN28" s="9">
        <f t="shared" si="17"/>
        <v>8171.5</v>
      </c>
      <c r="AO28" s="5">
        <f t="shared" si="18"/>
        <v>101.05152324773309</v>
      </c>
      <c r="AP28" s="9">
        <f t="shared" si="19"/>
        <v>717.26371201240943</v>
      </c>
    </row>
    <row r="29" spans="1:42" x14ac:dyDescent="0.35">
      <c r="A29" s="6">
        <v>2017</v>
      </c>
      <c r="B29" s="22">
        <v>1.09391666666667</v>
      </c>
      <c r="C29" s="22">
        <v>2.3335833333333298</v>
      </c>
      <c r="D29" s="7">
        <f t="shared" si="0"/>
        <v>1.2396666666666598</v>
      </c>
      <c r="E29" s="33">
        <v>1.0016666666666667</v>
      </c>
      <c r="F29" s="9">
        <f>Monitor!AD29</f>
        <v>11431.74</v>
      </c>
      <c r="G29" s="26">
        <f t="shared" si="20"/>
        <v>25.239997662834682</v>
      </c>
      <c r="H29" s="7">
        <f>Monitor!V29</f>
        <v>13.8584</v>
      </c>
      <c r="I29" s="5">
        <f t="shared" si="21"/>
        <v>4.3915814212754469</v>
      </c>
      <c r="J29" s="9">
        <f t="shared" si="22"/>
        <v>117.17274032683821</v>
      </c>
      <c r="K29" s="7">
        <f>AVERAGE($J$2:J29)</f>
        <v>94.755060531002968</v>
      </c>
      <c r="L29" s="5">
        <v>2.1</v>
      </c>
      <c r="M29" s="9">
        <v>95.790583333333316</v>
      </c>
      <c r="N29" s="5">
        <f t="shared" si="1"/>
        <v>2.2915814212754468</v>
      </c>
      <c r="O29" s="29">
        <f t="shared" si="2"/>
        <v>2.8390767845695892</v>
      </c>
      <c r="P29" s="7">
        <f t="shared" si="3"/>
        <v>0.90785625000000003</v>
      </c>
      <c r="Q29" s="9">
        <f t="shared" si="4"/>
        <v>57.729257494908012</v>
      </c>
      <c r="R29" s="9">
        <f t="shared" si="5"/>
        <v>64.17708622765582</v>
      </c>
      <c r="S29" s="42">
        <f t="shared" si="6"/>
        <v>24.188082908225898</v>
      </c>
      <c r="T29" s="43">
        <f t="shared" si="7"/>
        <v>-0.33181041666665978</v>
      </c>
      <c r="U29" s="46">
        <f t="shared" si="8"/>
        <v>1.3319166666666631</v>
      </c>
      <c r="V29" s="5">
        <v>13.8584</v>
      </c>
      <c r="W29" s="21">
        <f t="shared" si="9"/>
        <v>4.3915814212754469</v>
      </c>
      <c r="X29" s="21">
        <f t="shared" si="10"/>
        <v>0.58300000000000018</v>
      </c>
      <c r="Y29" s="2">
        <v>325</v>
      </c>
      <c r="Z29" s="9">
        <f t="shared" si="11"/>
        <v>42641.230769230766</v>
      </c>
      <c r="AA29" s="9">
        <v>24719.22</v>
      </c>
      <c r="AB29" s="2">
        <v>2673</v>
      </c>
      <c r="AC29" s="2">
        <v>6903</v>
      </c>
      <c r="AD29" s="9">
        <f t="shared" si="12"/>
        <v>11431.74</v>
      </c>
      <c r="AE29" s="21">
        <f t="shared" si="23"/>
        <v>117.17274032683821</v>
      </c>
      <c r="AF29" s="8">
        <f t="shared" si="13"/>
        <v>824.89609190094097</v>
      </c>
      <c r="AG29" s="5">
        <v>11.871539</v>
      </c>
      <c r="AH29" s="5">
        <f t="shared" si="14"/>
        <v>4.2039298836209724</v>
      </c>
      <c r="AI29" s="7">
        <f t="shared" si="15"/>
        <v>0.47893700000000017</v>
      </c>
      <c r="AJ29" s="4">
        <v>340</v>
      </c>
      <c r="AK29" s="9">
        <f t="shared" si="16"/>
        <v>34916.291176470586</v>
      </c>
      <c r="AL29" s="2">
        <v>5312</v>
      </c>
      <c r="AM29" s="2">
        <v>12917</v>
      </c>
      <c r="AN29" s="9">
        <f t="shared" si="17"/>
        <v>9114.5</v>
      </c>
      <c r="AO29" s="5">
        <f t="shared" si="18"/>
        <v>108.16576612494706</v>
      </c>
      <c r="AP29" s="9">
        <f t="shared" si="19"/>
        <v>767.76060795487422</v>
      </c>
    </row>
    <row r="30" spans="1:42" x14ac:dyDescent="0.35">
      <c r="A30" s="6">
        <v>2018</v>
      </c>
      <c r="B30" s="22">
        <v>2.1680000000000001</v>
      </c>
      <c r="C30" s="22">
        <v>2.8922500000000002</v>
      </c>
      <c r="D30" s="7">
        <f t="shared" si="0"/>
        <v>0.72425000000000006</v>
      </c>
      <c r="E30" s="33">
        <v>1.8316666666666668</v>
      </c>
      <c r="F30" s="9">
        <f>Monitor!AD30</f>
        <v>10822.82</v>
      </c>
      <c r="G30" s="27">
        <f t="shared" si="20"/>
        <v>-5.3265732075781926</v>
      </c>
      <c r="H30" s="7">
        <f>Monitor!V30</f>
        <v>14.4346</v>
      </c>
      <c r="I30" s="5">
        <f t="shared" si="21"/>
        <v>4.1577671304046646</v>
      </c>
      <c r="J30" s="9">
        <f t="shared" si="22"/>
        <v>106.50328975958021</v>
      </c>
      <c r="K30" s="7">
        <f>AVERAGE($J$2:J30)</f>
        <v>95.160171883712522</v>
      </c>
      <c r="L30" s="5">
        <v>2.4</v>
      </c>
      <c r="M30" s="9">
        <v>93.598499999999987</v>
      </c>
      <c r="N30" s="5">
        <f t="shared" si="1"/>
        <v>1.7577671304046647</v>
      </c>
      <c r="O30" s="29">
        <f t="shared" si="2"/>
        <v>2.5805577013329843</v>
      </c>
      <c r="P30" s="7">
        <f t="shared" si="3"/>
        <v>1.03755</v>
      </c>
      <c r="Q30" s="9">
        <f t="shared" si="4"/>
        <v>54.654266332250408</v>
      </c>
      <c r="R30" s="9">
        <f t="shared" si="5"/>
        <v>66.845420024080767</v>
      </c>
      <c r="S30" s="42">
        <f t="shared" si="6"/>
        <v>-6.3600903379828573</v>
      </c>
      <c r="T30" s="43">
        <f t="shared" si="7"/>
        <v>0.31329999999999991</v>
      </c>
      <c r="U30" s="46">
        <f t="shared" si="8"/>
        <v>1.0605833333333334</v>
      </c>
      <c r="V30" s="5">
        <v>14.4346</v>
      </c>
      <c r="W30" s="21">
        <f t="shared" si="9"/>
        <v>4.1577671304046646</v>
      </c>
      <c r="X30" s="21">
        <f t="shared" si="10"/>
        <v>0.57620000000000005</v>
      </c>
      <c r="Y30" s="2">
        <v>326</v>
      </c>
      <c r="Z30" s="9">
        <f t="shared" si="11"/>
        <v>44277.914110429447</v>
      </c>
      <c r="AA30" s="9">
        <v>23327.46</v>
      </c>
      <c r="AB30" s="2">
        <v>2506</v>
      </c>
      <c r="AC30" s="2">
        <v>6635</v>
      </c>
      <c r="AD30" s="9">
        <f t="shared" si="12"/>
        <v>10822.82</v>
      </c>
      <c r="AE30" s="21">
        <f t="shared" si="23"/>
        <v>106.50328975958021</v>
      </c>
      <c r="AF30" s="8">
        <f t="shared" si="13"/>
        <v>749.78315990744466</v>
      </c>
      <c r="AG30" s="5">
        <v>12.363619</v>
      </c>
      <c r="AH30" s="5">
        <f t="shared" si="14"/>
        <v>4.1450396616647538</v>
      </c>
      <c r="AI30" s="7">
        <f t="shared" si="15"/>
        <v>0.49207999999999963</v>
      </c>
      <c r="AJ30" s="4">
        <v>341</v>
      </c>
      <c r="AK30" s="9">
        <f t="shared" si="16"/>
        <v>36256.947214076245</v>
      </c>
      <c r="AL30" s="2">
        <v>4730</v>
      </c>
      <c r="AM30" s="2">
        <v>10558</v>
      </c>
      <c r="AN30" s="9">
        <f t="shared" si="17"/>
        <v>7644</v>
      </c>
      <c r="AO30" s="5">
        <f t="shared" si="18"/>
        <v>87.104194728345874</v>
      </c>
      <c r="AP30" s="9">
        <f t="shared" si="19"/>
        <v>618.26557418179902</v>
      </c>
    </row>
    <row r="31" spans="1:42" x14ac:dyDescent="0.35">
      <c r="A31" s="6">
        <v>2019</v>
      </c>
      <c r="B31" s="22">
        <v>2.0724166666666699</v>
      </c>
      <c r="C31" s="22">
        <v>2.0796666666666699</v>
      </c>
      <c r="D31" s="7">
        <f t="shared" si="0"/>
        <v>7.2499999999999787E-3</v>
      </c>
      <c r="E31" s="33">
        <v>2.1583333333333332</v>
      </c>
      <c r="F31" s="9">
        <f>Monitor!AD31</f>
        <v>13580.146666666667</v>
      </c>
      <c r="G31" s="26">
        <f>(F31*100/F30)-100</f>
        <v>25.476970573904651</v>
      </c>
      <c r="H31" s="7">
        <f>Monitor!V31</f>
        <v>15.402100000000001</v>
      </c>
      <c r="I31" s="5">
        <f t="shared" si="21"/>
        <v>6.7026450334612662</v>
      </c>
      <c r="J31" s="9">
        <f t="shared" si="22"/>
        <v>125.24253874865155</v>
      </c>
      <c r="K31" s="7">
        <f>AVERAGE($J$2:J31)</f>
        <v>96.162917445877156</v>
      </c>
      <c r="L31" s="5">
        <v>1.8</v>
      </c>
      <c r="M31" s="9">
        <v>97.189833333333354</v>
      </c>
      <c r="N31" s="5">
        <f t="shared" si="1"/>
        <v>4.9026450334612663</v>
      </c>
      <c r="O31" s="29">
        <f t="shared" si="2"/>
        <v>3.0346067115101043</v>
      </c>
      <c r="P31" s="7">
        <f t="shared" si="3"/>
        <v>0.77816249999999998</v>
      </c>
      <c r="Q31" s="9">
        <f t="shared" si="4"/>
        <v>68.578517683101325</v>
      </c>
      <c r="R31" s="9">
        <f t="shared" si="5"/>
        <v>71.325831249421128</v>
      </c>
      <c r="S31" s="42">
        <f t="shared" si="6"/>
        <v>20.581575540443385</v>
      </c>
      <c r="T31" s="43">
        <f t="shared" si="7"/>
        <v>0.7709125</v>
      </c>
      <c r="U31" s="46">
        <f t="shared" si="8"/>
        <v>-7.8666666666663332E-2</v>
      </c>
      <c r="V31" s="5">
        <v>15.402100000000001</v>
      </c>
      <c r="W31" s="21">
        <f t="shared" si="9"/>
        <v>6.7026450334612662</v>
      </c>
      <c r="X31" s="21">
        <f t="shared" si="10"/>
        <v>0.96750000000000114</v>
      </c>
      <c r="Y31" s="2">
        <v>328</v>
      </c>
      <c r="Z31" s="9">
        <f t="shared" si="11"/>
        <v>46957.621951219509</v>
      </c>
      <c r="AA31" s="9">
        <v>28538.44</v>
      </c>
      <c r="AB31" s="2">
        <v>3230</v>
      </c>
      <c r="AC31" s="2">
        <v>8972</v>
      </c>
      <c r="AD31" s="9">
        <f t="shared" si="12"/>
        <v>13580.146666666667</v>
      </c>
      <c r="AE31" s="21">
        <f t="shared" si="23"/>
        <v>125.24253874865155</v>
      </c>
      <c r="AF31" s="8">
        <f t="shared" si="13"/>
        <v>881.70747279050693</v>
      </c>
      <c r="AG31" s="5">
        <v>12.995488999999999</v>
      </c>
      <c r="AH31" s="5">
        <f t="shared" si="14"/>
        <v>5.1107204128499859</v>
      </c>
      <c r="AI31" s="7">
        <f t="shared" si="15"/>
        <v>0.63186999999999927</v>
      </c>
      <c r="AJ31" s="4">
        <v>341</v>
      </c>
      <c r="AK31" s="9">
        <f t="shared" si="16"/>
        <v>38109.938416422287</v>
      </c>
      <c r="AL31" s="2">
        <v>5978</v>
      </c>
      <c r="AM31" s="2">
        <v>13249</v>
      </c>
      <c r="AN31" s="9">
        <f t="shared" si="17"/>
        <v>9613.5</v>
      </c>
      <c r="AO31" s="5">
        <f t="shared" si="18"/>
        <v>104.22044175448916</v>
      </c>
      <c r="AP31" s="9">
        <f t="shared" si="19"/>
        <v>739.75669557336403</v>
      </c>
    </row>
    <row r="32" spans="1:42" x14ac:dyDescent="0.35">
      <c r="A32" s="6">
        <v>2020</v>
      </c>
      <c r="B32" s="22">
        <v>0.32174999999999998</v>
      </c>
      <c r="C32" s="22">
        <v>0.82083333333333297</v>
      </c>
      <c r="D32" s="7">
        <f t="shared" si="0"/>
        <v>0.49908333333333299</v>
      </c>
      <c r="E32" s="32">
        <v>0.37583333333333335</v>
      </c>
      <c r="F32" s="9">
        <f>Monitor!AD32</f>
        <v>15750.159999999998</v>
      </c>
      <c r="G32" s="26">
        <f t="shared" si="20"/>
        <v>15.979307047248355</v>
      </c>
      <c r="H32" s="7">
        <f>Monitor!V32</f>
        <v>19.187999999999999</v>
      </c>
      <c r="I32" s="5">
        <f t="shared" si="21"/>
        <v>24.580414359080891</v>
      </c>
      <c r="J32" s="9">
        <f>AE32</f>
        <v>116.59571796766917</v>
      </c>
      <c r="K32" s="7">
        <f>AVERAGE($J$2:J32)</f>
        <v>96.82204004335432</v>
      </c>
      <c r="L32" s="5">
        <v>1.17</v>
      </c>
      <c r="M32" s="9">
        <v>95.356416666666675</v>
      </c>
      <c r="N32" s="5">
        <f t="shared" si="1"/>
        <v>23.410414359080889</v>
      </c>
      <c r="O32" s="29">
        <f t="shared" si="2"/>
        <v>2.8250956249626298</v>
      </c>
      <c r="P32" s="7">
        <f t="shared" si="3"/>
        <v>0.50580562499999993</v>
      </c>
      <c r="Q32" s="9">
        <f t="shared" si="4"/>
        <v>79.536889592135594</v>
      </c>
      <c r="R32" s="9">
        <f t="shared" si="5"/>
        <v>88.85801611558766</v>
      </c>
      <c r="S32" s="42">
        <f t="shared" si="6"/>
        <v>-6.9320239784992008</v>
      </c>
      <c r="T32" s="43">
        <f t="shared" si="7"/>
        <v>6.7222916666669352E-3</v>
      </c>
      <c r="U32" s="46">
        <f t="shared" si="8"/>
        <v>0.44499999999999962</v>
      </c>
      <c r="V32" s="5">
        <v>19.187999999999999</v>
      </c>
      <c r="W32" s="21">
        <f t="shared" si="9"/>
        <v>24.580414359080891</v>
      </c>
      <c r="X32" s="21">
        <f t="shared" si="10"/>
        <v>3.785899999999998</v>
      </c>
      <c r="Y32" s="2">
        <v>330</v>
      </c>
      <c r="Z32" s="9">
        <f t="shared" si="11"/>
        <v>58145.454545454544</v>
      </c>
      <c r="AA32" s="9">
        <v>30606.48</v>
      </c>
      <c r="AB32" s="2">
        <v>3756</v>
      </c>
      <c r="AC32" s="2">
        <v>12888</v>
      </c>
      <c r="AD32" s="9">
        <f t="shared" si="12"/>
        <v>15750.159999999998</v>
      </c>
      <c r="AE32" s="21">
        <f t="shared" si="23"/>
        <v>116.59571796766917</v>
      </c>
      <c r="AF32" s="8">
        <f t="shared" si="13"/>
        <v>820.83385449239097</v>
      </c>
      <c r="AG32" s="5">
        <v>14.492039</v>
      </c>
      <c r="AH32" s="5">
        <f t="shared" si="14"/>
        <v>11.515919100851079</v>
      </c>
      <c r="AI32" s="7">
        <f t="shared" si="15"/>
        <v>1.4965500000000009</v>
      </c>
      <c r="AJ32" s="4">
        <v>342</v>
      </c>
      <c r="AK32" s="9">
        <f t="shared" si="16"/>
        <v>42374.383040935674</v>
      </c>
      <c r="AL32" s="2">
        <v>5551</v>
      </c>
      <c r="AM32" s="9">
        <v>13718</v>
      </c>
      <c r="AN32" s="9">
        <f t="shared" si="17"/>
        <v>9634.5</v>
      </c>
      <c r="AO32" s="5">
        <f t="shared" si="18"/>
        <v>93.662057097504444</v>
      </c>
      <c r="AP32" s="9">
        <f t="shared" si="19"/>
        <v>664.81328127808649</v>
      </c>
    </row>
    <row r="33" spans="1:42" x14ac:dyDescent="0.35">
      <c r="A33" s="6">
        <v>2021</v>
      </c>
      <c r="B33" s="28">
        <v>0.2</v>
      </c>
      <c r="C33" s="29">
        <v>1.5740000000000001</v>
      </c>
      <c r="D33" s="29">
        <f>C33-B33</f>
        <v>1.3740000000000001</v>
      </c>
      <c r="E33" s="32">
        <v>0.08</v>
      </c>
      <c r="F33" s="18">
        <f>Monitor!AD33</f>
        <v>18916.333333333332</v>
      </c>
      <c r="G33" s="30">
        <f>(F33*100/F32)-100</f>
        <v>20.102483614981281</v>
      </c>
      <c r="H33" s="7">
        <f>Monitor!V33</f>
        <v>21.594000000000001</v>
      </c>
      <c r="I33" s="21">
        <f>(H33*100/H32)-100</f>
        <v>12.53908692933085</v>
      </c>
      <c r="J33" s="9">
        <f t="shared" si="22"/>
        <v>124.43174801642429</v>
      </c>
      <c r="K33" s="7">
        <f>AVERAGE($J$2:J33)</f>
        <v>97.684843417512752</v>
      </c>
      <c r="L33" s="21">
        <v>4.7</v>
      </c>
      <c r="M33" s="9">
        <v>92.763750000000002</v>
      </c>
      <c r="N33" s="5">
        <f t="shared" si="1"/>
        <v>7.8390869293308496</v>
      </c>
      <c r="O33" s="29">
        <f t="shared" si="2"/>
        <v>3.0149613815588738</v>
      </c>
      <c r="P33" s="7">
        <f t="shared" si="3"/>
        <v>2.0318687500000001</v>
      </c>
      <c r="Q33" s="9">
        <f t="shared" si="4"/>
        <v>95.525779790260415</v>
      </c>
      <c r="R33" s="9">
        <f t="shared" si="5"/>
        <v>100</v>
      </c>
      <c r="S33" s="42">
        <f t="shared" si="6"/>
        <v>13.637396685650431</v>
      </c>
      <c r="T33" s="43">
        <f t="shared" si="7"/>
        <v>0.65786875</v>
      </c>
      <c r="U33" s="46">
        <f t="shared" si="8"/>
        <v>1.494</v>
      </c>
      <c r="V33" s="21">
        <v>21.594000000000001</v>
      </c>
      <c r="W33" s="21">
        <f t="shared" si="9"/>
        <v>12.53908692933085</v>
      </c>
      <c r="X33" s="21">
        <f t="shared" si="10"/>
        <v>2.4060000000000024</v>
      </c>
      <c r="Y33" s="31">
        <v>331</v>
      </c>
      <c r="Z33" s="18">
        <f t="shared" si="11"/>
        <v>65238.670694864049</v>
      </c>
      <c r="AA33" s="31">
        <v>36338</v>
      </c>
      <c r="AB33" s="31">
        <v>4766</v>
      </c>
      <c r="AC33" s="31">
        <v>15645</v>
      </c>
      <c r="AD33" s="18">
        <f t="shared" si="12"/>
        <v>18916.333333333332</v>
      </c>
      <c r="AE33" s="21">
        <f t="shared" si="23"/>
        <v>124.43174801642429</v>
      </c>
      <c r="AF33" s="8">
        <f t="shared" si="13"/>
        <v>875.99950603562706</v>
      </c>
      <c r="AG33" s="21">
        <v>15.396000000000001</v>
      </c>
      <c r="AH33" s="21">
        <f t="shared" si="14"/>
        <v>6.2376384717154139</v>
      </c>
      <c r="AI33" s="29">
        <f t="shared" si="15"/>
        <v>0.90396100000000068</v>
      </c>
      <c r="AJ33" s="35">
        <v>342</v>
      </c>
      <c r="AK33" s="18">
        <f t="shared" si="16"/>
        <v>45017.543859649122</v>
      </c>
      <c r="AL33" s="18">
        <v>7170</v>
      </c>
      <c r="AM33" s="18">
        <v>15946</v>
      </c>
      <c r="AN33" s="18">
        <f t="shared" si="17"/>
        <v>11558</v>
      </c>
      <c r="AO33" s="21">
        <f t="shared" si="18"/>
        <v>105.76422531575717</v>
      </c>
      <c r="AP33" s="9">
        <f t="shared" si="19"/>
        <v>750.71447129124442</v>
      </c>
    </row>
    <row r="34" spans="1:42" x14ac:dyDescent="0.35">
      <c r="A34" s="6">
        <v>2022</v>
      </c>
      <c r="B34" s="28">
        <v>4.76</v>
      </c>
      <c r="C34" s="29">
        <v>3.87</v>
      </c>
      <c r="D34" s="29">
        <f>C34-B34</f>
        <v>-0.88999999999999968</v>
      </c>
      <c r="E34" s="33">
        <v>4.0999999999999996</v>
      </c>
      <c r="F34" s="18">
        <f>Monitor!AD34</f>
        <v>15817.333333333334</v>
      </c>
      <c r="G34" s="34">
        <f>(F34*100/F33)-100</f>
        <v>-16.382667535991814</v>
      </c>
      <c r="H34" s="7">
        <f>Monitor!V34</f>
        <v>21.236000000000001</v>
      </c>
      <c r="I34" s="21">
        <f>(H34*100/H33)-100</f>
        <v>-1.6578679262758271</v>
      </c>
      <c r="J34" s="9">
        <f t="shared" si="22"/>
        <v>105.80054167594193</v>
      </c>
      <c r="K34" s="7">
        <f>AVERAGE($J$2:J34)</f>
        <v>97.930773667768179</v>
      </c>
      <c r="L34" s="21">
        <v>8</v>
      </c>
      <c r="M34" s="9">
        <v>103</v>
      </c>
      <c r="N34" s="5">
        <f t="shared" si="1"/>
        <v>-9.6578679262758271</v>
      </c>
      <c r="O34" s="29">
        <f t="shared" si="2"/>
        <v>2.5635302275016736</v>
      </c>
      <c r="P34" s="7">
        <f t="shared" si="3"/>
        <v>3.4584999999999999</v>
      </c>
      <c r="Q34" s="9">
        <f t="shared" si="4"/>
        <v>79.876108876058396</v>
      </c>
      <c r="R34" s="9">
        <f t="shared" si="5"/>
        <v>98.342132073724173</v>
      </c>
      <c r="S34" s="42">
        <f t="shared" si="6"/>
        <v>-7.6147996097159867</v>
      </c>
      <c r="T34" s="43">
        <f t="shared" si="7"/>
        <v>4.3484999999999996</v>
      </c>
      <c r="U34" s="46">
        <f t="shared" si="8"/>
        <v>-0.22999999999999954</v>
      </c>
      <c r="V34" s="21">
        <v>21.236000000000001</v>
      </c>
      <c r="W34" s="21">
        <f t="shared" si="9"/>
        <v>-1.6578679262758271</v>
      </c>
      <c r="X34" s="21">
        <f t="shared" si="10"/>
        <v>-0.35800000000000054</v>
      </c>
      <c r="Y34" s="31">
        <v>333</v>
      </c>
      <c r="Z34" s="18">
        <f t="shared" si="11"/>
        <v>63771.771771771775</v>
      </c>
      <c r="AA34" s="31">
        <v>33147</v>
      </c>
      <c r="AB34" s="31">
        <v>3839</v>
      </c>
      <c r="AC34" s="31">
        <v>10466</v>
      </c>
      <c r="AD34" s="18">
        <f t="shared" si="12"/>
        <v>15817.333333333334</v>
      </c>
      <c r="AE34" s="21">
        <f t="shared" si="23"/>
        <v>105.80054167594193</v>
      </c>
      <c r="AF34" s="36">
        <f t="shared" si="13"/>
        <v>744.83581339863122</v>
      </c>
      <c r="AG34" s="21">
        <v>16.068000000000001</v>
      </c>
      <c r="AH34" s="21">
        <f t="shared" si="14"/>
        <v>4.3647700701480971</v>
      </c>
      <c r="AI34" s="29">
        <f t="shared" si="15"/>
        <v>0.6720000000000006</v>
      </c>
      <c r="AJ34" s="35">
        <v>342</v>
      </c>
      <c r="AK34" s="18">
        <f t="shared" si="16"/>
        <v>46982.456140350885</v>
      </c>
      <c r="AL34" s="18">
        <v>6473</v>
      </c>
      <c r="AM34" s="18">
        <v>13923</v>
      </c>
      <c r="AN34" s="18">
        <f t="shared" si="17"/>
        <v>10198</v>
      </c>
      <c r="AO34" s="21">
        <f t="shared" si="18"/>
        <v>89.416401819458059</v>
      </c>
      <c r="AP34" s="18">
        <f t="shared" si="19"/>
        <v>634.67762011451327</v>
      </c>
    </row>
    <row r="35" spans="1:42" x14ac:dyDescent="0.35">
      <c r="A35" s="6">
        <v>2023</v>
      </c>
      <c r="B35" s="28">
        <v>5.26</v>
      </c>
      <c r="C35" s="29">
        <v>3.86</v>
      </c>
      <c r="D35" s="29">
        <f>C35-B35</f>
        <v>-1.4</v>
      </c>
      <c r="E35" s="33">
        <v>5.33</v>
      </c>
      <c r="F35" s="18">
        <v>18896</v>
      </c>
      <c r="G35" s="34">
        <f>(F35*100/F34)-100</f>
        <v>19.463879288544206</v>
      </c>
      <c r="H35" s="7">
        <f>Monitor!V35</f>
        <v>20.864999999999998</v>
      </c>
      <c r="I35" s="21">
        <f>(H35*100/H34)-100</f>
        <v>-1.7470333396119884</v>
      </c>
      <c r="J35" s="9">
        <f t="shared" si="22"/>
        <v>128.6385602974388</v>
      </c>
      <c r="K35" s="7">
        <f>AVERAGE($J$2:J35)</f>
        <v>98.833943862758488</v>
      </c>
      <c r="L35" s="21">
        <v>4.0999999999999996</v>
      </c>
      <c r="M35" s="9">
        <v>101</v>
      </c>
      <c r="N35" s="5">
        <f t="shared" si="1"/>
        <v>-5.847033339611988</v>
      </c>
      <c r="O35" s="29">
        <f t="shared" si="2"/>
        <v>3.1168917712617668</v>
      </c>
      <c r="P35" s="7">
        <f t="shared" si="3"/>
        <v>1.7724812499999998</v>
      </c>
      <c r="Q35" s="9">
        <f t="shared" si="4"/>
        <v>95.423098288080539</v>
      </c>
      <c r="R35" s="9">
        <f t="shared" si="5"/>
        <v>96.624062239510977</v>
      </c>
      <c r="S35" s="42">
        <f t="shared" si="6"/>
        <v>23.910912628156197</v>
      </c>
      <c r="T35" s="43">
        <f t="shared" si="7"/>
        <v>3.1724812499999997</v>
      </c>
      <c r="U35" s="46">
        <f t="shared" si="8"/>
        <v>-1.4700000000000002</v>
      </c>
      <c r="V35" s="21">
        <v>20.864999999999998</v>
      </c>
      <c r="W35" s="21">
        <f t="shared" si="9"/>
        <v>-1.7470333396119884</v>
      </c>
      <c r="X35" s="21">
        <f t="shared" si="10"/>
        <v>-0.37100000000000222</v>
      </c>
      <c r="Y35" s="31">
        <v>333</v>
      </c>
      <c r="Z35" s="18">
        <f t="shared" si="11"/>
        <v>62657.657657657655</v>
      </c>
      <c r="AA35" s="31">
        <v>37466</v>
      </c>
      <c r="AB35" s="31">
        <v>4697</v>
      </c>
      <c r="AC35" s="31">
        <v>14524</v>
      </c>
      <c r="AD35" s="18">
        <f>AVERAGE(AA35:AC35)</f>
        <v>18895.666666666668</v>
      </c>
      <c r="AE35" s="21">
        <f t="shared" si="23"/>
        <v>128.6385602974388</v>
      </c>
      <c r="AF35" s="36">
        <f t="shared" si="13"/>
        <v>905.61546449396928</v>
      </c>
      <c r="AG35" s="21">
        <v>16.111999999999998</v>
      </c>
      <c r="AH35" s="21">
        <f t="shared" si="14"/>
        <v>0.27383619616627186</v>
      </c>
      <c r="AI35" s="29">
        <f t="shared" si="15"/>
        <v>4.399999999999693E-2</v>
      </c>
      <c r="AJ35" s="35">
        <v>342</v>
      </c>
      <c r="AK35" s="18">
        <f t="shared" si="16"/>
        <v>47111.111111111102</v>
      </c>
      <c r="AL35" s="31">
        <v>7543</v>
      </c>
      <c r="AM35" s="31">
        <v>16751</v>
      </c>
      <c r="AN35" s="31">
        <f t="shared" si="17"/>
        <v>12147</v>
      </c>
      <c r="AO35" s="21">
        <f t="shared" si="18"/>
        <v>106.21444478674638</v>
      </c>
      <c r="AP35" s="18">
        <f t="shared" si="19"/>
        <v>753.91012909632582</v>
      </c>
    </row>
    <row r="36" spans="1:42" s="41" customFormat="1" x14ac:dyDescent="0.35">
      <c r="A36" s="39">
        <v>2024</v>
      </c>
      <c r="B36" s="28">
        <v>5.34</v>
      </c>
      <c r="C36" s="29">
        <v>4.28</v>
      </c>
      <c r="D36" s="29">
        <f>C36-B36</f>
        <v>-1.0599999999999996</v>
      </c>
      <c r="E36" s="40">
        <v>5.33</v>
      </c>
      <c r="F36" s="18">
        <f>Monitor!AD36</f>
        <v>19802.333333333332</v>
      </c>
      <c r="G36" s="34">
        <f>(F36*100/F35)-100</f>
        <v>4.7964295794524361</v>
      </c>
      <c r="H36" s="29">
        <f>Monitor!V36</f>
        <v>20.864999999999998</v>
      </c>
      <c r="I36" s="21">
        <f>(H36*100/H35)-100</f>
        <v>0</v>
      </c>
      <c r="J36" s="18">
        <f t="shared" si="22"/>
        <v>134.81099637641694</v>
      </c>
      <c r="K36" s="29">
        <f>AVERAGE($J$2:J36)</f>
        <v>99.861859648863017</v>
      </c>
      <c r="L36" s="21">
        <v>3.1</v>
      </c>
      <c r="M36" s="18">
        <v>104</v>
      </c>
      <c r="N36" s="21">
        <f t="shared" si="1"/>
        <v>-3.1</v>
      </c>
      <c r="O36" s="29">
        <f t="shared" si="2"/>
        <v>3.2664489116613651</v>
      </c>
      <c r="P36" s="29">
        <f t="shared" si="3"/>
        <v>1.3401687499999999</v>
      </c>
      <c r="Q36" s="18">
        <f t="shared" si="4"/>
        <v>100</v>
      </c>
      <c r="R36" s="18">
        <f t="shared" si="5"/>
        <v>96.624062239510977</v>
      </c>
      <c r="S36" s="44">
        <f t="shared" si="6"/>
        <v>6.8364295794524361</v>
      </c>
      <c r="T36" s="45">
        <f t="shared" si="7"/>
        <v>2.4001687499999997</v>
      </c>
      <c r="U36" s="47">
        <f t="shared" si="8"/>
        <v>-1.0499999999999998</v>
      </c>
      <c r="V36" s="21">
        <v>20.864999999999998</v>
      </c>
      <c r="W36" s="21">
        <f t="shared" si="9"/>
        <v>0</v>
      </c>
      <c r="X36" s="21">
        <f t="shared" si="10"/>
        <v>0</v>
      </c>
      <c r="Y36" s="31">
        <v>333</v>
      </c>
      <c r="Z36" s="18">
        <f t="shared" si="11"/>
        <v>62657.657657657655</v>
      </c>
      <c r="AA36" s="31">
        <v>38627</v>
      </c>
      <c r="AB36" s="31">
        <v>5005</v>
      </c>
      <c r="AC36" s="31">
        <v>15775</v>
      </c>
      <c r="AD36" s="18">
        <f t="shared" si="12"/>
        <v>19802.333333333332</v>
      </c>
      <c r="AE36" s="21">
        <f t="shared" si="23"/>
        <v>134.81099637641694</v>
      </c>
      <c r="AF36" s="36">
        <f t="shared" si="13"/>
        <v>949.0694144899752</v>
      </c>
      <c r="AG36" s="21">
        <v>16.111999999999998</v>
      </c>
      <c r="AH36" s="21">
        <f t="shared" si="14"/>
        <v>0</v>
      </c>
      <c r="AI36" s="29">
        <f t="shared" si="15"/>
        <v>0</v>
      </c>
      <c r="AJ36" s="35">
        <v>343</v>
      </c>
      <c r="AK36" s="18">
        <f t="shared" si="16"/>
        <v>46973.760932944599</v>
      </c>
      <c r="AL36" s="31">
        <v>7966</v>
      </c>
      <c r="AM36" s="31">
        <v>17419</v>
      </c>
      <c r="AN36" s="18">
        <f t="shared" si="17"/>
        <v>12692.5</v>
      </c>
      <c r="AO36" s="21">
        <f t="shared" si="18"/>
        <v>110.98434514330934</v>
      </c>
      <c r="AP36" s="18">
        <f t="shared" si="19"/>
        <v>787.76688182720966</v>
      </c>
    </row>
    <row r="37" spans="1:42" x14ac:dyDescent="0.35">
      <c r="J37" s="15"/>
      <c r="R37" s="24"/>
    </row>
    <row r="38" spans="1:42" x14ac:dyDescent="0.35">
      <c r="J38" s="15"/>
    </row>
    <row r="39" spans="1:42" x14ac:dyDescent="0.35">
      <c r="J39" s="15"/>
    </row>
    <row r="40" spans="1:42" x14ac:dyDescent="0.35">
      <c r="J40" s="15"/>
    </row>
    <row r="41" spans="1:42" x14ac:dyDescent="0.35">
      <c r="J41" s="15"/>
    </row>
    <row r="42" spans="1:42" x14ac:dyDescent="0.35">
      <c r="J42" s="15"/>
    </row>
    <row r="43" spans="1:42" x14ac:dyDescent="0.35">
      <c r="J43" s="15"/>
    </row>
    <row r="44" spans="1:42" x14ac:dyDescent="0.35">
      <c r="J44" s="15"/>
    </row>
    <row r="45" spans="1:42" x14ac:dyDescent="0.35">
      <c r="J45" s="15"/>
    </row>
    <row r="46" spans="1:42" x14ac:dyDescent="0.35">
      <c r="J46" s="15"/>
    </row>
    <row r="47" spans="1:42" x14ac:dyDescent="0.35">
      <c r="J47" s="15"/>
    </row>
    <row r="48" spans="1:42" x14ac:dyDescent="0.35">
      <c r="J48" s="15"/>
    </row>
    <row r="49" spans="10:10" x14ac:dyDescent="0.35">
      <c r="J49" s="15"/>
    </row>
    <row r="50" spans="10:10" x14ac:dyDescent="0.35">
      <c r="J50" s="15"/>
    </row>
    <row r="51" spans="10:10" x14ac:dyDescent="0.35">
      <c r="J51" s="15"/>
    </row>
    <row r="52" spans="10:10" x14ac:dyDescent="0.35">
      <c r="J52" s="15"/>
    </row>
    <row r="53" spans="10:10" x14ac:dyDescent="0.35">
      <c r="J53" s="15"/>
    </row>
    <row r="54" spans="10:10" x14ac:dyDescent="0.35">
      <c r="J54" s="15"/>
    </row>
    <row r="55" spans="10:10" x14ac:dyDescent="0.35">
      <c r="J55" s="15"/>
    </row>
    <row r="56" spans="10:10" x14ac:dyDescent="0.35">
      <c r="J56" s="15"/>
    </row>
    <row r="57" spans="10:10" x14ac:dyDescent="0.35">
      <c r="J57" s="15"/>
    </row>
    <row r="58" spans="10:10" x14ac:dyDescent="0.35">
      <c r="J58" s="15"/>
    </row>
    <row r="59" spans="10:10" x14ac:dyDescent="0.35">
      <c r="J59" s="15"/>
    </row>
    <row r="60" spans="10:10" x14ac:dyDescent="0.35">
      <c r="J60" s="15"/>
    </row>
    <row r="61" spans="10:10" x14ac:dyDescent="0.35">
      <c r="J61" s="15"/>
    </row>
    <row r="62" spans="10:10" x14ac:dyDescent="0.35">
      <c r="J62" s="15"/>
    </row>
    <row r="63" spans="10:10" x14ac:dyDescent="0.35">
      <c r="J63" s="15"/>
    </row>
    <row r="64" spans="10:10" x14ac:dyDescent="0.35">
      <c r="J64" s="15"/>
    </row>
    <row r="65" spans="10:10" x14ac:dyDescent="0.35">
      <c r="J65" s="15"/>
    </row>
    <row r="66" spans="10:10" x14ac:dyDescent="0.35">
      <c r="J66" s="15"/>
    </row>
  </sheetData>
  <sortState xmlns:xlrd2="http://schemas.microsoft.com/office/spreadsheetml/2017/richdata2" ref="C45:D76">
    <sortCondition descending="1" ref="C45:C76"/>
  </sortState>
  <phoneticPr fontId="1" type="noConversion"/>
  <conditionalFormatting sqref="D2:D36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{B4DFEF27-61AE-46EB-9DED-C4A52D21F918}</x14:id>
        </ext>
      </extLst>
    </cfRule>
  </conditionalFormatting>
  <conditionalFormatting sqref="E2:E3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36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{1E3255F2-7C0D-4421-87E8-7CC5D5E6C9BF}</x14:id>
        </ext>
      </extLst>
    </cfRule>
  </conditionalFormatting>
  <conditionalFormatting sqref="J1:J3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3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36">
    <cfRule type="cellIs" dxfId="4" priority="24" operator="lessThan">
      <formula>0</formula>
    </cfRule>
    <cfRule type="cellIs" dxfId="3" priority="25" operator="between">
      <formula>0</formula>
      <formula>10</formula>
    </cfRule>
  </conditionalFormatting>
  <conditionalFormatting sqref="T2:T36">
    <cfRule type="cellIs" dxfId="2" priority="26" operator="lessThan">
      <formula>-1.5</formula>
    </cfRule>
    <cfRule type="cellIs" dxfId="1" priority="27" operator="greaterThan">
      <formula>1.5</formula>
    </cfRule>
  </conditionalFormatting>
  <conditionalFormatting sqref="U2:U36">
    <cfRule type="cellIs" dxfId="0" priority="17" operator="lessThan">
      <formula>0</formula>
    </cfRule>
  </conditionalFormatting>
  <pageMargins left="0.7" right="0.7" top="0.75" bottom="0.75" header="0.3" footer="0.3"/>
  <pageSetup paperSize="9" orientation="portrait" r:id="rId1"/>
  <ignoredErrors>
    <ignoredError sqref="H3:H26 H27:H36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4DFEF27-61AE-46EB-9DED-C4A52D21F9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D2:D36</xm:sqref>
        </x14:conditionalFormatting>
        <x14:conditionalFormatting xmlns:xm="http://schemas.microsoft.com/office/excel/2006/main">
          <x14:cfRule type="dataBar" id="{1E3255F2-7C0D-4421-87E8-7CC5D5E6C9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G2:G36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1CF9D-80AE-46CE-A257-3B35A0F880A1}">
  <dimension ref="B4:J359"/>
  <sheetViews>
    <sheetView tabSelected="1" zoomScale="65" zoomScaleNormal="65" workbookViewId="0">
      <selection activeCell="N33" sqref="N33"/>
    </sheetView>
  </sheetViews>
  <sheetFormatPr defaultRowHeight="14.5" x14ac:dyDescent="0.35"/>
  <cols>
    <col min="2" max="2" width="10.453125" customWidth="1"/>
    <col min="3" max="4" width="9.1796875" style="1"/>
    <col min="5" max="5" width="9.1796875" style="1" customWidth="1"/>
    <col min="8" max="8" width="11.54296875" style="1" bestFit="1" customWidth="1"/>
    <col min="10" max="10" width="10.453125" bestFit="1" customWidth="1"/>
    <col min="11" max="13" width="9.1796875"/>
  </cols>
  <sheetData>
    <row r="4" spans="3:10" x14ac:dyDescent="0.35">
      <c r="C4"/>
      <c r="D4" s="10"/>
      <c r="E4"/>
      <c r="H4"/>
    </row>
    <row r="5" spans="3:10" x14ac:dyDescent="0.35">
      <c r="C5"/>
      <c r="D5"/>
      <c r="E5"/>
      <c r="H5"/>
    </row>
    <row r="6" spans="3:10" x14ac:dyDescent="0.35">
      <c r="C6"/>
      <c r="D6" s="14"/>
      <c r="E6"/>
      <c r="H6"/>
      <c r="J6" s="16"/>
    </row>
    <row r="7" spans="3:10" x14ac:dyDescent="0.35">
      <c r="C7"/>
      <c r="D7" s="14"/>
      <c r="E7"/>
      <c r="H7"/>
      <c r="J7" s="16"/>
    </row>
    <row r="53" spans="2:10" x14ac:dyDescent="0.35">
      <c r="B53" s="13"/>
      <c r="F53" s="13"/>
      <c r="G53" s="13"/>
      <c r="H53" s="13"/>
      <c r="J53" s="10"/>
    </row>
    <row r="54" spans="2:10" x14ac:dyDescent="0.35">
      <c r="B54" s="13"/>
      <c r="F54" s="13"/>
      <c r="G54" s="13"/>
      <c r="H54" s="13"/>
      <c r="J54" s="10"/>
    </row>
    <row r="55" spans="2:10" x14ac:dyDescent="0.35">
      <c r="B55" s="12"/>
      <c r="F55" s="13"/>
      <c r="G55" s="13"/>
      <c r="H55" s="13"/>
      <c r="J55" s="10"/>
    </row>
    <row r="56" spans="2:10" x14ac:dyDescent="0.35">
      <c r="B56" s="12"/>
      <c r="F56" s="13"/>
      <c r="G56" s="13"/>
      <c r="H56" s="13"/>
      <c r="J56" s="10"/>
    </row>
    <row r="57" spans="2:10" x14ac:dyDescent="0.35">
      <c r="B57" s="13"/>
      <c r="F57" s="13"/>
      <c r="G57" s="13"/>
      <c r="H57" s="13"/>
      <c r="J57" s="10"/>
    </row>
    <row r="58" spans="2:10" x14ac:dyDescent="0.35">
      <c r="B58" s="13"/>
      <c r="F58" s="13"/>
      <c r="G58" s="13"/>
      <c r="H58" s="13"/>
      <c r="J58" s="10"/>
    </row>
    <row r="66" spans="2:8" x14ac:dyDescent="0.35">
      <c r="B66" s="12"/>
      <c r="F66" s="13"/>
      <c r="G66" s="13"/>
      <c r="H66" s="13"/>
    </row>
    <row r="67" spans="2:8" x14ac:dyDescent="0.35">
      <c r="B67" s="12"/>
      <c r="F67" s="13"/>
      <c r="G67" s="13"/>
      <c r="H67" s="13"/>
    </row>
    <row r="68" spans="2:8" x14ac:dyDescent="0.35">
      <c r="B68" s="13"/>
      <c r="F68" s="13"/>
      <c r="G68" s="13"/>
      <c r="H68" s="13"/>
    </row>
    <row r="69" spans="2:8" x14ac:dyDescent="0.35">
      <c r="B69" s="13"/>
      <c r="F69" s="13"/>
      <c r="G69" s="13"/>
      <c r="H69" s="13"/>
    </row>
    <row r="70" spans="2:8" x14ac:dyDescent="0.35">
      <c r="B70" s="12"/>
      <c r="F70" s="13"/>
      <c r="G70" s="13"/>
      <c r="H70" s="13"/>
    </row>
    <row r="71" spans="2:8" x14ac:dyDescent="0.35">
      <c r="B71" s="12"/>
      <c r="F71" s="13"/>
      <c r="G71" s="13"/>
      <c r="H71" s="13"/>
    </row>
    <row r="72" spans="2:8" x14ac:dyDescent="0.35">
      <c r="B72" s="13"/>
      <c r="F72" s="13"/>
      <c r="G72" s="13"/>
      <c r="H72" s="13"/>
    </row>
    <row r="73" spans="2:8" x14ac:dyDescent="0.35">
      <c r="B73" s="13"/>
      <c r="F73" s="13"/>
      <c r="G73" s="13"/>
      <c r="H73" s="13"/>
    </row>
    <row r="74" spans="2:8" x14ac:dyDescent="0.35">
      <c r="B74" s="12"/>
      <c r="F74" s="13"/>
      <c r="G74" s="13"/>
      <c r="H74" s="13"/>
    </row>
    <row r="75" spans="2:8" x14ac:dyDescent="0.35">
      <c r="B75" s="12"/>
      <c r="F75" s="13"/>
      <c r="G75" s="13"/>
      <c r="H75" s="13"/>
    </row>
    <row r="76" spans="2:8" x14ac:dyDescent="0.35">
      <c r="B76" s="13"/>
      <c r="F76" s="13"/>
      <c r="G76" s="13"/>
      <c r="H76" s="13"/>
    </row>
    <row r="77" spans="2:8" x14ac:dyDescent="0.35">
      <c r="B77" s="13"/>
      <c r="F77" s="13"/>
      <c r="G77" s="13"/>
      <c r="H77" s="13"/>
    </row>
    <row r="78" spans="2:8" x14ac:dyDescent="0.35">
      <c r="B78" s="12"/>
      <c r="F78" s="13"/>
      <c r="G78" s="13"/>
      <c r="H78" s="13"/>
    </row>
    <row r="79" spans="2:8" x14ac:dyDescent="0.35">
      <c r="B79" s="12"/>
      <c r="F79" s="13"/>
      <c r="G79" s="13"/>
      <c r="H79" s="13"/>
    </row>
    <row r="80" spans="2:8" x14ac:dyDescent="0.35">
      <c r="B80" s="13"/>
      <c r="F80" s="13"/>
      <c r="G80" s="13"/>
      <c r="H80" s="13"/>
    </row>
    <row r="81" spans="2:8" x14ac:dyDescent="0.35">
      <c r="B81" s="13"/>
      <c r="F81" s="13"/>
      <c r="G81" s="13"/>
      <c r="H81" s="13"/>
    </row>
    <row r="82" spans="2:8" x14ac:dyDescent="0.35">
      <c r="B82" s="12"/>
      <c r="F82" s="13"/>
      <c r="G82" s="13"/>
      <c r="H82" s="13"/>
    </row>
    <row r="83" spans="2:8" x14ac:dyDescent="0.35">
      <c r="B83" s="12"/>
      <c r="F83" s="13"/>
      <c r="G83" s="13"/>
      <c r="H83" s="13"/>
    </row>
    <row r="84" spans="2:8" x14ac:dyDescent="0.35">
      <c r="B84" s="13"/>
      <c r="F84" s="13"/>
      <c r="G84" s="13"/>
      <c r="H84" s="13"/>
    </row>
    <row r="85" spans="2:8" x14ac:dyDescent="0.35">
      <c r="B85" s="13"/>
      <c r="F85" s="13"/>
      <c r="G85" s="13"/>
      <c r="H85" s="13"/>
    </row>
    <row r="86" spans="2:8" x14ac:dyDescent="0.35">
      <c r="B86" s="12"/>
      <c r="F86" s="13"/>
      <c r="G86" s="13"/>
      <c r="H86" s="13"/>
    </row>
    <row r="87" spans="2:8" x14ac:dyDescent="0.35">
      <c r="B87" s="12"/>
      <c r="F87" s="13"/>
      <c r="G87" s="13"/>
      <c r="H87" s="13"/>
    </row>
    <row r="88" spans="2:8" x14ac:dyDescent="0.35">
      <c r="B88" s="13"/>
      <c r="F88" s="13"/>
      <c r="G88" s="13"/>
      <c r="H88" s="13"/>
    </row>
    <row r="89" spans="2:8" x14ac:dyDescent="0.35">
      <c r="B89" s="13"/>
      <c r="F89" s="13"/>
      <c r="G89" s="13"/>
      <c r="H89" s="13"/>
    </row>
    <row r="90" spans="2:8" x14ac:dyDescent="0.35">
      <c r="B90" s="12"/>
      <c r="F90" s="13"/>
      <c r="G90" s="13"/>
      <c r="H90" s="13"/>
    </row>
    <row r="91" spans="2:8" x14ac:dyDescent="0.35">
      <c r="B91" s="12"/>
      <c r="F91" s="13"/>
      <c r="G91" s="13"/>
      <c r="H91" s="13"/>
    </row>
    <row r="92" spans="2:8" x14ac:dyDescent="0.35">
      <c r="B92" s="13"/>
      <c r="F92" s="13"/>
      <c r="G92" s="13"/>
      <c r="H92" s="13"/>
    </row>
    <row r="93" spans="2:8" x14ac:dyDescent="0.35">
      <c r="B93" s="13"/>
      <c r="F93" s="13"/>
      <c r="G93" s="13"/>
      <c r="H93" s="13"/>
    </row>
    <row r="94" spans="2:8" x14ac:dyDescent="0.35">
      <c r="B94" s="12"/>
      <c r="F94" s="13"/>
      <c r="G94" s="13"/>
      <c r="H94" s="13"/>
    </row>
    <row r="95" spans="2:8" x14ac:dyDescent="0.35">
      <c r="B95" s="12"/>
      <c r="F95" s="13"/>
      <c r="G95" s="13"/>
      <c r="H95" s="13"/>
    </row>
    <row r="96" spans="2:8" x14ac:dyDescent="0.35">
      <c r="B96" s="13"/>
      <c r="F96" s="13"/>
      <c r="G96" s="13"/>
      <c r="H96" s="13"/>
    </row>
    <row r="97" spans="2:8" x14ac:dyDescent="0.35">
      <c r="B97" s="13"/>
      <c r="F97" s="13"/>
      <c r="G97" s="13"/>
      <c r="H97" s="13"/>
    </row>
    <row r="98" spans="2:8" x14ac:dyDescent="0.35">
      <c r="B98" s="12"/>
      <c r="F98" s="13"/>
      <c r="G98" s="13"/>
      <c r="H98" s="13"/>
    </row>
    <row r="99" spans="2:8" x14ac:dyDescent="0.35">
      <c r="B99" s="12"/>
      <c r="F99" s="13"/>
      <c r="G99" s="13"/>
      <c r="H99" s="13"/>
    </row>
    <row r="100" spans="2:8" x14ac:dyDescent="0.35">
      <c r="B100" s="13"/>
      <c r="F100" s="13"/>
      <c r="G100" s="13"/>
      <c r="H100" s="13"/>
    </row>
    <row r="101" spans="2:8" x14ac:dyDescent="0.35">
      <c r="B101" s="13"/>
      <c r="F101" s="13"/>
      <c r="G101" s="13"/>
      <c r="H101" s="13"/>
    </row>
    <row r="102" spans="2:8" x14ac:dyDescent="0.35">
      <c r="B102" s="12"/>
      <c r="F102" s="13"/>
      <c r="G102" s="13"/>
      <c r="H102" s="13"/>
    </row>
    <row r="103" spans="2:8" x14ac:dyDescent="0.35">
      <c r="B103" s="12"/>
      <c r="F103" s="13"/>
      <c r="G103" s="13"/>
      <c r="H103" s="13"/>
    </row>
    <row r="104" spans="2:8" x14ac:dyDescent="0.35">
      <c r="B104" s="13"/>
      <c r="F104" s="13"/>
      <c r="G104" s="13"/>
      <c r="H104" s="13"/>
    </row>
    <row r="105" spans="2:8" x14ac:dyDescent="0.35">
      <c r="B105" s="13"/>
      <c r="F105" s="13"/>
      <c r="G105" s="13"/>
      <c r="H105" s="13"/>
    </row>
    <row r="106" spans="2:8" x14ac:dyDescent="0.35">
      <c r="B106" s="12"/>
      <c r="F106" s="13"/>
      <c r="G106" s="13"/>
      <c r="H106" s="13"/>
    </row>
    <row r="107" spans="2:8" x14ac:dyDescent="0.35">
      <c r="B107" s="12"/>
      <c r="F107" s="13"/>
      <c r="G107" s="13"/>
      <c r="H107" s="13"/>
    </row>
    <row r="108" spans="2:8" x14ac:dyDescent="0.35">
      <c r="B108" s="13"/>
      <c r="F108" s="13"/>
      <c r="G108" s="13"/>
      <c r="H108" s="13"/>
    </row>
    <row r="109" spans="2:8" x14ac:dyDescent="0.35">
      <c r="B109" s="13"/>
      <c r="F109" s="13"/>
      <c r="G109" s="13"/>
      <c r="H109" s="13"/>
    </row>
    <row r="110" spans="2:8" x14ac:dyDescent="0.35">
      <c r="B110" s="12"/>
      <c r="F110" s="13"/>
      <c r="G110" s="13"/>
      <c r="H110" s="13"/>
    </row>
    <row r="111" spans="2:8" x14ac:dyDescent="0.35">
      <c r="B111" s="12"/>
      <c r="F111" s="13"/>
      <c r="G111" s="13"/>
      <c r="H111" s="13"/>
    </row>
    <row r="112" spans="2:8" x14ac:dyDescent="0.35">
      <c r="B112" s="13"/>
      <c r="F112" s="13"/>
      <c r="G112" s="13"/>
      <c r="H112" s="13"/>
    </row>
    <row r="113" spans="2:8" x14ac:dyDescent="0.35">
      <c r="B113" s="13"/>
      <c r="F113" s="13"/>
      <c r="G113" s="13"/>
      <c r="H113" s="13"/>
    </row>
    <row r="114" spans="2:8" x14ac:dyDescent="0.35">
      <c r="B114" s="12"/>
      <c r="F114" s="13"/>
      <c r="G114" s="13"/>
      <c r="H114" s="13"/>
    </row>
    <row r="115" spans="2:8" x14ac:dyDescent="0.35">
      <c r="B115" s="12"/>
      <c r="F115" s="13"/>
      <c r="G115" s="13"/>
      <c r="H115" s="13"/>
    </row>
    <row r="116" spans="2:8" x14ac:dyDescent="0.35">
      <c r="B116" s="13"/>
      <c r="F116" s="13"/>
      <c r="G116" s="13"/>
      <c r="H116" s="13"/>
    </row>
    <row r="117" spans="2:8" x14ac:dyDescent="0.35">
      <c r="B117" s="13"/>
      <c r="F117" s="13"/>
      <c r="G117" s="13"/>
      <c r="H117" s="13"/>
    </row>
    <row r="118" spans="2:8" x14ac:dyDescent="0.35">
      <c r="B118" s="12"/>
      <c r="F118" s="13"/>
      <c r="G118" s="13"/>
      <c r="H118" s="13"/>
    </row>
    <row r="119" spans="2:8" x14ac:dyDescent="0.35">
      <c r="B119" s="12"/>
      <c r="F119" s="13"/>
      <c r="G119" s="13"/>
      <c r="H119" s="13"/>
    </row>
    <row r="120" spans="2:8" x14ac:dyDescent="0.35">
      <c r="B120" s="13"/>
      <c r="F120" s="13"/>
      <c r="G120" s="13"/>
      <c r="H120" s="13"/>
    </row>
    <row r="121" spans="2:8" x14ac:dyDescent="0.35">
      <c r="B121" s="13"/>
      <c r="F121" s="13"/>
      <c r="G121" s="13"/>
      <c r="H121" s="13"/>
    </row>
    <row r="122" spans="2:8" x14ac:dyDescent="0.35">
      <c r="B122" s="12"/>
      <c r="F122" s="13"/>
      <c r="G122" s="13"/>
      <c r="H122" s="13"/>
    </row>
    <row r="123" spans="2:8" x14ac:dyDescent="0.35">
      <c r="B123" s="12"/>
      <c r="F123" s="13"/>
      <c r="G123" s="13"/>
      <c r="H123" s="13"/>
    </row>
    <row r="124" spans="2:8" x14ac:dyDescent="0.35">
      <c r="B124" s="13"/>
      <c r="F124" s="13"/>
      <c r="G124" s="13"/>
      <c r="H124" s="13"/>
    </row>
    <row r="125" spans="2:8" x14ac:dyDescent="0.35">
      <c r="B125" s="13"/>
      <c r="F125" s="13"/>
      <c r="G125" s="13"/>
      <c r="H125" s="13"/>
    </row>
    <row r="126" spans="2:8" x14ac:dyDescent="0.35">
      <c r="B126" s="12"/>
      <c r="F126" s="13"/>
      <c r="G126" s="13"/>
      <c r="H126" s="13"/>
    </row>
    <row r="127" spans="2:8" x14ac:dyDescent="0.35">
      <c r="B127" s="12"/>
      <c r="F127" s="13"/>
      <c r="G127" s="13"/>
      <c r="H127" s="13"/>
    </row>
    <row r="128" spans="2:8" x14ac:dyDescent="0.35">
      <c r="B128" s="13"/>
      <c r="F128" s="13"/>
      <c r="G128" s="13"/>
      <c r="H128" s="13"/>
    </row>
    <row r="129" spans="2:8" x14ac:dyDescent="0.35">
      <c r="B129" s="13"/>
      <c r="F129" s="13"/>
      <c r="G129" s="13"/>
      <c r="H129" s="13"/>
    </row>
    <row r="130" spans="2:8" x14ac:dyDescent="0.35">
      <c r="B130" s="12"/>
      <c r="F130" s="13"/>
      <c r="G130" s="13"/>
      <c r="H130" s="13"/>
    </row>
    <row r="131" spans="2:8" x14ac:dyDescent="0.35">
      <c r="B131" s="12"/>
      <c r="F131" s="13"/>
      <c r="G131" s="13"/>
      <c r="H131" s="13"/>
    </row>
    <row r="132" spans="2:8" x14ac:dyDescent="0.35">
      <c r="B132" s="13"/>
      <c r="F132" s="13"/>
      <c r="G132" s="13"/>
      <c r="H132" s="13"/>
    </row>
    <row r="133" spans="2:8" x14ac:dyDescent="0.35">
      <c r="B133" s="13"/>
      <c r="F133" s="13"/>
      <c r="G133" s="13"/>
      <c r="H133" s="13"/>
    </row>
    <row r="134" spans="2:8" x14ac:dyDescent="0.35">
      <c r="B134" s="12"/>
      <c r="F134" s="13"/>
      <c r="G134" s="13"/>
      <c r="H134" s="13"/>
    </row>
    <row r="135" spans="2:8" x14ac:dyDescent="0.35">
      <c r="B135" s="12"/>
      <c r="F135" s="13"/>
      <c r="G135" s="13"/>
      <c r="H135" s="13"/>
    </row>
    <row r="136" spans="2:8" x14ac:dyDescent="0.35">
      <c r="B136" s="13"/>
      <c r="F136" s="13"/>
      <c r="G136" s="13"/>
      <c r="H136" s="13"/>
    </row>
    <row r="137" spans="2:8" x14ac:dyDescent="0.35">
      <c r="B137" s="13"/>
      <c r="F137" s="13"/>
      <c r="G137" s="13"/>
      <c r="H137" s="13"/>
    </row>
    <row r="138" spans="2:8" x14ac:dyDescent="0.35">
      <c r="B138" s="12"/>
      <c r="F138" s="13"/>
      <c r="G138" s="13"/>
      <c r="H138" s="13"/>
    </row>
    <row r="139" spans="2:8" x14ac:dyDescent="0.35">
      <c r="B139" s="12"/>
      <c r="F139" s="13"/>
      <c r="G139" s="13"/>
      <c r="H139" s="13"/>
    </row>
    <row r="140" spans="2:8" x14ac:dyDescent="0.35">
      <c r="B140" s="13"/>
      <c r="F140" s="13"/>
      <c r="G140" s="13"/>
      <c r="H140" s="13"/>
    </row>
    <row r="141" spans="2:8" x14ac:dyDescent="0.35">
      <c r="B141" s="13"/>
      <c r="F141" s="13"/>
      <c r="G141" s="13"/>
      <c r="H141" s="13"/>
    </row>
    <row r="142" spans="2:8" x14ac:dyDescent="0.35">
      <c r="B142" s="12"/>
      <c r="F142" s="13"/>
      <c r="G142" s="13"/>
      <c r="H142" s="13"/>
    </row>
    <row r="143" spans="2:8" x14ac:dyDescent="0.35">
      <c r="B143" s="12"/>
      <c r="F143" s="13"/>
      <c r="G143" s="13"/>
      <c r="H143" s="13"/>
    </row>
    <row r="144" spans="2:8" x14ac:dyDescent="0.35">
      <c r="B144" s="13"/>
      <c r="F144" s="13"/>
      <c r="G144" s="13"/>
      <c r="H144" s="13"/>
    </row>
    <row r="145" spans="2:8" x14ac:dyDescent="0.35">
      <c r="B145" s="13"/>
      <c r="F145" s="13"/>
      <c r="G145" s="13"/>
      <c r="H145" s="13"/>
    </row>
    <row r="146" spans="2:8" x14ac:dyDescent="0.35">
      <c r="B146" s="12"/>
      <c r="F146" s="13"/>
      <c r="G146" s="13"/>
      <c r="H146" s="13"/>
    </row>
    <row r="147" spans="2:8" x14ac:dyDescent="0.35">
      <c r="B147" s="12"/>
      <c r="F147" s="13"/>
      <c r="G147" s="13"/>
      <c r="H147" s="13"/>
    </row>
    <row r="148" spans="2:8" x14ac:dyDescent="0.35">
      <c r="B148" s="13"/>
      <c r="F148" s="13"/>
      <c r="G148" s="13"/>
      <c r="H148" s="13"/>
    </row>
    <row r="149" spans="2:8" x14ac:dyDescent="0.35">
      <c r="B149" s="13"/>
      <c r="F149" s="13"/>
      <c r="G149" s="13"/>
      <c r="H149" s="13"/>
    </row>
    <row r="150" spans="2:8" x14ac:dyDescent="0.35">
      <c r="B150" s="12"/>
      <c r="F150" s="13"/>
      <c r="G150" s="13"/>
      <c r="H150" s="13"/>
    </row>
    <row r="151" spans="2:8" x14ac:dyDescent="0.35">
      <c r="B151" s="12"/>
      <c r="F151" s="13"/>
      <c r="G151" s="13"/>
      <c r="H151" s="13"/>
    </row>
    <row r="152" spans="2:8" x14ac:dyDescent="0.35">
      <c r="B152" s="13"/>
      <c r="F152" s="13"/>
      <c r="G152" s="13"/>
      <c r="H152" s="13"/>
    </row>
    <row r="153" spans="2:8" x14ac:dyDescent="0.35">
      <c r="B153" s="13"/>
      <c r="F153" s="13"/>
      <c r="G153" s="13"/>
      <c r="H153" s="13"/>
    </row>
    <row r="154" spans="2:8" x14ac:dyDescent="0.35">
      <c r="B154" s="12"/>
      <c r="F154" s="13"/>
      <c r="G154" s="13"/>
      <c r="H154" s="13"/>
    </row>
    <row r="155" spans="2:8" x14ac:dyDescent="0.35">
      <c r="B155" s="12"/>
      <c r="F155" s="13"/>
      <c r="G155" s="13"/>
      <c r="H155" s="13"/>
    </row>
    <row r="156" spans="2:8" x14ac:dyDescent="0.35">
      <c r="B156" s="13"/>
      <c r="F156" s="13"/>
      <c r="G156" s="13"/>
      <c r="H156" s="13"/>
    </row>
    <row r="157" spans="2:8" x14ac:dyDescent="0.35">
      <c r="B157" s="13"/>
      <c r="F157" s="13"/>
      <c r="G157" s="13"/>
      <c r="H157" s="13"/>
    </row>
    <row r="158" spans="2:8" x14ac:dyDescent="0.35">
      <c r="B158" s="12"/>
      <c r="F158" s="13"/>
      <c r="G158" s="13"/>
      <c r="H158" s="13"/>
    </row>
    <row r="159" spans="2:8" x14ac:dyDescent="0.35">
      <c r="B159" s="12"/>
      <c r="F159" s="13"/>
      <c r="G159" s="13"/>
      <c r="H159" s="13"/>
    </row>
    <row r="160" spans="2:8" x14ac:dyDescent="0.35">
      <c r="B160" s="13"/>
      <c r="F160" s="13"/>
      <c r="G160" s="13"/>
      <c r="H160" s="13"/>
    </row>
    <row r="161" spans="2:8" x14ac:dyDescent="0.35">
      <c r="B161" s="13"/>
      <c r="F161" s="13"/>
      <c r="G161" s="13"/>
      <c r="H161" s="13"/>
    </row>
    <row r="162" spans="2:8" x14ac:dyDescent="0.35">
      <c r="B162" s="12"/>
      <c r="F162" s="13"/>
      <c r="G162" s="13"/>
      <c r="H162" s="13"/>
    </row>
    <row r="163" spans="2:8" x14ac:dyDescent="0.35">
      <c r="B163" s="12"/>
      <c r="F163" s="13"/>
      <c r="G163" s="13"/>
      <c r="H163" s="13"/>
    </row>
    <row r="164" spans="2:8" x14ac:dyDescent="0.35">
      <c r="B164" s="13"/>
      <c r="F164" s="13"/>
      <c r="G164" s="13"/>
      <c r="H164" s="13"/>
    </row>
    <row r="165" spans="2:8" x14ac:dyDescent="0.35">
      <c r="B165" s="13"/>
      <c r="F165" s="13"/>
      <c r="G165" s="13"/>
      <c r="H165" s="13"/>
    </row>
    <row r="166" spans="2:8" x14ac:dyDescent="0.35">
      <c r="B166" s="12"/>
      <c r="F166" s="13"/>
      <c r="G166" s="13"/>
      <c r="H166" s="13"/>
    </row>
    <row r="167" spans="2:8" x14ac:dyDescent="0.35">
      <c r="B167" s="12"/>
      <c r="F167" s="13"/>
      <c r="G167" s="13"/>
      <c r="H167" s="13"/>
    </row>
    <row r="168" spans="2:8" x14ac:dyDescent="0.35">
      <c r="B168" s="13"/>
      <c r="F168" s="13"/>
      <c r="G168" s="13"/>
      <c r="H168" s="13"/>
    </row>
    <row r="169" spans="2:8" x14ac:dyDescent="0.35">
      <c r="B169" s="13"/>
      <c r="F169" s="13"/>
      <c r="G169" s="13"/>
      <c r="H169" s="13"/>
    </row>
    <row r="170" spans="2:8" x14ac:dyDescent="0.35">
      <c r="B170" s="12"/>
      <c r="F170" s="13"/>
      <c r="G170" s="13"/>
      <c r="H170" s="13"/>
    </row>
    <row r="171" spans="2:8" x14ac:dyDescent="0.35">
      <c r="B171" s="12"/>
      <c r="F171" s="13"/>
      <c r="G171" s="13"/>
      <c r="H171" s="13"/>
    </row>
    <row r="172" spans="2:8" x14ac:dyDescent="0.35">
      <c r="B172" s="13"/>
      <c r="F172" s="13"/>
      <c r="G172" s="13"/>
      <c r="H172" s="13"/>
    </row>
    <row r="173" spans="2:8" x14ac:dyDescent="0.35">
      <c r="B173" s="13"/>
      <c r="F173" s="13"/>
      <c r="G173" s="13"/>
      <c r="H173" s="13"/>
    </row>
    <row r="174" spans="2:8" x14ac:dyDescent="0.35">
      <c r="B174" s="12"/>
      <c r="F174" s="13"/>
      <c r="G174" s="13"/>
      <c r="H174" s="13"/>
    </row>
    <row r="175" spans="2:8" x14ac:dyDescent="0.35">
      <c r="B175" s="12"/>
      <c r="F175" s="13"/>
      <c r="G175" s="13"/>
      <c r="H175" s="13"/>
    </row>
    <row r="176" spans="2:8" x14ac:dyDescent="0.35">
      <c r="B176" s="13"/>
      <c r="F176" s="13"/>
      <c r="G176" s="13"/>
      <c r="H176" s="13"/>
    </row>
    <row r="177" spans="2:8" x14ac:dyDescent="0.35">
      <c r="B177" s="13"/>
      <c r="F177" s="13"/>
      <c r="G177" s="13"/>
      <c r="H177" s="13"/>
    </row>
    <row r="178" spans="2:8" x14ac:dyDescent="0.35">
      <c r="B178" s="12"/>
      <c r="F178" s="13"/>
      <c r="G178" s="13"/>
      <c r="H178" s="13"/>
    </row>
    <row r="179" spans="2:8" x14ac:dyDescent="0.35">
      <c r="B179" s="12"/>
      <c r="F179" s="13"/>
      <c r="G179" s="13"/>
      <c r="H179" s="13"/>
    </row>
    <row r="180" spans="2:8" x14ac:dyDescent="0.35">
      <c r="B180" s="13"/>
      <c r="F180" s="13"/>
      <c r="G180" s="13"/>
      <c r="H180" s="13"/>
    </row>
    <row r="181" spans="2:8" x14ac:dyDescent="0.35">
      <c r="B181" s="13"/>
      <c r="F181" s="13"/>
      <c r="G181" s="13"/>
      <c r="H181" s="13"/>
    </row>
    <row r="182" spans="2:8" x14ac:dyDescent="0.35">
      <c r="B182" s="12"/>
      <c r="F182" s="13"/>
      <c r="G182" s="13"/>
      <c r="H182" s="13"/>
    </row>
    <row r="183" spans="2:8" x14ac:dyDescent="0.35">
      <c r="B183" s="12"/>
      <c r="F183" s="13"/>
      <c r="G183" s="13"/>
      <c r="H183" s="13"/>
    </row>
    <row r="184" spans="2:8" x14ac:dyDescent="0.35">
      <c r="B184" s="13"/>
      <c r="F184" s="13"/>
      <c r="G184" s="13"/>
      <c r="H184" s="13"/>
    </row>
    <row r="185" spans="2:8" x14ac:dyDescent="0.35">
      <c r="B185" s="13"/>
      <c r="F185" s="13"/>
      <c r="G185" s="13"/>
      <c r="H185" s="13"/>
    </row>
    <row r="186" spans="2:8" x14ac:dyDescent="0.35">
      <c r="B186" s="12"/>
      <c r="F186" s="13"/>
      <c r="G186" s="13"/>
      <c r="H186" s="13"/>
    </row>
    <row r="187" spans="2:8" x14ac:dyDescent="0.35">
      <c r="B187" s="12"/>
      <c r="F187" s="13"/>
      <c r="G187" s="13"/>
      <c r="H187" s="13"/>
    </row>
    <row r="188" spans="2:8" x14ac:dyDescent="0.35">
      <c r="B188" s="13"/>
      <c r="F188" s="13"/>
      <c r="G188" s="13"/>
      <c r="H188" s="13"/>
    </row>
    <row r="189" spans="2:8" x14ac:dyDescent="0.35">
      <c r="B189" s="13"/>
      <c r="F189" s="13"/>
      <c r="G189" s="13"/>
      <c r="H189" s="13"/>
    </row>
    <row r="190" spans="2:8" x14ac:dyDescent="0.35">
      <c r="B190" s="12"/>
      <c r="F190" s="13"/>
      <c r="G190" s="13"/>
      <c r="H190" s="13"/>
    </row>
    <row r="191" spans="2:8" x14ac:dyDescent="0.35">
      <c r="B191" s="12"/>
      <c r="F191" s="13"/>
      <c r="G191" s="13"/>
      <c r="H191" s="13"/>
    </row>
    <row r="192" spans="2:8" x14ac:dyDescent="0.35">
      <c r="B192" s="13"/>
      <c r="F192" s="13"/>
      <c r="G192" s="13"/>
      <c r="H192" s="13"/>
    </row>
    <row r="193" spans="2:8" x14ac:dyDescent="0.35">
      <c r="B193" s="13"/>
      <c r="F193" s="13"/>
      <c r="G193" s="13"/>
      <c r="H193" s="13"/>
    </row>
    <row r="194" spans="2:8" x14ac:dyDescent="0.35">
      <c r="B194" s="12"/>
      <c r="F194" s="13"/>
      <c r="G194" s="13"/>
      <c r="H194" s="13"/>
    </row>
    <row r="195" spans="2:8" x14ac:dyDescent="0.35">
      <c r="B195" s="12"/>
      <c r="F195" s="13"/>
      <c r="G195" s="13"/>
      <c r="H195" s="13"/>
    </row>
    <row r="196" spans="2:8" x14ac:dyDescent="0.35">
      <c r="B196" s="13"/>
      <c r="F196" s="13"/>
      <c r="G196" s="13"/>
      <c r="H196" s="13"/>
    </row>
    <row r="197" spans="2:8" x14ac:dyDescent="0.35">
      <c r="B197" s="13"/>
      <c r="F197" s="13"/>
      <c r="G197" s="13"/>
      <c r="H197" s="13"/>
    </row>
    <row r="198" spans="2:8" x14ac:dyDescent="0.35">
      <c r="B198" s="12"/>
      <c r="F198" s="13"/>
      <c r="G198" s="13"/>
      <c r="H198" s="13"/>
    </row>
    <row r="199" spans="2:8" x14ac:dyDescent="0.35">
      <c r="B199" s="12"/>
      <c r="F199" s="13"/>
      <c r="G199" s="13"/>
      <c r="H199" s="13"/>
    </row>
    <row r="200" spans="2:8" x14ac:dyDescent="0.35">
      <c r="B200" s="13"/>
      <c r="F200" s="13"/>
      <c r="G200" s="13"/>
      <c r="H200" s="13"/>
    </row>
    <row r="201" spans="2:8" x14ac:dyDescent="0.35">
      <c r="B201" s="13"/>
      <c r="F201" s="13"/>
      <c r="G201" s="13"/>
      <c r="H201" s="13"/>
    </row>
    <row r="202" spans="2:8" x14ac:dyDescent="0.35">
      <c r="B202" s="12"/>
      <c r="F202" s="13"/>
      <c r="G202" s="13"/>
      <c r="H202" s="13"/>
    </row>
    <row r="203" spans="2:8" x14ac:dyDescent="0.35">
      <c r="B203" s="12"/>
      <c r="F203" s="13"/>
      <c r="G203" s="13"/>
      <c r="H203" s="13"/>
    </row>
    <row r="204" spans="2:8" x14ac:dyDescent="0.35">
      <c r="B204" s="13"/>
      <c r="F204" s="13"/>
      <c r="G204" s="13"/>
      <c r="H204" s="13"/>
    </row>
    <row r="205" spans="2:8" x14ac:dyDescent="0.35">
      <c r="B205" s="13"/>
      <c r="F205" s="13"/>
      <c r="G205" s="13"/>
      <c r="H205" s="13"/>
    </row>
    <row r="206" spans="2:8" x14ac:dyDescent="0.35">
      <c r="B206" s="12"/>
      <c r="F206" s="13"/>
      <c r="G206" s="13"/>
      <c r="H206" s="13"/>
    </row>
    <row r="207" spans="2:8" x14ac:dyDescent="0.35">
      <c r="B207" s="12"/>
      <c r="F207" s="13"/>
      <c r="G207" s="13"/>
      <c r="H207" s="13"/>
    </row>
    <row r="208" spans="2:8" x14ac:dyDescent="0.35">
      <c r="B208" s="13"/>
      <c r="F208" s="13"/>
      <c r="G208" s="13"/>
      <c r="H208" s="13"/>
    </row>
    <row r="209" spans="2:8" x14ac:dyDescent="0.35">
      <c r="B209" s="13"/>
      <c r="F209" s="13"/>
      <c r="G209" s="13"/>
      <c r="H209" s="13"/>
    </row>
    <row r="210" spans="2:8" x14ac:dyDescent="0.35">
      <c r="B210" s="12"/>
      <c r="F210" s="13"/>
      <c r="G210" s="13"/>
      <c r="H210" s="13"/>
    </row>
    <row r="211" spans="2:8" x14ac:dyDescent="0.35">
      <c r="B211" s="12"/>
      <c r="F211" s="13"/>
      <c r="G211" s="13"/>
      <c r="H211" s="13"/>
    </row>
    <row r="212" spans="2:8" x14ac:dyDescent="0.35">
      <c r="B212" s="13"/>
      <c r="F212" s="13"/>
      <c r="G212" s="13"/>
      <c r="H212" s="13"/>
    </row>
    <row r="213" spans="2:8" x14ac:dyDescent="0.35">
      <c r="B213" s="13"/>
      <c r="F213" s="13"/>
      <c r="G213" s="13"/>
      <c r="H213" s="13"/>
    </row>
    <row r="214" spans="2:8" x14ac:dyDescent="0.35">
      <c r="B214" s="12"/>
      <c r="F214" s="13"/>
      <c r="G214" s="13"/>
      <c r="H214" s="13"/>
    </row>
    <row r="215" spans="2:8" x14ac:dyDescent="0.35">
      <c r="B215" s="12"/>
      <c r="F215" s="13"/>
      <c r="G215" s="13"/>
      <c r="H215" s="13"/>
    </row>
    <row r="216" spans="2:8" x14ac:dyDescent="0.35">
      <c r="B216" s="13"/>
      <c r="F216" s="13"/>
      <c r="G216" s="13"/>
      <c r="H216" s="13"/>
    </row>
    <row r="217" spans="2:8" x14ac:dyDescent="0.35">
      <c r="B217" s="13"/>
      <c r="F217" s="13"/>
      <c r="G217" s="13"/>
      <c r="H217" s="13"/>
    </row>
    <row r="218" spans="2:8" x14ac:dyDescent="0.35">
      <c r="B218" s="12"/>
      <c r="F218" s="13"/>
      <c r="G218" s="13"/>
      <c r="H218" s="13"/>
    </row>
    <row r="219" spans="2:8" x14ac:dyDescent="0.35">
      <c r="B219" s="12"/>
      <c r="F219" s="13"/>
      <c r="G219" s="13"/>
      <c r="H219" s="13"/>
    </row>
    <row r="220" spans="2:8" x14ac:dyDescent="0.35">
      <c r="B220" s="13"/>
      <c r="F220" s="13"/>
      <c r="G220" s="13"/>
      <c r="H220" s="13"/>
    </row>
    <row r="221" spans="2:8" x14ac:dyDescent="0.35">
      <c r="B221" s="13"/>
      <c r="F221" s="13"/>
      <c r="G221" s="13"/>
      <c r="H221" s="13"/>
    </row>
    <row r="222" spans="2:8" x14ac:dyDescent="0.35">
      <c r="B222" s="12"/>
      <c r="F222" s="13"/>
      <c r="G222" s="13"/>
      <c r="H222" s="13"/>
    </row>
    <row r="223" spans="2:8" x14ac:dyDescent="0.35">
      <c r="B223" s="12"/>
      <c r="F223" s="13"/>
      <c r="G223" s="13"/>
      <c r="H223" s="13"/>
    </row>
    <row r="224" spans="2:8" x14ac:dyDescent="0.35">
      <c r="B224" s="13"/>
      <c r="F224" s="13"/>
      <c r="G224" s="13"/>
      <c r="H224" s="13"/>
    </row>
    <row r="225" spans="2:8" x14ac:dyDescent="0.35">
      <c r="B225" s="13"/>
      <c r="F225" s="13"/>
      <c r="G225" s="13"/>
      <c r="H225" s="13"/>
    </row>
    <row r="226" spans="2:8" x14ac:dyDescent="0.35">
      <c r="B226" s="12"/>
      <c r="F226" s="13"/>
      <c r="G226" s="13"/>
      <c r="H226" s="13"/>
    </row>
    <row r="227" spans="2:8" x14ac:dyDescent="0.35">
      <c r="B227" s="12"/>
      <c r="F227" s="13"/>
      <c r="G227" s="13"/>
      <c r="H227" s="13"/>
    </row>
    <row r="228" spans="2:8" x14ac:dyDescent="0.35">
      <c r="B228" s="13"/>
      <c r="F228" s="13"/>
      <c r="G228" s="13"/>
      <c r="H228" s="13"/>
    </row>
    <row r="229" spans="2:8" x14ac:dyDescent="0.35">
      <c r="B229" s="13"/>
      <c r="F229" s="13"/>
      <c r="G229" s="13"/>
      <c r="H229" s="13"/>
    </row>
    <row r="230" spans="2:8" x14ac:dyDescent="0.35">
      <c r="B230" s="12"/>
      <c r="F230" s="13"/>
      <c r="G230" s="13"/>
      <c r="H230" s="13"/>
    </row>
    <row r="231" spans="2:8" x14ac:dyDescent="0.35">
      <c r="B231" s="12"/>
      <c r="F231" s="13"/>
      <c r="G231" s="13"/>
      <c r="H231" s="13"/>
    </row>
    <row r="232" spans="2:8" x14ac:dyDescent="0.35">
      <c r="B232" s="13"/>
      <c r="F232" s="13"/>
      <c r="G232" s="13"/>
      <c r="H232" s="13"/>
    </row>
    <row r="233" spans="2:8" x14ac:dyDescent="0.35">
      <c r="B233" s="13"/>
      <c r="F233" s="13"/>
      <c r="G233" s="13"/>
      <c r="H233" s="13"/>
    </row>
    <row r="234" spans="2:8" x14ac:dyDescent="0.35">
      <c r="B234" s="12"/>
      <c r="F234" s="13"/>
      <c r="G234" s="13"/>
      <c r="H234" s="13"/>
    </row>
    <row r="235" spans="2:8" x14ac:dyDescent="0.35">
      <c r="B235" s="12"/>
      <c r="F235" s="13"/>
      <c r="G235" s="13"/>
      <c r="H235" s="13"/>
    </row>
    <row r="236" spans="2:8" x14ac:dyDescent="0.35">
      <c r="B236" s="13"/>
      <c r="F236" s="13"/>
      <c r="G236" s="13"/>
      <c r="H236" s="13"/>
    </row>
    <row r="237" spans="2:8" x14ac:dyDescent="0.35">
      <c r="B237" s="13"/>
      <c r="F237" s="13"/>
      <c r="G237" s="13"/>
      <c r="H237" s="13"/>
    </row>
    <row r="238" spans="2:8" x14ac:dyDescent="0.35">
      <c r="B238" s="12"/>
      <c r="F238" s="13"/>
      <c r="G238" s="13"/>
      <c r="H238" s="13"/>
    </row>
    <row r="239" spans="2:8" x14ac:dyDescent="0.35">
      <c r="B239" s="12"/>
      <c r="F239" s="13"/>
      <c r="G239" s="13"/>
      <c r="H239" s="13"/>
    </row>
    <row r="240" spans="2:8" x14ac:dyDescent="0.35">
      <c r="B240" s="13"/>
      <c r="F240" s="13"/>
      <c r="G240" s="13"/>
      <c r="H240" s="13"/>
    </row>
    <row r="241" spans="2:8" x14ac:dyDescent="0.35">
      <c r="B241" s="13"/>
      <c r="F241" s="13"/>
      <c r="G241" s="13"/>
      <c r="H241" s="13"/>
    </row>
    <row r="242" spans="2:8" x14ac:dyDescent="0.35">
      <c r="B242" s="12"/>
      <c r="F242" s="13"/>
      <c r="G242" s="13"/>
      <c r="H242" s="13"/>
    </row>
    <row r="243" spans="2:8" x14ac:dyDescent="0.35">
      <c r="B243" s="12"/>
      <c r="F243" s="13"/>
      <c r="G243" s="13"/>
      <c r="H243" s="13"/>
    </row>
    <row r="244" spans="2:8" x14ac:dyDescent="0.35">
      <c r="B244" s="13"/>
      <c r="F244" s="13"/>
      <c r="G244" s="13"/>
      <c r="H244" s="13"/>
    </row>
    <row r="245" spans="2:8" x14ac:dyDescent="0.35">
      <c r="B245" s="13"/>
      <c r="F245" s="13"/>
      <c r="G245" s="13"/>
      <c r="H245" s="13"/>
    </row>
    <row r="246" spans="2:8" x14ac:dyDescent="0.35">
      <c r="B246" s="12"/>
      <c r="F246" s="13"/>
      <c r="G246" s="13"/>
      <c r="H246" s="13"/>
    </row>
    <row r="247" spans="2:8" x14ac:dyDescent="0.35">
      <c r="B247" s="12"/>
      <c r="F247" s="13"/>
      <c r="G247" s="13"/>
      <c r="H247" s="13"/>
    </row>
    <row r="248" spans="2:8" x14ac:dyDescent="0.35">
      <c r="B248" s="13"/>
      <c r="F248" s="13"/>
      <c r="G248" s="13"/>
      <c r="H248" s="13"/>
    </row>
    <row r="249" spans="2:8" x14ac:dyDescent="0.35">
      <c r="B249" s="13"/>
      <c r="F249" s="13"/>
      <c r="G249" s="13"/>
      <c r="H249" s="13"/>
    </row>
    <row r="250" spans="2:8" x14ac:dyDescent="0.35">
      <c r="B250" s="12"/>
      <c r="F250" s="13"/>
      <c r="G250" s="13"/>
      <c r="H250" s="13"/>
    </row>
    <row r="251" spans="2:8" x14ac:dyDescent="0.35">
      <c r="B251" s="12"/>
      <c r="F251" s="13"/>
      <c r="G251" s="13"/>
      <c r="H251" s="13"/>
    </row>
    <row r="252" spans="2:8" x14ac:dyDescent="0.35">
      <c r="B252" s="13"/>
      <c r="F252" s="13"/>
      <c r="G252" s="13"/>
      <c r="H252" s="13"/>
    </row>
    <row r="253" spans="2:8" x14ac:dyDescent="0.35">
      <c r="B253" s="13"/>
      <c r="F253" s="13"/>
      <c r="G253" s="13"/>
      <c r="H253" s="13"/>
    </row>
    <row r="254" spans="2:8" x14ac:dyDescent="0.35">
      <c r="B254" s="12"/>
      <c r="F254" s="13"/>
      <c r="G254" s="13"/>
      <c r="H254" s="13"/>
    </row>
    <row r="255" spans="2:8" x14ac:dyDescent="0.35">
      <c r="B255" s="12"/>
      <c r="F255" s="13"/>
      <c r="G255" s="13"/>
      <c r="H255" s="13"/>
    </row>
    <row r="256" spans="2:8" x14ac:dyDescent="0.35">
      <c r="B256" s="13"/>
      <c r="F256" s="13"/>
      <c r="G256" s="13"/>
      <c r="H256" s="13"/>
    </row>
    <row r="257" spans="2:8" x14ac:dyDescent="0.35">
      <c r="B257" s="13"/>
      <c r="F257" s="13"/>
      <c r="G257" s="13"/>
      <c r="H257" s="13"/>
    </row>
    <row r="258" spans="2:8" x14ac:dyDescent="0.35">
      <c r="B258" s="12"/>
      <c r="F258" s="13"/>
      <c r="G258" s="13"/>
      <c r="H258" s="13"/>
    </row>
    <row r="259" spans="2:8" x14ac:dyDescent="0.35">
      <c r="B259" s="12"/>
      <c r="F259" s="13"/>
      <c r="G259" s="13"/>
      <c r="H259" s="13"/>
    </row>
    <row r="260" spans="2:8" x14ac:dyDescent="0.35">
      <c r="B260" s="13"/>
      <c r="F260" s="13"/>
      <c r="G260" s="13"/>
      <c r="H260" s="13"/>
    </row>
    <row r="261" spans="2:8" x14ac:dyDescent="0.35">
      <c r="B261" s="13"/>
      <c r="F261" s="13"/>
      <c r="G261" s="13"/>
      <c r="H261" s="13"/>
    </row>
    <row r="262" spans="2:8" x14ac:dyDescent="0.35">
      <c r="B262" s="12"/>
      <c r="F262" s="13"/>
      <c r="G262" s="13"/>
      <c r="H262" s="13"/>
    </row>
    <row r="263" spans="2:8" x14ac:dyDescent="0.35">
      <c r="B263" s="12"/>
      <c r="F263" s="13"/>
      <c r="G263" s="13"/>
      <c r="H263" s="13"/>
    </row>
    <row r="264" spans="2:8" x14ac:dyDescent="0.35">
      <c r="B264" s="13"/>
      <c r="F264" s="13"/>
      <c r="G264" s="13"/>
      <c r="H264" s="13"/>
    </row>
    <row r="265" spans="2:8" x14ac:dyDescent="0.35">
      <c r="B265" s="13"/>
      <c r="F265" s="13"/>
      <c r="G265" s="13"/>
      <c r="H265" s="13"/>
    </row>
    <row r="266" spans="2:8" x14ac:dyDescent="0.35">
      <c r="B266" s="12"/>
      <c r="F266" s="13"/>
      <c r="G266" s="13"/>
      <c r="H266" s="13"/>
    </row>
    <row r="267" spans="2:8" x14ac:dyDescent="0.35">
      <c r="B267" s="12"/>
      <c r="F267" s="13"/>
      <c r="G267" s="13"/>
      <c r="H267" s="13"/>
    </row>
    <row r="268" spans="2:8" x14ac:dyDescent="0.35">
      <c r="B268" s="13"/>
      <c r="F268" s="13"/>
      <c r="G268" s="13"/>
      <c r="H268" s="13"/>
    </row>
    <row r="269" spans="2:8" x14ac:dyDescent="0.35">
      <c r="B269" s="13"/>
      <c r="F269" s="13"/>
      <c r="G269" s="13"/>
      <c r="H269" s="13"/>
    </row>
    <row r="270" spans="2:8" x14ac:dyDescent="0.35">
      <c r="B270" s="12"/>
      <c r="F270" s="13"/>
      <c r="G270" s="13"/>
      <c r="H270" s="13"/>
    </row>
    <row r="271" spans="2:8" x14ac:dyDescent="0.35">
      <c r="B271" s="12"/>
      <c r="F271" s="13"/>
      <c r="G271" s="13"/>
      <c r="H271" s="13"/>
    </row>
    <row r="272" spans="2:8" x14ac:dyDescent="0.35">
      <c r="B272" s="13"/>
      <c r="F272" s="13"/>
      <c r="G272" s="13"/>
      <c r="H272" s="13"/>
    </row>
    <row r="273" spans="2:8" x14ac:dyDescent="0.35">
      <c r="B273" s="13"/>
      <c r="F273" s="13"/>
      <c r="G273" s="13"/>
      <c r="H273" s="13"/>
    </row>
    <row r="274" spans="2:8" x14ac:dyDescent="0.35">
      <c r="B274" s="12"/>
      <c r="F274" s="13"/>
      <c r="G274" s="13"/>
      <c r="H274" s="13"/>
    </row>
    <row r="275" spans="2:8" x14ac:dyDescent="0.35">
      <c r="B275" s="12"/>
      <c r="F275" s="13"/>
      <c r="G275" s="13"/>
      <c r="H275" s="13"/>
    </row>
    <row r="276" spans="2:8" x14ac:dyDescent="0.35">
      <c r="B276" s="13"/>
      <c r="F276" s="13"/>
      <c r="G276" s="13"/>
      <c r="H276" s="13"/>
    </row>
    <row r="277" spans="2:8" x14ac:dyDescent="0.35">
      <c r="B277" s="13"/>
      <c r="F277" s="13"/>
      <c r="G277" s="13"/>
      <c r="H277" s="13"/>
    </row>
    <row r="278" spans="2:8" x14ac:dyDescent="0.35">
      <c r="B278" s="12"/>
      <c r="F278" s="13"/>
      <c r="G278" s="13"/>
      <c r="H278" s="13"/>
    </row>
    <row r="279" spans="2:8" x14ac:dyDescent="0.35">
      <c r="B279" s="12"/>
      <c r="F279" s="13"/>
      <c r="G279" s="13"/>
      <c r="H279" s="13"/>
    </row>
    <row r="280" spans="2:8" x14ac:dyDescent="0.35">
      <c r="B280" s="13"/>
      <c r="F280" s="13"/>
      <c r="G280" s="13"/>
      <c r="H280" s="13"/>
    </row>
    <row r="281" spans="2:8" x14ac:dyDescent="0.35">
      <c r="B281" s="13"/>
      <c r="F281" s="13"/>
      <c r="G281" s="13"/>
      <c r="H281" s="13"/>
    </row>
    <row r="282" spans="2:8" x14ac:dyDescent="0.35">
      <c r="B282" s="12"/>
      <c r="F282" s="13"/>
      <c r="G282" s="13"/>
      <c r="H282" s="13"/>
    </row>
    <row r="283" spans="2:8" x14ac:dyDescent="0.35">
      <c r="B283" s="12"/>
      <c r="F283" s="13"/>
      <c r="G283" s="13"/>
      <c r="H283" s="13"/>
    </row>
    <row r="284" spans="2:8" x14ac:dyDescent="0.35">
      <c r="B284" s="13"/>
      <c r="F284" s="13"/>
      <c r="G284" s="13"/>
      <c r="H284" s="13"/>
    </row>
    <row r="285" spans="2:8" x14ac:dyDescent="0.35">
      <c r="B285" s="13"/>
      <c r="F285" s="13"/>
      <c r="G285" s="13"/>
      <c r="H285" s="13"/>
    </row>
    <row r="286" spans="2:8" x14ac:dyDescent="0.35">
      <c r="B286" s="12"/>
      <c r="F286" s="13"/>
      <c r="G286" s="13"/>
      <c r="H286" s="13"/>
    </row>
    <row r="287" spans="2:8" x14ac:dyDescent="0.35">
      <c r="B287" s="12"/>
      <c r="F287" s="13"/>
      <c r="G287" s="13"/>
      <c r="H287" s="13"/>
    </row>
    <row r="288" spans="2:8" x14ac:dyDescent="0.35">
      <c r="B288" s="13"/>
      <c r="F288" s="13"/>
      <c r="G288" s="13"/>
      <c r="H288" s="13"/>
    </row>
    <row r="289" spans="2:8" x14ac:dyDescent="0.35">
      <c r="B289" s="13"/>
      <c r="F289" s="13"/>
      <c r="G289" s="13"/>
      <c r="H289" s="13"/>
    </row>
    <row r="290" spans="2:8" x14ac:dyDescent="0.35">
      <c r="B290" s="12"/>
      <c r="F290" s="13"/>
      <c r="G290" s="13"/>
      <c r="H290" s="13"/>
    </row>
    <row r="291" spans="2:8" x14ac:dyDescent="0.35">
      <c r="B291" s="12"/>
      <c r="F291" s="13"/>
      <c r="G291" s="13"/>
      <c r="H291" s="13"/>
    </row>
    <row r="292" spans="2:8" x14ac:dyDescent="0.35">
      <c r="B292" s="13"/>
      <c r="F292" s="13"/>
      <c r="G292" s="13"/>
      <c r="H292" s="13"/>
    </row>
    <row r="293" spans="2:8" x14ac:dyDescent="0.35">
      <c r="B293" s="13"/>
      <c r="F293" s="13"/>
      <c r="G293" s="13"/>
      <c r="H293" s="13"/>
    </row>
    <row r="294" spans="2:8" x14ac:dyDescent="0.35">
      <c r="B294" s="12"/>
      <c r="F294" s="13"/>
      <c r="G294" s="13"/>
      <c r="H294" s="13"/>
    </row>
    <row r="295" spans="2:8" x14ac:dyDescent="0.35">
      <c r="B295" s="12"/>
      <c r="F295" s="13"/>
      <c r="G295" s="13"/>
      <c r="H295" s="13"/>
    </row>
    <row r="296" spans="2:8" x14ac:dyDescent="0.35">
      <c r="B296" s="13"/>
      <c r="F296" s="13"/>
      <c r="G296" s="13"/>
      <c r="H296" s="13"/>
    </row>
    <row r="297" spans="2:8" x14ac:dyDescent="0.35">
      <c r="B297" s="13"/>
      <c r="F297" s="13"/>
      <c r="G297" s="13"/>
      <c r="H297" s="13"/>
    </row>
    <row r="298" spans="2:8" x14ac:dyDescent="0.35">
      <c r="B298" s="12"/>
      <c r="F298" s="13"/>
      <c r="G298" s="13"/>
      <c r="H298" s="13"/>
    </row>
    <row r="299" spans="2:8" x14ac:dyDescent="0.35">
      <c r="B299" s="12"/>
      <c r="F299" s="13"/>
      <c r="G299" s="13"/>
      <c r="H299" s="13"/>
    </row>
    <row r="300" spans="2:8" x14ac:dyDescent="0.35">
      <c r="B300" s="13"/>
      <c r="F300" s="13"/>
      <c r="G300" s="13"/>
      <c r="H300" s="13"/>
    </row>
    <row r="301" spans="2:8" x14ac:dyDescent="0.35">
      <c r="B301" s="13"/>
      <c r="F301" s="13"/>
      <c r="G301" s="13"/>
      <c r="H301" s="13"/>
    </row>
    <row r="302" spans="2:8" x14ac:dyDescent="0.35">
      <c r="B302" s="12"/>
      <c r="F302" s="13"/>
      <c r="G302" s="13"/>
      <c r="H302" s="13"/>
    </row>
    <row r="303" spans="2:8" x14ac:dyDescent="0.35">
      <c r="B303" s="12"/>
      <c r="F303" s="13"/>
      <c r="G303" s="13"/>
      <c r="H303" s="13"/>
    </row>
    <row r="304" spans="2:8" x14ac:dyDescent="0.35">
      <c r="B304" s="13"/>
      <c r="F304" s="13"/>
      <c r="G304" s="13"/>
      <c r="H304" s="13"/>
    </row>
    <row r="305" spans="2:8" x14ac:dyDescent="0.35">
      <c r="B305" s="13"/>
      <c r="F305" s="13"/>
      <c r="G305" s="13"/>
      <c r="H305" s="13"/>
    </row>
    <row r="306" spans="2:8" x14ac:dyDescent="0.35">
      <c r="B306" s="12"/>
      <c r="F306" s="13"/>
      <c r="G306" s="13"/>
      <c r="H306" s="13"/>
    </row>
    <row r="307" spans="2:8" x14ac:dyDescent="0.35">
      <c r="B307" s="12"/>
      <c r="F307" s="13"/>
      <c r="G307" s="13"/>
      <c r="H307" s="13"/>
    </row>
    <row r="308" spans="2:8" x14ac:dyDescent="0.35">
      <c r="B308" s="13"/>
      <c r="F308" s="13"/>
      <c r="G308" s="13"/>
      <c r="H308" s="13"/>
    </row>
    <row r="309" spans="2:8" x14ac:dyDescent="0.35">
      <c r="B309" s="13"/>
      <c r="F309" s="13"/>
      <c r="G309" s="13"/>
      <c r="H309" s="13"/>
    </row>
    <row r="310" spans="2:8" x14ac:dyDescent="0.35">
      <c r="B310" s="12"/>
      <c r="F310" s="13"/>
      <c r="G310" s="13"/>
      <c r="H310" s="13"/>
    </row>
    <row r="311" spans="2:8" x14ac:dyDescent="0.35">
      <c r="B311" s="12"/>
      <c r="F311" s="13"/>
      <c r="G311" s="13"/>
      <c r="H311" s="13"/>
    </row>
    <row r="312" spans="2:8" x14ac:dyDescent="0.35">
      <c r="B312" s="13"/>
      <c r="F312" s="13"/>
      <c r="G312" s="13"/>
      <c r="H312" s="13"/>
    </row>
    <row r="313" spans="2:8" x14ac:dyDescent="0.35">
      <c r="B313" s="13"/>
      <c r="F313" s="13"/>
      <c r="G313" s="13"/>
      <c r="H313" s="13"/>
    </row>
    <row r="314" spans="2:8" x14ac:dyDescent="0.35">
      <c r="B314" s="12"/>
      <c r="F314" s="13"/>
      <c r="G314" s="13"/>
      <c r="H314" s="13"/>
    </row>
    <row r="315" spans="2:8" x14ac:dyDescent="0.35">
      <c r="B315" s="12"/>
      <c r="F315" s="13"/>
      <c r="G315" s="13"/>
      <c r="H315" s="13"/>
    </row>
    <row r="316" spans="2:8" x14ac:dyDescent="0.35">
      <c r="B316" s="13"/>
      <c r="F316" s="13"/>
      <c r="G316" s="13"/>
      <c r="H316" s="13"/>
    </row>
    <row r="317" spans="2:8" x14ac:dyDescent="0.35">
      <c r="B317" s="13"/>
      <c r="F317" s="13"/>
      <c r="G317" s="13"/>
      <c r="H317" s="13"/>
    </row>
    <row r="318" spans="2:8" x14ac:dyDescent="0.35">
      <c r="B318" s="12"/>
      <c r="F318" s="13"/>
      <c r="G318" s="13"/>
      <c r="H318" s="13"/>
    </row>
    <row r="319" spans="2:8" x14ac:dyDescent="0.35">
      <c r="B319" s="12"/>
      <c r="F319" s="13"/>
      <c r="G319" s="13"/>
      <c r="H319" s="13"/>
    </row>
    <row r="320" spans="2:8" x14ac:dyDescent="0.35">
      <c r="B320" s="13"/>
      <c r="F320" s="13"/>
      <c r="G320" s="13"/>
      <c r="H320" s="13"/>
    </row>
    <row r="321" spans="2:8" x14ac:dyDescent="0.35">
      <c r="B321" s="13"/>
      <c r="F321" s="13"/>
      <c r="G321" s="13"/>
      <c r="H321" s="13"/>
    </row>
    <row r="322" spans="2:8" x14ac:dyDescent="0.35">
      <c r="B322" s="12"/>
      <c r="F322" s="13"/>
      <c r="G322" s="13"/>
      <c r="H322" s="13"/>
    </row>
    <row r="323" spans="2:8" x14ac:dyDescent="0.35">
      <c r="B323" s="12"/>
      <c r="F323" s="13"/>
      <c r="G323" s="13"/>
      <c r="H323" s="13"/>
    </row>
    <row r="324" spans="2:8" x14ac:dyDescent="0.35">
      <c r="B324" s="13"/>
      <c r="F324" s="13"/>
      <c r="G324" s="13"/>
      <c r="H324" s="13"/>
    </row>
    <row r="325" spans="2:8" x14ac:dyDescent="0.35">
      <c r="B325" s="13"/>
      <c r="F325" s="13"/>
      <c r="G325" s="13"/>
      <c r="H325" s="13"/>
    </row>
    <row r="326" spans="2:8" x14ac:dyDescent="0.35">
      <c r="B326" s="12"/>
      <c r="F326" s="13"/>
      <c r="G326" s="13"/>
      <c r="H326" s="13"/>
    </row>
    <row r="327" spans="2:8" x14ac:dyDescent="0.35">
      <c r="B327" s="12"/>
      <c r="F327" s="13"/>
      <c r="G327" s="13"/>
      <c r="H327" s="13"/>
    </row>
    <row r="328" spans="2:8" x14ac:dyDescent="0.35">
      <c r="B328" s="13"/>
      <c r="F328" s="13"/>
      <c r="G328" s="13"/>
      <c r="H328" s="13"/>
    </row>
    <row r="329" spans="2:8" x14ac:dyDescent="0.35">
      <c r="B329" s="13"/>
      <c r="F329" s="13"/>
      <c r="G329" s="13"/>
      <c r="H329" s="13"/>
    </row>
    <row r="330" spans="2:8" x14ac:dyDescent="0.35">
      <c r="B330" s="12"/>
      <c r="F330" s="13"/>
      <c r="G330" s="13"/>
      <c r="H330" s="13"/>
    </row>
    <row r="331" spans="2:8" x14ac:dyDescent="0.35">
      <c r="B331" s="12"/>
      <c r="F331" s="13"/>
      <c r="G331" s="13"/>
      <c r="H331" s="13"/>
    </row>
    <row r="332" spans="2:8" x14ac:dyDescent="0.35">
      <c r="B332" s="13"/>
      <c r="F332" s="13"/>
      <c r="G332" s="13"/>
      <c r="H332" s="13"/>
    </row>
    <row r="333" spans="2:8" x14ac:dyDescent="0.35">
      <c r="B333" s="13"/>
      <c r="F333" s="13"/>
      <c r="G333" s="13"/>
      <c r="H333" s="13"/>
    </row>
    <row r="334" spans="2:8" x14ac:dyDescent="0.35">
      <c r="B334" s="12"/>
      <c r="F334" s="13"/>
      <c r="G334" s="13"/>
      <c r="H334" s="13"/>
    </row>
    <row r="335" spans="2:8" x14ac:dyDescent="0.35">
      <c r="B335" s="12"/>
      <c r="F335" s="13"/>
      <c r="G335" s="13"/>
      <c r="H335" s="13"/>
    </row>
    <row r="336" spans="2:8" x14ac:dyDescent="0.35">
      <c r="B336" s="13"/>
      <c r="F336" s="13"/>
      <c r="G336" s="13"/>
      <c r="H336" s="13"/>
    </row>
    <row r="337" spans="2:8" x14ac:dyDescent="0.35">
      <c r="B337" s="13"/>
      <c r="F337" s="13"/>
      <c r="G337" s="13"/>
      <c r="H337" s="13"/>
    </row>
    <row r="338" spans="2:8" x14ac:dyDescent="0.35">
      <c r="B338" s="12"/>
      <c r="F338" s="13"/>
      <c r="G338" s="13"/>
      <c r="H338" s="13"/>
    </row>
    <row r="339" spans="2:8" x14ac:dyDescent="0.35">
      <c r="B339" s="12"/>
      <c r="F339" s="13"/>
      <c r="G339" s="13"/>
      <c r="H339" s="13"/>
    </row>
    <row r="340" spans="2:8" x14ac:dyDescent="0.35">
      <c r="B340" s="13"/>
      <c r="F340" s="13"/>
      <c r="G340" s="13"/>
      <c r="H340" s="13"/>
    </row>
    <row r="341" spans="2:8" x14ac:dyDescent="0.35">
      <c r="B341" s="13"/>
      <c r="F341" s="13"/>
      <c r="G341" s="13"/>
      <c r="H341" s="13"/>
    </row>
    <row r="342" spans="2:8" x14ac:dyDescent="0.35">
      <c r="B342" s="12"/>
      <c r="F342" s="13"/>
      <c r="G342" s="13"/>
      <c r="H342" s="13"/>
    </row>
    <row r="343" spans="2:8" x14ac:dyDescent="0.35">
      <c r="B343" s="12"/>
      <c r="F343" s="13"/>
      <c r="G343" s="13"/>
      <c r="H343" s="13"/>
    </row>
    <row r="344" spans="2:8" x14ac:dyDescent="0.35">
      <c r="B344" s="13"/>
      <c r="F344" s="13"/>
      <c r="G344" s="13"/>
      <c r="H344" s="13"/>
    </row>
    <row r="345" spans="2:8" x14ac:dyDescent="0.35">
      <c r="B345" s="13"/>
      <c r="F345" s="13"/>
      <c r="G345" s="13"/>
      <c r="H345" s="13"/>
    </row>
    <row r="346" spans="2:8" x14ac:dyDescent="0.35">
      <c r="B346" s="12"/>
      <c r="F346" s="13"/>
      <c r="G346" s="13"/>
      <c r="H346" s="13"/>
    </row>
    <row r="347" spans="2:8" x14ac:dyDescent="0.35">
      <c r="B347" s="12"/>
      <c r="F347" s="13"/>
      <c r="G347" s="13"/>
      <c r="H347" s="13"/>
    </row>
    <row r="348" spans="2:8" x14ac:dyDescent="0.35">
      <c r="B348" s="13"/>
      <c r="F348" s="13"/>
      <c r="G348" s="13"/>
      <c r="H348" s="13"/>
    </row>
    <row r="349" spans="2:8" x14ac:dyDescent="0.35">
      <c r="B349" s="13"/>
      <c r="F349" s="13"/>
      <c r="G349" s="13"/>
      <c r="H349" s="13"/>
    </row>
    <row r="350" spans="2:8" x14ac:dyDescent="0.35">
      <c r="B350" s="12"/>
      <c r="F350" s="13"/>
      <c r="G350" s="13"/>
      <c r="H350" s="13"/>
    </row>
    <row r="351" spans="2:8" x14ac:dyDescent="0.35">
      <c r="B351" s="12"/>
      <c r="F351" s="13"/>
      <c r="G351" s="13"/>
      <c r="H351" s="13"/>
    </row>
    <row r="352" spans="2:8" x14ac:dyDescent="0.35">
      <c r="B352" s="13"/>
      <c r="F352" s="13"/>
      <c r="G352" s="13"/>
      <c r="H352" s="13"/>
    </row>
    <row r="353" spans="2:8" x14ac:dyDescent="0.35">
      <c r="B353" s="13"/>
      <c r="F353" s="13"/>
      <c r="G353" s="13"/>
      <c r="H353" s="13"/>
    </row>
    <row r="354" spans="2:8" x14ac:dyDescent="0.35">
      <c r="B354" s="12"/>
      <c r="F354" s="13"/>
      <c r="G354" s="13"/>
      <c r="H354" s="13"/>
    </row>
    <row r="355" spans="2:8" x14ac:dyDescent="0.35">
      <c r="B355" s="12"/>
      <c r="F355" s="13"/>
      <c r="G355" s="13"/>
      <c r="H355" s="13"/>
    </row>
    <row r="356" spans="2:8" x14ac:dyDescent="0.35">
      <c r="B356" s="13"/>
      <c r="F356" s="13"/>
      <c r="G356" s="13"/>
      <c r="H356" s="13"/>
    </row>
    <row r="357" spans="2:8" x14ac:dyDescent="0.35">
      <c r="B357" s="13"/>
      <c r="F357" s="13"/>
      <c r="G357" s="13"/>
      <c r="H357" s="13"/>
    </row>
    <row r="358" spans="2:8" x14ac:dyDescent="0.35">
      <c r="B358" s="12"/>
      <c r="F358" s="13"/>
      <c r="G358" s="13"/>
      <c r="H358" s="13"/>
    </row>
    <row r="359" spans="2:8" x14ac:dyDescent="0.35">
      <c r="B359" s="12"/>
      <c r="F359" s="13"/>
      <c r="G359" s="13"/>
      <c r="H359" s="13"/>
    </row>
  </sheetData>
  <phoneticPr fontId="1" type="noConversion"/>
  <conditionalFormatting sqref="D4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2</vt:i4>
      </vt:variant>
    </vt:vector>
  </HeadingPairs>
  <TitlesOfParts>
    <vt:vector size="2" baseType="lpstr">
      <vt:lpstr>Monitor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Ismael Galiano Mera</dc:creator>
  <cp:lastModifiedBy>Ismael Galiano</cp:lastModifiedBy>
  <dcterms:created xsi:type="dcterms:W3CDTF">2021-01-01T14:35:27Z</dcterms:created>
  <dcterms:modified xsi:type="dcterms:W3CDTF">2024-03-03T18:05:35Z</dcterms:modified>
</cp:coreProperties>
</file>