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1F66CB45-1CCC-4CAE-B0C3-06FF3E1E5174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4" l="1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2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3" i="14"/>
  <c r="AC37" i="14"/>
  <c r="AD37" i="14" s="1"/>
  <c r="J37" i="14" s="1"/>
  <c r="AC36" i="14"/>
  <c r="F36" i="14"/>
  <c r="G36" i="14" s="1"/>
  <c r="AN37" i="14"/>
  <c r="AP37" i="14" s="1"/>
  <c r="AN36" i="14"/>
  <c r="AO36" i="14" s="1"/>
  <c r="AJ37" i="14"/>
  <c r="AH37" i="14"/>
  <c r="AH36" i="14"/>
  <c r="AG37" i="14"/>
  <c r="AG36" i="14"/>
  <c r="Y37" i="14"/>
  <c r="W37" i="14"/>
  <c r="W36" i="14"/>
  <c r="V37" i="14"/>
  <c r="V36" i="14"/>
  <c r="H37" i="14"/>
  <c r="H36" i="14"/>
  <c r="D37" i="14"/>
  <c r="AN2" i="14"/>
  <c r="AO2" i="14" s="1"/>
  <c r="AN3" i="14"/>
  <c r="AO3" i="14" s="1"/>
  <c r="AN4" i="14"/>
  <c r="AO4" i="14" s="1"/>
  <c r="AN5" i="14"/>
  <c r="AO5" i="14" s="1"/>
  <c r="AN6" i="14"/>
  <c r="AP6" i="14" s="1"/>
  <c r="AN7" i="14"/>
  <c r="AO7" i="14" s="1"/>
  <c r="AN8" i="14"/>
  <c r="AO8" i="14" s="1"/>
  <c r="AN9" i="14"/>
  <c r="AP9" i="14" s="1"/>
  <c r="AN10" i="14"/>
  <c r="AO10" i="14" s="1"/>
  <c r="AN11" i="14"/>
  <c r="AP11" i="14" s="1"/>
  <c r="AN12" i="14"/>
  <c r="AO12" i="14" s="1"/>
  <c r="AN13" i="14"/>
  <c r="AO13" i="14" s="1"/>
  <c r="AN14" i="14"/>
  <c r="AP14" i="14" s="1"/>
  <c r="AN15" i="14"/>
  <c r="AO15" i="14" s="1"/>
  <c r="AN16" i="14"/>
  <c r="AO16" i="14" s="1"/>
  <c r="AN17" i="14"/>
  <c r="AO17" i="14" s="1"/>
  <c r="AN18" i="14"/>
  <c r="AO18" i="14" s="1"/>
  <c r="AN19" i="14"/>
  <c r="AO19" i="14" s="1"/>
  <c r="AN20" i="14"/>
  <c r="AO20" i="14" s="1"/>
  <c r="AN21" i="14"/>
  <c r="AO21" i="14" s="1"/>
  <c r="AN22" i="14"/>
  <c r="AO22" i="14" s="1"/>
  <c r="AN23" i="14"/>
  <c r="AO23" i="14" s="1"/>
  <c r="AN24" i="14"/>
  <c r="AO24" i="14" s="1"/>
  <c r="AN25" i="14"/>
  <c r="AP25" i="14" s="1"/>
  <c r="AN26" i="14"/>
  <c r="AO26" i="14" s="1"/>
  <c r="AN27" i="14"/>
  <c r="AO27" i="14" s="1"/>
  <c r="AN28" i="14"/>
  <c r="AO28" i="14" s="1"/>
  <c r="AN29" i="14"/>
  <c r="AO29" i="14" s="1"/>
  <c r="AN30" i="14"/>
  <c r="AO30" i="14" s="1"/>
  <c r="AN31" i="14"/>
  <c r="AO31" i="14" s="1"/>
  <c r="AN32" i="14"/>
  <c r="AO32" i="14" s="1"/>
  <c r="AN33" i="14"/>
  <c r="AP33" i="14" s="1"/>
  <c r="AN34" i="14"/>
  <c r="AP34" i="14" s="1"/>
  <c r="AN35" i="14"/>
  <c r="AO35" i="14" s="1"/>
  <c r="Y20" i="14"/>
  <c r="Y36" i="14"/>
  <c r="J2" i="14"/>
  <c r="H8" i="14"/>
  <c r="N2" i="14"/>
  <c r="AC35" i="14"/>
  <c r="AD35" i="14" s="1"/>
  <c r="J35" i="14" s="1"/>
  <c r="H19" i="14"/>
  <c r="H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AJ36" i="14"/>
  <c r="AJ35" i="14"/>
  <c r="AJ34" i="14"/>
  <c r="AH35" i="14"/>
  <c r="AH34" i="14"/>
  <c r="AG35" i="14"/>
  <c r="AG34" i="14"/>
  <c r="V3" i="14"/>
  <c r="W3" i="14"/>
  <c r="Y3" i="14"/>
  <c r="AC3" i="14"/>
  <c r="AD3" i="14" s="1"/>
  <c r="J3" i="14" s="1"/>
  <c r="AG3" i="14"/>
  <c r="AH3" i="14"/>
  <c r="AJ3" i="14"/>
  <c r="V4" i="14"/>
  <c r="W4" i="14"/>
  <c r="Y4" i="14"/>
  <c r="AC4" i="14"/>
  <c r="AE4" i="14" s="1"/>
  <c r="AG4" i="14"/>
  <c r="AH4" i="14"/>
  <c r="AJ4" i="14"/>
  <c r="V5" i="14"/>
  <c r="W5" i="14"/>
  <c r="Y5" i="14"/>
  <c r="AC5" i="14"/>
  <c r="AD5" i="14" s="1"/>
  <c r="J5" i="14" s="1"/>
  <c r="AG5" i="14"/>
  <c r="AH5" i="14"/>
  <c r="AJ5" i="14"/>
  <c r="V6" i="14"/>
  <c r="W6" i="14"/>
  <c r="Y6" i="14"/>
  <c r="AC6" i="14"/>
  <c r="AE6" i="14" s="1"/>
  <c r="AG6" i="14"/>
  <c r="AH6" i="14"/>
  <c r="AJ6" i="14"/>
  <c r="V7" i="14"/>
  <c r="W7" i="14"/>
  <c r="Y7" i="14"/>
  <c r="AC7" i="14"/>
  <c r="AD7" i="14" s="1"/>
  <c r="J7" i="14" s="1"/>
  <c r="AG7" i="14"/>
  <c r="AH7" i="14"/>
  <c r="AJ7" i="14"/>
  <c r="V8" i="14"/>
  <c r="W8" i="14"/>
  <c r="Y8" i="14"/>
  <c r="AC8" i="14"/>
  <c r="AE8" i="14" s="1"/>
  <c r="AG8" i="14"/>
  <c r="AH8" i="14"/>
  <c r="AJ8" i="14"/>
  <c r="V9" i="14"/>
  <c r="W9" i="14"/>
  <c r="Y9" i="14"/>
  <c r="AC9" i="14"/>
  <c r="AD9" i="14" s="1"/>
  <c r="J9" i="14" s="1"/>
  <c r="AG9" i="14"/>
  <c r="AH9" i="14"/>
  <c r="AJ9" i="14"/>
  <c r="V10" i="14"/>
  <c r="W10" i="14"/>
  <c r="Y10" i="14"/>
  <c r="AC10" i="14"/>
  <c r="AE10" i="14" s="1"/>
  <c r="AG10" i="14"/>
  <c r="AH10" i="14"/>
  <c r="AJ10" i="14"/>
  <c r="V11" i="14"/>
  <c r="W11" i="14"/>
  <c r="Y11" i="14"/>
  <c r="AC11" i="14"/>
  <c r="AD11" i="14" s="1"/>
  <c r="J11" i="14" s="1"/>
  <c r="AG11" i="14"/>
  <c r="AH11" i="14"/>
  <c r="AJ11" i="14"/>
  <c r="V12" i="14"/>
  <c r="W12" i="14"/>
  <c r="Y12" i="14"/>
  <c r="AC12" i="14"/>
  <c r="AD12" i="14" s="1"/>
  <c r="J12" i="14" s="1"/>
  <c r="AG12" i="14"/>
  <c r="AH12" i="14"/>
  <c r="AJ12" i="14"/>
  <c r="V13" i="14"/>
  <c r="W13" i="14"/>
  <c r="Y13" i="14"/>
  <c r="AC13" i="14"/>
  <c r="AD13" i="14" s="1"/>
  <c r="J13" i="14" s="1"/>
  <c r="AG13" i="14"/>
  <c r="AH13" i="14"/>
  <c r="AJ13" i="14"/>
  <c r="V14" i="14"/>
  <c r="W14" i="14"/>
  <c r="Y14" i="14"/>
  <c r="AC14" i="14"/>
  <c r="AE14" i="14" s="1"/>
  <c r="AG14" i="14"/>
  <c r="AH14" i="14"/>
  <c r="AJ14" i="14"/>
  <c r="V15" i="14"/>
  <c r="W15" i="14"/>
  <c r="Y15" i="14"/>
  <c r="AC15" i="14"/>
  <c r="AD15" i="14" s="1"/>
  <c r="J15" i="14" s="1"/>
  <c r="AG15" i="14"/>
  <c r="AH15" i="14"/>
  <c r="AJ15" i="14"/>
  <c r="V16" i="14"/>
  <c r="W16" i="14"/>
  <c r="Y16" i="14"/>
  <c r="AC16" i="14"/>
  <c r="AD16" i="14" s="1"/>
  <c r="J16" i="14" s="1"/>
  <c r="AG16" i="14"/>
  <c r="AH16" i="14"/>
  <c r="AJ16" i="14"/>
  <c r="V17" i="14"/>
  <c r="W17" i="14"/>
  <c r="Y17" i="14"/>
  <c r="AC17" i="14"/>
  <c r="AD17" i="14" s="1"/>
  <c r="AG17" i="14"/>
  <c r="AH17" i="14"/>
  <c r="AJ17" i="14"/>
  <c r="V18" i="14"/>
  <c r="W18" i="14"/>
  <c r="Y18" i="14"/>
  <c r="AC18" i="14"/>
  <c r="AD18" i="14" s="1"/>
  <c r="AG18" i="14"/>
  <c r="AH18" i="14"/>
  <c r="AJ18" i="14"/>
  <c r="V19" i="14"/>
  <c r="W19" i="14"/>
  <c r="Y19" i="14"/>
  <c r="AC19" i="14"/>
  <c r="AD19" i="14" s="1"/>
  <c r="J19" i="14" s="1"/>
  <c r="AG19" i="14"/>
  <c r="AH19" i="14"/>
  <c r="AJ19" i="14"/>
  <c r="V20" i="14"/>
  <c r="W20" i="14"/>
  <c r="AC20" i="14"/>
  <c r="AD20" i="14" s="1"/>
  <c r="J20" i="14" s="1"/>
  <c r="AG20" i="14"/>
  <c r="AH20" i="14"/>
  <c r="AJ20" i="14"/>
  <c r="V21" i="14"/>
  <c r="W21" i="14"/>
  <c r="Y21" i="14"/>
  <c r="AC21" i="14"/>
  <c r="AD21" i="14" s="1"/>
  <c r="J21" i="14" s="1"/>
  <c r="AG21" i="14"/>
  <c r="AH21" i="14"/>
  <c r="AJ21" i="14"/>
  <c r="V22" i="14"/>
  <c r="W22" i="14"/>
  <c r="Y22" i="14"/>
  <c r="AC22" i="14"/>
  <c r="AE22" i="14" s="1"/>
  <c r="AG22" i="14"/>
  <c r="AH22" i="14"/>
  <c r="AJ22" i="14"/>
  <c r="V23" i="14"/>
  <c r="W23" i="14"/>
  <c r="Y23" i="14"/>
  <c r="AC23" i="14"/>
  <c r="AD23" i="14" s="1"/>
  <c r="J23" i="14" s="1"/>
  <c r="AG23" i="14"/>
  <c r="AH23" i="14"/>
  <c r="AJ23" i="14"/>
  <c r="V24" i="14"/>
  <c r="W24" i="14"/>
  <c r="Y24" i="14"/>
  <c r="AC24" i="14"/>
  <c r="AD24" i="14" s="1"/>
  <c r="J24" i="14" s="1"/>
  <c r="AG24" i="14"/>
  <c r="AH24" i="14"/>
  <c r="AJ24" i="14"/>
  <c r="V25" i="14"/>
  <c r="W25" i="14"/>
  <c r="Y25" i="14"/>
  <c r="AC25" i="14"/>
  <c r="AD25" i="14" s="1"/>
  <c r="J25" i="14" s="1"/>
  <c r="AG25" i="14"/>
  <c r="AH25" i="14"/>
  <c r="AJ25" i="14"/>
  <c r="V26" i="14"/>
  <c r="W26" i="14"/>
  <c r="Y26" i="14"/>
  <c r="AC26" i="14"/>
  <c r="AE26" i="14" s="1"/>
  <c r="AG26" i="14"/>
  <c r="AH26" i="14"/>
  <c r="AJ26" i="14"/>
  <c r="V27" i="14"/>
  <c r="W27" i="14"/>
  <c r="Y27" i="14"/>
  <c r="AC27" i="14"/>
  <c r="AD27" i="14" s="1"/>
  <c r="J27" i="14" s="1"/>
  <c r="AG27" i="14"/>
  <c r="AH27" i="14"/>
  <c r="AJ27" i="14"/>
  <c r="V28" i="14"/>
  <c r="W28" i="14"/>
  <c r="Y28" i="14"/>
  <c r="AC28" i="14"/>
  <c r="AD28" i="14" s="1"/>
  <c r="J28" i="14" s="1"/>
  <c r="AG28" i="14"/>
  <c r="AH28" i="14"/>
  <c r="AJ28" i="14"/>
  <c r="V29" i="14"/>
  <c r="W29" i="14"/>
  <c r="Y29" i="14"/>
  <c r="AC29" i="14"/>
  <c r="AD29" i="14" s="1"/>
  <c r="J29" i="14" s="1"/>
  <c r="AG29" i="14"/>
  <c r="AH29" i="14"/>
  <c r="AJ29" i="14"/>
  <c r="V30" i="14"/>
  <c r="W30" i="14"/>
  <c r="Y30" i="14"/>
  <c r="AC30" i="14"/>
  <c r="AE30" i="14" s="1"/>
  <c r="AG30" i="14"/>
  <c r="AH30" i="14"/>
  <c r="AJ30" i="14"/>
  <c r="V31" i="14"/>
  <c r="W31" i="14"/>
  <c r="Y31" i="14"/>
  <c r="AC31" i="14"/>
  <c r="AD31" i="14" s="1"/>
  <c r="J31" i="14" s="1"/>
  <c r="AG31" i="14"/>
  <c r="AH31" i="14"/>
  <c r="AJ31" i="14"/>
  <c r="V32" i="14"/>
  <c r="W32" i="14"/>
  <c r="Y32" i="14"/>
  <c r="AC32" i="14"/>
  <c r="AE32" i="14" s="1"/>
  <c r="AG32" i="14"/>
  <c r="AH32" i="14"/>
  <c r="AJ32" i="14"/>
  <c r="V33" i="14"/>
  <c r="W33" i="14"/>
  <c r="Y33" i="14"/>
  <c r="AC33" i="14"/>
  <c r="AD33" i="14" s="1"/>
  <c r="J33" i="14" s="1"/>
  <c r="AG33" i="14"/>
  <c r="AH33" i="14"/>
  <c r="AJ33" i="14"/>
  <c r="V34" i="14"/>
  <c r="W34" i="14"/>
  <c r="Y34" i="14"/>
  <c r="AC34" i="14"/>
  <c r="AE34" i="14" s="1"/>
  <c r="V35" i="14"/>
  <c r="W35" i="14"/>
  <c r="Y35" i="14"/>
  <c r="D36" i="14"/>
  <c r="D35" i="14"/>
  <c r="F37" i="14" l="1"/>
  <c r="G37" i="14" s="1"/>
  <c r="AE37" i="14"/>
  <c r="AP36" i="14"/>
  <c r="AD36" i="14"/>
  <c r="J36" i="14" s="1"/>
  <c r="AO37" i="14"/>
  <c r="AE36" i="14"/>
  <c r="I36" i="14"/>
  <c r="N36" i="14" s="1"/>
  <c r="AO11" i="14"/>
  <c r="AP30" i="14"/>
  <c r="I37" i="14"/>
  <c r="N37" i="14" s="1"/>
  <c r="J17" i="14"/>
  <c r="AO34" i="14"/>
  <c r="AO9" i="14"/>
  <c r="AO33" i="14"/>
  <c r="AO14" i="14"/>
  <c r="AE17" i="14"/>
  <c r="AE18" i="14"/>
  <c r="AO25" i="14"/>
  <c r="AO6" i="14"/>
  <c r="I32" i="14"/>
  <c r="I7" i="14"/>
  <c r="N7" i="14" s="1"/>
  <c r="K2" i="14"/>
  <c r="K3" i="14"/>
  <c r="I29" i="14"/>
  <c r="I16" i="14"/>
  <c r="I4" i="14"/>
  <c r="I15" i="14"/>
  <c r="I3" i="14"/>
  <c r="I24" i="14"/>
  <c r="I11" i="14"/>
  <c r="AD26" i="14"/>
  <c r="J26" i="14" s="1"/>
  <c r="K37" i="14" s="1"/>
  <c r="I31" i="14"/>
  <c r="I18" i="14"/>
  <c r="I6" i="14"/>
  <c r="N6" i="14" s="1"/>
  <c r="I34" i="14"/>
  <c r="N34" i="14" s="1"/>
  <c r="I9" i="14"/>
  <c r="I28" i="14"/>
  <c r="I27" i="14"/>
  <c r="I14" i="14"/>
  <c r="J18" i="14"/>
  <c r="I35" i="14"/>
  <c r="AE12" i="14"/>
  <c r="AE33" i="14"/>
  <c r="I33" i="14"/>
  <c r="N33" i="14" s="1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P16" i="14"/>
  <c r="AP35" i="14"/>
  <c r="AP13" i="14"/>
  <c r="AD4" i="14"/>
  <c r="J4" i="14" s="1"/>
  <c r="K5" i="14" s="1"/>
  <c r="AD34" i="14"/>
  <c r="J34" i="14" s="1"/>
  <c r="AP18" i="14"/>
  <c r="AP17" i="14"/>
  <c r="AD30" i="14"/>
  <c r="J30" i="14" s="1"/>
  <c r="AE16" i="14"/>
  <c r="AD8" i="14"/>
  <c r="J8" i="14" s="1"/>
  <c r="AP29" i="14"/>
  <c r="AD14" i="14"/>
  <c r="J14" i="14" s="1"/>
  <c r="AE28" i="14"/>
  <c r="AE20" i="14"/>
  <c r="AD32" i="14"/>
  <c r="J32" i="14" s="1"/>
  <c r="AD22" i="14"/>
  <c r="J22" i="14" s="1"/>
  <c r="AD10" i="14"/>
  <c r="J10" i="14" s="1"/>
  <c r="AP22" i="14"/>
  <c r="AD6" i="14"/>
  <c r="J6" i="14" s="1"/>
  <c r="AE24" i="14"/>
  <c r="AP10" i="14"/>
  <c r="AP5" i="14"/>
  <c r="AP26" i="14"/>
  <c r="AP21" i="14"/>
  <c r="AE31" i="14"/>
  <c r="AE27" i="14"/>
  <c r="AE23" i="14"/>
  <c r="AE19" i="14"/>
  <c r="AE15" i="14"/>
  <c r="AE11" i="14"/>
  <c r="AE7" i="14"/>
  <c r="AE3" i="14"/>
  <c r="AE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E29" i="14"/>
  <c r="AE25" i="14"/>
  <c r="AE21" i="14"/>
  <c r="AE13" i="14"/>
  <c r="AE9" i="14"/>
  <c r="AE5" i="14"/>
  <c r="D34" i="14"/>
  <c r="F34" i="14"/>
  <c r="D33" i="14"/>
  <c r="D14" i="14"/>
  <c r="K36" i="14" l="1"/>
  <c r="K35" i="14"/>
  <c r="K34" i="14"/>
  <c r="K32" i="14"/>
  <c r="K30" i="14"/>
  <c r="K29" i="14"/>
  <c r="K28" i="14"/>
  <c r="G35" i="14"/>
  <c r="K6" i="14"/>
  <c r="K20" i="14"/>
  <c r="K9" i="14"/>
  <c r="K26" i="14"/>
  <c r="K10" i="14"/>
  <c r="K27" i="14"/>
  <c r="K17" i="14"/>
  <c r="K16" i="14"/>
  <c r="K11" i="14"/>
  <c r="K22" i="14"/>
  <c r="K31" i="14"/>
  <c r="K12" i="14"/>
  <c r="K18" i="14"/>
  <c r="K8" i="14"/>
  <c r="K33" i="14"/>
  <c r="K19" i="14"/>
  <c r="K21" i="14"/>
  <c r="K7" i="14"/>
  <c r="K4" i="14"/>
  <c r="K25" i="14"/>
  <c r="K23" i="14"/>
  <c r="K15" i="14"/>
  <c r="K24" i="14"/>
  <c r="K14" i="14"/>
  <c r="K13" i="14"/>
  <c r="N35" i="14"/>
  <c r="D32" i="14"/>
  <c r="D2" i="14"/>
  <c r="N11" i="14" l="1"/>
  <c r="N32" i="14"/>
  <c r="N20" i="14"/>
  <c r="N8" i="14"/>
  <c r="N12" i="14"/>
  <c r="N31" i="14"/>
  <c r="F33" i="14"/>
  <c r="N24" i="14"/>
  <c r="N21" i="14"/>
  <c r="N9" i="14"/>
  <c r="N23" i="14"/>
  <c r="N3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G34" i="14" l="1"/>
  <c r="D3" i="14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O18" i="14" l="1"/>
  <c r="O6" i="14"/>
  <c r="O34" i="14"/>
  <c r="O22" i="14"/>
  <c r="P33" i="14"/>
  <c r="P2" i="14"/>
  <c r="P17" i="14"/>
  <c r="O20" i="14"/>
  <c r="O28" i="14"/>
  <c r="O26" i="14"/>
  <c r="P10" i="14"/>
  <c r="P37" i="14"/>
  <c r="P29" i="14"/>
  <c r="O17" i="14"/>
  <c r="O19" i="14"/>
  <c r="O14" i="14"/>
  <c r="P22" i="14"/>
  <c r="P26" i="14"/>
  <c r="P6" i="14"/>
  <c r="O27" i="14"/>
  <c r="O10" i="14"/>
  <c r="P34" i="14"/>
  <c r="P14" i="14"/>
  <c r="P18" i="14"/>
  <c r="O23" i="14"/>
  <c r="O25" i="14"/>
  <c r="P7" i="14"/>
  <c r="P11" i="14"/>
  <c r="P3" i="14"/>
  <c r="P30" i="14"/>
  <c r="O24" i="14"/>
  <c r="O31" i="14"/>
  <c r="O7" i="14"/>
  <c r="P20" i="14"/>
  <c r="P4" i="14"/>
  <c r="O21" i="14"/>
  <c r="P36" i="14"/>
  <c r="O4" i="14"/>
  <c r="P13" i="14"/>
  <c r="O29" i="14"/>
  <c r="P21" i="14"/>
  <c r="P5" i="14"/>
  <c r="O5" i="14"/>
  <c r="O11" i="14"/>
  <c r="P19" i="14"/>
  <c r="P23" i="14"/>
  <c r="P15" i="14"/>
  <c r="O16" i="14"/>
  <c r="O33" i="14"/>
  <c r="O15" i="14"/>
  <c r="P31" i="14"/>
  <c r="P35" i="14"/>
  <c r="P27" i="14"/>
  <c r="O35" i="14"/>
  <c r="O30" i="14"/>
  <c r="O2" i="14"/>
  <c r="P8" i="14"/>
  <c r="P12" i="14"/>
  <c r="O12" i="14"/>
  <c r="O36" i="14"/>
  <c r="P24" i="14"/>
  <c r="O37" i="14"/>
  <c r="O13" i="14"/>
  <c r="P32" i="14"/>
  <c r="P16" i="14"/>
  <c r="O8" i="14"/>
  <c r="O9" i="14"/>
  <c r="P9" i="14"/>
  <c r="P28" i="14"/>
  <c r="O32" i="14"/>
  <c r="P25" i="14"/>
  <c r="O3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5" i="14" l="1"/>
  <c r="Q25" i="14"/>
  <c r="Q10" i="14"/>
  <c r="Q21" i="14"/>
  <c r="Q26" i="14"/>
  <c r="Q29" i="14"/>
  <c r="Q7" i="14"/>
  <c r="Q23" i="14"/>
  <c r="Q27" i="14"/>
  <c r="Q18" i="14"/>
  <c r="Q24" i="14"/>
  <c r="Q32" i="14"/>
  <c r="G33" i="14"/>
  <c r="Q28" i="14"/>
  <c r="Q13" i="14"/>
  <c r="Q3" i="14"/>
  <c r="Q4" i="14"/>
  <c r="Q36" i="14"/>
  <c r="Q2" i="14"/>
  <c r="Q35" i="14"/>
  <c r="Q37" i="14"/>
  <c r="Q34" i="14"/>
  <c r="Q33" i="14"/>
  <c r="Q11" i="14"/>
  <c r="Q8" i="14"/>
  <c r="Q6" i="14"/>
  <c r="Q15" i="14"/>
  <c r="Q12" i="14"/>
  <c r="Q14" i="14"/>
  <c r="Q19" i="14"/>
  <c r="Q16" i="14"/>
  <c r="Q22" i="14"/>
  <c r="Q20" i="14"/>
  <c r="Q31" i="14"/>
  <c r="Q9" i="14"/>
  <c r="Q17" i="14"/>
  <c r="Q30" i="14"/>
  <c r="G31" i="14"/>
  <c r="G14" i="14"/>
  <c r="G11" i="14"/>
  <c r="G9" i="14"/>
  <c r="G20" i="14"/>
  <c r="G22" i="14"/>
  <c r="G16" i="14"/>
  <c r="G13" i="14"/>
  <c r="G21" i="14"/>
  <c r="G6" i="14"/>
  <c r="G27" i="14"/>
  <c r="G3" i="14"/>
  <c r="G26" i="14"/>
  <c r="G5" i="14"/>
  <c r="G24" i="14"/>
  <c r="G30" i="14"/>
  <c r="G15" i="14"/>
  <c r="G4" i="14"/>
  <c r="G25" i="14"/>
  <c r="G28" i="14"/>
  <c r="G29" i="14"/>
  <c r="G12" i="14"/>
  <c r="G19" i="14"/>
  <c r="G18" i="14"/>
  <c r="G8" i="14"/>
  <c r="G7" i="14"/>
  <c r="G17" i="14"/>
  <c r="G32" i="14"/>
  <c r="G23" i="14"/>
  <c r="G10" i="14"/>
  <c r="R2" i="14" l="1"/>
  <c r="R26" i="14"/>
  <c r="R20" i="14"/>
  <c r="R22" i="14"/>
  <c r="R14" i="14"/>
  <c r="R5" i="14"/>
  <c r="R4" i="14"/>
  <c r="R32" i="14"/>
  <c r="R18" i="14"/>
  <c r="R15" i="14"/>
  <c r="R11" i="14"/>
  <c r="R24" i="14"/>
  <c r="R19" i="14"/>
  <c r="R30" i="14"/>
  <c r="R31" i="14"/>
  <c r="R12" i="14"/>
  <c r="R21" i="14"/>
  <c r="R28" i="14"/>
  <c r="R29" i="14"/>
  <c r="R37" i="14"/>
  <c r="R16" i="14"/>
  <c r="R6" i="14"/>
  <c r="R9" i="14"/>
  <c r="R17" i="14"/>
  <c r="R33" i="14"/>
  <c r="R3" i="14"/>
  <c r="R35" i="14"/>
  <c r="R10" i="14"/>
  <c r="R7" i="14"/>
  <c r="R36" i="14"/>
  <c r="R25" i="14"/>
  <c r="R27" i="14"/>
  <c r="R13" i="14"/>
  <c r="R34" i="14"/>
  <c r="R8" i="14"/>
  <c r="R23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<sst xmlns="http://schemas.openxmlformats.org/spreadsheetml/2006/main" count="42" uniqueCount="42">
  <si>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</si>
  <si>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</si>
  <si>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</si>
  <si>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</si>
  <si>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</si>
  <si>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</si>
  <si>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</si>
  <si>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</si>
  <si>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</si>
  <si>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</si>
  <si>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</si>
  <si>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</si>
  <si>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</si>
  <si>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</si>
  <si>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</si>
  <si>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</si>
  <si>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</si>
  <si>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</si>
  <si>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</si>
  <si>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</si>
  <si>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</si>
  <si>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</si>
  <si>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</si>
  <si>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</si>
  <si>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</si>
  <si>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</si>
  <si>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</si>
  <si>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</si>
  <si>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</si>
  <si>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</si>
  <si>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</si>
  <si>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</si>
  <si>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</si>
  <si>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</si>
  <si>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</si>
  <si>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</si>
  <si>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</si>
  <si>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</si>
  <si>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</si>
  <si>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</si>
  <si>
    <t>e_50e</t>
  </si>
  <si>
    <t>e_market_money_b100_2005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</si>
</sst>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7030A0"/>
      </font>
      <fill>
        <patternFill>
          <bgColor rgb="FFD5C9FD"/>
        </patternFill>
      </fill>
    </dxf>
    <dxf>
      <font>
        <color rgb="FF7030A0"/>
      </font>
      <fill>
        <patternFill>
          <bgColor rgb="FFD5C9FD"/>
        </patternFill>
      </fill>
    </dxf>
  </dxfs>
  <tableStyles count="0" defaultTableStyle="TableStyleMedium2" defaultPivotStyle="PivotStyleLight16"/>
  <colors>
    <mruColors>
      <color rgb="FFD5C9FD"/>
      <color rgb="FFBD92DE"/>
      <color rgb="FFFFC7CE"/>
      <color rgb="FF820000"/>
      <color rgb="FFDF9597"/>
      <color rgb="FFFF6699"/>
      <color rgb="FFFF5050"/>
      <color rgb="FF548235"/>
      <color rgb="FF4382C1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R37"/>
  <sheetViews>
    <sheetView tabSelected="1" zoomScale="80" zoomScaleNormal="80" zoomScaleSheetLayoutView="92" workbookViewId="0">
      <pane ySplit="1" topLeftCell="A2" activePane="bottomLeft" state="frozen"/>
      <selection pane="bottomLeft" activeCell="T12" sqref="T12"/>
    </sheetView>
  </sheetViews>
  <sheetFormatPr defaultColWidth="9.1796875" defaultRowHeight="14.5" x14ac:dyDescent="0.35"/>
  <cols>
    <col min="1" max="1" width="6.54296875" customWidth="1"/>
    <col min="4" max="4" width="15.54296875" customWidth="1"/>
    <col min="7" max="7" width="9.81640625" customWidth="1"/>
    <col min="8" max="8" width="9.54296875" customWidth="1"/>
    <col min="9" max="9" width="6.54296875" style="30" customWidth="1"/>
    <col min="12" max="12" width="5.7265625" style="30" customWidth="1"/>
    <col min="20" max="20" width="9.26953125" customWidth="1"/>
    <col min="21" max="21" width="9.54296875" customWidth="1"/>
    <col min="22" max="22" width="9.7265625" customWidth="1"/>
    <col min="23" max="23" width="9.81640625" customWidth="1"/>
    <col min="24" max="25" width="9.54296875" customWidth="1"/>
    <col min="26" max="27" width="9.7265625" customWidth="1"/>
    <col min="28" max="28" width="9.81640625" customWidth="1"/>
    <col min="29" max="29" width="9" customWidth="1"/>
    <col min="30" max="32" width="9.453125" customWidth="1"/>
    <col min="33" max="33" width="9.7265625" customWidth="1"/>
    <col min="34" max="34" width="10.54296875" customWidth="1"/>
    <col min="35" max="35" width="9.81640625" customWidth="1"/>
    <col min="36" max="36" width="9.453125" customWidth="1"/>
    <col min="37" max="39" width="9.7265625" customWidth="1"/>
    <col min="40" max="40" width="9.453125" customWidth="1"/>
    <col min="41" max="41" width="10" customWidth="1"/>
    <col min="42" max="42" width="11.1796875" customWidth="1"/>
  </cols>
  <sheetData>
    <row r="1" spans="1:42" x14ac:dyDescent="0.35">
      <c r="A1" s="16" t="s">
        <v>23</v>
      </c>
      <c r="B1" s="2" t="s">
        <v>31</v>
      </c>
      <c r="C1" s="2" t="s">
        <v>30</v>
      </c>
      <c r="D1" s="2" t="s">
        <v>0</v>
      </c>
      <c r="E1" s="2" t="s">
        <v>28</v>
      </c>
      <c r="F1" s="2" t="s">
        <v>37</v>
      </c>
      <c r="G1" s="13" t="s">
        <v>32</v>
      </c>
      <c r="H1" s="2" t="s">
        <v>2</v>
      </c>
      <c r="I1" s="29" t="s">
        <v>33</v>
      </c>
      <c r="J1" s="13" t="s">
        <v>24</v>
      </c>
      <c r="K1" s="9" t="s">
        <v>39</v>
      </c>
      <c r="L1" s="2" t="s">
        <v>1</v>
      </c>
      <c r="M1" s="2" t="s">
        <v>29</v>
      </c>
      <c r="N1" s="2" t="s">
        <v>35</v>
      </c>
      <c r="O1" s="2" t="s">
        <v>34</v>
      </c>
      <c r="P1" s="2" t="s">
        <v>25</v>
      </c>
      <c r="Q1" s="2" t="s">
        <v>36</v>
      </c>
      <c r="R1" s="2" t="s">
        <v>38</v>
      </c>
      <c r="S1" s="2" t="s">
        <v>26</v>
      </c>
      <c r="T1" s="2" t="s">
        <v>27</v>
      </c>
      <c r="U1" s="35" t="s">
        <v>3</v>
      </c>
      <c r="V1" s="35" t="s">
        <v>4</v>
      </c>
      <c r="W1" s="35" t="s">
        <v>5</v>
      </c>
      <c r="X1" s="35" t="s">
        <v>6</v>
      </c>
      <c r="Y1" s="35" t="s">
        <v>7</v>
      </c>
      <c r="Z1" s="35" t="s">
        <v>8</v>
      </c>
      <c r="AA1" s="35" t="s">
        <v>9</v>
      </c>
      <c r="AB1" s="35" t="s">
        <v>10</v>
      </c>
      <c r="AC1" s="36" t="s">
        <v>11</v>
      </c>
      <c r="AD1" s="35" t="s">
        <v>13</v>
      </c>
      <c r="AE1" s="35" t="s">
        <v>12</v>
      </c>
      <c r="AF1" s="34" t="s">
        <v>14</v>
      </c>
      <c r="AG1" s="34" t="s">
        <v>15</v>
      </c>
      <c r="AH1" s="34" t="s">
        <v>16</v>
      </c>
      <c r="AI1" s="34" t="s">
        <v>17</v>
      </c>
      <c r="AJ1" s="34" t="s">
        <v>18</v>
      </c>
      <c r="AK1" s="34" t="s">
        <v>19</v>
      </c>
      <c r="AL1" s="34" t="s">
        <v>20</v>
      </c>
      <c r="AM1" s="34" t="s">
        <v>40</v>
      </c>
      <c r="AN1" s="34" t="s">
        <v>21</v>
      </c>
      <c r="AO1" s="34" t="s">
        <v>41</v>
      </c>
      <c r="AP1" s="34" t="s">
        <v>22</v>
      </c>
    </row>
    <row r="2" spans="1:42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Monitor!AC2</f>
        <v>1112.22</v>
      </c>
      <c r="G2" s="17">
        <v>10</v>
      </c>
      <c r="H2" s="6">
        <f>Monitor!U2</f>
        <v>3.2876999999999996</v>
      </c>
      <c r="I2" s="39">
        <v>6.0110580785407297</v>
      </c>
      <c r="J2" s="8">
        <f>AD2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5" si="1">I2-L2</f>
        <v>0.61105807854072935</v>
      </c>
      <c r="O2" s="21">
        <f>J2*MAX($D$2:$D$37)/MAX($J$2:$J$37)</f>
        <v>1.0841344778250348</v>
      </c>
      <c r="P2" s="6">
        <f>L2*MAX($D$2:$D$37)/MAX($L$2:$L$37)</f>
        <v>2.3344875000000003</v>
      </c>
      <c r="Q2" s="8">
        <f>(F2*100/MAX($F$2:$F$37))</f>
        <v>4.8053055287526822</v>
      </c>
      <c r="R2" s="8">
        <f>(H2*MAX($Q$2:$Q$37)/MAX($H$2:$H$37))</f>
        <v>15.170965806838632</v>
      </c>
      <c r="S2" s="38"/>
      <c r="T2" s="37">
        <f>IF(D2&gt;0,-0.5,1)+IF(J2&gt;100,1,-0.5)+IF(M2&gt;100,1,-0.5)+IF(S2&gt;1,1,-0.5)+IF(L2&gt;I2,1,-0.5)</f>
        <v>-2.5</v>
      </c>
      <c r="U2" s="4">
        <v>3.2876999999999996</v>
      </c>
      <c r="V2" s="14">
        <v>3.8177339901477723</v>
      </c>
      <c r="W2" s="14">
        <v>0.12089999999999934</v>
      </c>
      <c r="X2" s="1">
        <v>249</v>
      </c>
      <c r="Y2" s="8">
        <v>13203.614457831323</v>
      </c>
      <c r="Z2" s="8">
        <v>2633.66</v>
      </c>
      <c r="AA2" s="1">
        <v>330</v>
      </c>
      <c r="AB2" s="1">
        <v>373</v>
      </c>
      <c r="AC2" s="10">
        <v>1112.22</v>
      </c>
      <c r="AD2" s="14">
        <v>48.053592315158156</v>
      </c>
      <c r="AE2" s="7">
        <v>338.29728989871302</v>
      </c>
      <c r="AF2" s="4">
        <v>2.979949</v>
      </c>
      <c r="AG2" s="4">
        <v>12.031232436078113</v>
      </c>
      <c r="AH2" s="6">
        <v>0.32002199999999981</v>
      </c>
      <c r="AI2" s="7">
        <v>317.68</v>
      </c>
      <c r="AJ2" s="8">
        <v>9380.3481490808354</v>
      </c>
      <c r="AK2" s="8">
        <v>1517</v>
      </c>
      <c r="AL2" s="1">
        <v>1389</v>
      </c>
      <c r="AM2" s="8">
        <v>407.59705170579196</v>
      </c>
      <c r="AN2" s="8">
        <f>AVERAGE(AK2:AM2)</f>
        <v>1104.5323505685974</v>
      </c>
      <c r="AO2" s="4">
        <f t="shared" ref="AO2:AO16" si="2">((AN2/AF2)/100)*100/6.407</f>
        <v>57.851534760247603</v>
      </c>
      <c r="AP2" s="8">
        <v>487.59223731681317</v>
      </c>
    </row>
    <row r="3" spans="1:42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Monitor!AC3</f>
        <v>1390.61</v>
      </c>
      <c r="G3" s="18">
        <f>(F3*100/F2)-100</f>
        <v>25.030119940299585</v>
      </c>
      <c r="H3" s="6">
        <f>Monitor!U3</f>
        <v>3.3811999999999998</v>
      </c>
      <c r="I3" s="39">
        <f>(H3*100/H2)-100</f>
        <v>2.8439334489156636</v>
      </c>
      <c r="J3" s="8">
        <f>AD3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ref="O3:O36" si="3">J3*MAX($D$2:$D$37)/MAX($J$2:$J$37)</f>
        <v>1.3180112744443782</v>
      </c>
      <c r="P3" s="6">
        <f t="shared" ref="P3:P36" si="4">L3*MAX($D$2:$D$37)/MAX($L$2:$L$37)</f>
        <v>1.8157125000000001</v>
      </c>
      <c r="Q3" s="8">
        <f t="shared" ref="Q3:Q35" si="5">(F3*100/MAX($F$2:$F$37))</f>
        <v>6.008079266097325</v>
      </c>
      <c r="R3" s="8">
        <f t="shared" ref="R3:R37" si="6">(H3*MAX($Q$2:$Q$37)/MAX($H$2:$H$37))</f>
        <v>15.602417977942874</v>
      </c>
      <c r="S3" s="38">
        <f>E3-E2</f>
        <v>-2.4116666666666706</v>
      </c>
      <c r="T3" s="37">
        <f t="shared" ref="T3:T37" si="7">IF(D3&gt;0,-0.5,1)+IF(J3&gt;100,1,-0.5)+IF(M3&gt;100,1,-0.5)+IF(S3&gt;1,1,-0.5)+IF(L3&gt;I3,1,-0.5)</f>
        <v>-1</v>
      </c>
      <c r="U3" s="4">
        <v>3.3811999999999998</v>
      </c>
      <c r="V3" s="14">
        <f t="shared" ref="V3:V35" si="8">(U3*100/U2)-100</f>
        <v>2.8439334489156636</v>
      </c>
      <c r="W3" s="14">
        <f t="shared" ref="W3:W35" si="9">U3-U2</f>
        <v>9.3500000000000139E-2</v>
      </c>
      <c r="X3" s="1">
        <v>252</v>
      </c>
      <c r="Y3" s="8">
        <f t="shared" ref="Y3:Y35" si="10">(U3*1000000000000)/(X3*1000000)</f>
        <v>13417.460317460318</v>
      </c>
      <c r="Z3" s="8">
        <v>3168.83</v>
      </c>
      <c r="AA3" s="1">
        <v>417</v>
      </c>
      <c r="AB3" s="1">
        <v>586</v>
      </c>
      <c r="AC3" s="10">
        <f t="shared" ref="AC3:AC34" si="11">AVERAGE(Z3:AB3)</f>
        <v>1390.61</v>
      </c>
      <c r="AD3" s="14">
        <f>((AC3/U3)/100)*100/7.04</f>
        <v>58.420037130443205</v>
      </c>
      <c r="AE3" s="7">
        <f t="shared" ref="AE3:AE35" si="12">AC3/U3</f>
        <v>411.27706139832014</v>
      </c>
      <c r="AF3" s="4">
        <v>3.2046329999999998</v>
      </c>
      <c r="AG3" s="4">
        <f t="shared" ref="AG3:AG35" si="13">(AF3*100/AF2)-100</f>
        <v>7.539860581506602</v>
      </c>
      <c r="AH3" s="6">
        <f t="shared" ref="AH3:AH35" si="14">AF3-AF2</f>
        <v>0.22468399999999988</v>
      </c>
      <c r="AI3" s="7">
        <v>318.44</v>
      </c>
      <c r="AJ3" s="8">
        <f t="shared" ref="AJ3:AJ37" si="15">((AF3*1000000000000)/(AI3*1000000))</f>
        <v>10063.537872126617</v>
      </c>
      <c r="AK3" s="8">
        <v>1765</v>
      </c>
      <c r="AL3" s="1">
        <v>1577</v>
      </c>
      <c r="AM3" s="8">
        <v>479.54535718908153</v>
      </c>
      <c r="AN3" s="8">
        <f t="shared" ref="AN3:AN35" si="16">AVERAGE(AK3:AM3)</f>
        <v>1273.8484523963605</v>
      </c>
      <c r="AO3" s="4">
        <f t="shared" si="2"/>
        <v>62.041849979271625</v>
      </c>
      <c r="AP3" s="8">
        <f t="shared" ref="AP3:AP35" si="17">AN3/AF3</f>
        <v>397.50213281719329</v>
      </c>
    </row>
    <row r="4" spans="1:42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Monitor!AC4</f>
        <v>1470.7033333333336</v>
      </c>
      <c r="G4" s="18">
        <f t="shared" ref="G4:G32" si="18">(F4*100/F3)-100</f>
        <v>5.7595827250871139</v>
      </c>
      <c r="H4" s="6">
        <f>Monitor!U4</f>
        <v>3.4190999999999998</v>
      </c>
      <c r="I4" s="39">
        <f t="shared" ref="I4:I32" si="19">(H4*100/H3)-100</f>
        <v>1.1209038211285929</v>
      </c>
      <c r="J4" s="8">
        <f t="shared" ref="J4:J35" si="20">AD4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3"/>
        <v>1.3784718801442566</v>
      </c>
      <c r="P4" s="6">
        <f t="shared" si="4"/>
        <v>1.2969374999999999</v>
      </c>
      <c r="Q4" s="8">
        <f t="shared" si="5"/>
        <v>6.354119561617007</v>
      </c>
      <c r="R4" s="8">
        <f t="shared" si="6"/>
        <v>15.777306077246092</v>
      </c>
      <c r="S4" s="38">
        <f>E4-(AVERAGE(E2:E3))</f>
        <v>-3.3716666666666688</v>
      </c>
      <c r="T4" s="37">
        <f t="shared" si="7"/>
        <v>-1</v>
      </c>
      <c r="U4" s="4">
        <v>3.4190999999999998</v>
      </c>
      <c r="V4" s="14">
        <f t="shared" si="8"/>
        <v>1.1209038211285929</v>
      </c>
      <c r="W4" s="14">
        <f t="shared" si="9"/>
        <v>3.7900000000000045E-2</v>
      </c>
      <c r="X4" s="1">
        <v>256</v>
      </c>
      <c r="Y4" s="8">
        <f t="shared" si="10"/>
        <v>13355.859375</v>
      </c>
      <c r="Z4" s="8">
        <v>3301.11</v>
      </c>
      <c r="AA4" s="1">
        <v>435</v>
      </c>
      <c r="AB4" s="1">
        <v>676</v>
      </c>
      <c r="AC4" s="10">
        <f t="shared" si="11"/>
        <v>1470.7033333333336</v>
      </c>
      <c r="AD4" s="14">
        <f t="shared" ref="AD4:AD35" si="21">((AC4/U4)/100)*100/7.04</f>
        <v>61.099916201587703</v>
      </c>
      <c r="AE4" s="7">
        <f t="shared" si="12"/>
        <v>430.14341005917748</v>
      </c>
      <c r="AF4" s="4">
        <v>3.4331779999999998</v>
      </c>
      <c r="AG4" s="4">
        <f t="shared" si="13"/>
        <v>7.1317058770848263</v>
      </c>
      <c r="AH4" s="6">
        <f t="shared" si="14"/>
        <v>0.228545</v>
      </c>
      <c r="AI4" s="7">
        <v>319.95999999999998</v>
      </c>
      <c r="AJ4" s="8">
        <f t="shared" si="15"/>
        <v>10730.022502812852</v>
      </c>
      <c r="AK4" s="8">
        <v>1857</v>
      </c>
      <c r="AL4" s="1">
        <v>1538</v>
      </c>
      <c r="AM4" s="8">
        <v>487.27290475096095</v>
      </c>
      <c r="AN4" s="8">
        <f t="shared" si="16"/>
        <v>1294.0909682503204</v>
      </c>
      <c r="AO4" s="4">
        <f t="shared" si="2"/>
        <v>58.832020155108296</v>
      </c>
      <c r="AP4" s="8">
        <f t="shared" si="17"/>
        <v>376.93675313377884</v>
      </c>
    </row>
    <row r="5" spans="1:42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Monitor!AC5</f>
        <v>1665.3633333333335</v>
      </c>
      <c r="G5" s="18">
        <f t="shared" si="18"/>
        <v>13.235844074603747</v>
      </c>
      <c r="H5" s="6">
        <f>Monitor!U5</f>
        <v>3.4748999999999999</v>
      </c>
      <c r="I5" s="39">
        <f t="shared" si="19"/>
        <v>1.6320084232692835</v>
      </c>
      <c r="J5" s="8">
        <f t="shared" si="20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3"/>
        <v>1.5358589218384726</v>
      </c>
      <c r="P5" s="6">
        <f t="shared" si="4"/>
        <v>1.2969374999999999</v>
      </c>
      <c r="Q5" s="8">
        <f t="shared" si="5"/>
        <v>7.1951409191065281</v>
      </c>
      <c r="R5" s="8">
        <f t="shared" si="6"/>
        <v>16.034793041391723</v>
      </c>
      <c r="S5" s="38">
        <f t="shared" ref="S5:S37" si="22">E5-(AVERAGE(E3:E4))</f>
        <v>-1.5820833333333333</v>
      </c>
      <c r="T5" s="37">
        <f t="shared" si="7"/>
        <v>-1</v>
      </c>
      <c r="U5" s="4">
        <v>3.4748999999999999</v>
      </c>
      <c r="V5" s="14">
        <f t="shared" si="8"/>
        <v>1.6320084232692835</v>
      </c>
      <c r="W5" s="14">
        <f t="shared" si="9"/>
        <v>5.5800000000000072E-2</v>
      </c>
      <c r="X5" s="1">
        <v>259</v>
      </c>
      <c r="Y5" s="8">
        <f t="shared" si="10"/>
        <v>13416.602316602317</v>
      </c>
      <c r="Z5" s="8">
        <v>3754.09</v>
      </c>
      <c r="AA5" s="1">
        <v>466</v>
      </c>
      <c r="AB5" s="1">
        <v>776</v>
      </c>
      <c r="AC5" s="10">
        <f t="shared" si="11"/>
        <v>1665.3633333333335</v>
      </c>
      <c r="AD5" s="14">
        <f t="shared" si="21"/>
        <v>68.075999788962761</v>
      </c>
      <c r="AE5" s="7">
        <f t="shared" si="12"/>
        <v>479.25503851429784</v>
      </c>
      <c r="AF5" s="4">
        <v>3.6517740000000001</v>
      </c>
      <c r="AG5" s="4">
        <f t="shared" si="13"/>
        <v>6.3671618541188479</v>
      </c>
      <c r="AH5" s="6">
        <f t="shared" si="14"/>
        <v>0.21859600000000023</v>
      </c>
      <c r="AI5" s="7">
        <v>320.72000000000003</v>
      </c>
      <c r="AJ5" s="8">
        <f t="shared" si="15"/>
        <v>11386.174856572712</v>
      </c>
      <c r="AK5" s="8">
        <v>2268</v>
      </c>
      <c r="AL5" s="1">
        <v>2255</v>
      </c>
      <c r="AM5" s="8">
        <v>729.72717760454884</v>
      </c>
      <c r="AN5" s="8">
        <f t="shared" si="16"/>
        <v>1750.9090592015164</v>
      </c>
      <c r="AO5" s="4">
        <f t="shared" si="2"/>
        <v>74.835036286598012</v>
      </c>
      <c r="AP5" s="8">
        <f t="shared" si="17"/>
        <v>479.46807748823346</v>
      </c>
    </row>
    <row r="6" spans="1:42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Monitor!AC6</f>
        <v>1681.4800000000002</v>
      </c>
      <c r="G6" s="18">
        <f t="shared" si="18"/>
        <v>0.96775678580651459</v>
      </c>
      <c r="H6" s="6">
        <f>Monitor!U6</f>
        <v>3.4923999999999999</v>
      </c>
      <c r="I6" s="39">
        <f>(H6*100/H5)-100</f>
        <v>0.50361161472272897</v>
      </c>
      <c r="J6" s="8">
        <f t="shared" si="20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3"/>
        <v>1.5429518162189255</v>
      </c>
      <c r="P6" s="6">
        <f t="shared" si="4"/>
        <v>1.1240125000000001</v>
      </c>
      <c r="Q6" s="8">
        <f t="shared" si="5"/>
        <v>7.2647723835995226</v>
      </c>
      <c r="R6" s="8">
        <f t="shared" si="6"/>
        <v>16.115546121544924</v>
      </c>
      <c r="S6" s="38">
        <f t="shared" si="22"/>
        <v>0.92958333333333387</v>
      </c>
      <c r="T6" s="37">
        <f t="shared" si="7"/>
        <v>-1</v>
      </c>
      <c r="U6" s="4">
        <v>3.4923999999999999</v>
      </c>
      <c r="V6" s="14">
        <f t="shared" si="8"/>
        <v>0.50361161472272897</v>
      </c>
      <c r="W6" s="14">
        <f t="shared" si="9"/>
        <v>1.7500000000000071E-2</v>
      </c>
      <c r="X6" s="1">
        <v>263</v>
      </c>
      <c r="Y6" s="8">
        <f t="shared" si="10"/>
        <v>13279.087452471484</v>
      </c>
      <c r="Z6" s="8">
        <v>3834.44</v>
      </c>
      <c r="AA6" s="1">
        <v>459</v>
      </c>
      <c r="AB6" s="1">
        <v>751</v>
      </c>
      <c r="AC6" s="10">
        <f t="shared" si="11"/>
        <v>1681.4800000000002</v>
      </c>
      <c r="AD6" s="14">
        <f t="shared" si="21"/>
        <v>68.390387959309066</v>
      </c>
      <c r="AE6" s="7">
        <f t="shared" si="12"/>
        <v>481.46833123353576</v>
      </c>
      <c r="AF6" s="4">
        <v>3.7357990000000001</v>
      </c>
      <c r="AG6" s="4">
        <f t="shared" si="13"/>
        <v>2.3009364763536837</v>
      </c>
      <c r="AH6" s="6">
        <f t="shared" si="14"/>
        <v>8.4025000000000016E-2</v>
      </c>
      <c r="AI6" s="7">
        <v>321.48</v>
      </c>
      <c r="AJ6" s="8">
        <f t="shared" si="15"/>
        <v>11620.626477541371</v>
      </c>
      <c r="AK6" s="8">
        <v>1881</v>
      </c>
      <c r="AL6" s="1">
        <v>2097</v>
      </c>
      <c r="AM6" s="8">
        <v>651.25414844226009</v>
      </c>
      <c r="AN6" s="8">
        <f t="shared" si="16"/>
        <v>1543.0847161474201</v>
      </c>
      <c r="AO6" s="4">
        <f t="shared" si="2"/>
        <v>64.469090614788527</v>
      </c>
      <c r="AP6" s="8">
        <f t="shared" si="17"/>
        <v>413.05346356895006</v>
      </c>
    </row>
    <row r="7" spans="1:42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Monitor!AC7</f>
        <v>2261.3733333333334</v>
      </c>
      <c r="G7" s="18">
        <f t="shared" si="18"/>
        <v>34.48707884324125</v>
      </c>
      <c r="H7" s="6">
        <f>Monitor!U7</f>
        <v>3.6478999999999999</v>
      </c>
      <c r="I7" s="39">
        <f t="shared" si="19"/>
        <v>4.4525254839079054</v>
      </c>
      <c r="J7" s="8">
        <f t="shared" si="20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>I7-L7</f>
        <v>1.6525254839079055</v>
      </c>
      <c r="O7" s="21">
        <f t="shared" si="3"/>
        <v>1.9866162316116109</v>
      </c>
      <c r="P7" s="6">
        <f t="shared" si="4"/>
        <v>1.210475</v>
      </c>
      <c r="Q7" s="8">
        <f t="shared" si="5"/>
        <v>9.7701801633135066</v>
      </c>
      <c r="R7" s="8">
        <f t="shared" si="6"/>
        <v>16.833094919477645</v>
      </c>
      <c r="S7" s="38">
        <f t="shared" si="22"/>
        <v>2.2245833333333334</v>
      </c>
      <c r="T7" s="37">
        <f t="shared" si="7"/>
        <v>-1</v>
      </c>
      <c r="U7" s="4">
        <v>3.6478999999999999</v>
      </c>
      <c r="V7" s="14">
        <f t="shared" si="8"/>
        <v>4.4525254839079054</v>
      </c>
      <c r="W7" s="14">
        <f t="shared" si="9"/>
        <v>0.15549999999999997</v>
      </c>
      <c r="X7" s="1">
        <v>266</v>
      </c>
      <c r="Y7" s="8">
        <f t="shared" si="10"/>
        <v>13713.90977443609</v>
      </c>
      <c r="Z7" s="8">
        <v>5117.12</v>
      </c>
      <c r="AA7" s="1">
        <v>615</v>
      </c>
      <c r="AB7" s="1">
        <v>1052</v>
      </c>
      <c r="AC7" s="10">
        <f t="shared" si="11"/>
        <v>2261.3733333333334</v>
      </c>
      <c r="AD7" s="14">
        <f>((AC7/U7)/100)*100/7.04</f>
        <v>88.055539633844973</v>
      </c>
      <c r="AE7" s="7">
        <f t="shared" si="12"/>
        <v>619.91099902226858</v>
      </c>
      <c r="AF7" s="4">
        <v>3.9374030000000002</v>
      </c>
      <c r="AG7" s="4">
        <f t="shared" si="13"/>
        <v>5.3965430152960749</v>
      </c>
      <c r="AH7" s="6">
        <f t="shared" si="14"/>
        <v>0.20160400000000012</v>
      </c>
      <c r="AI7" s="7">
        <v>322.24</v>
      </c>
      <c r="AJ7" s="8">
        <f t="shared" si="15"/>
        <v>12218.852408142999</v>
      </c>
      <c r="AK7" s="8">
        <v>1871</v>
      </c>
      <c r="AL7" s="1">
        <v>2260</v>
      </c>
      <c r="AM7" s="8">
        <v>677.3043143799506</v>
      </c>
      <c r="AN7" s="8">
        <f t="shared" si="16"/>
        <v>1602.7681047933168</v>
      </c>
      <c r="AO7" s="4">
        <f t="shared" si="2"/>
        <v>63.533985490317804</v>
      </c>
      <c r="AP7" s="8">
        <f t="shared" si="17"/>
        <v>407.06224503646609</v>
      </c>
    </row>
    <row r="8" spans="1:42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Monitor!AC8</f>
        <v>2826.4233333333336</v>
      </c>
      <c r="G8" s="18">
        <f t="shared" si="18"/>
        <v>24.987028531334957</v>
      </c>
      <c r="H8" s="6">
        <f>Monitor!U8</f>
        <v>3.8245999999999998</v>
      </c>
      <c r="I8" s="39">
        <f t="shared" si="19"/>
        <v>4.8438827818744983</v>
      </c>
      <c r="J8" s="8">
        <f t="shared" si="20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3"/>
        <v>2.3682951549766531</v>
      </c>
      <c r="P8" s="6">
        <f t="shared" si="4"/>
        <v>1.2969374999999999</v>
      </c>
      <c r="Q8" s="8">
        <f t="shared" si="5"/>
        <v>12.211457868283482</v>
      </c>
      <c r="R8" s="8">
        <f t="shared" si="6"/>
        <v>17.648470305938815</v>
      </c>
      <c r="S8" s="38">
        <f t="shared" si="22"/>
        <v>0.2791666666666659</v>
      </c>
      <c r="T8" s="37">
        <f t="shared" si="7"/>
        <v>-1</v>
      </c>
      <c r="U8" s="4">
        <v>3.8245999999999998</v>
      </c>
      <c r="V8" s="14">
        <f t="shared" si="8"/>
        <v>4.8438827818744983</v>
      </c>
      <c r="W8" s="14">
        <f t="shared" si="9"/>
        <v>0.17669999999999986</v>
      </c>
      <c r="X8" s="1">
        <v>269</v>
      </c>
      <c r="Y8" s="8">
        <f t="shared" si="10"/>
        <v>14217.843866171004</v>
      </c>
      <c r="Z8" s="8">
        <v>6448.27</v>
      </c>
      <c r="AA8" s="1">
        <v>740</v>
      </c>
      <c r="AB8" s="1">
        <v>1291</v>
      </c>
      <c r="AC8" s="10">
        <f t="shared" si="11"/>
        <v>2826.4233333333336</v>
      </c>
      <c r="AD8" s="14">
        <f t="shared" si="21"/>
        <v>104.97322259091465</v>
      </c>
      <c r="AE8" s="7">
        <f t="shared" si="12"/>
        <v>739.01148704003913</v>
      </c>
      <c r="AF8" s="4">
        <v>4.0903450000000001</v>
      </c>
      <c r="AG8" s="4">
        <f t="shared" si="13"/>
        <v>3.8843369601740108</v>
      </c>
      <c r="AH8" s="6">
        <f t="shared" si="14"/>
        <v>0.15294199999999991</v>
      </c>
      <c r="AI8" s="7">
        <v>322.24</v>
      </c>
      <c r="AJ8" s="8">
        <f t="shared" si="15"/>
        <v>12693.473808341609</v>
      </c>
      <c r="AK8" s="8">
        <v>2315</v>
      </c>
      <c r="AL8" s="1">
        <v>2880</v>
      </c>
      <c r="AM8" s="8">
        <v>912.27392328124427</v>
      </c>
      <c r="AN8" s="8">
        <f t="shared" si="16"/>
        <v>2035.7579744270815</v>
      </c>
      <c r="AO8" s="4">
        <f t="shared" si="2"/>
        <v>77.680404893902249</v>
      </c>
      <c r="AP8" s="8">
        <f t="shared" si="17"/>
        <v>497.69835415523175</v>
      </c>
    </row>
    <row r="9" spans="1:42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Monitor!AC9</f>
        <v>3482.7666666666664</v>
      </c>
      <c r="G9" s="18">
        <f t="shared" si="18"/>
        <v>23.2216924334288</v>
      </c>
      <c r="H9" s="6">
        <f>Monitor!U9</f>
        <v>4.0461</v>
      </c>
      <c r="I9" s="39">
        <f t="shared" si="19"/>
        <v>5.7914553155885642</v>
      </c>
      <c r="J9" s="8">
        <f t="shared" si="20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3"/>
        <v>2.7584962916670621</v>
      </c>
      <c r="P9" s="6">
        <f t="shared" si="4"/>
        <v>0.99431874999999992</v>
      </c>
      <c r="Q9" s="8">
        <f t="shared" si="5"/>
        <v>15.047165056094011</v>
      </c>
      <c r="R9" s="8">
        <f t="shared" si="6"/>
        <v>18.670573577592176</v>
      </c>
      <c r="S9" s="38">
        <f t="shared" si="22"/>
        <v>-0.10749999999999993</v>
      </c>
      <c r="T9" s="37">
        <f t="shared" si="7"/>
        <v>-1</v>
      </c>
      <c r="U9" s="4">
        <v>4.0461</v>
      </c>
      <c r="V9" s="14">
        <f t="shared" si="8"/>
        <v>5.7914553155885642</v>
      </c>
      <c r="W9" s="14">
        <f t="shared" si="9"/>
        <v>0.22150000000000025</v>
      </c>
      <c r="X9" s="1">
        <v>272</v>
      </c>
      <c r="Y9" s="8">
        <f t="shared" si="10"/>
        <v>14875.367647058823</v>
      </c>
      <c r="Z9" s="8">
        <v>7908.3</v>
      </c>
      <c r="AA9" s="1">
        <v>970</v>
      </c>
      <c r="AB9" s="1">
        <v>1570</v>
      </c>
      <c r="AC9" s="10">
        <f t="shared" si="11"/>
        <v>3482.7666666666664</v>
      </c>
      <c r="AD9" s="14">
        <f t="shared" si="21"/>
        <v>122.26864739932878</v>
      </c>
      <c r="AE9" s="7">
        <f t="shared" si="12"/>
        <v>860.77127769127469</v>
      </c>
      <c r="AF9" s="4">
        <v>4.2673110000000003</v>
      </c>
      <c r="AG9" s="4">
        <f t="shared" si="13"/>
        <v>4.3264321224737756</v>
      </c>
      <c r="AH9" s="6">
        <f t="shared" si="14"/>
        <v>0.17696600000000018</v>
      </c>
      <c r="AI9" s="7">
        <v>323</v>
      </c>
      <c r="AJ9" s="8">
        <f t="shared" si="15"/>
        <v>13211.489164086688</v>
      </c>
      <c r="AK9" s="8">
        <v>2998</v>
      </c>
      <c r="AL9" s="1">
        <v>4224</v>
      </c>
      <c r="AM9" s="8">
        <v>1495.9794922493888</v>
      </c>
      <c r="AN9" s="8">
        <f t="shared" si="16"/>
        <v>2905.9931640831296</v>
      </c>
      <c r="AO9" s="4">
        <f t="shared" si="2"/>
        <v>106.28832648759899</v>
      </c>
      <c r="AP9" s="8">
        <f t="shared" si="17"/>
        <v>680.98930780604678</v>
      </c>
    </row>
    <row r="10" spans="1:42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Monitor!AC10</f>
        <v>4200.8100000000004</v>
      </c>
      <c r="G10" s="18">
        <f t="shared" si="18"/>
        <v>20.61703817845968</v>
      </c>
      <c r="H10" s="6">
        <f>Monitor!U10</f>
        <v>4.3923999999999994</v>
      </c>
      <c r="I10" s="39">
        <f t="shared" si="19"/>
        <v>8.5588591483156478</v>
      </c>
      <c r="J10" s="8">
        <f t="shared" si="20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3"/>
        <v>3.0648963625582448</v>
      </c>
      <c r="P10" s="6">
        <f t="shared" si="4"/>
        <v>0.69169999999999998</v>
      </c>
      <c r="Q10" s="8">
        <f t="shared" si="5"/>
        <v>18.149444820484756</v>
      </c>
      <c r="R10" s="8">
        <f t="shared" si="6"/>
        <v>20.268561672280928</v>
      </c>
      <c r="S10" s="38">
        <f t="shared" si="22"/>
        <v>-2.5833333333332931E-2</v>
      </c>
      <c r="T10" s="37">
        <f t="shared" si="7"/>
        <v>-1</v>
      </c>
      <c r="U10" s="4">
        <v>4.3923999999999994</v>
      </c>
      <c r="V10" s="14">
        <f t="shared" si="8"/>
        <v>8.5588591483156478</v>
      </c>
      <c r="W10" s="14">
        <f t="shared" si="9"/>
        <v>0.34629999999999939</v>
      </c>
      <c r="X10" s="1">
        <v>275</v>
      </c>
      <c r="Y10" s="8">
        <f t="shared" si="10"/>
        <v>15972.363636363634</v>
      </c>
      <c r="Z10" s="8">
        <v>9181.43</v>
      </c>
      <c r="AA10" s="1">
        <v>1229</v>
      </c>
      <c r="AB10" s="1">
        <v>2192</v>
      </c>
      <c r="AC10" s="10">
        <f t="shared" si="11"/>
        <v>4200.8100000000004</v>
      </c>
      <c r="AD10" s="14">
        <f t="shared" si="21"/>
        <v>135.84964163306873</v>
      </c>
      <c r="AE10" s="7">
        <f t="shared" si="12"/>
        <v>956.38147709680379</v>
      </c>
      <c r="AF10" s="4">
        <v>4.4719610000000003</v>
      </c>
      <c r="AG10" s="4">
        <f t="shared" si="13"/>
        <v>4.7957601402850543</v>
      </c>
      <c r="AH10" s="6">
        <f t="shared" si="14"/>
        <v>0.20465</v>
      </c>
      <c r="AI10" s="7">
        <v>324.52</v>
      </c>
      <c r="AJ10" s="8">
        <f t="shared" si="15"/>
        <v>13780.232343152964</v>
      </c>
      <c r="AK10" s="8">
        <v>3942</v>
      </c>
      <c r="AL10" s="1">
        <v>5006</v>
      </c>
      <c r="AM10" s="8">
        <v>1965.7867345387713</v>
      </c>
      <c r="AN10" s="8">
        <f t="shared" si="16"/>
        <v>3637.9289115129236</v>
      </c>
      <c r="AO10" s="4">
        <f t="shared" si="2"/>
        <v>126.97010446122337</v>
      </c>
      <c r="AP10" s="8">
        <f t="shared" si="17"/>
        <v>813.49745928305799</v>
      </c>
    </row>
    <row r="11" spans="1:42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Monitor!AC11</f>
        <v>4678.3733333333339</v>
      </c>
      <c r="G11" s="18">
        <f t="shared" si="18"/>
        <v>11.368363085531911</v>
      </c>
      <c r="H11" s="6">
        <f>Monitor!U11</f>
        <v>4.6556999999999995</v>
      </c>
      <c r="I11" s="39">
        <f>(H11*100/H10)-100</f>
        <v>5.9944449503688162</v>
      </c>
      <c r="J11" s="8">
        <f>AD11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3"/>
        <v>3.2202866016680334</v>
      </c>
      <c r="P11" s="6">
        <f t="shared" si="4"/>
        <v>0.95108750000000009</v>
      </c>
      <c r="Q11" s="8">
        <f t="shared" si="5"/>
        <v>20.21273960568573</v>
      </c>
      <c r="R11" s="8">
        <f t="shared" si="6"/>
        <v>21.483549443957362</v>
      </c>
      <c r="S11" s="38">
        <f t="shared" si="22"/>
        <v>-0.43666666666666654</v>
      </c>
      <c r="T11" s="37">
        <f t="shared" si="7"/>
        <v>0.5</v>
      </c>
      <c r="U11" s="4">
        <v>4.6556999999999995</v>
      </c>
      <c r="V11" s="14">
        <f t="shared" si="8"/>
        <v>5.9944449503688162</v>
      </c>
      <c r="W11" s="14">
        <f t="shared" si="9"/>
        <v>0.26330000000000009</v>
      </c>
      <c r="X11" s="1">
        <v>279</v>
      </c>
      <c r="Y11" s="8">
        <f t="shared" si="10"/>
        <v>16687.096774193546</v>
      </c>
      <c r="Z11" s="8">
        <v>11497.12</v>
      </c>
      <c r="AA11" s="1">
        <v>1469</v>
      </c>
      <c r="AB11" s="1">
        <v>1069</v>
      </c>
      <c r="AC11" s="10">
        <f t="shared" si="11"/>
        <v>4678.3733333333339</v>
      </c>
      <c r="AD11" s="14">
        <f>((AC11/U11)/100)*100/7.04</f>
        <v>142.73721817700169</v>
      </c>
      <c r="AE11" s="7">
        <f t="shared" si="12"/>
        <v>1004.870015966092</v>
      </c>
      <c r="AF11" s="4">
        <v>4.7089470000000002</v>
      </c>
      <c r="AG11" s="4">
        <f t="shared" si="13"/>
        <v>5.299375374695785</v>
      </c>
      <c r="AH11" s="6">
        <f t="shared" si="14"/>
        <v>0.23698599999999992</v>
      </c>
      <c r="AI11" s="7">
        <v>325.28000000000003</v>
      </c>
      <c r="AJ11" s="8">
        <f t="shared" si="15"/>
        <v>14476.595548450565</v>
      </c>
      <c r="AK11" s="8">
        <v>5958</v>
      </c>
      <c r="AL11" s="1">
        <v>6958</v>
      </c>
      <c r="AM11" s="8">
        <v>3532.1003414965717</v>
      </c>
      <c r="AN11" s="8">
        <f t="shared" si="16"/>
        <v>5482.7001138321903</v>
      </c>
      <c r="AO11" s="4">
        <f t="shared" si="2"/>
        <v>181.72553898166194</v>
      </c>
      <c r="AP11" s="8">
        <f>AN11/AF11</f>
        <v>1164.3155282555081</v>
      </c>
    </row>
    <row r="12" spans="1:42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Monitor!AC12</f>
        <v>4859.33</v>
      </c>
      <c r="G12" s="18">
        <f t="shared" si="18"/>
        <v>3.8679398537383207</v>
      </c>
      <c r="H12" s="6">
        <f>Monitor!U12</f>
        <v>4.9643000000000006</v>
      </c>
      <c r="I12" s="39">
        <f t="shared" si="19"/>
        <v>6.6284339626694475</v>
      </c>
      <c r="J12" s="8">
        <f t="shared" si="20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3"/>
        <v>3.136916886268418</v>
      </c>
      <c r="P12" s="6">
        <f t="shared" si="4"/>
        <v>1.4698624999999998</v>
      </c>
      <c r="Q12" s="8">
        <f t="shared" si="5"/>
        <v>20.9945562164264</v>
      </c>
      <c r="R12" s="8">
        <f t="shared" si="6"/>
        <v>22.907572331687515</v>
      </c>
      <c r="S12" s="38">
        <f t="shared" si="22"/>
        <v>1.0741666666666658</v>
      </c>
      <c r="T12" s="37">
        <f t="shared" si="7"/>
        <v>3.5</v>
      </c>
      <c r="U12" s="4">
        <v>4.9643000000000006</v>
      </c>
      <c r="V12" s="14">
        <f t="shared" si="8"/>
        <v>6.6284339626694475</v>
      </c>
      <c r="W12" s="14">
        <f t="shared" si="9"/>
        <v>0.3086000000000011</v>
      </c>
      <c r="X12" s="1">
        <v>285</v>
      </c>
      <c r="Y12" s="8">
        <f t="shared" si="10"/>
        <v>17418.596491228072</v>
      </c>
      <c r="Z12" s="8">
        <v>10787.99</v>
      </c>
      <c r="AA12" s="1">
        <v>1320</v>
      </c>
      <c r="AB12" s="1">
        <v>2470</v>
      </c>
      <c r="AC12" s="10">
        <f t="shared" si="11"/>
        <v>4859.33</v>
      </c>
      <c r="AD12" s="14">
        <f t="shared" si="21"/>
        <v>139.04190694284461</v>
      </c>
      <c r="AE12" s="7">
        <f t="shared" si="12"/>
        <v>978.85502487762608</v>
      </c>
      <c r="AF12" s="4">
        <v>4.9103279999999998</v>
      </c>
      <c r="AG12" s="4">
        <f t="shared" si="13"/>
        <v>4.2765611929800684</v>
      </c>
      <c r="AH12" s="6">
        <f t="shared" si="14"/>
        <v>0.20138099999999959</v>
      </c>
      <c r="AI12" s="7">
        <v>325.28000000000003</v>
      </c>
      <c r="AJ12" s="8">
        <f t="shared" si="15"/>
        <v>15095.696015740285</v>
      </c>
      <c r="AK12" s="8">
        <v>5926</v>
      </c>
      <c r="AL12" s="1">
        <v>6433</v>
      </c>
      <c r="AM12" s="8">
        <v>3386.0764499940415</v>
      </c>
      <c r="AN12" s="8">
        <f t="shared" si="16"/>
        <v>5248.3588166646805</v>
      </c>
      <c r="AO12" s="4">
        <f t="shared" si="2"/>
        <v>166.82390845070381</v>
      </c>
      <c r="AP12" s="8">
        <f t="shared" si="17"/>
        <v>1068.8407814436594</v>
      </c>
    </row>
    <row r="13" spans="1:42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Monitor!AC13</f>
        <v>4373.1899999999996</v>
      </c>
      <c r="G13" s="19">
        <f>(F13*100/F12)-100</f>
        <v>-10.004259846522061</v>
      </c>
      <c r="H13" s="6">
        <f>Monitor!U13</f>
        <v>5.4420000000000002</v>
      </c>
      <c r="I13" s="39">
        <f t="shared" si="19"/>
        <v>9.6227061217090011</v>
      </c>
      <c r="J13" s="8">
        <f t="shared" si="20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3"/>
        <v>2.5752799485376223</v>
      </c>
      <c r="P13" s="6">
        <f t="shared" si="4"/>
        <v>1.210475</v>
      </c>
      <c r="Q13" s="8">
        <f t="shared" si="5"/>
        <v>18.894206258910952</v>
      </c>
      <c r="R13" s="8">
        <f t="shared" si="6"/>
        <v>25.111900696783724</v>
      </c>
      <c r="S13" s="38">
        <f t="shared" si="22"/>
        <v>-1.7154166666666661</v>
      </c>
      <c r="T13" s="37">
        <f t="shared" si="7"/>
        <v>0.5</v>
      </c>
      <c r="U13" s="4">
        <v>5.4420000000000002</v>
      </c>
      <c r="V13" s="14">
        <f t="shared" si="8"/>
        <v>9.6227061217090011</v>
      </c>
      <c r="W13" s="14">
        <f t="shared" si="9"/>
        <v>0.47769999999999957</v>
      </c>
      <c r="X13" s="1">
        <v>285</v>
      </c>
      <c r="Y13" s="8">
        <f t="shared" si="10"/>
        <v>19094.736842105263</v>
      </c>
      <c r="Z13" s="8">
        <v>10021.57</v>
      </c>
      <c r="AA13" s="1">
        <v>1148</v>
      </c>
      <c r="AB13" s="1">
        <v>1950</v>
      </c>
      <c r="AC13" s="10">
        <f t="shared" si="11"/>
        <v>4373.1899999999996</v>
      </c>
      <c r="AD13" s="14">
        <f t="shared" si="21"/>
        <v>114.14769595068654</v>
      </c>
      <c r="AE13" s="7">
        <f t="shared" si="12"/>
        <v>803.59977949283336</v>
      </c>
      <c r="AF13" s="4">
        <v>5.4467369999999997</v>
      </c>
      <c r="AG13" s="4">
        <f t="shared" si="13"/>
        <v>10.924097127523851</v>
      </c>
      <c r="AH13" s="6">
        <f t="shared" si="14"/>
        <v>0.53640899999999991</v>
      </c>
      <c r="AI13" s="7">
        <v>326.04000000000002</v>
      </c>
      <c r="AJ13" s="8">
        <f t="shared" si="15"/>
        <v>16705.732425469268</v>
      </c>
      <c r="AK13" s="8">
        <v>4624</v>
      </c>
      <c r="AL13" s="1">
        <v>5160</v>
      </c>
      <c r="AM13" s="8">
        <v>2802.231073086672</v>
      </c>
      <c r="AN13" s="8">
        <f t="shared" si="16"/>
        <v>4195.4103576955577</v>
      </c>
      <c r="AO13" s="4">
        <f t="shared" si="2"/>
        <v>120.2218250422484</v>
      </c>
      <c r="AP13" s="8">
        <f t="shared" si="17"/>
        <v>770.26123304568546</v>
      </c>
    </row>
    <row r="14" spans="1:42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Monitor!AC14</f>
        <v>3518.5433333333331</v>
      </c>
      <c r="G14" s="19">
        <f>(F14*100/F13)-100</f>
        <v>-19.542866115276638</v>
      </c>
      <c r="H14" s="6">
        <f>Monitor!U14</f>
        <v>5.7923</v>
      </c>
      <c r="I14" s="39">
        <f t="shared" si="19"/>
        <v>6.4369717015803047</v>
      </c>
      <c r="J14" s="8">
        <f>AD14</f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3"/>
        <v>1.9466886392734399</v>
      </c>
      <c r="P14" s="6">
        <f t="shared" si="4"/>
        <v>0.69169999999999998</v>
      </c>
      <c r="Q14" s="8">
        <f t="shared" si="5"/>
        <v>15.201736826187766</v>
      </c>
      <c r="R14" s="8">
        <f t="shared" si="6"/>
        <v>26.728346638364641</v>
      </c>
      <c r="S14" s="38">
        <f t="shared" si="22"/>
        <v>-3.3949999999999996</v>
      </c>
      <c r="T14" s="37">
        <f t="shared" si="7"/>
        <v>-1</v>
      </c>
      <c r="U14" s="4">
        <v>5.7923</v>
      </c>
      <c r="V14" s="14">
        <f t="shared" si="8"/>
        <v>6.4369717015803047</v>
      </c>
      <c r="W14" s="14">
        <f t="shared" si="9"/>
        <v>0.35029999999999983</v>
      </c>
      <c r="X14" s="1">
        <v>287</v>
      </c>
      <c r="Y14" s="8">
        <f t="shared" si="10"/>
        <v>20182.229965156796</v>
      </c>
      <c r="Z14" s="8">
        <v>8341.6299999999992</v>
      </c>
      <c r="AA14" s="1">
        <v>879</v>
      </c>
      <c r="AB14" s="1">
        <v>1335</v>
      </c>
      <c r="AC14" s="10">
        <f t="shared" si="11"/>
        <v>3518.5433333333331</v>
      </c>
      <c r="AD14" s="14">
        <f t="shared" si="21"/>
        <v>86.285773720493083</v>
      </c>
      <c r="AE14" s="7">
        <f t="shared" si="12"/>
        <v>607.45184699227127</v>
      </c>
      <c r="AF14" s="4">
        <v>5.8078250000000002</v>
      </c>
      <c r="AG14" s="4">
        <f t="shared" si="13"/>
        <v>6.629437037257361</v>
      </c>
      <c r="AH14" s="6">
        <f t="shared" si="14"/>
        <v>0.36108800000000052</v>
      </c>
      <c r="AI14" s="7">
        <v>326.8</v>
      </c>
      <c r="AJ14" s="8">
        <f t="shared" si="15"/>
        <v>17771.802325581397</v>
      </c>
      <c r="AK14" s="8">
        <v>3063</v>
      </c>
      <c r="AL14" s="1">
        <v>2892</v>
      </c>
      <c r="AM14" s="8">
        <v>2014.0328229692207</v>
      </c>
      <c r="AN14" s="8">
        <f t="shared" si="16"/>
        <v>2656.3442743230735</v>
      </c>
      <c r="AO14" s="4">
        <f t="shared" si="2"/>
        <v>71.386504200603312</v>
      </c>
      <c r="AP14" s="8">
        <f t="shared" si="17"/>
        <v>457.37333241326542</v>
      </c>
    </row>
    <row r="15" spans="1:42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Monitor!AC15</f>
        <v>4522.6400000000003</v>
      </c>
      <c r="G15" s="18">
        <f t="shared" si="18"/>
        <v>28.537282947583435</v>
      </c>
      <c r="H15" s="6">
        <f>Monitor!U15</f>
        <v>6.0626999999999995</v>
      </c>
      <c r="I15" s="39">
        <f t="shared" si="19"/>
        <v>4.6682664917217664</v>
      </c>
      <c r="J15" s="8">
        <f t="shared" si="20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3"/>
        <v>2.390620164297137</v>
      </c>
      <c r="P15" s="6">
        <f t="shared" si="4"/>
        <v>0.99431874999999992</v>
      </c>
      <c r="Q15" s="8">
        <f t="shared" si="5"/>
        <v>19.539899477223958</v>
      </c>
      <c r="R15" s="8">
        <f t="shared" si="6"/>
        <v>27.976097088274656</v>
      </c>
      <c r="S15" s="38">
        <f t="shared" si="22"/>
        <v>-1.6495833333333336</v>
      </c>
      <c r="T15" s="37">
        <f t="shared" si="7"/>
        <v>-1</v>
      </c>
      <c r="U15" s="4">
        <v>6.0626999999999995</v>
      </c>
      <c r="V15" s="14">
        <f t="shared" si="8"/>
        <v>4.6682664917217664</v>
      </c>
      <c r="W15" s="14">
        <f t="shared" si="9"/>
        <v>0.27039999999999953</v>
      </c>
      <c r="X15" s="1">
        <v>290</v>
      </c>
      <c r="Y15" s="8">
        <f t="shared" si="10"/>
        <v>20905.862068965518</v>
      </c>
      <c r="Z15" s="8">
        <v>10453.92</v>
      </c>
      <c r="AA15" s="1">
        <v>1111</v>
      </c>
      <c r="AB15" s="1">
        <v>2003</v>
      </c>
      <c r="AC15" s="10">
        <f t="shared" si="11"/>
        <v>4522.6400000000003</v>
      </c>
      <c r="AD15" s="14">
        <f t="shared" si="21"/>
        <v>105.96276486473926</v>
      </c>
      <c r="AE15" s="7">
        <f t="shared" si="12"/>
        <v>745.97786464776436</v>
      </c>
      <c r="AF15" s="4">
        <v>6.1809219999999998</v>
      </c>
      <c r="AG15" s="4">
        <f t="shared" si="13"/>
        <v>6.4240399805434691</v>
      </c>
      <c r="AH15" s="6">
        <f t="shared" si="14"/>
        <v>0.37309699999999957</v>
      </c>
      <c r="AI15" s="7">
        <v>327.56</v>
      </c>
      <c r="AJ15" s="8">
        <f t="shared" si="15"/>
        <v>18869.58725119062</v>
      </c>
      <c r="AK15" s="8">
        <v>3557</v>
      </c>
      <c r="AL15" s="1">
        <v>3965</v>
      </c>
      <c r="AM15" s="8">
        <v>2733.2646902419569</v>
      </c>
      <c r="AN15" s="8">
        <f t="shared" si="16"/>
        <v>3418.4215634139855</v>
      </c>
      <c r="AO15" s="4">
        <f t="shared" si="2"/>
        <v>86.32123243964989</v>
      </c>
      <c r="AP15" s="8">
        <f t="shared" si="17"/>
        <v>553.06013624083687</v>
      </c>
    </row>
    <row r="16" spans="1:42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Monitor!AC16</f>
        <v>4723.0033333333331</v>
      </c>
      <c r="G16" s="18">
        <f>(F16*100/F15)-100</f>
        <v>4.4302295414477584</v>
      </c>
      <c r="H16" s="6">
        <f>Monitor!U16</f>
        <v>6.4112</v>
      </c>
      <c r="I16" s="39">
        <f t="shared" si="19"/>
        <v>5.7482639747967141</v>
      </c>
      <c r="J16" s="8">
        <f t="shared" si="20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3"/>
        <v>2.3608237442409838</v>
      </c>
      <c r="P16" s="6">
        <f t="shared" si="4"/>
        <v>1.1672437500000001</v>
      </c>
      <c r="Q16" s="8">
        <f t="shared" si="5"/>
        <v>20.405561876233129</v>
      </c>
      <c r="R16" s="8">
        <f t="shared" si="6"/>
        <v>29.584236998754101</v>
      </c>
      <c r="S16" s="38">
        <f t="shared" si="22"/>
        <v>-4.7916666666666607E-2</v>
      </c>
      <c r="T16" s="37">
        <f t="shared" si="7"/>
        <v>-1</v>
      </c>
      <c r="U16" s="4">
        <v>6.4112</v>
      </c>
      <c r="V16" s="14">
        <f t="shared" si="8"/>
        <v>5.7482639747967141</v>
      </c>
      <c r="W16" s="14">
        <f t="shared" si="9"/>
        <v>0.34850000000000048</v>
      </c>
      <c r="X16" s="1">
        <v>293</v>
      </c>
      <c r="Y16" s="8">
        <f t="shared" si="10"/>
        <v>21881.228668941978</v>
      </c>
      <c r="Z16" s="8">
        <v>10783.01</v>
      </c>
      <c r="AA16" s="1">
        <v>1211</v>
      </c>
      <c r="AB16" s="1">
        <v>2175</v>
      </c>
      <c r="AC16" s="10">
        <f t="shared" si="11"/>
        <v>4723.0033333333331</v>
      </c>
      <c r="AD16" s="14">
        <f>((AC16/U16)/100)*100/7.04</f>
        <v>104.64205691649461</v>
      </c>
      <c r="AE16" s="7">
        <f t="shared" si="12"/>
        <v>736.68008069212203</v>
      </c>
      <c r="AF16" s="4">
        <v>6.5681760000000002</v>
      </c>
      <c r="AG16" s="4">
        <f t="shared" si="13"/>
        <v>6.2653112270305229</v>
      </c>
      <c r="AH16" s="6">
        <f t="shared" si="14"/>
        <v>0.38725400000000043</v>
      </c>
      <c r="AI16" s="7">
        <v>329.08</v>
      </c>
      <c r="AJ16" s="8">
        <f t="shared" si="15"/>
        <v>19959.207487541022</v>
      </c>
      <c r="AK16" s="1">
        <v>3821</v>
      </c>
      <c r="AL16" s="1">
        <v>4256</v>
      </c>
      <c r="AM16" s="1">
        <v>2951</v>
      </c>
      <c r="AN16" s="8">
        <f t="shared" si="16"/>
        <v>3676</v>
      </c>
      <c r="AO16" s="4">
        <f t="shared" si="2"/>
        <v>87.35263240686082</v>
      </c>
      <c r="AP16" s="8">
        <f t="shared" si="17"/>
        <v>559.66831583075725</v>
      </c>
    </row>
    <row r="17" spans="1:42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Monitor!AC17</f>
        <v>4723.5</v>
      </c>
      <c r="G17" s="18">
        <f t="shared" si="18"/>
        <v>1.0515907603988239E-2</v>
      </c>
      <c r="H17" s="6">
        <f>Monitor!U17</f>
        <v>6.7104999999999997</v>
      </c>
      <c r="I17" s="39">
        <f t="shared" si="19"/>
        <v>4.6683928125779772</v>
      </c>
      <c r="J17" s="8">
        <f t="shared" si="20"/>
        <v>99.985351992467713</v>
      </c>
      <c r="K17" s="6">
        <f t="shared" ref="K17:K33" ca="1" si="23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3"/>
        <v>2.2557640781896975</v>
      </c>
      <c r="P17" s="6">
        <f t="shared" si="4"/>
        <v>1.4698624999999998</v>
      </c>
      <c r="Q17" s="8">
        <f t="shared" si="5"/>
        <v>20.407707706266109</v>
      </c>
      <c r="R17" s="8">
        <f t="shared" si="6"/>
        <v>30.965345392459973</v>
      </c>
      <c r="S17" s="38">
        <f t="shared" si="22"/>
        <v>1.9750000000000001</v>
      </c>
      <c r="T17" s="37">
        <f t="shared" si="7"/>
        <v>-1</v>
      </c>
      <c r="U17" s="4">
        <v>6.7104999999999997</v>
      </c>
      <c r="V17" s="14">
        <f t="shared" si="8"/>
        <v>4.6683928125779772</v>
      </c>
      <c r="W17" s="14">
        <f t="shared" si="9"/>
        <v>0.29929999999999968</v>
      </c>
      <c r="X17" s="1">
        <v>295</v>
      </c>
      <c r="Y17" s="8">
        <f t="shared" si="10"/>
        <v>22747.457627118645</v>
      </c>
      <c r="Z17" s="8">
        <v>10717.5</v>
      </c>
      <c r="AA17" s="1">
        <v>1248</v>
      </c>
      <c r="AB17" s="1">
        <v>2205</v>
      </c>
      <c r="AC17" s="8">
        <f t="shared" si="11"/>
        <v>4723.5</v>
      </c>
      <c r="AD17" s="14">
        <f>((AC17/U17)/100)*100/7.04</f>
        <v>99.985351992467713</v>
      </c>
      <c r="AE17" s="7">
        <f>AC17/U17</f>
        <v>703.89687802697267</v>
      </c>
      <c r="AF17" s="4">
        <v>7.1306700000000003</v>
      </c>
      <c r="AG17" s="4">
        <f t="shared" si="13"/>
        <v>8.5639300773913476</v>
      </c>
      <c r="AH17" s="6">
        <f t="shared" si="14"/>
        <v>0.56249400000000005</v>
      </c>
      <c r="AI17" s="7">
        <v>330.6</v>
      </c>
      <c r="AJ17" s="8">
        <f t="shared" si="15"/>
        <v>21568.874773139745</v>
      </c>
      <c r="AK17" s="1">
        <v>4715</v>
      </c>
      <c r="AL17" s="1">
        <v>5408</v>
      </c>
      <c r="AM17" s="1">
        <v>3578</v>
      </c>
      <c r="AN17" s="8">
        <f t="shared" si="16"/>
        <v>4567</v>
      </c>
      <c r="AO17" s="4">
        <f>((AN17/AF17)/100)*100/6.407</f>
        <v>99.964534828797341</v>
      </c>
      <c r="AP17" s="8">
        <f t="shared" si="17"/>
        <v>640.47277464810452</v>
      </c>
    </row>
    <row r="18" spans="1:42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Monitor!AC18</f>
        <v>5432.05</v>
      </c>
      <c r="G18" s="18">
        <f t="shared" si="18"/>
        <v>15.000529268550864</v>
      </c>
      <c r="H18" s="6">
        <f>Monitor!U18</f>
        <v>7.0955000000000004</v>
      </c>
      <c r="I18" s="39">
        <f t="shared" si="19"/>
        <v>5.7372774010878658</v>
      </c>
      <c r="J18" s="8">
        <f t="shared" si="20"/>
        <v>108.74469894491386</v>
      </c>
      <c r="K18" s="6">
        <f t="shared" ca="1" si="23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3"/>
        <v>2.4533832274948577</v>
      </c>
      <c r="P18" s="6">
        <f t="shared" si="4"/>
        <v>1.3834</v>
      </c>
      <c r="Q18" s="8">
        <f t="shared" si="5"/>
        <v>23.46897187378487</v>
      </c>
      <c r="R18" s="8">
        <f t="shared" si="6"/>
        <v>32.741913155830382</v>
      </c>
      <c r="S18" s="38">
        <f t="shared" si="22"/>
        <v>2.6829166666666664</v>
      </c>
      <c r="T18" s="37">
        <f t="shared" si="7"/>
        <v>2</v>
      </c>
      <c r="U18" s="4">
        <v>7.0955000000000004</v>
      </c>
      <c r="V18" s="14">
        <f t="shared" si="8"/>
        <v>5.7372774010878658</v>
      </c>
      <c r="W18" s="14">
        <f t="shared" si="9"/>
        <v>0.38500000000000068</v>
      </c>
      <c r="X18" s="1">
        <v>298</v>
      </c>
      <c r="Y18" s="8">
        <f t="shared" si="10"/>
        <v>23810.40268456376</v>
      </c>
      <c r="Z18" s="8">
        <v>12463.15</v>
      </c>
      <c r="AA18" s="1">
        <v>1418</v>
      </c>
      <c r="AB18" s="1">
        <v>2415</v>
      </c>
      <c r="AC18" s="8">
        <f t="shared" si="11"/>
        <v>5432.05</v>
      </c>
      <c r="AD18" s="14">
        <f>((AC18/U18)/100)*100/7.04</f>
        <v>108.74469894491386</v>
      </c>
      <c r="AE18" s="7">
        <f>AC18/U18</f>
        <v>765.56268057219359</v>
      </c>
      <c r="AF18" s="4">
        <v>7.8016750000000004</v>
      </c>
      <c r="AG18" s="4">
        <f t="shared" si="13"/>
        <v>9.4101255562240311</v>
      </c>
      <c r="AH18" s="6">
        <f t="shared" si="14"/>
        <v>0.67100500000000007</v>
      </c>
      <c r="AI18" s="7">
        <v>331.36</v>
      </c>
      <c r="AJ18" s="8">
        <f t="shared" si="15"/>
        <v>23544.407894736843</v>
      </c>
      <c r="AK18" s="1">
        <v>5541</v>
      </c>
      <c r="AL18" s="1">
        <v>6596</v>
      </c>
      <c r="AM18" s="1">
        <v>4119</v>
      </c>
      <c r="AN18" s="8">
        <f t="shared" si="16"/>
        <v>5418.666666666667</v>
      </c>
      <c r="AO18" s="4">
        <f t="shared" ref="AO18:AO35" si="24">((AN18/AF18)/100)*100/6.407</f>
        <v>108.40513566015885</v>
      </c>
      <c r="AP18" s="8">
        <f t="shared" si="17"/>
        <v>694.55170417463773</v>
      </c>
    </row>
    <row r="19" spans="1:42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Monitor!AC19</f>
        <v>5794.94</v>
      </c>
      <c r="G19" s="18">
        <f t="shared" si="18"/>
        <v>6.6805349729844181</v>
      </c>
      <c r="H19" s="6">
        <f>Monitor!U19</f>
        <v>7.4917999999999996</v>
      </c>
      <c r="I19" s="39">
        <f t="shared" si="19"/>
        <v>5.5852300753998918</v>
      </c>
      <c r="J19" s="8">
        <f t="shared" si="20"/>
        <v>109.87277908695326</v>
      </c>
      <c r="K19" s="6">
        <f t="shared" ca="1" si="23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3"/>
        <v>2.4788337821113307</v>
      </c>
      <c r="P19" s="6">
        <f t="shared" si="4"/>
        <v>1.210475</v>
      </c>
      <c r="Q19" s="8">
        <f t="shared" si="5"/>
        <v>25.036824747612943</v>
      </c>
      <c r="R19" s="8">
        <f t="shared" si="6"/>
        <v>34.570624336671131</v>
      </c>
      <c r="S19" s="38">
        <f t="shared" si="22"/>
        <v>0.93041666666666956</v>
      </c>
      <c r="T19" s="37">
        <f t="shared" si="7"/>
        <v>-1</v>
      </c>
      <c r="U19" s="4">
        <v>7.4917999999999996</v>
      </c>
      <c r="V19" s="14">
        <f t="shared" si="8"/>
        <v>5.5852300753998918</v>
      </c>
      <c r="W19" s="14">
        <f t="shared" si="9"/>
        <v>0.39629999999999921</v>
      </c>
      <c r="X19" s="1">
        <v>301</v>
      </c>
      <c r="Y19" s="8">
        <f t="shared" si="10"/>
        <v>24889.70099667774</v>
      </c>
      <c r="Z19" s="8">
        <v>13264.82</v>
      </c>
      <c r="AA19" s="1">
        <v>1468</v>
      </c>
      <c r="AB19" s="1">
        <v>2652</v>
      </c>
      <c r="AC19" s="8">
        <f t="shared" si="11"/>
        <v>5794.94</v>
      </c>
      <c r="AD19" s="14">
        <f t="shared" si="21"/>
        <v>109.87277908695326</v>
      </c>
      <c r="AE19" s="7">
        <f t="shared" si="12"/>
        <v>773.50436477215089</v>
      </c>
      <c r="AF19" s="4">
        <v>8.6914390000000008</v>
      </c>
      <c r="AG19" s="4">
        <f t="shared" si="13"/>
        <v>11.404781665475682</v>
      </c>
      <c r="AH19" s="6">
        <f t="shared" si="14"/>
        <v>0.88976400000000044</v>
      </c>
      <c r="AI19" s="7">
        <v>332.12</v>
      </c>
      <c r="AJ19" s="8">
        <f t="shared" si="15"/>
        <v>26169.574250270991</v>
      </c>
      <c r="AK19" s="1">
        <v>5614</v>
      </c>
      <c r="AL19" s="1">
        <v>8067</v>
      </c>
      <c r="AM19" s="1">
        <v>4399</v>
      </c>
      <c r="AN19" s="8">
        <f t="shared" si="16"/>
        <v>6026.666666666667</v>
      </c>
      <c r="AO19" s="4">
        <f t="shared" si="24"/>
        <v>108.22578908104452</v>
      </c>
      <c r="AP19" s="8">
        <f t="shared" si="17"/>
        <v>693.40263064225223</v>
      </c>
    </row>
    <row r="20" spans="1:42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Monitor!AC20</f>
        <v>3752.1299999999997</v>
      </c>
      <c r="G20" s="19">
        <f t="shared" si="18"/>
        <v>-35.251616065049859</v>
      </c>
      <c r="H20" s="6">
        <f>Monitor!U20</f>
        <v>8.2623999999999995</v>
      </c>
      <c r="I20" s="39">
        <f t="shared" si="19"/>
        <v>10.285912597773574</v>
      </c>
      <c r="J20" s="8">
        <f t="shared" si="20"/>
        <v>64.505835031423828</v>
      </c>
      <c r="K20" s="6">
        <f t="shared" ca="1" si="23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3"/>
        <v>1.45531262927872</v>
      </c>
      <c r="P20" s="6">
        <f t="shared" si="4"/>
        <v>1.6427874999999998</v>
      </c>
      <c r="Q20" s="8">
        <f t="shared" si="5"/>
        <v>16.210939412705038</v>
      </c>
      <c r="R20" s="8">
        <f t="shared" si="6"/>
        <v>38.126528540445761</v>
      </c>
      <c r="S20" s="38">
        <f t="shared" si="22"/>
        <v>-3.0641666666666678</v>
      </c>
      <c r="T20" s="37">
        <f t="shared" si="7"/>
        <v>-2.5</v>
      </c>
      <c r="U20" s="4">
        <v>8.2623999999999995</v>
      </c>
      <c r="V20" s="14">
        <f t="shared" si="8"/>
        <v>10.285912597773574</v>
      </c>
      <c r="W20" s="14">
        <f t="shared" si="9"/>
        <v>0.77059999999999995</v>
      </c>
      <c r="X20" s="1">
        <v>304</v>
      </c>
      <c r="Y20" s="8">
        <f>(U20*1000000000000)/(X20*1000000)</f>
        <v>27178.947368421053</v>
      </c>
      <c r="Z20" s="8">
        <v>8776.39</v>
      </c>
      <c r="AA20" s="1">
        <v>903</v>
      </c>
      <c r="AB20" s="1">
        <v>1577</v>
      </c>
      <c r="AC20" s="8">
        <f t="shared" si="11"/>
        <v>3752.1299999999997</v>
      </c>
      <c r="AD20" s="14">
        <f t="shared" si="21"/>
        <v>64.505835031423828</v>
      </c>
      <c r="AE20" s="7">
        <f t="shared" si="12"/>
        <v>454.12107862122383</v>
      </c>
      <c r="AF20" s="4">
        <v>9.4237800000000007</v>
      </c>
      <c r="AG20" s="4">
        <f t="shared" si="13"/>
        <v>8.4260040253403332</v>
      </c>
      <c r="AH20" s="6">
        <f t="shared" si="14"/>
        <v>0.73234099999999991</v>
      </c>
      <c r="AI20" s="7">
        <v>333.64</v>
      </c>
      <c r="AJ20" s="8">
        <f t="shared" si="15"/>
        <v>28245.354274067857</v>
      </c>
      <c r="AK20" s="1">
        <v>3217</v>
      </c>
      <c r="AL20" s="1">
        <v>4810</v>
      </c>
      <c r="AM20" s="1">
        <v>2447</v>
      </c>
      <c r="AN20" s="8">
        <f t="shared" si="16"/>
        <v>3491.3333333333335</v>
      </c>
      <c r="AO20" s="4">
        <f t="shared" si="24"/>
        <v>57.824442188747952</v>
      </c>
      <c r="AP20" s="8">
        <f t="shared" si="17"/>
        <v>370.48120110330814</v>
      </c>
    </row>
    <row r="21" spans="1:42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Monitor!AC21</f>
        <v>4604.0166666666664</v>
      </c>
      <c r="G21" s="18">
        <f>(F21*100/F20)-100</f>
        <v>22.7040818592817</v>
      </c>
      <c r="H21" s="6">
        <f>Monitor!U21</f>
        <v>8.4457000000000004</v>
      </c>
      <c r="I21" s="39">
        <f t="shared" si="19"/>
        <v>2.2184837335398981</v>
      </c>
      <c r="J21" s="8">
        <f>AD21</f>
        <v>77.433444255836108</v>
      </c>
      <c r="K21" s="6">
        <f t="shared" ca="1" si="23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3"/>
        <v>1.7469717165768262</v>
      </c>
      <c r="P21" s="6">
        <f t="shared" si="4"/>
        <v>-0.172925</v>
      </c>
      <c r="Q21" s="8">
        <f t="shared" si="5"/>
        <v>19.891484367124153</v>
      </c>
      <c r="R21" s="8">
        <f t="shared" si="6"/>
        <v>38.972359374279002</v>
      </c>
      <c r="S21" s="38">
        <f t="shared" si="22"/>
        <v>-3.3133333333333348</v>
      </c>
      <c r="T21" s="37">
        <f t="shared" si="7"/>
        <v>-2.5</v>
      </c>
      <c r="U21" s="4">
        <v>8.4457000000000004</v>
      </c>
      <c r="V21" s="14">
        <f t="shared" si="8"/>
        <v>2.2184837335398981</v>
      </c>
      <c r="W21" s="14">
        <f t="shared" si="9"/>
        <v>0.18330000000000091</v>
      </c>
      <c r="X21" s="1">
        <v>307</v>
      </c>
      <c r="Y21" s="8">
        <f t="shared" si="10"/>
        <v>27510.423452768729</v>
      </c>
      <c r="Z21" s="8">
        <v>10428.049999999999</v>
      </c>
      <c r="AA21" s="1">
        <v>1115</v>
      </c>
      <c r="AB21" s="1">
        <v>2269</v>
      </c>
      <c r="AC21" s="8">
        <f t="shared" si="11"/>
        <v>4604.0166666666664</v>
      </c>
      <c r="AD21" s="14">
        <f>((AC21/U21)/100)*100/7.04</f>
        <v>77.433444255836108</v>
      </c>
      <c r="AE21" s="7">
        <f t="shared" si="12"/>
        <v>545.13144756108625</v>
      </c>
      <c r="AF21" s="4">
        <v>9.3822489999999998</v>
      </c>
      <c r="AG21" s="4">
        <f t="shared" si="13"/>
        <v>-0.4407042609229137</v>
      </c>
      <c r="AH21" s="6">
        <f t="shared" si="14"/>
        <v>-4.1531000000000873E-2</v>
      </c>
      <c r="AI21" s="7">
        <v>334.4</v>
      </c>
      <c r="AJ21" s="8">
        <f t="shared" si="15"/>
        <v>28056.96471291866</v>
      </c>
      <c r="AK21" s="1">
        <v>3936</v>
      </c>
      <c r="AL21" s="1">
        <v>5957</v>
      </c>
      <c r="AM21" s="1">
        <v>2964</v>
      </c>
      <c r="AN21" s="8">
        <f t="shared" si="16"/>
        <v>4285.666666666667</v>
      </c>
      <c r="AO21" s="4">
        <f t="shared" si="24"/>
        <v>71.294612105476091</v>
      </c>
      <c r="AP21" s="8">
        <f t="shared" si="17"/>
        <v>456.7845797597854</v>
      </c>
    </row>
    <row r="22" spans="1:42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Monitor!AC22</f>
        <v>5162.17</v>
      </c>
      <c r="G22" s="18">
        <f t="shared" si="18"/>
        <v>12.123182293721797</v>
      </c>
      <c r="H22" s="6">
        <f>Monitor!U22</f>
        <v>8.825899999999999</v>
      </c>
      <c r="I22" s="39">
        <f t="shared" si="19"/>
        <v>4.5016990894774693</v>
      </c>
      <c r="J22" s="8">
        <f t="shared" si="20"/>
        <v>83.080794490183351</v>
      </c>
      <c r="K22" s="6">
        <f t="shared" ca="1" si="23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3"/>
        <v>1.8743812774948729</v>
      </c>
      <c r="P22" s="6">
        <f t="shared" si="4"/>
        <v>0.69169999999999998</v>
      </c>
      <c r="Q22" s="8">
        <f t="shared" si="5"/>
        <v>22.302965277877789</v>
      </c>
      <c r="R22" s="8">
        <f t="shared" si="6"/>
        <v>40.726777721378802</v>
      </c>
      <c r="S22" s="38">
        <f t="shared" si="22"/>
        <v>-0.86874999999999991</v>
      </c>
      <c r="T22" s="37">
        <f t="shared" si="7"/>
        <v>-2.5</v>
      </c>
      <c r="U22" s="4">
        <v>8.825899999999999</v>
      </c>
      <c r="V22" s="14">
        <f t="shared" si="8"/>
        <v>4.5016990894774693</v>
      </c>
      <c r="W22" s="14">
        <f t="shared" si="9"/>
        <v>0.38019999999999854</v>
      </c>
      <c r="X22" s="1">
        <v>309</v>
      </c>
      <c r="Y22" s="8">
        <f t="shared" si="10"/>
        <v>28562.78317152103</v>
      </c>
      <c r="Z22" s="8">
        <v>11577.51</v>
      </c>
      <c r="AA22" s="1">
        <v>1257</v>
      </c>
      <c r="AB22" s="1">
        <v>2652</v>
      </c>
      <c r="AC22" s="8">
        <f t="shared" si="11"/>
        <v>5162.17</v>
      </c>
      <c r="AD22" s="14">
        <f t="shared" si="21"/>
        <v>83.080794490183351</v>
      </c>
      <c r="AE22" s="7">
        <f t="shared" si="12"/>
        <v>584.88879321089075</v>
      </c>
      <c r="AF22" s="4">
        <v>9.3207719999999998</v>
      </c>
      <c r="AG22" s="4">
        <f t="shared" si="13"/>
        <v>-0.65524801143095601</v>
      </c>
      <c r="AH22" s="6">
        <f t="shared" si="14"/>
        <v>-6.1477000000000004E-2</v>
      </c>
      <c r="AI22" s="3">
        <v>335</v>
      </c>
      <c r="AJ22" s="8">
        <f t="shared" si="15"/>
        <v>27823.200000000001</v>
      </c>
      <c r="AK22" s="1">
        <v>3804</v>
      </c>
      <c r="AL22" s="1">
        <v>6914</v>
      </c>
      <c r="AM22" s="1">
        <v>2792</v>
      </c>
      <c r="AN22" s="8">
        <f t="shared" si="16"/>
        <v>4503.333333333333</v>
      </c>
      <c r="AO22" s="4">
        <f t="shared" si="24"/>
        <v>75.409747341450469</v>
      </c>
      <c r="AP22" s="8">
        <f t="shared" si="17"/>
        <v>483.15025121667315</v>
      </c>
    </row>
    <row r="23" spans="1:42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Monitor!AC23</f>
        <v>5359.8533333333335</v>
      </c>
      <c r="G23" s="18">
        <f t="shared" si="18"/>
        <v>3.8294618994208633</v>
      </c>
      <c r="H23" s="6">
        <f>Monitor!U23</f>
        <v>9.7302999999999997</v>
      </c>
      <c r="I23" s="39">
        <f t="shared" si="19"/>
        <v>10.247113608810437</v>
      </c>
      <c r="J23" s="8">
        <f t="shared" si="20"/>
        <v>78.244535423399384</v>
      </c>
      <c r="K23" s="6">
        <f t="shared" ca="1" si="23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3"/>
        <v>1.7652707002125889</v>
      </c>
      <c r="P23" s="6">
        <f t="shared" si="4"/>
        <v>1.3834</v>
      </c>
      <c r="Q23" s="8">
        <f t="shared" si="5"/>
        <v>23.15704883563518</v>
      </c>
      <c r="R23" s="8">
        <f t="shared" si="6"/>
        <v>44.900096903696188</v>
      </c>
      <c r="S23" s="38">
        <f t="shared" si="22"/>
        <v>-6.5833333333333313E-2</v>
      </c>
      <c r="T23" s="37">
        <f t="shared" si="7"/>
        <v>-2.5</v>
      </c>
      <c r="U23" s="4">
        <v>9.7302999999999997</v>
      </c>
      <c r="V23" s="14">
        <f t="shared" si="8"/>
        <v>10.247113608810437</v>
      </c>
      <c r="W23" s="14">
        <f t="shared" si="9"/>
        <v>0.90440000000000076</v>
      </c>
      <c r="X23" s="1">
        <v>311</v>
      </c>
      <c r="Y23" s="8">
        <f t="shared" si="10"/>
        <v>31287.138263665594</v>
      </c>
      <c r="Z23" s="8">
        <v>12217.56</v>
      </c>
      <c r="AA23" s="1">
        <v>1257</v>
      </c>
      <c r="AB23" s="1">
        <v>2605</v>
      </c>
      <c r="AC23" s="8">
        <f t="shared" si="11"/>
        <v>5359.8533333333335</v>
      </c>
      <c r="AD23" s="14">
        <f t="shared" si="21"/>
        <v>78.244535423399384</v>
      </c>
      <c r="AE23" s="7">
        <f t="shared" si="12"/>
        <v>550.84152938073169</v>
      </c>
      <c r="AF23" s="4">
        <v>9.5350470000000005</v>
      </c>
      <c r="AG23" s="4">
        <f t="shared" si="13"/>
        <v>2.2988975591292302</v>
      </c>
      <c r="AH23" s="6">
        <f t="shared" si="14"/>
        <v>0.21427500000000066</v>
      </c>
      <c r="AI23" s="3">
        <v>334</v>
      </c>
      <c r="AJ23" s="8">
        <f t="shared" si="15"/>
        <v>28548.04491017964</v>
      </c>
      <c r="AK23" s="1">
        <v>3159</v>
      </c>
      <c r="AL23" s="1">
        <v>5898</v>
      </c>
      <c r="AM23" s="1">
        <v>2316</v>
      </c>
      <c r="AN23" s="8">
        <f t="shared" si="16"/>
        <v>3791</v>
      </c>
      <c r="AO23" s="4">
        <f t="shared" si="24"/>
        <v>62.054920323264966</v>
      </c>
      <c r="AP23" s="8">
        <f t="shared" si="17"/>
        <v>397.58587451115864</v>
      </c>
    </row>
    <row r="24" spans="1:42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Monitor!AC24</f>
        <v>5849.7133333333331</v>
      </c>
      <c r="G24" s="18">
        <f t="shared" si="18"/>
        <v>9.1394291883608645</v>
      </c>
      <c r="H24" s="6">
        <f>Monitor!U24</f>
        <v>10.471200000000001</v>
      </c>
      <c r="I24" s="39">
        <f t="shared" si="19"/>
        <v>7.6143592694983795</v>
      </c>
      <c r="J24" s="8">
        <f t="shared" si="20"/>
        <v>79.353387328476117</v>
      </c>
      <c r="K24" s="6">
        <f t="shared" ca="1" si="23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>J24*MAX($D$2:$D$37)/MAX($J$2:$J$37)</f>
        <v>1.7902874476226769</v>
      </c>
      <c r="P24" s="6">
        <f t="shared" si="4"/>
        <v>0.90785625000000003</v>
      </c>
      <c r="Q24" s="8">
        <f t="shared" si="5"/>
        <v>25.2734709160822</v>
      </c>
      <c r="R24" s="8">
        <f t="shared" si="6"/>
        <v>48.318951594296543</v>
      </c>
      <c r="S24" s="38">
        <f t="shared" si="22"/>
        <v>1.6666666666666774E-3</v>
      </c>
      <c r="T24" s="37">
        <f t="shared" si="7"/>
        <v>-2.5</v>
      </c>
      <c r="U24" s="4">
        <v>10.471200000000001</v>
      </c>
      <c r="V24" s="14">
        <f t="shared" si="8"/>
        <v>7.6143592694983795</v>
      </c>
      <c r="W24" s="14">
        <f t="shared" si="9"/>
        <v>0.74090000000000167</v>
      </c>
      <c r="X24" s="1">
        <v>313</v>
      </c>
      <c r="Y24" s="8">
        <f t="shared" si="10"/>
        <v>33454.313099041537</v>
      </c>
      <c r="Z24" s="8">
        <v>13104.14</v>
      </c>
      <c r="AA24" s="1">
        <v>1426</v>
      </c>
      <c r="AB24" s="1">
        <v>3019</v>
      </c>
      <c r="AC24" s="8">
        <f t="shared" si="11"/>
        <v>5849.7133333333331</v>
      </c>
      <c r="AD24" s="14">
        <f t="shared" si="21"/>
        <v>79.353387328476117</v>
      </c>
      <c r="AE24" s="7">
        <f t="shared" si="12"/>
        <v>558.64784679247191</v>
      </c>
      <c r="AF24" s="4">
        <v>9.8079680000000007</v>
      </c>
      <c r="AG24" s="4">
        <f t="shared" si="13"/>
        <v>2.8622931800965432</v>
      </c>
      <c r="AH24" s="6">
        <f t="shared" si="14"/>
        <v>0.27292100000000019</v>
      </c>
      <c r="AI24" s="3">
        <v>335</v>
      </c>
      <c r="AJ24" s="8">
        <f t="shared" si="15"/>
        <v>29277.516417910447</v>
      </c>
      <c r="AK24" s="1">
        <v>3641</v>
      </c>
      <c r="AL24" s="1">
        <v>7612</v>
      </c>
      <c r="AM24" s="1">
        <v>2635</v>
      </c>
      <c r="AN24" s="8">
        <f t="shared" si="16"/>
        <v>4629.333333333333</v>
      </c>
      <c r="AO24" s="4">
        <f t="shared" si="24"/>
        <v>73.668985448397677</v>
      </c>
      <c r="AP24" s="8">
        <f t="shared" si="17"/>
        <v>471.99718976788392</v>
      </c>
    </row>
    <row r="25" spans="1:42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Monitor!AC25</f>
        <v>7533.5533333333333</v>
      </c>
      <c r="G25" s="18">
        <f t="shared" si="18"/>
        <v>28.785000290612544</v>
      </c>
      <c r="H25" s="6">
        <f>Monitor!U25</f>
        <v>11.0656</v>
      </c>
      <c r="I25" s="39">
        <f t="shared" si="19"/>
        <v>5.6765222706088849</v>
      </c>
      <c r="J25" s="8">
        <f t="shared" si="20"/>
        <v>96.70573738213541</v>
      </c>
      <c r="K25" s="6">
        <f t="shared" ca="1" si="23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3"/>
        <v>2.1817728716692559</v>
      </c>
      <c r="P25" s="6">
        <f t="shared" si="4"/>
        <v>0.64846874999999993</v>
      </c>
      <c r="Q25" s="8">
        <f t="shared" si="5"/>
        <v>32.548439592724343</v>
      </c>
      <c r="R25" s="8">
        <f t="shared" si="6"/>
        <v>51.061787642471515</v>
      </c>
      <c r="S25" s="38">
        <f t="shared" si="22"/>
        <v>-1.333333333333335E-2</v>
      </c>
      <c r="T25" s="37">
        <f t="shared" si="7"/>
        <v>-2.5</v>
      </c>
      <c r="U25" s="4">
        <v>11.0656</v>
      </c>
      <c r="V25" s="14">
        <f t="shared" si="8"/>
        <v>5.6765222706088849</v>
      </c>
      <c r="W25" s="14">
        <f t="shared" si="9"/>
        <v>0.59439999999999849</v>
      </c>
      <c r="X25" s="1">
        <v>316</v>
      </c>
      <c r="Y25" s="8">
        <f t="shared" si="10"/>
        <v>35017.721518987339</v>
      </c>
      <c r="Z25" s="8">
        <v>16576.66</v>
      </c>
      <c r="AA25" s="1">
        <v>1848</v>
      </c>
      <c r="AB25" s="1">
        <v>4176</v>
      </c>
      <c r="AC25" s="8">
        <f t="shared" si="11"/>
        <v>7533.5533333333333</v>
      </c>
      <c r="AD25" s="14">
        <f t="shared" si="21"/>
        <v>96.70573738213541</v>
      </c>
      <c r="AE25" s="7">
        <f t="shared" si="12"/>
        <v>680.80839117023334</v>
      </c>
      <c r="AF25" s="4">
        <v>9.8494729999999997</v>
      </c>
      <c r="AG25" s="4">
        <f t="shared" si="13"/>
        <v>0.42317633989016201</v>
      </c>
      <c r="AH25" s="6">
        <f t="shared" si="14"/>
        <v>4.1504999999999015E-2</v>
      </c>
      <c r="AI25" s="3">
        <v>336</v>
      </c>
      <c r="AJ25" s="8">
        <f t="shared" si="15"/>
        <v>29313.907738095237</v>
      </c>
      <c r="AK25" s="1">
        <v>4295</v>
      </c>
      <c r="AL25" s="1">
        <v>9552</v>
      </c>
      <c r="AM25" s="1">
        <v>3109</v>
      </c>
      <c r="AN25" s="8">
        <f t="shared" si="16"/>
        <v>5652</v>
      </c>
      <c r="AO25" s="4">
        <f t="shared" si="24"/>
        <v>89.564196718928386</v>
      </c>
      <c r="AP25" s="8">
        <f t="shared" si="17"/>
        <v>573.83780837817415</v>
      </c>
    </row>
    <row r="26" spans="1:42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Monitor!AC26</f>
        <v>8205.69</v>
      </c>
      <c r="G26" s="18">
        <f t="shared" si="18"/>
        <v>8.921907590309317</v>
      </c>
      <c r="H26" s="6">
        <f>Monitor!U26</f>
        <v>11.732100000000001</v>
      </c>
      <c r="I26" s="39">
        <f t="shared" si="19"/>
        <v>6.023170908039333</v>
      </c>
      <c r="J26" s="8">
        <f t="shared" si="20"/>
        <v>99.349729878631351</v>
      </c>
      <c r="K26" s="6">
        <f t="shared" ca="1" si="23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3"/>
        <v>2.2414238423139157</v>
      </c>
      <c r="P26" s="6">
        <f t="shared" si="4"/>
        <v>0.69169999999999998</v>
      </c>
      <c r="Q26" s="8">
        <f t="shared" si="5"/>
        <v>35.452381295274854</v>
      </c>
      <c r="R26" s="8">
        <f t="shared" si="6"/>
        <v>54.137326380877681</v>
      </c>
      <c r="S26" s="38">
        <f t="shared" si="22"/>
        <v>-3.4583333333333327E-2</v>
      </c>
      <c r="T26" s="37">
        <f t="shared" si="7"/>
        <v>-2.5</v>
      </c>
      <c r="U26" s="4">
        <v>11.732100000000001</v>
      </c>
      <c r="V26" s="14">
        <f t="shared" si="8"/>
        <v>6.023170908039333</v>
      </c>
      <c r="W26" s="14">
        <f t="shared" si="9"/>
        <v>0.66650000000000098</v>
      </c>
      <c r="X26" s="1">
        <v>319</v>
      </c>
      <c r="Y26" s="8">
        <f t="shared" si="10"/>
        <v>36777.742946708466</v>
      </c>
      <c r="Z26" s="8">
        <v>17823.07</v>
      </c>
      <c r="AA26" s="1">
        <v>2058</v>
      </c>
      <c r="AB26" s="1">
        <v>4736</v>
      </c>
      <c r="AC26" s="8">
        <f t="shared" si="11"/>
        <v>8205.69</v>
      </c>
      <c r="AD26" s="14">
        <f t="shared" si="21"/>
        <v>99.349729878631351</v>
      </c>
      <c r="AE26" s="7">
        <f t="shared" si="12"/>
        <v>699.42209834556468</v>
      </c>
      <c r="AF26" s="4">
        <v>10.328136000000001</v>
      </c>
      <c r="AG26" s="4">
        <f t="shared" si="13"/>
        <v>4.8597828533567196</v>
      </c>
      <c r="AH26" s="6">
        <f t="shared" si="14"/>
        <v>0.47866300000000095</v>
      </c>
      <c r="AI26" s="3">
        <v>337</v>
      </c>
      <c r="AJ26" s="8">
        <f t="shared" si="15"/>
        <v>30647.287833827893</v>
      </c>
      <c r="AK26" s="1">
        <v>4272</v>
      </c>
      <c r="AL26" s="1">
        <v>9805</v>
      </c>
      <c r="AM26" s="1">
        <v>3146</v>
      </c>
      <c r="AN26" s="8">
        <f t="shared" si="16"/>
        <v>5741</v>
      </c>
      <c r="AO26" s="4">
        <f t="shared" si="24"/>
        <v>86.758268288348972</v>
      </c>
      <c r="AP26" s="8">
        <f t="shared" si="17"/>
        <v>555.86022492345182</v>
      </c>
    </row>
    <row r="27" spans="1:42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Monitor!AC27</f>
        <v>8158.3433333333332</v>
      </c>
      <c r="G27" s="19">
        <f t="shared" si="18"/>
        <v>-0.57699799366862692</v>
      </c>
      <c r="H27" s="6">
        <f>Monitor!U27</f>
        <v>12.458</v>
      </c>
      <c r="I27" s="39">
        <f t="shared" si="19"/>
        <v>6.1872980966749225</v>
      </c>
      <c r="J27" s="8">
        <f t="shared" si="20"/>
        <v>93.02099752136877</v>
      </c>
      <c r="K27" s="6">
        <f t="shared" ca="1" si="23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3"/>
        <v>2.0986416564486783</v>
      </c>
      <c r="P27" s="6">
        <f t="shared" si="4"/>
        <v>4.3231249999999999E-2</v>
      </c>
      <c r="Q27" s="8">
        <f t="shared" si="5"/>
        <v>35.247821766493367</v>
      </c>
      <c r="R27" s="8">
        <f t="shared" si="6"/>
        <v>57.48696414563242</v>
      </c>
      <c r="S27" s="38">
        <f t="shared" si="22"/>
        <v>3.4166666666666679E-2</v>
      </c>
      <c r="T27" s="37">
        <f t="shared" si="7"/>
        <v>-2.5</v>
      </c>
      <c r="U27" s="4">
        <v>12.458</v>
      </c>
      <c r="V27" s="14">
        <f t="shared" si="8"/>
        <v>6.1872980966749225</v>
      </c>
      <c r="W27" s="14">
        <f t="shared" si="9"/>
        <v>0.72589999999999932</v>
      </c>
      <c r="X27" s="1">
        <v>321</v>
      </c>
      <c r="Y27" s="8">
        <f t="shared" si="10"/>
        <v>38809.968847352022</v>
      </c>
      <c r="Z27" s="8">
        <v>17425.03</v>
      </c>
      <c r="AA27" s="1">
        <v>2043</v>
      </c>
      <c r="AB27" s="1">
        <v>5007</v>
      </c>
      <c r="AC27" s="8">
        <f t="shared" si="11"/>
        <v>8158.3433333333332</v>
      </c>
      <c r="AD27" s="14">
        <f t="shared" si="21"/>
        <v>93.02099752136877</v>
      </c>
      <c r="AE27" s="7">
        <f t="shared" si="12"/>
        <v>654.86782255043613</v>
      </c>
      <c r="AF27" s="4">
        <v>10.837680000000001</v>
      </c>
      <c r="AG27" s="4">
        <f t="shared" si="13"/>
        <v>4.9335523854449548</v>
      </c>
      <c r="AH27" s="6">
        <f t="shared" si="14"/>
        <v>0.509544</v>
      </c>
      <c r="AI27" s="3">
        <v>338</v>
      </c>
      <c r="AJ27" s="8">
        <f t="shared" si="15"/>
        <v>32064.142011834319</v>
      </c>
      <c r="AK27" s="1">
        <v>4637</v>
      </c>
      <c r="AL27" s="1">
        <v>10743</v>
      </c>
      <c r="AM27" s="1">
        <v>3267</v>
      </c>
      <c r="AN27" s="8">
        <f t="shared" si="16"/>
        <v>6215.666666666667</v>
      </c>
      <c r="AO27" s="4">
        <f t="shared" si="24"/>
        <v>89.515175711904277</v>
      </c>
      <c r="AP27" s="8">
        <f t="shared" si="17"/>
        <v>573.52373078617074</v>
      </c>
    </row>
    <row r="28" spans="1:42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Monitor!AC28</f>
        <v>9127.8666666666668</v>
      </c>
      <c r="G28" s="18">
        <f t="shared" si="18"/>
        <v>11.883826087240749</v>
      </c>
      <c r="H28" s="6">
        <f>Monitor!U28</f>
        <v>13.275399999999999</v>
      </c>
      <c r="I28" s="39">
        <f t="shared" si="19"/>
        <v>6.5612457858404127</v>
      </c>
      <c r="J28" s="8">
        <f t="shared" si="20"/>
        <v>97.667261980578346</v>
      </c>
      <c r="K28" s="6">
        <f ca="1">AVERAGE(OFFSET(J29,-14,0,14,1))</f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3"/>
        <v>2.2034657757421123</v>
      </c>
      <c r="P28" s="6">
        <f t="shared" si="4"/>
        <v>0.56200625000000004</v>
      </c>
      <c r="Q28" s="8">
        <f t="shared" si="5"/>
        <v>39.436611604764025</v>
      </c>
      <c r="R28" s="8">
        <f t="shared" si="6"/>
        <v>61.258825158045326</v>
      </c>
      <c r="S28" s="38">
        <f t="shared" si="22"/>
        <v>0.28416666666666668</v>
      </c>
      <c r="T28" s="37">
        <f t="shared" si="7"/>
        <v>-2.5</v>
      </c>
      <c r="U28" s="4">
        <v>13.275399999999999</v>
      </c>
      <c r="V28" s="14">
        <f t="shared" si="8"/>
        <v>6.5612457858404127</v>
      </c>
      <c r="W28" s="14">
        <f t="shared" si="9"/>
        <v>0.81739999999999924</v>
      </c>
      <c r="X28" s="1">
        <v>323</v>
      </c>
      <c r="Y28" s="8">
        <f t="shared" si="10"/>
        <v>41100.309597523221</v>
      </c>
      <c r="Z28" s="8">
        <v>19762.599999999999</v>
      </c>
      <c r="AA28" s="1">
        <v>2238</v>
      </c>
      <c r="AB28" s="1">
        <v>5383</v>
      </c>
      <c r="AC28" s="8">
        <f t="shared" si="11"/>
        <v>9127.8666666666668</v>
      </c>
      <c r="AD28" s="14">
        <f t="shared" si="21"/>
        <v>97.667261980578346</v>
      </c>
      <c r="AE28" s="7">
        <f t="shared" si="12"/>
        <v>687.57752434327153</v>
      </c>
      <c r="AF28" s="4">
        <v>11.392602</v>
      </c>
      <c r="AG28" s="4">
        <f t="shared" si="13"/>
        <v>5.1203025001660762</v>
      </c>
      <c r="AH28" s="6">
        <f t="shared" si="14"/>
        <v>0.55492199999999947</v>
      </c>
      <c r="AI28" s="3">
        <v>339</v>
      </c>
      <c r="AJ28" s="8">
        <f t="shared" si="15"/>
        <v>33606.495575221241</v>
      </c>
      <c r="AK28" s="1">
        <v>4862</v>
      </c>
      <c r="AL28" s="1">
        <v>11481</v>
      </c>
      <c r="AM28" s="1">
        <v>3290</v>
      </c>
      <c r="AN28" s="8">
        <f t="shared" si="16"/>
        <v>6544.333333333333</v>
      </c>
      <c r="AO28" s="4">
        <f t="shared" si="24"/>
        <v>89.657734811026771</v>
      </c>
      <c r="AP28" s="8">
        <f t="shared" si="17"/>
        <v>574.4371069342485</v>
      </c>
    </row>
    <row r="29" spans="1:42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Monitor!AC29</f>
        <v>11431.74</v>
      </c>
      <c r="G29" s="18">
        <f t="shared" si="18"/>
        <v>25.239997662834682</v>
      </c>
      <c r="H29" s="6">
        <f>Monitor!U29</f>
        <v>13.8584</v>
      </c>
      <c r="I29" s="39">
        <f t="shared" si="19"/>
        <v>4.3915814212754469</v>
      </c>
      <c r="J29" s="8">
        <f t="shared" si="20"/>
        <v>117.17274032683821</v>
      </c>
      <c r="K29" s="6">
        <f ca="1">AVERAGE(OFFSET(J30,-14,0,14,1))</f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3"/>
        <v>2.6435278098760189</v>
      </c>
      <c r="P29" s="6">
        <f t="shared" si="4"/>
        <v>0.90785625000000003</v>
      </c>
      <c r="Q29" s="8">
        <f t="shared" si="5"/>
        <v>49.390411452107664</v>
      </c>
      <c r="R29" s="8">
        <f t="shared" si="6"/>
        <v>63.949056342577649</v>
      </c>
      <c r="S29" s="38">
        <f t="shared" si="22"/>
        <v>0.73791666666666667</v>
      </c>
      <c r="T29" s="37">
        <f t="shared" si="7"/>
        <v>-1</v>
      </c>
      <c r="U29" s="4">
        <v>13.8584</v>
      </c>
      <c r="V29" s="14">
        <f t="shared" si="8"/>
        <v>4.3915814212754469</v>
      </c>
      <c r="W29" s="14">
        <f t="shared" si="9"/>
        <v>0.58300000000000018</v>
      </c>
      <c r="X29" s="1">
        <v>325</v>
      </c>
      <c r="Y29" s="8">
        <f t="shared" si="10"/>
        <v>42641.230769230766</v>
      </c>
      <c r="Z29" s="8">
        <v>24719.22</v>
      </c>
      <c r="AA29" s="1">
        <v>2673</v>
      </c>
      <c r="AB29" s="1">
        <v>6903</v>
      </c>
      <c r="AC29" s="8">
        <f t="shared" si="11"/>
        <v>11431.74</v>
      </c>
      <c r="AD29" s="14">
        <f t="shared" si="21"/>
        <v>117.17274032683821</v>
      </c>
      <c r="AE29" s="7">
        <f t="shared" si="12"/>
        <v>824.89609190094097</v>
      </c>
      <c r="AF29" s="4">
        <v>11.871539</v>
      </c>
      <c r="AG29" s="4">
        <f t="shared" si="13"/>
        <v>4.2039298836209724</v>
      </c>
      <c r="AH29" s="6">
        <f t="shared" si="14"/>
        <v>0.47893700000000017</v>
      </c>
      <c r="AI29" s="3">
        <v>340</v>
      </c>
      <c r="AJ29" s="8">
        <f t="shared" si="15"/>
        <v>34916.291176470586</v>
      </c>
      <c r="AK29" s="1">
        <v>5312</v>
      </c>
      <c r="AL29" s="1">
        <v>12917</v>
      </c>
      <c r="AM29" s="1">
        <v>3503</v>
      </c>
      <c r="AN29" s="8">
        <f t="shared" si="16"/>
        <v>7244</v>
      </c>
      <c r="AO29" s="4">
        <f t="shared" si="24"/>
        <v>95.239409506135544</v>
      </c>
      <c r="AP29" s="8">
        <f t="shared" si="17"/>
        <v>610.1988967058104</v>
      </c>
    </row>
    <row r="30" spans="1:42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Monitor!AC30</f>
        <v>10822.82</v>
      </c>
      <c r="G30" s="19">
        <f t="shared" si="18"/>
        <v>-5.3265732075781926</v>
      </c>
      <c r="H30" s="6">
        <f>Monitor!U30</f>
        <v>14.4346</v>
      </c>
      <c r="I30" s="39">
        <f t="shared" si="19"/>
        <v>4.1577671304046646</v>
      </c>
      <c r="J30" s="8">
        <f t="shared" si="20"/>
        <v>106.50328975958021</v>
      </c>
      <c r="K30" s="6">
        <f ca="1">AVERAGE(OFFSET(J31,-14,0,14,1))</f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3"/>
        <v>2.4028149169969257</v>
      </c>
      <c r="P30" s="6">
        <f t="shared" si="4"/>
        <v>1.03755</v>
      </c>
      <c r="Q30" s="8">
        <f t="shared" si="5"/>
        <v>46.759595028587064</v>
      </c>
      <c r="R30" s="8">
        <f t="shared" si="6"/>
        <v>66.607909187393304</v>
      </c>
      <c r="S30" s="38">
        <f t="shared" si="22"/>
        <v>1.1333333333333333</v>
      </c>
      <c r="T30" s="37">
        <f t="shared" si="7"/>
        <v>0.5</v>
      </c>
      <c r="U30" s="4">
        <v>14.4346</v>
      </c>
      <c r="V30" s="14">
        <f t="shared" si="8"/>
        <v>4.1577671304046646</v>
      </c>
      <c r="W30" s="14">
        <f t="shared" si="9"/>
        <v>0.57620000000000005</v>
      </c>
      <c r="X30" s="1">
        <v>326</v>
      </c>
      <c r="Y30" s="8">
        <f t="shared" si="10"/>
        <v>44277.914110429447</v>
      </c>
      <c r="Z30" s="8">
        <v>23327.46</v>
      </c>
      <c r="AA30" s="1">
        <v>2506</v>
      </c>
      <c r="AB30" s="1">
        <v>6635</v>
      </c>
      <c r="AC30" s="8">
        <f t="shared" si="11"/>
        <v>10822.82</v>
      </c>
      <c r="AD30" s="14">
        <f t="shared" si="21"/>
        <v>106.50328975958021</v>
      </c>
      <c r="AE30" s="7">
        <f t="shared" si="12"/>
        <v>749.78315990744466</v>
      </c>
      <c r="AF30" s="4">
        <v>12.363619</v>
      </c>
      <c r="AG30" s="4">
        <f t="shared" si="13"/>
        <v>4.1450396616647538</v>
      </c>
      <c r="AH30" s="6">
        <f t="shared" si="14"/>
        <v>0.49207999999999963</v>
      </c>
      <c r="AI30" s="3">
        <v>341</v>
      </c>
      <c r="AJ30" s="8">
        <f t="shared" si="15"/>
        <v>36256.947214076245</v>
      </c>
      <c r="AK30" s="1">
        <v>4730</v>
      </c>
      <c r="AL30" s="1">
        <v>10558</v>
      </c>
      <c r="AM30" s="1">
        <v>3001</v>
      </c>
      <c r="AN30" s="8">
        <f t="shared" si="16"/>
        <v>6096.333333333333</v>
      </c>
      <c r="AO30" s="4">
        <f t="shared" si="24"/>
        <v>76.960586360258233</v>
      </c>
      <c r="AP30" s="8">
        <f t="shared" si="17"/>
        <v>493.08647681017453</v>
      </c>
    </row>
    <row r="31" spans="1:42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Monitor!AC31</f>
        <v>13580.146666666667</v>
      </c>
      <c r="G31" s="18">
        <f>(F31*100/F30)-100</f>
        <v>25.476970573904651</v>
      </c>
      <c r="H31" s="6">
        <f>Monitor!U31</f>
        <v>15.402100000000001</v>
      </c>
      <c r="I31" s="39">
        <f t="shared" si="19"/>
        <v>6.7026450334612662</v>
      </c>
      <c r="J31" s="8">
        <f t="shared" si="20"/>
        <v>125.24253874865155</v>
      </c>
      <c r="K31" s="6">
        <f t="shared" ca="1" si="23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3"/>
        <v>2.8255900923544544</v>
      </c>
      <c r="P31" s="6">
        <f t="shared" si="4"/>
        <v>0.77816249999999998</v>
      </c>
      <c r="Q31" s="8">
        <f t="shared" si="5"/>
        <v>58.672523294497168</v>
      </c>
      <c r="R31" s="8">
        <f t="shared" si="6"/>
        <v>71.072400904434517</v>
      </c>
      <c r="S31" s="38">
        <f t="shared" si="22"/>
        <v>0.74166666666666647</v>
      </c>
      <c r="T31" s="37">
        <f t="shared" si="7"/>
        <v>-1</v>
      </c>
      <c r="U31" s="4">
        <v>15.402100000000001</v>
      </c>
      <c r="V31" s="14">
        <f t="shared" si="8"/>
        <v>6.7026450334612662</v>
      </c>
      <c r="W31" s="14">
        <f t="shared" si="9"/>
        <v>0.96750000000000114</v>
      </c>
      <c r="X31" s="1">
        <v>328</v>
      </c>
      <c r="Y31" s="8">
        <f t="shared" si="10"/>
        <v>46957.621951219509</v>
      </c>
      <c r="Z31" s="8">
        <v>28538.44</v>
      </c>
      <c r="AA31" s="1">
        <v>3230</v>
      </c>
      <c r="AB31" s="1">
        <v>8972</v>
      </c>
      <c r="AC31" s="8">
        <f t="shared" si="11"/>
        <v>13580.146666666667</v>
      </c>
      <c r="AD31" s="14">
        <f t="shared" si="21"/>
        <v>125.24253874865155</v>
      </c>
      <c r="AE31" s="7">
        <f t="shared" si="12"/>
        <v>881.70747279050693</v>
      </c>
      <c r="AF31" s="4">
        <v>12.995488999999999</v>
      </c>
      <c r="AG31" s="4">
        <f t="shared" si="13"/>
        <v>5.1107204128499859</v>
      </c>
      <c r="AH31" s="6">
        <f t="shared" si="14"/>
        <v>0.63186999999999927</v>
      </c>
      <c r="AI31" s="3">
        <v>346</v>
      </c>
      <c r="AJ31" s="8">
        <f t="shared" si="15"/>
        <v>37559.216763005781</v>
      </c>
      <c r="AK31" s="1">
        <v>5978</v>
      </c>
      <c r="AL31" s="1">
        <v>13249</v>
      </c>
      <c r="AM31" s="1">
        <v>3745</v>
      </c>
      <c r="AN31" s="8">
        <f t="shared" si="16"/>
        <v>7657.333333333333</v>
      </c>
      <c r="AO31" s="4">
        <f t="shared" si="24"/>
        <v>91.966615244527006</v>
      </c>
      <c r="AP31" s="8">
        <f t="shared" si="17"/>
        <v>589.23010387168449</v>
      </c>
    </row>
    <row r="32" spans="1:42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Monitor!AC32</f>
        <v>15750.159999999998</v>
      </c>
      <c r="G32" s="18">
        <f t="shared" si="18"/>
        <v>15.979307047248355</v>
      </c>
      <c r="H32" s="6">
        <f>Monitor!U32</f>
        <v>19.187999999999999</v>
      </c>
      <c r="I32" s="39">
        <f t="shared" si="19"/>
        <v>24.580414359080891</v>
      </c>
      <c r="J32" s="8">
        <f>AD32</f>
        <v>116.59571796766917</v>
      </c>
      <c r="K32" s="6">
        <f ca="1">AVERAGE(OFFSET(J33,-14,0,14,1))</f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3"/>
        <v>2.6305096398722383</v>
      </c>
      <c r="P32" s="6">
        <f t="shared" si="4"/>
        <v>0.50580562499999993</v>
      </c>
      <c r="Q32" s="8">
        <f t="shared" si="5"/>
        <v>68.047985944093199</v>
      </c>
      <c r="R32" s="8">
        <f t="shared" si="6"/>
        <v>88.542291541691668</v>
      </c>
      <c r="S32" s="38">
        <f t="shared" si="22"/>
        <v>-1.6191666666666666</v>
      </c>
      <c r="T32" s="37">
        <f t="shared" si="7"/>
        <v>-1</v>
      </c>
      <c r="U32" s="4">
        <v>19.187999999999999</v>
      </c>
      <c r="V32" s="14">
        <f t="shared" si="8"/>
        <v>24.580414359080891</v>
      </c>
      <c r="W32" s="14">
        <f t="shared" si="9"/>
        <v>3.785899999999998</v>
      </c>
      <c r="X32" s="1">
        <v>330</v>
      </c>
      <c r="Y32" s="8">
        <f t="shared" si="10"/>
        <v>58145.454545454544</v>
      </c>
      <c r="Z32" s="8">
        <v>30606.48</v>
      </c>
      <c r="AA32" s="1">
        <v>3756</v>
      </c>
      <c r="AB32" s="1">
        <v>12888</v>
      </c>
      <c r="AC32" s="8">
        <f t="shared" si="11"/>
        <v>15750.159999999998</v>
      </c>
      <c r="AD32" s="14">
        <f t="shared" si="21"/>
        <v>116.59571796766917</v>
      </c>
      <c r="AE32" s="7">
        <f t="shared" si="12"/>
        <v>820.83385449239097</v>
      </c>
      <c r="AF32" s="4">
        <v>14.492039</v>
      </c>
      <c r="AG32" s="4">
        <f t="shared" si="13"/>
        <v>11.515919100851079</v>
      </c>
      <c r="AH32" s="6">
        <f t="shared" si="14"/>
        <v>1.4965500000000009</v>
      </c>
      <c r="AI32" s="3">
        <v>342</v>
      </c>
      <c r="AJ32" s="8">
        <f t="shared" si="15"/>
        <v>42374.383040935674</v>
      </c>
      <c r="AK32" s="1">
        <v>5551</v>
      </c>
      <c r="AL32" s="8">
        <v>13718</v>
      </c>
      <c r="AM32" s="8">
        <v>3552</v>
      </c>
      <c r="AN32" s="8">
        <f t="shared" si="16"/>
        <v>7607</v>
      </c>
      <c r="AO32" s="4">
        <f t="shared" si="24"/>
        <v>81.927404827859931</v>
      </c>
      <c r="AP32" s="8">
        <f t="shared" si="17"/>
        <v>524.90888273209862</v>
      </c>
    </row>
    <row r="33" spans="1:44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Monitor!AC33</f>
        <v>18916.333333333332</v>
      </c>
      <c r="G33" s="22">
        <f>(F33*100/F32)-100</f>
        <v>20.102483614981281</v>
      </c>
      <c r="H33" s="6">
        <f>Monitor!U33</f>
        <v>21.594000000000001</v>
      </c>
      <c r="I33" s="40">
        <f>(H33*100/H32)-100</f>
        <v>12.53908692933085</v>
      </c>
      <c r="J33" s="8">
        <f t="shared" si="20"/>
        <v>124.43174801642429</v>
      </c>
      <c r="K33" s="6">
        <f t="shared" ca="1" si="23"/>
        <v>97.093411293656871</v>
      </c>
      <c r="L33" s="14">
        <v>4.7</v>
      </c>
      <c r="M33" s="8">
        <v>92.763750000000002</v>
      </c>
      <c r="N33" s="4">
        <f>I33-L33</f>
        <v>7.8390869293308496</v>
      </c>
      <c r="O33" s="21">
        <f t="shared" si="3"/>
        <v>2.8072978868239367</v>
      </c>
      <c r="P33" s="6">
        <f t="shared" si="4"/>
        <v>2.0318687500000001</v>
      </c>
      <c r="Q33" s="8">
        <f t="shared" si="5"/>
        <v>81.727321168829292</v>
      </c>
      <c r="R33" s="8">
        <f t="shared" si="6"/>
        <v>99.644686447325952</v>
      </c>
      <c r="S33" s="38">
        <f t="shared" si="22"/>
        <v>-1.1870833333333333</v>
      </c>
      <c r="T33" s="37">
        <f t="shared" si="7"/>
        <v>-1</v>
      </c>
      <c r="U33" s="14">
        <v>21.594000000000001</v>
      </c>
      <c r="V33" s="14">
        <f t="shared" si="8"/>
        <v>12.53908692933085</v>
      </c>
      <c r="W33" s="14">
        <f t="shared" si="9"/>
        <v>2.4060000000000024</v>
      </c>
      <c r="X33" s="23">
        <v>331</v>
      </c>
      <c r="Y33" s="11">
        <f t="shared" si="10"/>
        <v>65238.670694864049</v>
      </c>
      <c r="Z33" s="23">
        <v>36338</v>
      </c>
      <c r="AA33" s="23">
        <v>4766</v>
      </c>
      <c r="AB33" s="23">
        <v>15645</v>
      </c>
      <c r="AC33" s="11">
        <f t="shared" si="11"/>
        <v>18916.333333333332</v>
      </c>
      <c r="AD33" s="14">
        <f t="shared" si="21"/>
        <v>124.43174801642429</v>
      </c>
      <c r="AE33" s="7">
        <f t="shared" si="12"/>
        <v>875.99950603562706</v>
      </c>
      <c r="AF33" s="14">
        <v>15.396000000000001</v>
      </c>
      <c r="AG33" s="14">
        <f t="shared" si="13"/>
        <v>6.2376384717154139</v>
      </c>
      <c r="AH33" s="21">
        <f t="shared" si="14"/>
        <v>0.90396100000000068</v>
      </c>
      <c r="AI33" s="27">
        <v>342</v>
      </c>
      <c r="AJ33" s="11">
        <f t="shared" si="15"/>
        <v>45017.543859649122</v>
      </c>
      <c r="AK33" s="11">
        <v>7170</v>
      </c>
      <c r="AL33" s="11">
        <v>15946</v>
      </c>
      <c r="AM33" s="11">
        <v>4298</v>
      </c>
      <c r="AN33" s="8">
        <f t="shared" si="16"/>
        <v>9138</v>
      </c>
      <c r="AO33" s="4">
        <f t="shared" si="24"/>
        <v>92.637862840246456</v>
      </c>
      <c r="AP33" s="8">
        <f t="shared" si="17"/>
        <v>593.53078721745908</v>
      </c>
    </row>
    <row r="34" spans="1:44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Monitor!AC34</f>
        <v>15817.333333333334</v>
      </c>
      <c r="G34" s="26">
        <f>(F34*100/F33)-100</f>
        <v>-16.382667535991814</v>
      </c>
      <c r="H34" s="6">
        <f>Monitor!U34</f>
        <v>21.236000000000001</v>
      </c>
      <c r="I34" s="40">
        <f>(H34*100/H33)-100</f>
        <v>-1.6578679262758271</v>
      </c>
      <c r="J34" s="8">
        <f t="shared" si="20"/>
        <v>105.80054167594193</v>
      </c>
      <c r="K34" s="6">
        <f ca="1">AVERAGE(OFFSET(J35,-14,0,14,1))</f>
        <v>100.04303319683673</v>
      </c>
      <c r="L34" s="14">
        <v>8</v>
      </c>
      <c r="M34" s="8">
        <v>103</v>
      </c>
      <c r="N34" s="4">
        <f>I34-L34</f>
        <v>-9.6578679262758271</v>
      </c>
      <c r="O34" s="21">
        <f t="shared" si="3"/>
        <v>2.3869602557740768</v>
      </c>
      <c r="P34" s="6">
        <f t="shared" si="4"/>
        <v>3.4584999999999999</v>
      </c>
      <c r="Q34" s="8">
        <f t="shared" si="5"/>
        <v>68.338205855667724</v>
      </c>
      <c r="R34" s="8">
        <f t="shared" si="6"/>
        <v>97.992709150477623</v>
      </c>
      <c r="S34" s="38">
        <f t="shared" si="22"/>
        <v>3.8720833333333329</v>
      </c>
      <c r="T34" s="37">
        <f t="shared" si="7"/>
        <v>5</v>
      </c>
      <c r="U34" s="14">
        <v>21.236000000000001</v>
      </c>
      <c r="V34" s="14">
        <f t="shared" si="8"/>
        <v>-1.6578679262758271</v>
      </c>
      <c r="W34" s="14">
        <f t="shared" si="9"/>
        <v>-0.35800000000000054</v>
      </c>
      <c r="X34" s="23">
        <v>332</v>
      </c>
      <c r="Y34" s="11">
        <f t="shared" si="10"/>
        <v>63963.855421686749</v>
      </c>
      <c r="Z34" s="23">
        <v>33147</v>
      </c>
      <c r="AA34" s="23">
        <v>3839</v>
      </c>
      <c r="AB34" s="23">
        <v>10466</v>
      </c>
      <c r="AC34" s="11">
        <f t="shared" si="11"/>
        <v>15817.333333333334</v>
      </c>
      <c r="AD34" s="14">
        <f t="shared" si="21"/>
        <v>105.80054167594193</v>
      </c>
      <c r="AE34" s="28">
        <f t="shared" si="12"/>
        <v>744.83581339863122</v>
      </c>
      <c r="AF34" s="14">
        <v>16.068000000000001</v>
      </c>
      <c r="AG34" s="14">
        <f t="shared" si="13"/>
        <v>4.3647700701480971</v>
      </c>
      <c r="AH34" s="21">
        <f t="shared" si="14"/>
        <v>0.6720000000000006</v>
      </c>
      <c r="AI34" s="27">
        <v>343</v>
      </c>
      <c r="AJ34" s="11">
        <f t="shared" si="15"/>
        <v>46845.481049562688</v>
      </c>
      <c r="AK34" s="11">
        <v>6473</v>
      </c>
      <c r="AL34" s="11">
        <v>13923</v>
      </c>
      <c r="AM34" s="11">
        <v>3793</v>
      </c>
      <c r="AN34" s="8">
        <f t="shared" si="16"/>
        <v>8063</v>
      </c>
      <c r="AO34" s="4">
        <f t="shared" si="24"/>
        <v>78.321340639102914</v>
      </c>
      <c r="AP34" s="11">
        <f t="shared" si="17"/>
        <v>501.80482947473234</v>
      </c>
    </row>
    <row r="35" spans="1:44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2">
        <f>(F35*100/F34)-100</f>
        <v>19.463879288544206</v>
      </c>
      <c r="H35" s="6">
        <f>Monitor!U35</f>
        <v>20.864999999999998</v>
      </c>
      <c r="I35" s="40">
        <f>(H35*100/H34)-100</f>
        <v>-1.7470333396119884</v>
      </c>
      <c r="J35" s="8">
        <f t="shared" si="20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3"/>
        <v>2.902207549470468</v>
      </c>
      <c r="P35" s="6">
        <f t="shared" si="4"/>
        <v>1.7724812499999998</v>
      </c>
      <c r="Q35" s="8">
        <f t="shared" si="5"/>
        <v>81.639471751371744</v>
      </c>
      <c r="R35" s="8">
        <f t="shared" si="6"/>
        <v>96.280743851229758</v>
      </c>
      <c r="S35" s="38">
        <f t="shared" si="22"/>
        <v>3.24</v>
      </c>
      <c r="T35" s="37">
        <f t="shared" si="7"/>
        <v>5</v>
      </c>
      <c r="U35" s="14">
        <v>20.864999999999998</v>
      </c>
      <c r="V35" s="14">
        <f t="shared" si="8"/>
        <v>-1.7470333396119884</v>
      </c>
      <c r="W35" s="14">
        <f t="shared" si="9"/>
        <v>-0.37100000000000222</v>
      </c>
      <c r="X35" s="23">
        <v>335</v>
      </c>
      <c r="Y35" s="11">
        <f t="shared" si="10"/>
        <v>62283.582089552241</v>
      </c>
      <c r="Z35" s="23">
        <v>37466</v>
      </c>
      <c r="AA35" s="23">
        <v>4697</v>
      </c>
      <c r="AB35" s="23">
        <v>14524</v>
      </c>
      <c r="AC35" s="11">
        <f>AVERAGE(Z35:AB35)</f>
        <v>18895.666666666668</v>
      </c>
      <c r="AD35" s="14">
        <f t="shared" si="21"/>
        <v>128.6385602974388</v>
      </c>
      <c r="AE35" s="28">
        <f t="shared" si="12"/>
        <v>905.61546449396928</v>
      </c>
      <c r="AF35" s="14">
        <v>16.111999999999998</v>
      </c>
      <c r="AG35" s="14">
        <f t="shared" si="13"/>
        <v>0.27383619616627186</v>
      </c>
      <c r="AH35" s="21">
        <f t="shared" si="14"/>
        <v>4.399999999999693E-2</v>
      </c>
      <c r="AI35" s="27">
        <v>349</v>
      </c>
      <c r="AJ35" s="11">
        <f t="shared" si="15"/>
        <v>46166.189111747844</v>
      </c>
      <c r="AK35" s="23">
        <v>7543</v>
      </c>
      <c r="AL35" s="23">
        <v>16751</v>
      </c>
      <c r="AM35" s="23">
        <v>4521</v>
      </c>
      <c r="AN35" s="8">
        <f t="shared" si="16"/>
        <v>9605</v>
      </c>
      <c r="AO35" s="4">
        <f t="shared" si="24"/>
        <v>93.045032517035054</v>
      </c>
      <c r="AP35" s="11">
        <f t="shared" si="17"/>
        <v>596.13952333664361</v>
      </c>
    </row>
    <row r="36" spans="1:44" s="33" customFormat="1" x14ac:dyDescent="0.35">
      <c r="A36" s="31">
        <v>2024</v>
      </c>
      <c r="B36" s="20">
        <v>4.26</v>
      </c>
      <c r="C36" s="21">
        <v>4.57</v>
      </c>
      <c r="D36" s="21">
        <f>C36-B36</f>
        <v>0.3100000000000005</v>
      </c>
      <c r="E36" s="41">
        <v>4.4800000000000004</v>
      </c>
      <c r="F36" s="11">
        <f>Monitor!AC36</f>
        <v>23145.666666666668</v>
      </c>
      <c r="G36" s="22">
        <f t="shared" ref="G36:G37" si="25">(F36*100/F35)-100</f>
        <v>22.489768557719458</v>
      </c>
      <c r="H36" s="21">
        <f>Monitor!U36</f>
        <v>21.446999999999999</v>
      </c>
      <c r="I36" s="40">
        <f>(H36*100/H35)-100</f>
        <v>2.7893601725377408</v>
      </c>
      <c r="J36" s="11">
        <f>AD36</f>
        <v>153.29588018950167</v>
      </c>
      <c r="K36" s="6">
        <f ca="1">AVERAGE(OFFSET(J37,-14,0,14,1))</f>
        <v>108.71590474975967</v>
      </c>
      <c r="L36" s="14">
        <v>2.96</v>
      </c>
      <c r="M36" s="11">
        <v>108</v>
      </c>
      <c r="N36" s="14">
        <f>I36-L36</f>
        <v>-0.17063982746225914</v>
      </c>
      <c r="O36" s="21">
        <f t="shared" si="3"/>
        <v>3.4584999999999999</v>
      </c>
      <c r="P36" s="6">
        <f t="shared" si="4"/>
        <v>1.2796449999999999</v>
      </c>
      <c r="Q36" s="8">
        <f>(F36*100/MAX($F$2:$F$37))</f>
        <v>100.00000000000001</v>
      </c>
      <c r="R36" s="8">
        <f t="shared" si="6"/>
        <v>98.966360574039058</v>
      </c>
      <c r="S36" s="38">
        <f t="shared" si="22"/>
        <v>-0.23499999999999943</v>
      </c>
      <c r="T36" s="37">
        <f t="shared" si="7"/>
        <v>2</v>
      </c>
      <c r="U36" s="14">
        <v>21.446999999999999</v>
      </c>
      <c r="V36" s="14">
        <f>(U36*100/U35)-100</f>
        <v>2.7893601725377408</v>
      </c>
      <c r="W36" s="14">
        <f>U36-U35</f>
        <v>0.58200000000000074</v>
      </c>
      <c r="X36" s="23">
        <v>338</v>
      </c>
      <c r="Y36" s="11">
        <f>(U36*1000000000000)/(X36*1000000)</f>
        <v>63452.662721893488</v>
      </c>
      <c r="Z36" s="23">
        <v>42544</v>
      </c>
      <c r="AA36" s="23">
        <v>5881</v>
      </c>
      <c r="AB36" s="23">
        <v>21012</v>
      </c>
      <c r="AC36" s="11">
        <f>AVERAGE(Z36:AB36)</f>
        <v>23145.666666666668</v>
      </c>
      <c r="AD36" s="14">
        <f>((AC36/U36)/100)*100/7.04</f>
        <v>153.29588018950167</v>
      </c>
      <c r="AE36" s="28">
        <f>AC36/U36</f>
        <v>1079.2029965340919</v>
      </c>
      <c r="AF36" s="14">
        <v>16.681000000000001</v>
      </c>
      <c r="AG36" s="14">
        <f>(AF36*100/AF35)-100</f>
        <v>3.5315292949354671</v>
      </c>
      <c r="AH36" s="21">
        <f>AF36-AF35</f>
        <v>0.56900000000000261</v>
      </c>
      <c r="AI36" s="27">
        <v>350</v>
      </c>
      <c r="AJ36" s="11">
        <f t="shared" si="15"/>
        <v>47660</v>
      </c>
      <c r="AK36" s="23">
        <v>7338</v>
      </c>
      <c r="AL36" s="23">
        <v>19215</v>
      </c>
      <c r="AM36" s="23">
        <v>4802</v>
      </c>
      <c r="AN36" s="8">
        <f>AVERAGE(AK36:AM36)</f>
        <v>10451.666666666666</v>
      </c>
      <c r="AO36" s="4">
        <f>((AN36/AF36)/100)*100/6.407</f>
        <v>97.793219510633975</v>
      </c>
      <c r="AP36" s="11">
        <f>AN36/AF36</f>
        <v>626.5611574046319</v>
      </c>
      <c r="AQ36"/>
      <c r="AR36"/>
    </row>
    <row r="37" spans="1:44" s="33" customFormat="1" x14ac:dyDescent="0.35">
      <c r="A37" s="31">
        <v>2025</v>
      </c>
      <c r="B37" s="20">
        <v>4.09</v>
      </c>
      <c r="C37" s="21">
        <v>3.9990000000000001</v>
      </c>
      <c r="D37" s="21">
        <f>C37-B37</f>
        <v>-9.0999999999999748E-2</v>
      </c>
      <c r="E37" s="32">
        <v>4.33</v>
      </c>
      <c r="F37" s="11">
        <f>Monitor!AC37</f>
        <v>19658.333333333332</v>
      </c>
      <c r="G37" s="22">
        <f t="shared" si="25"/>
        <v>-15.066895171162358</v>
      </c>
      <c r="H37" s="21">
        <f>Monitor!U37</f>
        <v>21.670999999999999</v>
      </c>
      <c r="I37" s="40">
        <f>(H37*100/H36)-100</f>
        <v>1.0444351191308812</v>
      </c>
      <c r="J37" s="11">
        <f>AD37</f>
        <v>128.85316293384679</v>
      </c>
      <c r="K37" s="6">
        <f ca="1">AVERAGE(OFFSET(J38,-14,0,14,1))</f>
        <v>112.33080671479162</v>
      </c>
      <c r="L37" s="14">
        <v>2.82</v>
      </c>
      <c r="M37" s="11">
        <v>103</v>
      </c>
      <c r="N37" s="14">
        <f>I37-L37</f>
        <v>-1.7755648808691187</v>
      </c>
      <c r="O37" s="21">
        <f>J37*MAX($D$2:$D$37)/MAX($J$2:$J$37)</f>
        <v>2.9070491878569626</v>
      </c>
      <c r="P37" s="6">
        <f>L37*MAX($D$2:$D$37)/MAX($L$2:$L$37)</f>
        <v>1.2191212499999999</v>
      </c>
      <c r="Q37" s="8">
        <f>(F37*100/MAX($F$2:$F$37))</f>
        <v>84.933104828837642</v>
      </c>
      <c r="R37" s="8">
        <f t="shared" si="6"/>
        <v>100.00000000000001</v>
      </c>
      <c r="S37" s="38">
        <f t="shared" si="22"/>
        <v>-0.57500000000000018</v>
      </c>
      <c r="T37" s="37">
        <f t="shared" si="7"/>
        <v>3.5</v>
      </c>
      <c r="U37" s="14">
        <v>21.670999999999999</v>
      </c>
      <c r="V37" s="14">
        <f>(U37*100/U36)-100</f>
        <v>1.0444351191308812</v>
      </c>
      <c r="W37" s="14">
        <f>U37-U36</f>
        <v>0.2240000000000002</v>
      </c>
      <c r="X37" s="23">
        <v>341</v>
      </c>
      <c r="Y37" s="11">
        <f>(U37*1000000000000)/(X37*1000000)</f>
        <v>63551.319648093842</v>
      </c>
      <c r="Z37" s="23">
        <v>38314</v>
      </c>
      <c r="AA37" s="23">
        <v>5074</v>
      </c>
      <c r="AB37" s="23">
        <v>15587</v>
      </c>
      <c r="AC37" s="11">
        <f>AVERAGE(Z37:AB37)</f>
        <v>19658.333333333332</v>
      </c>
      <c r="AD37" s="14">
        <f>((AC37/U37)/100)*100/7.04</f>
        <v>128.85316293384679</v>
      </c>
      <c r="AE37" s="28">
        <f>AC37/U37</f>
        <v>907.12626705428147</v>
      </c>
      <c r="AF37" s="14">
        <v>16.858000000000001</v>
      </c>
      <c r="AG37" s="14">
        <f>(AF37*100/AF36)-100</f>
        <v>1.0610874647802859</v>
      </c>
      <c r="AH37" s="21">
        <f>AF37-AF36</f>
        <v>0.1769999999999996</v>
      </c>
      <c r="AI37" s="27">
        <v>350</v>
      </c>
      <c r="AJ37" s="11">
        <f t="shared" si="15"/>
        <v>48165.714285714283</v>
      </c>
      <c r="AK37" s="23">
        <v>7274</v>
      </c>
      <c r="AL37" s="23">
        <v>20641</v>
      </c>
      <c r="AM37" s="23">
        <v>4866</v>
      </c>
      <c r="AN37" s="8">
        <f>AVERAGE(AK37:AM37)</f>
        <v>10927</v>
      </c>
      <c r="AO37" s="4">
        <f>((AN37/AF37)/100)*100/6.407</f>
        <v>101.16730235013486</v>
      </c>
      <c r="AP37" s="11">
        <f>AN37/AF37</f>
        <v>648.17890615731403</v>
      </c>
      <c r="AQ37"/>
      <c r="AR37"/>
    </row>
  </sheetData>
  <sortState xmlns:xlrd2="http://schemas.microsoft.com/office/spreadsheetml/2017/richdata2" ref="C38:D42">
    <sortCondition descending="1" ref="C38:C42"/>
  </sortState>
  <phoneticPr fontId="1" type="noConversion"/>
  <conditionalFormatting sqref="D2:D37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7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I2:I3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7">
    <cfRule type="cellIs" dxfId="1" priority="23" operator="between">
      <formula>1</formula>
      <formula>20</formula>
    </cfRule>
  </conditionalFormatting>
  <conditionalFormatting sqref="T2:T37"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5 H9:H26" formula="1"/>
    <ignoredError sqref="AN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D2:D37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2025-04-06T14:05:14Z</dcterms:modified>
</cp:coreProperties>
</file>