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B900C9DE-EB04-4171-8025-63178737DE38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14" l="1"/>
  <c r="AO2" i="14" s="1"/>
  <c r="AD18" i="14"/>
  <c r="AE18" i="14"/>
  <c r="AE17" i="14"/>
  <c r="AO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17" i="14"/>
  <c r="AN3" i="14"/>
  <c r="AN4" i="14"/>
  <c r="AN5" i="14"/>
  <c r="AN6" i="14"/>
  <c r="AP6" i="14" s="1"/>
  <c r="AN7" i="14"/>
  <c r="AN8" i="14"/>
  <c r="AN9" i="14"/>
  <c r="AP9" i="14" s="1"/>
  <c r="AN10" i="14"/>
  <c r="AN11" i="14"/>
  <c r="AP11" i="14" s="1"/>
  <c r="AN12" i="14"/>
  <c r="AN13" i="14"/>
  <c r="AN14" i="14"/>
  <c r="AP14" i="14" s="1"/>
  <c r="AN15" i="14"/>
  <c r="AN16" i="14"/>
  <c r="AN17" i="14"/>
  <c r="AN18" i="14"/>
  <c r="AN19" i="14"/>
  <c r="AN20" i="14"/>
  <c r="AN21" i="14"/>
  <c r="AN22" i="14"/>
  <c r="AN23" i="14"/>
  <c r="AN24" i="14"/>
  <c r="AN25" i="14"/>
  <c r="AP25" i="14" s="1"/>
  <c r="AN26" i="14"/>
  <c r="AN27" i="14"/>
  <c r="AN28" i="14"/>
  <c r="AN29" i="14"/>
  <c r="AN30" i="14"/>
  <c r="AN31" i="14"/>
  <c r="AN32" i="14"/>
  <c r="AN33" i="14"/>
  <c r="AN34" i="14"/>
  <c r="AP34" i="14" s="1"/>
  <c r="AN35" i="14"/>
  <c r="AN36" i="14"/>
  <c r="AP36" i="14" s="1"/>
  <c r="AD17" i="14"/>
  <c r="S4" i="14"/>
  <c r="Y20" i="14"/>
  <c r="S12" i="14"/>
  <c r="S5" i="14"/>
  <c r="S6" i="14"/>
  <c r="S7" i="14"/>
  <c r="S8" i="14"/>
  <c r="S9" i="14"/>
  <c r="S10" i="14"/>
  <c r="S11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AG36" i="14"/>
  <c r="Y36" i="14"/>
  <c r="AC36" i="14"/>
  <c r="F36" i="14" s="1"/>
  <c r="G36" i="14" s="1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AH36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J17" i="14" s="1"/>
  <c r="AG17" i="14"/>
  <c r="AH17" i="14"/>
  <c r="AJ17" i="14"/>
  <c r="V18" i="14"/>
  <c r="W18" i="14"/>
  <c r="Y18" i="14"/>
  <c r="AC18" i="14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AP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AP33" i="14"/>
  <c r="V34" i="14"/>
  <c r="W34" i="14"/>
  <c r="Y34" i="14"/>
  <c r="AC34" i="14"/>
  <c r="AE34" i="14" s="1"/>
  <c r="V35" i="14"/>
  <c r="W35" i="14"/>
  <c r="Y35" i="14"/>
  <c r="V36" i="14"/>
  <c r="W36" i="14"/>
  <c r="D36" i="14"/>
  <c r="T36" i="14" s="1"/>
  <c r="D35" i="14"/>
  <c r="T35" i="14" s="1"/>
  <c r="I32" i="14" l="1"/>
  <c r="I7" i="14"/>
  <c r="N7" i="14" s="1"/>
  <c r="AE36" i="14"/>
  <c r="K2" i="14"/>
  <c r="K3" i="14"/>
  <c r="K5" i="14"/>
  <c r="AD36" i="14"/>
  <c r="J36" i="14" s="1"/>
  <c r="I29" i="14"/>
  <c r="I16" i="14"/>
  <c r="I4" i="14"/>
  <c r="I15" i="14"/>
  <c r="I3" i="14"/>
  <c r="I36" i="14"/>
  <c r="N36" i="14" s="1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K35" i="14" s="1"/>
  <c r="AD10" i="14"/>
  <c r="J10" i="14" s="1"/>
  <c r="AP22" i="14"/>
  <c r="AD6" i="14"/>
  <c r="J6" i="14" s="1"/>
  <c r="K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T34" i="14" s="1"/>
  <c r="F34" i="14"/>
  <c r="D33" i="14"/>
  <c r="T33" i="14" s="1"/>
  <c r="D14" i="14"/>
  <c r="T14" i="14" s="1"/>
  <c r="K20" i="14" l="1"/>
  <c r="K9" i="14"/>
  <c r="K26" i="14"/>
  <c r="K10" i="14"/>
  <c r="K36" i="14"/>
  <c r="K34" i="14"/>
  <c r="K27" i="14"/>
  <c r="K17" i="14"/>
  <c r="K16" i="14"/>
  <c r="K11" i="14"/>
  <c r="K22" i="14"/>
  <c r="K28" i="14"/>
  <c r="K29" i="14"/>
  <c r="K31" i="14"/>
  <c r="K12" i="14"/>
  <c r="K18" i="14"/>
  <c r="K8" i="14"/>
  <c r="K33" i="14"/>
  <c r="K19" i="14"/>
  <c r="K21" i="14"/>
  <c r="K7" i="14"/>
  <c r="K32" i="14"/>
  <c r="K4" i="14"/>
  <c r="K25" i="14"/>
  <c r="K23" i="14"/>
  <c r="K15" i="14"/>
  <c r="K24" i="14"/>
  <c r="K14" i="14"/>
  <c r="K13" i="14"/>
  <c r="K30" i="14"/>
  <c r="G35" i="14"/>
  <c r="N35" i="14"/>
  <c r="D32" i="14"/>
  <c r="T32" i="14" s="1"/>
  <c r="D2" i="14"/>
  <c r="T2" i="14" s="1"/>
  <c r="N11" i="14" l="1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T12" i="14" s="1"/>
  <c r="G34" i="14" l="1"/>
  <c r="D3" i="14" l="1"/>
  <c r="T3" i="14" s="1"/>
  <c r="D4" i="14"/>
  <c r="T4" i="14" s="1"/>
  <c r="D5" i="14"/>
  <c r="T5" i="14" s="1"/>
  <c r="D6" i="14"/>
  <c r="T6" i="14" s="1"/>
  <c r="D7" i="14"/>
  <c r="T7" i="14" s="1"/>
  <c r="D8" i="14"/>
  <c r="T8" i="14" s="1"/>
  <c r="D9" i="14"/>
  <c r="T9" i="14" s="1"/>
  <c r="D10" i="14"/>
  <c r="T10" i="14" s="1"/>
  <c r="D11" i="14"/>
  <c r="T11" i="14" s="1"/>
  <c r="D13" i="14"/>
  <c r="T13" i="14" s="1"/>
  <c r="D15" i="14"/>
  <c r="T15" i="14" s="1"/>
  <c r="D16" i="14"/>
  <c r="T16" i="14" s="1"/>
  <c r="D17" i="14"/>
  <c r="T17" i="14" s="1"/>
  <c r="D18" i="14"/>
  <c r="T18" i="14" s="1"/>
  <c r="D19" i="14"/>
  <c r="T19" i="14" s="1"/>
  <c r="D20" i="14"/>
  <c r="T20" i="14" s="1"/>
  <c r="D21" i="14"/>
  <c r="T21" i="14" s="1"/>
  <c r="D22" i="14"/>
  <c r="T22" i="14" s="1"/>
  <c r="D23" i="14"/>
  <c r="T23" i="14" s="1"/>
  <c r="D24" i="14"/>
  <c r="T24" i="14" s="1"/>
  <c r="D25" i="14"/>
  <c r="T25" i="14" s="1"/>
  <c r="D26" i="14"/>
  <c r="T26" i="14" s="1"/>
  <c r="D27" i="14"/>
  <c r="T27" i="14" s="1"/>
  <c r="D28" i="14"/>
  <c r="T28" i="14" s="1"/>
  <c r="D29" i="14"/>
  <c r="T29" i="14" s="1"/>
  <c r="D30" i="14"/>
  <c r="T30" i="14" s="1"/>
  <c r="D31" i="14"/>
  <c r="T31" i="14" s="1"/>
  <c r="P4" i="14" l="1"/>
  <c r="P2" i="14"/>
  <c r="O2" i="14"/>
  <c r="P5" i="14"/>
  <c r="O7" i="14"/>
  <c r="O11" i="14"/>
  <c r="O9" i="14"/>
  <c r="O3" i="14"/>
  <c r="O10" i="14"/>
  <c r="O5" i="14"/>
  <c r="O4" i="14"/>
  <c r="P7" i="14"/>
  <c r="P15" i="14"/>
  <c r="P23" i="14"/>
  <c r="P19" i="14"/>
  <c r="P22" i="14"/>
  <c r="P24" i="14"/>
  <c r="P27" i="14"/>
  <c r="P31" i="14"/>
  <c r="P11" i="14"/>
  <c r="P3" i="14"/>
  <c r="P8" i="14"/>
  <c r="P35" i="14"/>
  <c r="P16" i="14"/>
  <c r="P20" i="14"/>
  <c r="P28" i="14"/>
  <c r="P32" i="14"/>
  <c r="P17" i="14"/>
  <c r="P21" i="14"/>
  <c r="P36" i="14"/>
  <c r="P6" i="14"/>
  <c r="P14" i="14"/>
  <c r="P18" i="14"/>
  <c r="P26" i="14"/>
  <c r="P12" i="14"/>
  <c r="P29" i="14"/>
  <c r="P33" i="14"/>
  <c r="P10" i="14"/>
  <c r="P34" i="14"/>
  <c r="P25" i="14"/>
  <c r="P30" i="14"/>
  <c r="P13" i="14"/>
  <c r="P9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G31" i="14"/>
  <c r="G14" i="14"/>
  <c r="G33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<sst xmlns="http://schemas.openxmlformats.org/spreadsheetml/2006/main" count="42" uniqueCount="42">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</sst>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0" borderId="0" xfId="0" applyNumberFormat="1"/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7"/>
  <sheetViews>
    <sheetView tabSelected="1" topLeftCell="R1" zoomScale="71" zoomScaleNormal="71" zoomScaleSheetLayoutView="92" workbookViewId="0">
      <pane ySplit="1" topLeftCell="A2" activePane="bottomLeft" state="frozen"/>
      <selection pane="bottomLeft" activeCell="AO17" sqref="AO17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90625" customWidth="1"/>
    <col min="24" max="24" width="9.6328125" customWidth="1"/>
    <col min="25" max="25" width="9.54296875" customWidth="1"/>
    <col min="26" max="27" width="9.7265625" customWidth="1"/>
    <col min="28" max="28" width="9.90625" customWidth="1"/>
    <col min="29" max="29" width="9" customWidth="1"/>
    <col min="30" max="31" width="9.453125" customWidth="1"/>
    <col min="32" max="32" width="9.36328125" customWidth="1"/>
    <col min="33" max="33" width="9.7265625" customWidth="1"/>
    <col min="34" max="34" width="10.6328125" customWidth="1"/>
    <col min="35" max="35" width="9.9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089843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40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6" si="1">I2-L2</f>
        <v>0.61105807854072935</v>
      </c>
      <c r="O2" s="21">
        <f t="shared" ref="O2:O36" si="2">J2*MAX($D$2:$D$36)/MAX($J$2:$J$36)</f>
        <v>1.0753119712808497</v>
      </c>
      <c r="P2" s="6">
        <f t="shared" ref="P2:P36" si="3">L2*MAX($D$2:$D$36)/MAX($L$2:$L$36)</f>
        <v>2.3344875000000003</v>
      </c>
      <c r="Q2" s="8">
        <f t="shared" ref="Q2:Q36" si="4">(F2*100/MAX($F$2:$F$36))</f>
        <v>4.8169599676623021</v>
      </c>
      <c r="R2" s="8">
        <f t="shared" ref="R2:R36" si="5">(H2*MAX($Q$2:$Q$36)/MAX($H$2:$H$36))</f>
        <v>15.225062517365933</v>
      </c>
      <c r="S2" s="39"/>
      <c r="T2" s="37">
        <f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6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40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si="2"/>
        <v>1.3072855173248155</v>
      </c>
      <c r="P3" s="6">
        <f t="shared" si="3"/>
        <v>1.8157125000000001</v>
      </c>
      <c r="Q3" s="8">
        <f t="shared" si="4"/>
        <v>6.0226508250443915</v>
      </c>
      <c r="R3" s="8">
        <f t="shared" si="5"/>
        <v>15.658053162915625</v>
      </c>
      <c r="S3" s="39"/>
      <c r="T3" s="37">
        <f t="shared" ref="T3:T36" si="7">D3</f>
        <v>2.4315833333333403</v>
      </c>
      <c r="U3" s="4">
        <v>3.3811999999999998</v>
      </c>
      <c r="V3" s="14">
        <f t="shared" ref="V3:V36" si="8">(U3*100/U2)-100</f>
        <v>2.8439334489156636</v>
      </c>
      <c r="W3" s="14">
        <f t="shared" ref="W3:W36" si="9">U3-U2</f>
        <v>9.3500000000000139E-2</v>
      </c>
      <c r="X3" s="1">
        <v>252</v>
      </c>
      <c r="Y3" s="8">
        <f t="shared" ref="Y3:Y35" si="10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1">AVERAGE(Z3:AB3)</f>
        <v>1390.61</v>
      </c>
      <c r="AD3" s="14">
        <f>((AC3/U3)/100)*100/7.04</f>
        <v>58.420037130443205</v>
      </c>
      <c r="AE3" s="7">
        <f t="shared" ref="AE3:AE36" si="12">AC3/U3</f>
        <v>411.27706139832014</v>
      </c>
      <c r="AF3" s="4">
        <v>3.2046329999999998</v>
      </c>
      <c r="AG3" s="4">
        <f t="shared" ref="AG3:AG35" si="13">(AF3*100/AF2)-100</f>
        <v>7.539860581506602</v>
      </c>
      <c r="AH3" s="6">
        <f t="shared" ref="AH3:AH36" si="14">AF3-AF2</f>
        <v>0.22468399999999988</v>
      </c>
      <c r="AI3" s="7">
        <v>318.44</v>
      </c>
      <c r="AJ3" s="8">
        <f t="shared" ref="AJ3:AJ36" si="15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6" si="16">AVERAGE(AK3:AM3)</f>
        <v>1273.8484523963605</v>
      </c>
      <c r="AO3" s="4">
        <f t="shared" si="6"/>
        <v>62.041849979271625</v>
      </c>
      <c r="AP3" s="8">
        <f t="shared" ref="AP3:AP35" si="17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40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2"/>
        <v>1.3672541046447206</v>
      </c>
      <c r="P4" s="6">
        <f t="shared" si="3"/>
        <v>1.2969374999999999</v>
      </c>
      <c r="Q4" s="8">
        <f t="shared" si="4"/>
        <v>6.3695303815559647</v>
      </c>
      <c r="R4" s="8">
        <f t="shared" si="5"/>
        <v>15.833564879133093</v>
      </c>
      <c r="S4" s="39">
        <f>E4-E2</f>
        <v>-4.5775000000000041</v>
      </c>
      <c r="T4" s="37">
        <f t="shared" si="7"/>
        <v>3.4584999999999999</v>
      </c>
      <c r="U4" s="4">
        <v>3.4190999999999998</v>
      </c>
      <c r="V4" s="14">
        <f t="shared" si="8"/>
        <v>1.1209038211285929</v>
      </c>
      <c r="W4" s="14">
        <f t="shared" si="9"/>
        <v>3.7900000000000045E-2</v>
      </c>
      <c r="X4" s="1">
        <v>256</v>
      </c>
      <c r="Y4" s="8">
        <f t="shared" si="10"/>
        <v>13355.859375</v>
      </c>
      <c r="Z4" s="8">
        <v>3301.11</v>
      </c>
      <c r="AA4" s="1">
        <v>435</v>
      </c>
      <c r="AB4" s="1">
        <v>676</v>
      </c>
      <c r="AC4" s="10">
        <f t="shared" si="11"/>
        <v>1470.7033333333336</v>
      </c>
      <c r="AD4" s="14">
        <f t="shared" ref="AD4:AD35" si="21">((AC4/U4)/100)*100/7.04</f>
        <v>61.099916201587703</v>
      </c>
      <c r="AE4" s="7">
        <f t="shared" si="12"/>
        <v>430.14341005917748</v>
      </c>
      <c r="AF4" s="4">
        <v>3.4331779999999998</v>
      </c>
      <c r="AG4" s="4">
        <f t="shared" si="13"/>
        <v>7.1317058770848263</v>
      </c>
      <c r="AH4" s="6">
        <f t="shared" si="14"/>
        <v>0.228545</v>
      </c>
      <c r="AI4" s="7">
        <v>319.95999999999998</v>
      </c>
      <c r="AJ4" s="8">
        <f t="shared" si="15"/>
        <v>10730.022502812852</v>
      </c>
      <c r="AK4" s="8">
        <v>1857</v>
      </c>
      <c r="AL4" s="1">
        <v>1538</v>
      </c>
      <c r="AM4" s="8">
        <v>487.27290475096095</v>
      </c>
      <c r="AN4" s="8">
        <f t="shared" si="16"/>
        <v>1294.0909682503204</v>
      </c>
      <c r="AO4" s="4">
        <f t="shared" si="6"/>
        <v>58.832020155108296</v>
      </c>
      <c r="AP4" s="8">
        <f t="shared" si="17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40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2"/>
        <v>1.5233603567010101</v>
      </c>
      <c r="P5" s="6">
        <f t="shared" si="3"/>
        <v>1.2969374999999999</v>
      </c>
      <c r="Q5" s="8">
        <f t="shared" si="4"/>
        <v>7.2125914911432245</v>
      </c>
      <c r="R5" s="8">
        <f t="shared" si="5"/>
        <v>16.091969991664349</v>
      </c>
      <c r="S5" s="39">
        <f>E5-E3</f>
        <v>-2.665</v>
      </c>
      <c r="T5" s="37">
        <f t="shared" si="7"/>
        <v>2.7114999999999996</v>
      </c>
      <c r="U5" s="4">
        <v>3.4748999999999999</v>
      </c>
      <c r="V5" s="14">
        <f t="shared" si="8"/>
        <v>1.6320084232692835</v>
      </c>
      <c r="W5" s="14">
        <f t="shared" si="9"/>
        <v>5.5800000000000072E-2</v>
      </c>
      <c r="X5" s="1">
        <v>259</v>
      </c>
      <c r="Y5" s="8">
        <f t="shared" si="10"/>
        <v>13416.602316602317</v>
      </c>
      <c r="Z5" s="8">
        <v>3754.09</v>
      </c>
      <c r="AA5" s="1">
        <v>466</v>
      </c>
      <c r="AB5" s="1">
        <v>776</v>
      </c>
      <c r="AC5" s="10">
        <f t="shared" si="11"/>
        <v>1665.3633333333335</v>
      </c>
      <c r="AD5" s="14">
        <f t="shared" si="21"/>
        <v>68.075999788962761</v>
      </c>
      <c r="AE5" s="7">
        <f t="shared" si="12"/>
        <v>479.25503851429784</v>
      </c>
      <c r="AF5" s="4">
        <v>3.6517740000000001</v>
      </c>
      <c r="AG5" s="4">
        <f t="shared" si="13"/>
        <v>6.3671618541188479</v>
      </c>
      <c r="AH5" s="6">
        <f t="shared" si="14"/>
        <v>0.21859600000000023</v>
      </c>
      <c r="AI5" s="7">
        <v>320.72000000000003</v>
      </c>
      <c r="AJ5" s="8">
        <f t="shared" si="15"/>
        <v>11386.174856572712</v>
      </c>
      <c r="AK5" s="8">
        <v>2268</v>
      </c>
      <c r="AL5" s="1">
        <v>2255</v>
      </c>
      <c r="AM5" s="8">
        <v>729.72717760454884</v>
      </c>
      <c r="AN5" s="8">
        <f t="shared" si="16"/>
        <v>1750.9090592015164</v>
      </c>
      <c r="AO5" s="4">
        <f t="shared" si="6"/>
        <v>74.835036286598012</v>
      </c>
      <c r="AP5" s="8">
        <f t="shared" si="17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40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2"/>
        <v>1.530395530283565</v>
      </c>
      <c r="P6" s="6">
        <f t="shared" si="3"/>
        <v>1.1240125000000001</v>
      </c>
      <c r="Q6" s="8">
        <f t="shared" si="4"/>
        <v>7.2823918347312659</v>
      </c>
      <c r="R6" s="8">
        <f t="shared" si="5"/>
        <v>16.17301102158007</v>
      </c>
      <c r="S6" s="39">
        <f t="shared" ref="S6:S35" si="22">E6-E4</f>
        <v>0.6800000000000006</v>
      </c>
      <c r="T6" s="37">
        <f t="shared" si="7"/>
        <v>2.6896666666666702</v>
      </c>
      <c r="U6" s="4">
        <v>3.4923999999999999</v>
      </c>
      <c r="V6" s="14">
        <f t="shared" si="8"/>
        <v>0.50361161472272897</v>
      </c>
      <c r="W6" s="14">
        <f t="shared" si="9"/>
        <v>1.7500000000000071E-2</v>
      </c>
      <c r="X6" s="1">
        <v>263</v>
      </c>
      <c r="Y6" s="8">
        <f t="shared" si="10"/>
        <v>13279.087452471484</v>
      </c>
      <c r="Z6" s="8">
        <v>3834.44</v>
      </c>
      <c r="AA6" s="1">
        <v>459</v>
      </c>
      <c r="AB6" s="1">
        <v>751</v>
      </c>
      <c r="AC6" s="10">
        <f t="shared" si="11"/>
        <v>1681.4800000000002</v>
      </c>
      <c r="AD6" s="14">
        <f t="shared" si="21"/>
        <v>68.390387959309066</v>
      </c>
      <c r="AE6" s="7">
        <f t="shared" si="12"/>
        <v>481.46833123353576</v>
      </c>
      <c r="AF6" s="4">
        <v>3.7357990000000001</v>
      </c>
      <c r="AG6" s="4">
        <f t="shared" si="13"/>
        <v>2.3009364763536837</v>
      </c>
      <c r="AH6" s="6">
        <f t="shared" si="14"/>
        <v>8.4025000000000016E-2</v>
      </c>
      <c r="AI6" s="7">
        <v>321.48</v>
      </c>
      <c r="AJ6" s="8">
        <f t="shared" si="15"/>
        <v>11620.626477541371</v>
      </c>
      <c r="AK6" s="8">
        <v>1881</v>
      </c>
      <c r="AL6" s="1">
        <v>2097</v>
      </c>
      <c r="AM6" s="8">
        <v>651.25414844226009</v>
      </c>
      <c r="AN6" s="8">
        <f t="shared" si="16"/>
        <v>1543.0847161474201</v>
      </c>
      <c r="AO6" s="4">
        <f t="shared" si="6"/>
        <v>64.469090614788527</v>
      </c>
      <c r="AP6" s="8">
        <f t="shared" si="17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40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2"/>
        <v>1.9704494782588904</v>
      </c>
      <c r="P7" s="6">
        <f t="shared" si="3"/>
        <v>1.210475</v>
      </c>
      <c r="Q7" s="8">
        <f t="shared" si="4"/>
        <v>9.7938760484488014</v>
      </c>
      <c r="R7" s="8">
        <f t="shared" si="5"/>
        <v>16.893118458831157</v>
      </c>
      <c r="S7" s="39">
        <f t="shared" si="22"/>
        <v>2.8141666666666669</v>
      </c>
      <c r="T7" s="37">
        <f t="shared" si="7"/>
        <v>0.84691666666667054</v>
      </c>
      <c r="U7" s="4">
        <v>3.6478999999999999</v>
      </c>
      <c r="V7" s="14">
        <f t="shared" si="8"/>
        <v>4.4525254839079054</v>
      </c>
      <c r="W7" s="14">
        <f t="shared" si="9"/>
        <v>0.15549999999999997</v>
      </c>
      <c r="X7" s="1">
        <v>266</v>
      </c>
      <c r="Y7" s="8">
        <f t="shared" si="10"/>
        <v>13713.90977443609</v>
      </c>
      <c r="Z7" s="8">
        <v>5117.12</v>
      </c>
      <c r="AA7" s="1">
        <v>615</v>
      </c>
      <c r="AB7" s="1">
        <v>1052</v>
      </c>
      <c r="AC7" s="10">
        <f t="shared" si="11"/>
        <v>2261.3733333333334</v>
      </c>
      <c r="AD7" s="14">
        <f>((AC7/U7)/100)*100/7.04</f>
        <v>88.055539633844973</v>
      </c>
      <c r="AE7" s="7">
        <f t="shared" si="12"/>
        <v>619.91099902226858</v>
      </c>
      <c r="AF7" s="4">
        <v>3.9374030000000002</v>
      </c>
      <c r="AG7" s="4">
        <f t="shared" si="13"/>
        <v>5.3965430152960749</v>
      </c>
      <c r="AH7" s="6">
        <f t="shared" si="14"/>
        <v>0.20160400000000012</v>
      </c>
      <c r="AI7" s="7">
        <v>322.24</v>
      </c>
      <c r="AJ7" s="8">
        <f t="shared" si="15"/>
        <v>12218.852408142999</v>
      </c>
      <c r="AK7" s="8">
        <v>1871</v>
      </c>
      <c r="AL7" s="1">
        <v>2260</v>
      </c>
      <c r="AM7" s="8">
        <v>677.3043143799506</v>
      </c>
      <c r="AN7" s="8">
        <f t="shared" si="16"/>
        <v>1602.7681047933168</v>
      </c>
      <c r="AO7" s="4">
        <f t="shared" si="6"/>
        <v>63.533985490317804</v>
      </c>
      <c r="AP7" s="8">
        <f t="shared" si="17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40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2"/>
        <v>2.3490223618585326</v>
      </c>
      <c r="P8" s="6">
        <f t="shared" si="3"/>
        <v>1.2969374999999999</v>
      </c>
      <c r="Q8" s="8">
        <f t="shared" si="4"/>
        <v>12.241074650998284</v>
      </c>
      <c r="R8" s="8">
        <f t="shared" si="5"/>
        <v>17.711401315180144</v>
      </c>
      <c r="S8" s="39">
        <f t="shared" si="22"/>
        <v>1.0966666666666658</v>
      </c>
      <c r="T8" s="37">
        <f t="shared" si="7"/>
        <v>1.3088333333333297</v>
      </c>
      <c r="U8" s="4">
        <v>3.8245999999999998</v>
      </c>
      <c r="V8" s="14">
        <f t="shared" si="8"/>
        <v>4.8438827818744983</v>
      </c>
      <c r="W8" s="14">
        <f t="shared" si="9"/>
        <v>0.17669999999999986</v>
      </c>
      <c r="X8" s="1">
        <v>269</v>
      </c>
      <c r="Y8" s="8">
        <f t="shared" si="10"/>
        <v>14217.843866171004</v>
      </c>
      <c r="Z8" s="8">
        <v>6448.27</v>
      </c>
      <c r="AA8" s="1">
        <v>740</v>
      </c>
      <c r="AB8" s="1">
        <v>1291</v>
      </c>
      <c r="AC8" s="10">
        <f t="shared" si="11"/>
        <v>2826.4233333333336</v>
      </c>
      <c r="AD8" s="14">
        <f t="shared" si="21"/>
        <v>104.97322259091465</v>
      </c>
      <c r="AE8" s="7">
        <f t="shared" si="12"/>
        <v>739.01148704003913</v>
      </c>
      <c r="AF8" s="4">
        <v>4.0903450000000001</v>
      </c>
      <c r="AG8" s="4">
        <f t="shared" si="13"/>
        <v>3.8843369601740108</v>
      </c>
      <c r="AH8" s="6">
        <f t="shared" si="14"/>
        <v>0.15294199999999991</v>
      </c>
      <c r="AI8" s="7">
        <v>322.24</v>
      </c>
      <c r="AJ8" s="8">
        <f t="shared" si="15"/>
        <v>12693.473808341609</v>
      </c>
      <c r="AK8" s="8">
        <v>2315</v>
      </c>
      <c r="AL8" s="1">
        <v>2880</v>
      </c>
      <c r="AM8" s="8">
        <v>912.27392328124427</v>
      </c>
      <c r="AN8" s="8">
        <f t="shared" si="16"/>
        <v>2035.7579744270815</v>
      </c>
      <c r="AO8" s="4">
        <f t="shared" si="6"/>
        <v>77.680404893902249</v>
      </c>
      <c r="AP8" s="8">
        <f t="shared" si="17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40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2"/>
        <v>2.7360481064251654</v>
      </c>
      <c r="P9" s="6">
        <f t="shared" si="3"/>
        <v>0.99431874999999992</v>
      </c>
      <c r="Q9" s="8">
        <f t="shared" si="4"/>
        <v>15.083659356999521</v>
      </c>
      <c r="R9" s="8">
        <f t="shared" si="5"/>
        <v>18.737149208113369</v>
      </c>
      <c r="S9" s="39">
        <f t="shared" si="22"/>
        <v>-0.37666666666666693</v>
      </c>
      <c r="T9" s="37">
        <f t="shared" si="7"/>
        <v>1.1079166666666698</v>
      </c>
      <c r="U9" s="4">
        <v>4.0461</v>
      </c>
      <c r="V9" s="14">
        <f t="shared" si="8"/>
        <v>5.7914553155885642</v>
      </c>
      <c r="W9" s="14">
        <f t="shared" si="9"/>
        <v>0.22150000000000025</v>
      </c>
      <c r="X9" s="1">
        <v>272</v>
      </c>
      <c r="Y9" s="8">
        <f t="shared" si="10"/>
        <v>14875.367647058823</v>
      </c>
      <c r="Z9" s="8">
        <v>7908.3</v>
      </c>
      <c r="AA9" s="1">
        <v>970</v>
      </c>
      <c r="AB9" s="1">
        <v>1570</v>
      </c>
      <c r="AC9" s="10">
        <f t="shared" si="11"/>
        <v>3482.7666666666664</v>
      </c>
      <c r="AD9" s="14">
        <f t="shared" si="21"/>
        <v>122.26864739932878</v>
      </c>
      <c r="AE9" s="7">
        <f t="shared" si="12"/>
        <v>860.77127769127469</v>
      </c>
      <c r="AF9" s="4">
        <v>4.2673110000000003</v>
      </c>
      <c r="AG9" s="4">
        <f t="shared" si="13"/>
        <v>4.3264321224737756</v>
      </c>
      <c r="AH9" s="6">
        <f t="shared" si="14"/>
        <v>0.17696600000000018</v>
      </c>
      <c r="AI9" s="7">
        <v>323</v>
      </c>
      <c r="AJ9" s="8">
        <f t="shared" si="15"/>
        <v>13211.489164086688</v>
      </c>
      <c r="AK9" s="8">
        <v>2998</v>
      </c>
      <c r="AL9" s="1">
        <v>4224</v>
      </c>
      <c r="AM9" s="8">
        <v>1495.9794922493888</v>
      </c>
      <c r="AN9" s="8">
        <f t="shared" si="16"/>
        <v>2905.9931640831296</v>
      </c>
      <c r="AO9" s="4">
        <f t="shared" si="6"/>
        <v>106.28832648759899</v>
      </c>
      <c r="AP9" s="8">
        <f t="shared" si="17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40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2"/>
        <v>3.039954744365116</v>
      </c>
      <c r="P10" s="6">
        <f t="shared" si="3"/>
        <v>0.69169999999999998</v>
      </c>
      <c r="Q10" s="8">
        <f t="shared" si="4"/>
        <v>18.193463165340919</v>
      </c>
      <c r="R10" s="8">
        <f t="shared" si="5"/>
        <v>20.340835417245529</v>
      </c>
      <c r="S10" s="39">
        <f t="shared" si="22"/>
        <v>5.5000000000000604E-2</v>
      </c>
      <c r="T10" s="37">
        <f t="shared" si="7"/>
        <v>0.34233333333333071</v>
      </c>
      <c r="U10" s="4">
        <v>4.3923999999999994</v>
      </c>
      <c r="V10" s="14">
        <f t="shared" si="8"/>
        <v>8.5588591483156478</v>
      </c>
      <c r="W10" s="14">
        <f t="shared" si="9"/>
        <v>0.34629999999999939</v>
      </c>
      <c r="X10" s="1">
        <v>275</v>
      </c>
      <c r="Y10" s="8">
        <f t="shared" si="10"/>
        <v>15972.363636363634</v>
      </c>
      <c r="Z10" s="8">
        <v>9181.43</v>
      </c>
      <c r="AA10" s="1">
        <v>1229</v>
      </c>
      <c r="AB10" s="1">
        <v>2192</v>
      </c>
      <c r="AC10" s="10">
        <f t="shared" si="11"/>
        <v>4200.8100000000004</v>
      </c>
      <c r="AD10" s="14">
        <f t="shared" si="21"/>
        <v>135.84964163306873</v>
      </c>
      <c r="AE10" s="7">
        <f t="shared" si="12"/>
        <v>956.38147709680379</v>
      </c>
      <c r="AF10" s="4">
        <v>4.4719610000000003</v>
      </c>
      <c r="AG10" s="4">
        <f t="shared" si="13"/>
        <v>4.7957601402850543</v>
      </c>
      <c r="AH10" s="6">
        <f t="shared" si="14"/>
        <v>0.20465</v>
      </c>
      <c r="AI10" s="7">
        <v>324.52</v>
      </c>
      <c r="AJ10" s="8">
        <f t="shared" si="15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6"/>
        <v>3637.9289115129236</v>
      </c>
      <c r="AO10" s="4">
        <f t="shared" si="6"/>
        <v>126.97010446122337</v>
      </c>
      <c r="AP10" s="8">
        <f t="shared" si="17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40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2"/>
        <v>3.1940804434851802</v>
      </c>
      <c r="P11" s="6">
        <f t="shared" si="3"/>
        <v>0.95108750000000009</v>
      </c>
      <c r="Q11" s="8">
        <f t="shared" si="4"/>
        <v>20.261762115809383</v>
      </c>
      <c r="R11" s="8">
        <f t="shared" si="5"/>
        <v>21.560155598777438</v>
      </c>
      <c r="S11" s="39">
        <f t="shared" si="22"/>
        <v>-0.49000000000000021</v>
      </c>
      <c r="T11" s="37">
        <f t="shared" si="7"/>
        <v>0.87708333333332966</v>
      </c>
      <c r="U11" s="4">
        <v>4.6556999999999995</v>
      </c>
      <c r="V11" s="14">
        <f t="shared" si="8"/>
        <v>5.9944449503688162</v>
      </c>
      <c r="W11" s="14">
        <f t="shared" si="9"/>
        <v>0.26330000000000009</v>
      </c>
      <c r="X11" s="1">
        <v>279</v>
      </c>
      <c r="Y11" s="8">
        <f t="shared" si="10"/>
        <v>16687.096774193546</v>
      </c>
      <c r="Z11" s="8">
        <v>11497.12</v>
      </c>
      <c r="AA11" s="1">
        <v>1469</v>
      </c>
      <c r="AB11" s="1">
        <v>1069</v>
      </c>
      <c r="AC11" s="10">
        <f t="shared" si="11"/>
        <v>4678.3733333333339</v>
      </c>
      <c r="AD11" s="14">
        <f>((AC11/U11)/100)*100/7.04</f>
        <v>142.73721817700169</v>
      </c>
      <c r="AE11" s="7">
        <f t="shared" si="12"/>
        <v>1004.870015966092</v>
      </c>
      <c r="AF11" s="4">
        <v>4.7089470000000002</v>
      </c>
      <c r="AG11" s="4">
        <f t="shared" si="13"/>
        <v>5.299375374695785</v>
      </c>
      <c r="AH11" s="6">
        <f t="shared" si="14"/>
        <v>0.23698599999999992</v>
      </c>
      <c r="AI11" s="7">
        <v>325.28000000000003</v>
      </c>
      <c r="AJ11" s="8">
        <f t="shared" si="15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6"/>
        <v>5482.7001138321903</v>
      </c>
      <c r="AO11" s="4">
        <f t="shared" si="6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40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2"/>
        <v>3.1113891770001088</v>
      </c>
      <c r="P12" s="6">
        <f t="shared" si="3"/>
        <v>1.4698624999999998</v>
      </c>
      <c r="Q12" s="8">
        <f t="shared" si="4"/>
        <v>21.045474887756427</v>
      </c>
      <c r="R12" s="8">
        <f t="shared" si="5"/>
        <v>22.989256274891179</v>
      </c>
      <c r="S12" s="39">
        <f>E12-E10</f>
        <v>0.8824999999999994</v>
      </c>
      <c r="T12" s="37">
        <f t="shared" si="7"/>
        <v>-2.508333333332935E-2</v>
      </c>
      <c r="U12" s="4">
        <v>4.9643000000000006</v>
      </c>
      <c r="V12" s="14">
        <f t="shared" si="8"/>
        <v>6.6284339626694475</v>
      </c>
      <c r="W12" s="14">
        <f t="shared" si="9"/>
        <v>0.3086000000000011</v>
      </c>
      <c r="X12" s="1">
        <v>285</v>
      </c>
      <c r="Y12" s="8">
        <f t="shared" si="10"/>
        <v>17418.596491228072</v>
      </c>
      <c r="Z12" s="8">
        <v>10787.99</v>
      </c>
      <c r="AA12" s="1">
        <v>1320</v>
      </c>
      <c r="AB12" s="1">
        <v>2470</v>
      </c>
      <c r="AC12" s="10">
        <f t="shared" si="11"/>
        <v>4859.33</v>
      </c>
      <c r="AD12" s="14">
        <f t="shared" si="21"/>
        <v>139.04190694284461</v>
      </c>
      <c r="AE12" s="7">
        <f t="shared" si="12"/>
        <v>978.85502487762608</v>
      </c>
      <c r="AF12" s="4">
        <v>4.9103279999999998</v>
      </c>
      <c r="AG12" s="4">
        <f t="shared" si="13"/>
        <v>4.2765611929800684</v>
      </c>
      <c r="AH12" s="6">
        <f t="shared" si="14"/>
        <v>0.20138099999999959</v>
      </c>
      <c r="AI12" s="7">
        <v>325.28000000000003</v>
      </c>
      <c r="AJ12" s="8">
        <f t="shared" si="15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6"/>
        <v>5248.3588166646805</v>
      </c>
      <c r="AO12" s="4">
        <f t="shared" si="6"/>
        <v>166.82390845070381</v>
      </c>
      <c r="AP12" s="8">
        <f t="shared" si="17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40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2"/>
        <v>2.5543227475041643</v>
      </c>
      <c r="P13" s="6">
        <f t="shared" si="3"/>
        <v>1.210475</v>
      </c>
      <c r="Q13" s="8">
        <f t="shared" si="4"/>
        <v>18.940030894050725</v>
      </c>
      <c r="R13" s="8">
        <f t="shared" si="5"/>
        <v>25.201444845790498</v>
      </c>
      <c r="S13" s="39">
        <f t="shared" si="22"/>
        <v>-1.0824999999999996</v>
      </c>
      <c r="T13" s="37">
        <f t="shared" si="7"/>
        <v>1.6150000000000002</v>
      </c>
      <c r="U13" s="4">
        <v>5.4420000000000002</v>
      </c>
      <c r="V13" s="14">
        <f t="shared" si="8"/>
        <v>9.6227061217090011</v>
      </c>
      <c r="W13" s="14">
        <f t="shared" si="9"/>
        <v>0.47769999999999957</v>
      </c>
      <c r="X13" s="1">
        <v>285</v>
      </c>
      <c r="Y13" s="8">
        <f t="shared" si="10"/>
        <v>19094.736842105263</v>
      </c>
      <c r="Z13" s="8">
        <v>10021.57</v>
      </c>
      <c r="AA13" s="1">
        <v>1148</v>
      </c>
      <c r="AB13" s="1">
        <v>1950</v>
      </c>
      <c r="AC13" s="10">
        <f t="shared" si="11"/>
        <v>4373.1899999999996</v>
      </c>
      <c r="AD13" s="14">
        <f t="shared" si="21"/>
        <v>114.14769595068654</v>
      </c>
      <c r="AE13" s="7">
        <f t="shared" si="12"/>
        <v>803.59977949283336</v>
      </c>
      <c r="AF13" s="4">
        <v>5.4467369999999997</v>
      </c>
      <c r="AG13" s="4">
        <f t="shared" si="13"/>
        <v>10.924097127523851</v>
      </c>
      <c r="AH13" s="6">
        <f t="shared" si="14"/>
        <v>0.53640899999999991</v>
      </c>
      <c r="AI13" s="7">
        <v>326.04000000000002</v>
      </c>
      <c r="AJ13" s="8">
        <f t="shared" si="15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6"/>
        <v>4195.4103576955577</v>
      </c>
      <c r="AO13" s="4">
        <f t="shared" si="6"/>
        <v>120.2218250422484</v>
      </c>
      <c r="AP13" s="8">
        <f t="shared" si="17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40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2"/>
        <v>1.9308468100439737</v>
      </c>
      <c r="P14" s="6">
        <f t="shared" si="3"/>
        <v>0.69169999999999998</v>
      </c>
      <c r="Q14" s="8">
        <f t="shared" si="4"/>
        <v>15.23860601423436</v>
      </c>
      <c r="R14" s="8">
        <f t="shared" si="5"/>
        <v>26.823654718903402</v>
      </c>
      <c r="S14" s="39">
        <f t="shared" si="22"/>
        <v>-4.5691666666666659</v>
      </c>
      <c r="T14" s="37">
        <f t="shared" si="7"/>
        <v>2.9116666666666595</v>
      </c>
      <c r="U14" s="4">
        <v>5.7923</v>
      </c>
      <c r="V14" s="14">
        <f t="shared" si="8"/>
        <v>6.4369717015803047</v>
      </c>
      <c r="W14" s="14">
        <f t="shared" si="9"/>
        <v>0.35029999999999983</v>
      </c>
      <c r="X14" s="1">
        <v>287</v>
      </c>
      <c r="Y14" s="8">
        <f t="shared" si="10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1"/>
        <v>3518.5433333333331</v>
      </c>
      <c r="AD14" s="14">
        <f t="shared" si="21"/>
        <v>86.285773720493083</v>
      </c>
      <c r="AE14" s="7">
        <f t="shared" si="12"/>
        <v>607.45184699227127</v>
      </c>
      <c r="AF14" s="4">
        <v>5.8078250000000002</v>
      </c>
      <c r="AG14" s="4">
        <f t="shared" si="13"/>
        <v>6.629437037257361</v>
      </c>
      <c r="AH14" s="6">
        <f t="shared" si="14"/>
        <v>0.36108800000000052</v>
      </c>
      <c r="AI14" s="7">
        <v>326.8</v>
      </c>
      <c r="AJ14" s="8">
        <f t="shared" si="15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6"/>
        <v>2656.3442743230735</v>
      </c>
      <c r="AO14" s="4">
        <f t="shared" si="6"/>
        <v>71.386504200603312</v>
      </c>
      <c r="AP14" s="8">
        <f t="shared" si="17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40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2"/>
        <v>2.3711656939564416</v>
      </c>
      <c r="P15" s="6">
        <f t="shared" si="3"/>
        <v>0.99431874999999992</v>
      </c>
      <c r="Q15" s="8">
        <f t="shared" si="4"/>
        <v>19.587290129783888</v>
      </c>
      <c r="R15" s="8">
        <f t="shared" si="5"/>
        <v>28.075854404001113</v>
      </c>
      <c r="S15" s="39">
        <f t="shared" si="22"/>
        <v>-2.7600000000000002</v>
      </c>
      <c r="T15" s="37">
        <f t="shared" si="7"/>
        <v>2.9130833333333301</v>
      </c>
      <c r="U15" s="4">
        <v>6.0626999999999995</v>
      </c>
      <c r="V15" s="14">
        <f t="shared" si="8"/>
        <v>4.6682664917217664</v>
      </c>
      <c r="W15" s="14">
        <f t="shared" si="9"/>
        <v>0.27039999999999953</v>
      </c>
      <c r="X15" s="1">
        <v>290</v>
      </c>
      <c r="Y15" s="8">
        <f t="shared" si="10"/>
        <v>20905.862068965518</v>
      </c>
      <c r="Z15" s="8">
        <v>10453.92</v>
      </c>
      <c r="AA15" s="1">
        <v>1111</v>
      </c>
      <c r="AB15" s="1">
        <v>2003</v>
      </c>
      <c r="AC15" s="10">
        <f t="shared" si="11"/>
        <v>4522.6400000000003</v>
      </c>
      <c r="AD15" s="14">
        <f t="shared" si="21"/>
        <v>105.96276486473926</v>
      </c>
      <c r="AE15" s="7">
        <f t="shared" si="12"/>
        <v>745.97786464776436</v>
      </c>
      <c r="AF15" s="4">
        <v>6.1809219999999998</v>
      </c>
      <c r="AG15" s="4">
        <f t="shared" si="13"/>
        <v>6.4240399805434691</v>
      </c>
      <c r="AH15" s="6">
        <f t="shared" si="14"/>
        <v>0.37309699999999957</v>
      </c>
      <c r="AI15" s="7">
        <v>327.56</v>
      </c>
      <c r="AJ15" s="8">
        <f t="shared" si="15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6"/>
        <v>3418.4215634139855</v>
      </c>
      <c r="AO15" s="4">
        <f t="shared" si="6"/>
        <v>86.32123243964989</v>
      </c>
      <c r="AP15" s="8">
        <f t="shared" si="17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40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2"/>
        <v>2.3416117522240718</v>
      </c>
      <c r="P16" s="6">
        <f t="shared" si="3"/>
        <v>1.1672437500000001</v>
      </c>
      <c r="Q16" s="8">
        <f t="shared" si="4"/>
        <v>20.455052043482652</v>
      </c>
      <c r="R16" s="8">
        <f t="shared" si="5"/>
        <v>29.689728628322687</v>
      </c>
      <c r="S16" s="39">
        <f t="shared" si="22"/>
        <v>-0.31750000000000012</v>
      </c>
      <c r="T16" s="37">
        <f t="shared" si="7"/>
        <v>2.6122499999999995</v>
      </c>
      <c r="U16" s="4">
        <v>6.4112</v>
      </c>
      <c r="V16" s="14">
        <f t="shared" si="8"/>
        <v>5.7482639747967141</v>
      </c>
      <c r="W16" s="14">
        <f t="shared" si="9"/>
        <v>0.34850000000000048</v>
      </c>
      <c r="X16" s="1">
        <v>293</v>
      </c>
      <c r="Y16" s="8">
        <f t="shared" si="10"/>
        <v>21881.228668941978</v>
      </c>
      <c r="Z16" s="8">
        <v>10783.01</v>
      </c>
      <c r="AA16" s="1">
        <v>1211</v>
      </c>
      <c r="AB16" s="1">
        <v>2175</v>
      </c>
      <c r="AC16" s="10">
        <f t="shared" si="11"/>
        <v>4723.0033333333331</v>
      </c>
      <c r="AD16" s="14">
        <f>((AC16/U16)/100)*100/7.04</f>
        <v>104.64205691649461</v>
      </c>
      <c r="AE16" s="7">
        <f t="shared" si="12"/>
        <v>736.68008069212203</v>
      </c>
      <c r="AF16" s="4">
        <v>6.5681760000000002</v>
      </c>
      <c r="AG16" s="4">
        <f t="shared" si="13"/>
        <v>6.2653112270305229</v>
      </c>
      <c r="AH16" s="6">
        <f t="shared" si="14"/>
        <v>0.38725400000000043</v>
      </c>
      <c r="AI16" s="7">
        <v>329.08</v>
      </c>
      <c r="AJ16" s="8">
        <f t="shared" si="15"/>
        <v>19959.207487541022</v>
      </c>
      <c r="AK16" s="1">
        <v>3821</v>
      </c>
      <c r="AL16" s="1">
        <v>4256</v>
      </c>
      <c r="AM16" s="1">
        <v>2951</v>
      </c>
      <c r="AN16" s="8">
        <f t="shared" si="16"/>
        <v>3676</v>
      </c>
      <c r="AO16" s="4">
        <f t="shared" si="6"/>
        <v>87.35263240686082</v>
      </c>
      <c r="AP16" s="8">
        <f t="shared" si="17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40">
        <f t="shared" si="19"/>
        <v>4.6683928125779772</v>
      </c>
      <c r="J17" s="8">
        <f t="shared" si="20"/>
        <v>99.985351992467713</v>
      </c>
      <c r="K17" s="6">
        <f t="shared" ref="K17:K34" ca="1" si="23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2"/>
        <v>2.2374070443078011</v>
      </c>
      <c r="P17" s="6">
        <f t="shared" si="3"/>
        <v>1.4698624999999998</v>
      </c>
      <c r="Q17" s="8">
        <f t="shared" si="4"/>
        <v>20.457203077855894</v>
      </c>
      <c r="R17" s="8">
        <f t="shared" si="5"/>
        <v>31.075761785681209</v>
      </c>
      <c r="S17" s="39">
        <f t="shared" si="22"/>
        <v>2.0858333333333334</v>
      </c>
      <c r="T17" s="37">
        <f t="shared" si="7"/>
        <v>0.73349999999999982</v>
      </c>
      <c r="U17" s="4">
        <v>6.7104999999999997</v>
      </c>
      <c r="V17" s="14">
        <f t="shared" si="8"/>
        <v>4.6683928125779772</v>
      </c>
      <c r="W17" s="14">
        <f t="shared" si="9"/>
        <v>0.29929999999999968</v>
      </c>
      <c r="X17" s="1">
        <v>295</v>
      </c>
      <c r="Y17" s="8">
        <f t="shared" si="10"/>
        <v>22747.457627118645</v>
      </c>
      <c r="Z17" s="8">
        <v>10717.5</v>
      </c>
      <c r="AA17" s="1">
        <v>1248</v>
      </c>
      <c r="AB17" s="1">
        <v>2205</v>
      </c>
      <c r="AC17" s="8">
        <f t="shared" si="11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3"/>
        <v>8.5639300773913476</v>
      </c>
      <c r="AH17" s="6">
        <f t="shared" si="14"/>
        <v>0.56249400000000005</v>
      </c>
      <c r="AI17" s="7">
        <v>330.6</v>
      </c>
      <c r="AJ17" s="8">
        <f t="shared" si="15"/>
        <v>21568.874773139745</v>
      </c>
      <c r="AK17" s="1">
        <v>4715</v>
      </c>
      <c r="AL17" s="1">
        <v>5408</v>
      </c>
      <c r="AM17" s="1">
        <v>3578</v>
      </c>
      <c r="AN17" s="8">
        <f t="shared" si="16"/>
        <v>4567</v>
      </c>
      <c r="AO17" s="4">
        <f>((AN17/AF17)/100)*100/6.407</f>
        <v>99.964534828797341</v>
      </c>
      <c r="AP17" s="8">
        <f t="shared" si="17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40">
        <f t="shared" si="19"/>
        <v>5.7372774010878658</v>
      </c>
      <c r="J18" s="8">
        <f t="shared" si="20"/>
        <v>108.74469894491386</v>
      </c>
      <c r="K18" s="6">
        <f t="shared" ca="1" si="23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2"/>
        <v>2.4334180017570035</v>
      </c>
      <c r="P18" s="6">
        <f t="shared" si="3"/>
        <v>1.3834</v>
      </c>
      <c r="Q18" s="8">
        <f t="shared" si="4"/>
        <v>23.525891813076555</v>
      </c>
      <c r="R18" s="8">
        <f t="shared" si="5"/>
        <v>32.858664443826996</v>
      </c>
      <c r="S18" s="39">
        <f t="shared" si="22"/>
        <v>3.6149999999999998</v>
      </c>
      <c r="T18" s="37">
        <f t="shared" si="7"/>
        <v>-0.19591666666667074</v>
      </c>
      <c r="U18" s="4">
        <v>7.0955000000000004</v>
      </c>
      <c r="V18" s="14">
        <f t="shared" si="8"/>
        <v>5.7372774010878658</v>
      </c>
      <c r="W18" s="14">
        <f t="shared" si="9"/>
        <v>0.38500000000000068</v>
      </c>
      <c r="X18" s="1">
        <v>298</v>
      </c>
      <c r="Y18" s="8">
        <f t="shared" si="10"/>
        <v>23810.40268456376</v>
      </c>
      <c r="Z18" s="8">
        <v>12463.15</v>
      </c>
      <c r="AA18" s="1">
        <v>1418</v>
      </c>
      <c r="AB18" s="1">
        <v>2415</v>
      </c>
      <c r="AC18" s="8">
        <f t="shared" si="11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3"/>
        <v>9.4101255562240311</v>
      </c>
      <c r="AH18" s="6">
        <f t="shared" si="14"/>
        <v>0.67100500000000007</v>
      </c>
      <c r="AI18" s="7">
        <v>331.36</v>
      </c>
      <c r="AJ18" s="8">
        <f t="shared" si="15"/>
        <v>23544.407894736843</v>
      </c>
      <c r="AK18" s="1">
        <v>5541</v>
      </c>
      <c r="AL18" s="1">
        <v>6596</v>
      </c>
      <c r="AM18" s="1">
        <v>4119</v>
      </c>
      <c r="AN18" s="8">
        <f t="shared" si="16"/>
        <v>5418.666666666667</v>
      </c>
      <c r="AO18" s="4">
        <f t="shared" ref="AO18:AO36" si="24">((AN18/AF18)/100)*100/6.407</f>
        <v>108.40513566015885</v>
      </c>
      <c r="AP18" s="8">
        <f t="shared" si="17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40">
        <f t="shared" si="19"/>
        <v>5.5852300753998918</v>
      </c>
      <c r="J19" s="8">
        <f t="shared" si="20"/>
        <v>109.87277908695326</v>
      </c>
      <c r="K19" s="6">
        <f t="shared" ca="1" si="23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2"/>
        <v>2.4586614439817485</v>
      </c>
      <c r="P19" s="6">
        <f t="shared" si="3"/>
        <v>1.210475</v>
      </c>
      <c r="Q19" s="8">
        <f t="shared" si="4"/>
        <v>25.097547243355613</v>
      </c>
      <c r="R19" s="8">
        <f t="shared" si="5"/>
        <v>34.693896452718349</v>
      </c>
      <c r="S19" s="39">
        <f>E19-E17</f>
        <v>1.8058333333333363</v>
      </c>
      <c r="T19" s="37">
        <f t="shared" si="7"/>
        <v>9.0749999999999886E-2</v>
      </c>
      <c r="U19" s="4">
        <v>7.4917999999999996</v>
      </c>
      <c r="V19" s="14">
        <f t="shared" si="8"/>
        <v>5.5852300753998918</v>
      </c>
      <c r="W19" s="14">
        <f t="shared" si="9"/>
        <v>0.39629999999999921</v>
      </c>
      <c r="X19" s="1">
        <v>301</v>
      </c>
      <c r="Y19" s="8">
        <f t="shared" si="10"/>
        <v>24889.70099667774</v>
      </c>
      <c r="Z19" s="8">
        <v>13264.82</v>
      </c>
      <c r="AA19" s="1">
        <v>1468</v>
      </c>
      <c r="AB19" s="1">
        <v>2652</v>
      </c>
      <c r="AC19" s="8">
        <f t="shared" si="11"/>
        <v>5794.94</v>
      </c>
      <c r="AD19" s="14">
        <f t="shared" si="21"/>
        <v>109.87277908695326</v>
      </c>
      <c r="AE19" s="7">
        <f t="shared" si="12"/>
        <v>773.50436477215089</v>
      </c>
      <c r="AF19" s="4">
        <v>8.6914390000000008</v>
      </c>
      <c r="AG19" s="4">
        <f t="shared" si="13"/>
        <v>11.404781665475682</v>
      </c>
      <c r="AH19" s="6">
        <f t="shared" si="14"/>
        <v>0.88976400000000044</v>
      </c>
      <c r="AI19" s="7">
        <v>332.12</v>
      </c>
      <c r="AJ19" s="8">
        <f t="shared" si="15"/>
        <v>26169.574250270991</v>
      </c>
      <c r="AK19" s="1">
        <v>5614</v>
      </c>
      <c r="AL19" s="1">
        <v>8067</v>
      </c>
      <c r="AM19" s="1">
        <v>4399</v>
      </c>
      <c r="AN19" s="8">
        <f t="shared" si="16"/>
        <v>6026.666666666667</v>
      </c>
      <c r="AO19" s="4">
        <f t="shared" si="24"/>
        <v>108.22578908104452</v>
      </c>
      <c r="AP19" s="8">
        <f t="shared" si="17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40">
        <f t="shared" si="19"/>
        <v>10.285912597773574</v>
      </c>
      <c r="J20" s="8">
        <f t="shared" si="20"/>
        <v>64.505835031423828</v>
      </c>
      <c r="K20" s="6">
        <f t="shared" ca="1" si="23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2"/>
        <v>1.4434695365090802</v>
      </c>
      <c r="P20" s="6">
        <f t="shared" si="3"/>
        <v>1.6427874999999998</v>
      </c>
      <c r="Q20" s="8">
        <f t="shared" si="4"/>
        <v>16.250256247383387</v>
      </c>
      <c r="R20" s="8">
        <f t="shared" si="5"/>
        <v>38.262480318607025</v>
      </c>
      <c r="S20" s="39">
        <f t="shared" si="22"/>
        <v>-3.0366666666666662</v>
      </c>
      <c r="T20" s="37">
        <f t="shared" si="7"/>
        <v>2.0706666666666704</v>
      </c>
      <c r="U20" s="4">
        <v>8.2623999999999995</v>
      </c>
      <c r="V20" s="14">
        <f t="shared" si="8"/>
        <v>10.285912597773574</v>
      </c>
      <c r="W20" s="14">
        <f t="shared" si="9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1"/>
        <v>3752.1299999999997</v>
      </c>
      <c r="AD20" s="14">
        <f t="shared" si="21"/>
        <v>64.505835031423828</v>
      </c>
      <c r="AE20" s="7">
        <f t="shared" si="12"/>
        <v>454.12107862122383</v>
      </c>
      <c r="AF20" s="4">
        <v>9.4237800000000007</v>
      </c>
      <c r="AG20" s="4">
        <f t="shared" si="13"/>
        <v>8.4260040253403332</v>
      </c>
      <c r="AH20" s="6">
        <f t="shared" si="14"/>
        <v>0.73234099999999991</v>
      </c>
      <c r="AI20" s="7">
        <v>333.64</v>
      </c>
      <c r="AJ20" s="8">
        <f t="shared" si="15"/>
        <v>28245.354274067857</v>
      </c>
      <c r="AK20" s="1">
        <v>3217</v>
      </c>
      <c r="AL20" s="1">
        <v>4810</v>
      </c>
      <c r="AM20" s="1">
        <v>2447</v>
      </c>
      <c r="AN20" s="8">
        <f t="shared" si="16"/>
        <v>3491.3333333333335</v>
      </c>
      <c r="AO20" s="4">
        <f t="shared" si="24"/>
        <v>57.824442188747952</v>
      </c>
      <c r="AP20" s="8">
        <f t="shared" si="17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40">
        <f t="shared" si="19"/>
        <v>2.2184837335398981</v>
      </c>
      <c r="J21" s="8">
        <f>AD21</f>
        <v>77.433444255836108</v>
      </c>
      <c r="K21" s="6">
        <f t="shared" ca="1" si="23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2"/>
        <v>1.7327551505351981</v>
      </c>
      <c r="P21" s="6">
        <f t="shared" si="3"/>
        <v>-0.172925</v>
      </c>
      <c r="Q21" s="8">
        <f t="shared" si="4"/>
        <v>19.93972772813235</v>
      </c>
      <c r="R21" s="8">
        <f t="shared" si="5"/>
        <v>39.111327220524224</v>
      </c>
      <c r="S21" s="39">
        <f t="shared" si="22"/>
        <v>-4.8591666666666695</v>
      </c>
      <c r="T21" s="37">
        <f t="shared" si="7"/>
        <v>2.9947499999999971</v>
      </c>
      <c r="U21" s="4">
        <v>8.4457000000000004</v>
      </c>
      <c r="V21" s="14">
        <f t="shared" si="8"/>
        <v>2.2184837335398981</v>
      </c>
      <c r="W21" s="14">
        <f t="shared" si="9"/>
        <v>0.18330000000000091</v>
      </c>
      <c r="X21" s="1">
        <v>307</v>
      </c>
      <c r="Y21" s="8">
        <f t="shared" si="10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1"/>
        <v>4604.0166666666664</v>
      </c>
      <c r="AD21" s="14">
        <f>((AC21/U21)/100)*100/7.04</f>
        <v>77.433444255836108</v>
      </c>
      <c r="AE21" s="7">
        <f t="shared" si="12"/>
        <v>545.13144756108625</v>
      </c>
      <c r="AF21" s="4">
        <v>9.3822489999999998</v>
      </c>
      <c r="AG21" s="4">
        <f t="shared" si="13"/>
        <v>-0.4407042609229137</v>
      </c>
      <c r="AH21" s="6">
        <f t="shared" si="14"/>
        <v>-4.1531000000000873E-2</v>
      </c>
      <c r="AI21" s="7">
        <v>334.4</v>
      </c>
      <c r="AJ21" s="8">
        <f t="shared" si="15"/>
        <v>28056.96471291866</v>
      </c>
      <c r="AK21" s="1">
        <v>3936</v>
      </c>
      <c r="AL21" s="1">
        <v>5957</v>
      </c>
      <c r="AM21" s="1">
        <v>2964</v>
      </c>
      <c r="AN21" s="8">
        <f t="shared" si="16"/>
        <v>4285.666666666667</v>
      </c>
      <c r="AO21" s="4">
        <f t="shared" si="24"/>
        <v>71.294612105476091</v>
      </c>
      <c r="AP21" s="8">
        <f t="shared" si="17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40">
        <f t="shared" si="19"/>
        <v>4.5016990894774693</v>
      </c>
      <c r="J22" s="8">
        <f t="shared" si="20"/>
        <v>83.080794490183351</v>
      </c>
      <c r="K22" s="6">
        <f t="shared" ca="1" si="23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2"/>
        <v>1.8591278735812069</v>
      </c>
      <c r="P22" s="6">
        <f t="shared" si="3"/>
        <v>0.69169999999999998</v>
      </c>
      <c r="Q22" s="8">
        <f t="shared" si="4"/>
        <v>22.357057269485626</v>
      </c>
      <c r="R22" s="8">
        <f t="shared" si="5"/>
        <v>40.872001481893115</v>
      </c>
      <c r="S22" s="39">
        <f t="shared" si="22"/>
        <v>-1.7524999999999999</v>
      </c>
      <c r="T22" s="37">
        <f t="shared" si="7"/>
        <v>2.9260833333333327</v>
      </c>
      <c r="U22" s="4">
        <v>8.825899999999999</v>
      </c>
      <c r="V22" s="14">
        <f t="shared" si="8"/>
        <v>4.5016990894774693</v>
      </c>
      <c r="W22" s="14">
        <f t="shared" si="9"/>
        <v>0.38019999999999854</v>
      </c>
      <c r="X22" s="1">
        <v>309</v>
      </c>
      <c r="Y22" s="8">
        <f t="shared" si="10"/>
        <v>28562.78317152103</v>
      </c>
      <c r="Z22" s="8">
        <v>11577.51</v>
      </c>
      <c r="AA22" s="1">
        <v>1257</v>
      </c>
      <c r="AB22" s="1">
        <v>2652</v>
      </c>
      <c r="AC22" s="8">
        <f t="shared" si="11"/>
        <v>5162.17</v>
      </c>
      <c r="AD22" s="14">
        <f t="shared" si="21"/>
        <v>83.080794490183351</v>
      </c>
      <c r="AE22" s="7">
        <f t="shared" si="12"/>
        <v>584.88879321089075</v>
      </c>
      <c r="AF22" s="4">
        <v>9.3207719999999998</v>
      </c>
      <c r="AG22" s="4">
        <f t="shared" si="13"/>
        <v>-0.65524801143095601</v>
      </c>
      <c r="AH22" s="6">
        <f t="shared" si="14"/>
        <v>-6.1477000000000004E-2</v>
      </c>
      <c r="AI22" s="3">
        <v>335</v>
      </c>
      <c r="AJ22" s="8">
        <f t="shared" si="15"/>
        <v>27823.200000000001</v>
      </c>
      <c r="AK22" s="1">
        <v>3804</v>
      </c>
      <c r="AL22" s="1">
        <v>6914</v>
      </c>
      <c r="AM22" s="1">
        <v>2792</v>
      </c>
      <c r="AN22" s="8">
        <f t="shared" si="16"/>
        <v>4503.333333333333</v>
      </c>
      <c r="AO22" s="4">
        <f t="shared" si="24"/>
        <v>75.409747341450469</v>
      </c>
      <c r="AP22" s="8">
        <f t="shared" si="17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40">
        <f t="shared" si="19"/>
        <v>10.247113608810437</v>
      </c>
      <c r="J23" s="8">
        <f t="shared" si="20"/>
        <v>78.244535423399384</v>
      </c>
      <c r="K23" s="6">
        <f t="shared" ca="1" si="23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2"/>
        <v>1.7509052200775708</v>
      </c>
      <c r="P23" s="6">
        <f t="shared" si="3"/>
        <v>1.3834</v>
      </c>
      <c r="Q23" s="8">
        <f t="shared" si="4"/>
        <v>23.213212259452281</v>
      </c>
      <c r="R23" s="8">
        <f t="shared" si="5"/>
        <v>45.06020190793739</v>
      </c>
      <c r="S23" s="39">
        <f t="shared" si="22"/>
        <v>-5.8333333333333334E-2</v>
      </c>
      <c r="T23" s="37">
        <f t="shared" si="7"/>
        <v>2.625833333333333</v>
      </c>
      <c r="U23" s="4">
        <v>9.7302999999999997</v>
      </c>
      <c r="V23" s="14">
        <f t="shared" si="8"/>
        <v>10.247113608810437</v>
      </c>
      <c r="W23" s="14">
        <f t="shared" si="9"/>
        <v>0.90440000000000076</v>
      </c>
      <c r="X23" s="1">
        <v>311</v>
      </c>
      <c r="Y23" s="8">
        <f t="shared" si="10"/>
        <v>31287.138263665594</v>
      </c>
      <c r="Z23" s="8">
        <v>12217.56</v>
      </c>
      <c r="AA23" s="1">
        <v>1257</v>
      </c>
      <c r="AB23" s="1">
        <v>2605</v>
      </c>
      <c r="AC23" s="8">
        <f t="shared" si="11"/>
        <v>5359.8533333333335</v>
      </c>
      <c r="AD23" s="14">
        <f t="shared" si="21"/>
        <v>78.244535423399384</v>
      </c>
      <c r="AE23" s="7">
        <f t="shared" si="12"/>
        <v>550.84152938073169</v>
      </c>
      <c r="AF23" s="4">
        <v>9.5350470000000005</v>
      </c>
      <c r="AG23" s="4">
        <f t="shared" si="13"/>
        <v>2.2988975591292302</v>
      </c>
      <c r="AH23" s="6">
        <f t="shared" si="14"/>
        <v>0.21427500000000066</v>
      </c>
      <c r="AI23" s="3">
        <v>334</v>
      </c>
      <c r="AJ23" s="8">
        <f t="shared" si="15"/>
        <v>28548.04491017964</v>
      </c>
      <c r="AK23" s="1">
        <v>3159</v>
      </c>
      <c r="AL23" s="1">
        <v>5898</v>
      </c>
      <c r="AM23" s="1">
        <v>2316</v>
      </c>
      <c r="AN23" s="8">
        <f t="shared" si="16"/>
        <v>3791</v>
      </c>
      <c r="AO23" s="4">
        <f t="shared" si="24"/>
        <v>62.054920323264966</v>
      </c>
      <c r="AP23" s="8">
        <f t="shared" si="17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40">
        <f t="shared" si="19"/>
        <v>7.6143592694983795</v>
      </c>
      <c r="J24" s="8">
        <f t="shared" si="20"/>
        <v>79.353387328476117</v>
      </c>
      <c r="K24" s="6">
        <f t="shared" ca="1" si="23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 t="shared" si="2"/>
        <v>1.7757183853470164</v>
      </c>
      <c r="P24" s="6">
        <f t="shared" si="3"/>
        <v>0.90785625000000003</v>
      </c>
      <c r="Q24" s="8">
        <f t="shared" si="4"/>
        <v>25.334767356248822</v>
      </c>
      <c r="R24" s="8">
        <f t="shared" si="5"/>
        <v>48.491247568769118</v>
      </c>
      <c r="S24" s="39">
        <f t="shared" si="22"/>
        <v>-3.4999999999999976E-2</v>
      </c>
      <c r="T24" s="37">
        <f t="shared" si="7"/>
        <v>1.603083333333337</v>
      </c>
      <c r="U24" s="4">
        <v>10.471200000000001</v>
      </c>
      <c r="V24" s="14">
        <f t="shared" si="8"/>
        <v>7.6143592694983795</v>
      </c>
      <c r="W24" s="14">
        <f t="shared" si="9"/>
        <v>0.74090000000000167</v>
      </c>
      <c r="X24" s="1">
        <v>313</v>
      </c>
      <c r="Y24" s="8">
        <f t="shared" si="10"/>
        <v>33454.313099041537</v>
      </c>
      <c r="Z24" s="8">
        <v>13104.14</v>
      </c>
      <c r="AA24" s="1">
        <v>1426</v>
      </c>
      <c r="AB24" s="1">
        <v>3019</v>
      </c>
      <c r="AC24" s="8">
        <f t="shared" si="11"/>
        <v>5849.7133333333331</v>
      </c>
      <c r="AD24" s="14">
        <f t="shared" si="21"/>
        <v>79.353387328476117</v>
      </c>
      <c r="AE24" s="7">
        <f t="shared" si="12"/>
        <v>558.64784679247191</v>
      </c>
      <c r="AF24" s="4">
        <v>9.8079680000000007</v>
      </c>
      <c r="AG24" s="4">
        <f t="shared" si="13"/>
        <v>2.8622931800965432</v>
      </c>
      <c r="AH24" s="6">
        <f t="shared" si="14"/>
        <v>0.27292100000000019</v>
      </c>
      <c r="AI24" s="3">
        <v>335</v>
      </c>
      <c r="AJ24" s="8">
        <f t="shared" si="15"/>
        <v>29277.516417910447</v>
      </c>
      <c r="AK24" s="1">
        <v>3641</v>
      </c>
      <c r="AL24" s="1">
        <v>7612</v>
      </c>
      <c r="AM24" s="1">
        <v>2635</v>
      </c>
      <c r="AN24" s="8">
        <f t="shared" si="16"/>
        <v>4629.333333333333</v>
      </c>
      <c r="AO24" s="4">
        <f t="shared" si="24"/>
        <v>73.668985448397677</v>
      </c>
      <c r="AP24" s="8">
        <f t="shared" si="17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40">
        <f t="shared" si="19"/>
        <v>5.6765222706088849</v>
      </c>
      <c r="J25" s="8">
        <f t="shared" si="20"/>
        <v>96.70573738213541</v>
      </c>
      <c r="K25" s="6">
        <f t="shared" ca="1" si="23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2"/>
        <v>2.1640179659523531</v>
      </c>
      <c r="P25" s="6">
        <f t="shared" si="3"/>
        <v>0.64846874999999993</v>
      </c>
      <c r="Q25" s="8">
        <f t="shared" si="4"/>
        <v>32.627380213371062</v>
      </c>
      <c r="R25" s="8">
        <f t="shared" si="5"/>
        <v>51.243864036306384</v>
      </c>
      <c r="S25" s="39">
        <f t="shared" si="22"/>
        <v>5.8333333333333293E-3</v>
      </c>
      <c r="T25" s="37">
        <f t="shared" si="7"/>
        <v>2.2755000000000001</v>
      </c>
      <c r="U25" s="4">
        <v>11.0656</v>
      </c>
      <c r="V25" s="14">
        <f t="shared" si="8"/>
        <v>5.6765222706088849</v>
      </c>
      <c r="W25" s="14">
        <f t="shared" si="9"/>
        <v>0.59439999999999849</v>
      </c>
      <c r="X25" s="1">
        <v>316</v>
      </c>
      <c r="Y25" s="8">
        <f t="shared" si="10"/>
        <v>35017.721518987339</v>
      </c>
      <c r="Z25" s="8">
        <v>16576.66</v>
      </c>
      <c r="AA25" s="1">
        <v>1848</v>
      </c>
      <c r="AB25" s="1">
        <v>4176</v>
      </c>
      <c r="AC25" s="8">
        <f t="shared" si="11"/>
        <v>7533.5533333333333</v>
      </c>
      <c r="AD25" s="14">
        <f t="shared" si="21"/>
        <v>96.70573738213541</v>
      </c>
      <c r="AE25" s="7">
        <f t="shared" si="12"/>
        <v>680.80839117023334</v>
      </c>
      <c r="AF25" s="4">
        <v>9.8494729999999997</v>
      </c>
      <c r="AG25" s="4">
        <f t="shared" si="13"/>
        <v>0.42317633989016201</v>
      </c>
      <c r="AH25" s="6">
        <f t="shared" si="14"/>
        <v>4.1504999999999015E-2</v>
      </c>
      <c r="AI25" s="3">
        <v>336</v>
      </c>
      <c r="AJ25" s="8">
        <f t="shared" si="15"/>
        <v>29313.907738095237</v>
      </c>
      <c r="AK25" s="1">
        <v>4295</v>
      </c>
      <c r="AL25" s="1">
        <v>9552</v>
      </c>
      <c r="AM25" s="1">
        <v>3109</v>
      </c>
      <c r="AN25" s="8">
        <f t="shared" si="16"/>
        <v>5652</v>
      </c>
      <c r="AO25" s="4">
        <f t="shared" si="24"/>
        <v>89.564196718928386</v>
      </c>
      <c r="AP25" s="8">
        <f t="shared" si="17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40">
        <f t="shared" si="19"/>
        <v>6.023170908039333</v>
      </c>
      <c r="J26" s="8">
        <f t="shared" si="20"/>
        <v>99.349729878631351</v>
      </c>
      <c r="K26" s="6">
        <f t="shared" ca="1" si="23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2"/>
        <v>2.2231835068928163</v>
      </c>
      <c r="P26" s="6">
        <f t="shared" si="3"/>
        <v>0.69169999999999998</v>
      </c>
      <c r="Q26" s="8">
        <f t="shared" si="4"/>
        <v>35.538364925146887</v>
      </c>
      <c r="R26" s="8">
        <f t="shared" si="5"/>
        <v>54.330369547096424</v>
      </c>
      <c r="S26" s="39">
        <f t="shared" si="22"/>
        <v>-5.0833333333333341E-2</v>
      </c>
      <c r="T26" s="37">
        <f t="shared" si="7"/>
        <v>2.4159999999999999</v>
      </c>
      <c r="U26" s="4">
        <v>11.732100000000001</v>
      </c>
      <c r="V26" s="14">
        <f t="shared" si="8"/>
        <v>6.023170908039333</v>
      </c>
      <c r="W26" s="14">
        <f t="shared" si="9"/>
        <v>0.66650000000000098</v>
      </c>
      <c r="X26" s="1">
        <v>319</v>
      </c>
      <c r="Y26" s="8">
        <f t="shared" si="10"/>
        <v>36777.742946708466</v>
      </c>
      <c r="Z26" s="8">
        <v>17823.07</v>
      </c>
      <c r="AA26" s="1">
        <v>2058</v>
      </c>
      <c r="AB26" s="1">
        <v>4736</v>
      </c>
      <c r="AC26" s="8">
        <f t="shared" si="11"/>
        <v>8205.69</v>
      </c>
      <c r="AD26" s="14">
        <f t="shared" si="21"/>
        <v>99.349729878631351</v>
      </c>
      <c r="AE26" s="7">
        <f t="shared" si="12"/>
        <v>699.42209834556468</v>
      </c>
      <c r="AF26" s="4">
        <v>10.328136000000001</v>
      </c>
      <c r="AG26" s="4">
        <f t="shared" si="13"/>
        <v>4.8597828533567196</v>
      </c>
      <c r="AH26" s="6">
        <f t="shared" si="14"/>
        <v>0.47866300000000095</v>
      </c>
      <c r="AI26" s="3">
        <v>337</v>
      </c>
      <c r="AJ26" s="8">
        <f t="shared" si="15"/>
        <v>30647.287833827893</v>
      </c>
      <c r="AK26" s="1">
        <v>4272</v>
      </c>
      <c r="AL26" s="1">
        <v>9805</v>
      </c>
      <c r="AM26" s="1">
        <v>3146</v>
      </c>
      <c r="AN26" s="8">
        <f t="shared" si="16"/>
        <v>5741</v>
      </c>
      <c r="AO26" s="4">
        <f t="shared" si="24"/>
        <v>86.758268288348972</v>
      </c>
      <c r="AP26" s="8">
        <f t="shared" si="17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40">
        <f t="shared" si="19"/>
        <v>6.1872980966749225</v>
      </c>
      <c r="J27" s="8">
        <f t="shared" si="20"/>
        <v>93.02099752136877</v>
      </c>
      <c r="K27" s="6">
        <f t="shared" ca="1" si="23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2"/>
        <v>2.0815632587714243</v>
      </c>
      <c r="P27" s="6">
        <f t="shared" si="3"/>
        <v>4.3231249999999999E-2</v>
      </c>
      <c r="Q27" s="8">
        <f t="shared" si="4"/>
        <v>35.33330927254616</v>
      </c>
      <c r="R27" s="8">
        <f t="shared" si="5"/>
        <v>57.691951468000376</v>
      </c>
      <c r="S27" s="39">
        <f t="shared" si="22"/>
        <v>2.5000000000000008E-2</v>
      </c>
      <c r="T27" s="37">
        <f t="shared" si="7"/>
        <v>1.9219999999999999</v>
      </c>
      <c r="U27" s="4">
        <v>12.458</v>
      </c>
      <c r="V27" s="14">
        <f t="shared" si="8"/>
        <v>6.1872980966749225</v>
      </c>
      <c r="W27" s="14">
        <f t="shared" si="9"/>
        <v>0.72589999999999932</v>
      </c>
      <c r="X27" s="1">
        <v>321</v>
      </c>
      <c r="Y27" s="8">
        <f t="shared" si="10"/>
        <v>38809.968847352022</v>
      </c>
      <c r="Z27" s="8">
        <v>17425.03</v>
      </c>
      <c r="AA27" s="1">
        <v>2043</v>
      </c>
      <c r="AB27" s="1">
        <v>5007</v>
      </c>
      <c r="AC27" s="8">
        <f t="shared" si="11"/>
        <v>8158.3433333333332</v>
      </c>
      <c r="AD27" s="14">
        <f t="shared" si="21"/>
        <v>93.02099752136877</v>
      </c>
      <c r="AE27" s="7">
        <f t="shared" si="12"/>
        <v>654.86782255043613</v>
      </c>
      <c r="AF27" s="4">
        <v>10.837680000000001</v>
      </c>
      <c r="AG27" s="4">
        <f t="shared" si="13"/>
        <v>4.9335523854449548</v>
      </c>
      <c r="AH27" s="6">
        <f t="shared" si="14"/>
        <v>0.509544</v>
      </c>
      <c r="AI27" s="3">
        <v>338</v>
      </c>
      <c r="AJ27" s="8">
        <f t="shared" si="15"/>
        <v>32064.142011834319</v>
      </c>
      <c r="AK27" s="1">
        <v>4637</v>
      </c>
      <c r="AL27" s="1">
        <v>10743</v>
      </c>
      <c r="AM27" s="1">
        <v>3267</v>
      </c>
      <c r="AN27" s="8">
        <f t="shared" si="16"/>
        <v>6215.666666666667</v>
      </c>
      <c r="AO27" s="4">
        <f t="shared" si="24"/>
        <v>89.515175711904277</v>
      </c>
      <c r="AP27" s="8">
        <f t="shared" si="17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40">
        <f t="shared" si="19"/>
        <v>6.5612457858404127</v>
      </c>
      <c r="J28" s="8">
        <f t="shared" si="20"/>
        <v>97.667261980578346</v>
      </c>
      <c r="K28" s="6">
        <f t="shared" ca="1" si="23"/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2"/>
        <v>2.1855343367702855</v>
      </c>
      <c r="P28" s="6">
        <f t="shared" si="3"/>
        <v>0.56200625000000004</v>
      </c>
      <c r="Q28" s="8">
        <f t="shared" si="4"/>
        <v>39.532258297362453</v>
      </c>
      <c r="R28" s="8">
        <f t="shared" si="5"/>
        <v>61.477262202463656</v>
      </c>
      <c r="S28" s="39">
        <f t="shared" si="22"/>
        <v>0.30583333333333335</v>
      </c>
      <c r="T28" s="37">
        <f t="shared" si="7"/>
        <v>1.363833333333333</v>
      </c>
      <c r="U28" s="4">
        <v>13.275399999999999</v>
      </c>
      <c r="V28" s="14">
        <f t="shared" si="8"/>
        <v>6.5612457858404127</v>
      </c>
      <c r="W28" s="14">
        <f t="shared" si="9"/>
        <v>0.81739999999999924</v>
      </c>
      <c r="X28" s="1">
        <v>323</v>
      </c>
      <c r="Y28" s="8">
        <f t="shared" si="10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1"/>
        <v>9127.8666666666668</v>
      </c>
      <c r="AD28" s="14">
        <f t="shared" si="21"/>
        <v>97.667261980578346</v>
      </c>
      <c r="AE28" s="7">
        <f t="shared" si="12"/>
        <v>687.57752434327153</v>
      </c>
      <c r="AF28" s="4">
        <v>11.392602</v>
      </c>
      <c r="AG28" s="4">
        <f t="shared" si="13"/>
        <v>5.1203025001660762</v>
      </c>
      <c r="AH28" s="6">
        <f t="shared" si="14"/>
        <v>0.55492199999999947</v>
      </c>
      <c r="AI28" s="3">
        <v>339</v>
      </c>
      <c r="AJ28" s="8">
        <f t="shared" si="15"/>
        <v>33606.495575221241</v>
      </c>
      <c r="AK28" s="1">
        <v>4862</v>
      </c>
      <c r="AL28" s="1">
        <v>11481</v>
      </c>
      <c r="AM28" s="1">
        <v>3290</v>
      </c>
      <c r="AN28" s="8">
        <f t="shared" si="16"/>
        <v>6544.333333333333</v>
      </c>
      <c r="AO28" s="4">
        <f t="shared" si="24"/>
        <v>89.657734811026771</v>
      </c>
      <c r="AP28" s="8">
        <f t="shared" si="17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40">
        <f t="shared" si="19"/>
        <v>4.3915814212754469</v>
      </c>
      <c r="J29" s="8">
        <f t="shared" si="20"/>
        <v>117.17274032683821</v>
      </c>
      <c r="K29" s="6">
        <f t="shared" ca="1" si="23"/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2"/>
        <v>2.6220152190679524</v>
      </c>
      <c r="P29" s="6">
        <f t="shared" si="3"/>
        <v>0.90785625000000003</v>
      </c>
      <c r="Q29" s="8">
        <f t="shared" si="4"/>
        <v>49.51019936768251</v>
      </c>
      <c r="R29" s="8">
        <f t="shared" si="5"/>
        <v>64.177086227655835</v>
      </c>
      <c r="S29" s="39">
        <f>E29-E27</f>
        <v>0.86916666666666664</v>
      </c>
      <c r="T29" s="37">
        <f t="shared" si="7"/>
        <v>1.2396666666666598</v>
      </c>
      <c r="U29" s="4">
        <v>13.8584</v>
      </c>
      <c r="V29" s="14">
        <f t="shared" si="8"/>
        <v>4.3915814212754469</v>
      </c>
      <c r="W29" s="14">
        <f t="shared" si="9"/>
        <v>0.58300000000000018</v>
      </c>
      <c r="X29" s="1">
        <v>325</v>
      </c>
      <c r="Y29" s="8">
        <f t="shared" si="10"/>
        <v>42641.230769230766</v>
      </c>
      <c r="Z29" s="8">
        <v>24719.22</v>
      </c>
      <c r="AA29" s="1">
        <v>2673</v>
      </c>
      <c r="AB29" s="1">
        <v>6903</v>
      </c>
      <c r="AC29" s="8">
        <f t="shared" si="11"/>
        <v>11431.74</v>
      </c>
      <c r="AD29" s="14">
        <f t="shared" si="21"/>
        <v>117.17274032683821</v>
      </c>
      <c r="AE29" s="7">
        <f t="shared" si="12"/>
        <v>824.89609190094097</v>
      </c>
      <c r="AF29" s="4">
        <v>11.871539</v>
      </c>
      <c r="AG29" s="4">
        <f t="shared" si="13"/>
        <v>4.2039298836209724</v>
      </c>
      <c r="AH29" s="6">
        <f t="shared" si="14"/>
        <v>0.47893700000000017</v>
      </c>
      <c r="AI29" s="3">
        <v>340</v>
      </c>
      <c r="AJ29" s="8">
        <f t="shared" si="15"/>
        <v>34916.291176470586</v>
      </c>
      <c r="AK29" s="1">
        <v>5312</v>
      </c>
      <c r="AL29" s="1">
        <v>12917</v>
      </c>
      <c r="AM29" s="1">
        <v>3503</v>
      </c>
      <c r="AN29" s="8">
        <f t="shared" si="16"/>
        <v>7244</v>
      </c>
      <c r="AO29" s="4">
        <f t="shared" si="24"/>
        <v>95.239409506135544</v>
      </c>
      <c r="AP29" s="8">
        <f t="shared" si="17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40">
        <f t="shared" si="19"/>
        <v>4.1577671304046646</v>
      </c>
      <c r="J30" s="8">
        <f t="shared" si="20"/>
        <v>106.50328975958021</v>
      </c>
      <c r="K30" s="6">
        <f t="shared" ca="1" si="23"/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2"/>
        <v>2.3832612077816266</v>
      </c>
      <c r="P30" s="6">
        <f t="shared" si="3"/>
        <v>1.03755</v>
      </c>
      <c r="Q30" s="8">
        <f t="shared" si="4"/>
        <v>46.873002353144983</v>
      </c>
      <c r="R30" s="8">
        <f t="shared" si="5"/>
        <v>66.845420024080767</v>
      </c>
      <c r="S30" s="39">
        <f>E30-E28</f>
        <v>1.4366666666666668</v>
      </c>
      <c r="T30" s="37">
        <f t="shared" si="7"/>
        <v>0.72425000000000006</v>
      </c>
      <c r="U30" s="4">
        <v>14.4346</v>
      </c>
      <c r="V30" s="14">
        <f t="shared" si="8"/>
        <v>4.1577671304046646</v>
      </c>
      <c r="W30" s="14">
        <f t="shared" si="9"/>
        <v>0.57620000000000005</v>
      </c>
      <c r="X30" s="1">
        <v>326</v>
      </c>
      <c r="Y30" s="8">
        <f t="shared" si="10"/>
        <v>44277.914110429447</v>
      </c>
      <c r="Z30" s="8">
        <v>23327.46</v>
      </c>
      <c r="AA30" s="1">
        <v>2506</v>
      </c>
      <c r="AB30" s="1">
        <v>6635</v>
      </c>
      <c r="AC30" s="8">
        <f t="shared" si="11"/>
        <v>10822.82</v>
      </c>
      <c r="AD30" s="14">
        <f t="shared" si="21"/>
        <v>106.50328975958021</v>
      </c>
      <c r="AE30" s="7">
        <f t="shared" si="12"/>
        <v>749.78315990744466</v>
      </c>
      <c r="AF30" s="4">
        <v>12.363619</v>
      </c>
      <c r="AG30" s="4">
        <f t="shared" si="13"/>
        <v>4.1450396616647538</v>
      </c>
      <c r="AH30" s="6">
        <f t="shared" si="14"/>
        <v>0.49207999999999963</v>
      </c>
      <c r="AI30" s="3">
        <v>341</v>
      </c>
      <c r="AJ30" s="8">
        <f t="shared" si="15"/>
        <v>36256.947214076245</v>
      </c>
      <c r="AK30" s="1">
        <v>4730</v>
      </c>
      <c r="AL30" s="1">
        <v>10558</v>
      </c>
      <c r="AM30" s="1">
        <v>3001</v>
      </c>
      <c r="AN30" s="8">
        <f t="shared" si="16"/>
        <v>6096.333333333333</v>
      </c>
      <c r="AO30" s="4">
        <f t="shared" si="24"/>
        <v>76.960586360258233</v>
      </c>
      <c r="AP30" s="8">
        <f t="shared" si="17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40">
        <f t="shared" si="19"/>
        <v>6.7026450334612662</v>
      </c>
      <c r="J31" s="8">
        <f t="shared" si="20"/>
        <v>125.24253874865155</v>
      </c>
      <c r="K31" s="6">
        <f t="shared" ca="1" si="23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2"/>
        <v>2.8025959088920915</v>
      </c>
      <c r="P31" s="6">
        <f t="shared" si="3"/>
        <v>0.77816249999999998</v>
      </c>
      <c r="Q31" s="8">
        <f t="shared" si="4"/>
        <v>58.814823369761363</v>
      </c>
      <c r="R31" s="8">
        <f t="shared" si="5"/>
        <v>71.325831249421142</v>
      </c>
      <c r="S31" s="39">
        <f t="shared" si="22"/>
        <v>1.1566666666666665</v>
      </c>
      <c r="T31" s="37">
        <f t="shared" si="7"/>
        <v>7.2499999999999787E-3</v>
      </c>
      <c r="U31" s="4">
        <v>15.402100000000001</v>
      </c>
      <c r="V31" s="14">
        <f t="shared" si="8"/>
        <v>6.7026450334612662</v>
      </c>
      <c r="W31" s="14">
        <f t="shared" si="9"/>
        <v>0.96750000000000114</v>
      </c>
      <c r="X31" s="1">
        <v>328</v>
      </c>
      <c r="Y31" s="8">
        <f t="shared" si="10"/>
        <v>46957.621951219509</v>
      </c>
      <c r="Z31" s="8">
        <v>28538.44</v>
      </c>
      <c r="AA31" s="1">
        <v>3230</v>
      </c>
      <c r="AB31" s="1">
        <v>8972</v>
      </c>
      <c r="AC31" s="8">
        <f t="shared" si="11"/>
        <v>13580.146666666667</v>
      </c>
      <c r="AD31" s="14">
        <f t="shared" si="21"/>
        <v>125.24253874865155</v>
      </c>
      <c r="AE31" s="7">
        <f t="shared" si="12"/>
        <v>881.70747279050693</v>
      </c>
      <c r="AF31" s="4">
        <v>12.995488999999999</v>
      </c>
      <c r="AG31" s="4">
        <f t="shared" si="13"/>
        <v>5.1107204128499859</v>
      </c>
      <c r="AH31" s="6">
        <f t="shared" si="14"/>
        <v>0.63186999999999927</v>
      </c>
      <c r="AI31" s="3">
        <v>346</v>
      </c>
      <c r="AJ31" s="8">
        <f t="shared" si="15"/>
        <v>37559.216763005781</v>
      </c>
      <c r="AK31" s="1">
        <v>5978</v>
      </c>
      <c r="AL31" s="1">
        <v>13249</v>
      </c>
      <c r="AM31" s="1">
        <v>3745</v>
      </c>
      <c r="AN31" s="8">
        <f t="shared" si="16"/>
        <v>7657.333333333333</v>
      </c>
      <c r="AO31" s="4">
        <f t="shared" si="24"/>
        <v>91.966615244527006</v>
      </c>
      <c r="AP31" s="8">
        <f t="shared" si="17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40">
        <f t="shared" si="19"/>
        <v>24.580414359080891</v>
      </c>
      <c r="J32" s="8">
        <f>AD32</f>
        <v>116.59571796766917</v>
      </c>
      <c r="K32" s="6">
        <f t="shared" ca="1" si="23"/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2"/>
        <v>2.6091029887722073</v>
      </c>
      <c r="P32" s="6">
        <f t="shared" si="3"/>
        <v>0.50580562499999993</v>
      </c>
      <c r="Q32" s="8">
        <f t="shared" si="4"/>
        <v>68.213024585312326</v>
      </c>
      <c r="R32" s="8">
        <f t="shared" si="5"/>
        <v>88.858016115587674</v>
      </c>
      <c r="S32" s="39">
        <f t="shared" si="22"/>
        <v>-1.4558333333333335</v>
      </c>
      <c r="T32" s="37">
        <f t="shared" si="7"/>
        <v>0.49908333333333299</v>
      </c>
      <c r="U32" s="4">
        <v>19.187999999999999</v>
      </c>
      <c r="V32" s="14">
        <f t="shared" si="8"/>
        <v>24.580414359080891</v>
      </c>
      <c r="W32" s="14">
        <f t="shared" si="9"/>
        <v>3.785899999999998</v>
      </c>
      <c r="X32" s="1">
        <v>330</v>
      </c>
      <c r="Y32" s="8">
        <f t="shared" si="10"/>
        <v>58145.454545454544</v>
      </c>
      <c r="Z32" s="8">
        <v>30606.48</v>
      </c>
      <c r="AA32" s="1">
        <v>3756</v>
      </c>
      <c r="AB32" s="1">
        <v>12888</v>
      </c>
      <c r="AC32" s="8">
        <f t="shared" si="11"/>
        <v>15750.159999999998</v>
      </c>
      <c r="AD32" s="14">
        <f t="shared" si="21"/>
        <v>116.59571796766917</v>
      </c>
      <c r="AE32" s="7">
        <f t="shared" si="12"/>
        <v>820.83385449239097</v>
      </c>
      <c r="AF32" s="4">
        <v>14.492039</v>
      </c>
      <c r="AG32" s="4">
        <f t="shared" si="13"/>
        <v>11.515919100851079</v>
      </c>
      <c r="AH32" s="6">
        <f t="shared" si="14"/>
        <v>1.4965500000000009</v>
      </c>
      <c r="AI32" s="3">
        <v>342</v>
      </c>
      <c r="AJ32" s="8">
        <f t="shared" si="15"/>
        <v>42374.383040935674</v>
      </c>
      <c r="AK32" s="1">
        <v>5551</v>
      </c>
      <c r="AL32" s="8">
        <v>13718</v>
      </c>
      <c r="AM32" s="8">
        <v>3552</v>
      </c>
      <c r="AN32" s="8">
        <f t="shared" si="16"/>
        <v>7607</v>
      </c>
      <c r="AO32" s="4">
        <f t="shared" si="24"/>
        <v>81.927404827859931</v>
      </c>
      <c r="AP32" s="8">
        <f t="shared" si="17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1">
        <f>(H33*100/H32)-100</f>
        <v>12.53908692933085</v>
      </c>
      <c r="J33" s="8">
        <f t="shared" si="20"/>
        <v>124.43174801642429</v>
      </c>
      <c r="K33" s="6">
        <f t="shared" ca="1" si="23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2"/>
        <v>2.784452562295868</v>
      </c>
      <c r="P33" s="6">
        <f t="shared" si="3"/>
        <v>2.0318687500000001</v>
      </c>
      <c r="Q33" s="8">
        <f t="shared" si="4"/>
        <v>81.925536675857884</v>
      </c>
      <c r="R33" s="8">
        <f t="shared" si="5"/>
        <v>100.00000000000001</v>
      </c>
      <c r="S33" s="39">
        <f t="shared" si="22"/>
        <v>-2.0783333333333331</v>
      </c>
      <c r="T33" s="37">
        <f t="shared" si="7"/>
        <v>1.3740000000000001</v>
      </c>
      <c r="U33" s="14">
        <v>21.594000000000001</v>
      </c>
      <c r="V33" s="14">
        <f t="shared" si="8"/>
        <v>12.53908692933085</v>
      </c>
      <c r="W33" s="14">
        <f t="shared" si="9"/>
        <v>2.4060000000000024</v>
      </c>
      <c r="X33" s="23">
        <v>331</v>
      </c>
      <c r="Y33" s="11">
        <f t="shared" si="10"/>
        <v>65238.670694864049</v>
      </c>
      <c r="Z33" s="23">
        <v>36338</v>
      </c>
      <c r="AA33" s="23">
        <v>4766</v>
      </c>
      <c r="AB33" s="23">
        <v>15645</v>
      </c>
      <c r="AC33" s="11">
        <f t="shared" si="11"/>
        <v>18916.333333333332</v>
      </c>
      <c r="AD33" s="14">
        <f t="shared" si="21"/>
        <v>124.43174801642429</v>
      </c>
      <c r="AE33" s="7">
        <f t="shared" si="12"/>
        <v>875.99950603562706</v>
      </c>
      <c r="AF33" s="14">
        <v>15.396000000000001</v>
      </c>
      <c r="AG33" s="14">
        <f t="shared" si="13"/>
        <v>6.2376384717154139</v>
      </c>
      <c r="AH33" s="21">
        <f t="shared" si="14"/>
        <v>0.90396100000000068</v>
      </c>
      <c r="AI33" s="27">
        <v>342</v>
      </c>
      <c r="AJ33" s="11">
        <f t="shared" si="15"/>
        <v>45017.543859649122</v>
      </c>
      <c r="AK33" s="11">
        <v>7170</v>
      </c>
      <c r="AL33" s="11">
        <v>15946</v>
      </c>
      <c r="AM33" s="11">
        <v>4298</v>
      </c>
      <c r="AN33" s="8">
        <f t="shared" si="16"/>
        <v>9138</v>
      </c>
      <c r="AO33" s="4">
        <f t="shared" si="24"/>
        <v>92.637862840246456</v>
      </c>
      <c r="AP33" s="8">
        <f t="shared" si="17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1">
        <f>(H34*100/H33)-100</f>
        <v>-1.6578679262758271</v>
      </c>
      <c r="J34" s="8">
        <f t="shared" si="20"/>
        <v>105.80054167594193</v>
      </c>
      <c r="K34" s="6">
        <f t="shared" ca="1" si="23"/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2"/>
        <v>2.3675355691618361</v>
      </c>
      <c r="P34" s="6">
        <f t="shared" si="3"/>
        <v>3.4584999999999999</v>
      </c>
      <c r="Q34" s="8">
        <f t="shared" si="4"/>
        <v>68.503948375175042</v>
      </c>
      <c r="R34" s="8">
        <f t="shared" si="5"/>
        <v>98.342132073724187</v>
      </c>
      <c r="S34" s="39">
        <f>E34-E32</f>
        <v>3.7241666666666662</v>
      </c>
      <c r="T34" s="37">
        <f t="shared" si="7"/>
        <v>-0.88999999999999968</v>
      </c>
      <c r="U34" s="14">
        <v>21.236000000000001</v>
      </c>
      <c r="V34" s="14">
        <f t="shared" si="8"/>
        <v>-1.6578679262758271</v>
      </c>
      <c r="W34" s="14">
        <f t="shared" si="9"/>
        <v>-0.35800000000000054</v>
      </c>
      <c r="X34" s="23">
        <v>332</v>
      </c>
      <c r="Y34" s="11">
        <f t="shared" si="10"/>
        <v>63963.855421686749</v>
      </c>
      <c r="Z34" s="23">
        <v>33147</v>
      </c>
      <c r="AA34" s="23">
        <v>3839</v>
      </c>
      <c r="AB34" s="23">
        <v>10466</v>
      </c>
      <c r="AC34" s="11">
        <f t="shared" si="11"/>
        <v>15817.333333333334</v>
      </c>
      <c r="AD34" s="14">
        <f t="shared" si="21"/>
        <v>105.80054167594193</v>
      </c>
      <c r="AE34" s="28">
        <f t="shared" si="12"/>
        <v>744.83581339863122</v>
      </c>
      <c r="AF34" s="14">
        <v>16.068000000000001</v>
      </c>
      <c r="AG34" s="14">
        <f t="shared" si="13"/>
        <v>4.3647700701480971</v>
      </c>
      <c r="AH34" s="21">
        <f t="shared" si="14"/>
        <v>0.6720000000000006</v>
      </c>
      <c r="AI34" s="27">
        <v>343</v>
      </c>
      <c r="AJ34" s="11">
        <f t="shared" si="15"/>
        <v>46845.481049562688</v>
      </c>
      <c r="AK34" s="11">
        <v>6473</v>
      </c>
      <c r="AL34" s="11">
        <v>13923</v>
      </c>
      <c r="AM34" s="11">
        <v>3793</v>
      </c>
      <c r="AN34" s="8">
        <f t="shared" si="16"/>
        <v>8063</v>
      </c>
      <c r="AO34" s="4">
        <f t="shared" si="24"/>
        <v>78.321340639102914</v>
      </c>
      <c r="AP34" s="11">
        <f t="shared" si="17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6">
        <f>(F35*100/F34)-100</f>
        <v>19.463879288544206</v>
      </c>
      <c r="H35" s="6">
        <f>Monitor!U35</f>
        <v>20.864999999999998</v>
      </c>
      <c r="I35" s="41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2"/>
        <v>2.8785898658514077</v>
      </c>
      <c r="P35" s="6">
        <f t="shared" si="3"/>
        <v>1.7724812499999998</v>
      </c>
      <c r="Q35" s="8">
        <f t="shared" si="4"/>
        <v>81.83747419480575</v>
      </c>
      <c r="R35" s="8">
        <f t="shared" si="5"/>
        <v>96.624062239510977</v>
      </c>
      <c r="S35" s="39">
        <f t="shared" si="22"/>
        <v>5.25</v>
      </c>
      <c r="T35" s="37">
        <f t="shared" si="7"/>
        <v>-1.4</v>
      </c>
      <c r="U35" s="14">
        <v>20.864999999999998</v>
      </c>
      <c r="V35" s="14">
        <f t="shared" si="8"/>
        <v>-1.7470333396119884</v>
      </c>
      <c r="W35" s="14">
        <f t="shared" si="9"/>
        <v>-0.37100000000000222</v>
      </c>
      <c r="X35" s="23">
        <v>334</v>
      </c>
      <c r="Y35" s="11">
        <f t="shared" si="10"/>
        <v>62470.059880239518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1"/>
        <v>128.6385602974388</v>
      </c>
      <c r="AE35" s="28">
        <f t="shared" si="12"/>
        <v>905.61546449396928</v>
      </c>
      <c r="AF35" s="14">
        <v>16.111999999999998</v>
      </c>
      <c r="AG35" s="14">
        <f t="shared" si="13"/>
        <v>0.27383619616627186</v>
      </c>
      <c r="AH35" s="21">
        <f t="shared" si="14"/>
        <v>4.399999999999693E-2</v>
      </c>
      <c r="AI35" s="27">
        <v>349</v>
      </c>
      <c r="AJ35" s="11">
        <f t="shared" si="15"/>
        <v>46166.189111747844</v>
      </c>
      <c r="AK35" s="23">
        <v>7543</v>
      </c>
      <c r="AL35" s="23">
        <v>16751</v>
      </c>
      <c r="AM35" s="23">
        <v>4521</v>
      </c>
      <c r="AN35" s="8">
        <f t="shared" si="16"/>
        <v>9605</v>
      </c>
      <c r="AO35" s="4">
        <f t="shared" si="24"/>
        <v>93.045032517035054</v>
      </c>
      <c r="AP35" s="11">
        <f t="shared" si="17"/>
        <v>596.13952333664361</v>
      </c>
    </row>
    <row r="36" spans="1:44" s="33" customFormat="1" x14ac:dyDescent="0.35">
      <c r="A36" s="31">
        <v>2024</v>
      </c>
      <c r="B36" s="20">
        <v>4.4400000000000004</v>
      </c>
      <c r="C36" s="21">
        <v>4.3</v>
      </c>
      <c r="D36" s="21">
        <f>C36-B36</f>
        <v>-0.14000000000000057</v>
      </c>
      <c r="E36" s="32">
        <v>4.83</v>
      </c>
      <c r="F36" s="11">
        <f>Monitor!AC36</f>
        <v>23089.666666666668</v>
      </c>
      <c r="G36" s="26">
        <f>(F36*100/F35)-100</f>
        <v>22.193409539937917</v>
      </c>
      <c r="H36" s="21">
        <f>Monitor!U36</f>
        <v>21.221</v>
      </c>
      <c r="I36" s="41">
        <f>(H36*100/H35)-100</f>
        <v>1.7062065660196595</v>
      </c>
      <c r="J36" s="11">
        <f>AD36</f>
        <v>154.55361184532759</v>
      </c>
      <c r="K36" s="6">
        <f ca="1">AVERAGE(OFFSET(J37,-14,0,14,1))</f>
        <v>108.8057427251758</v>
      </c>
      <c r="L36" s="14">
        <v>3.03</v>
      </c>
      <c r="M36" s="11">
        <v>105</v>
      </c>
      <c r="N36" s="14">
        <f t="shared" si="1"/>
        <v>-1.3237934339803403</v>
      </c>
      <c r="O36" s="21">
        <f t="shared" si="2"/>
        <v>3.4584999999999999</v>
      </c>
      <c r="P36" s="21">
        <f t="shared" si="3"/>
        <v>1.3099068749999998</v>
      </c>
      <c r="Q36" s="11">
        <f t="shared" si="4"/>
        <v>100.00000000000001</v>
      </c>
      <c r="R36" s="11">
        <f t="shared" si="5"/>
        <v>98.272668333796432</v>
      </c>
      <c r="S36" s="39">
        <f>E36-E34</f>
        <v>0.73000000000000043</v>
      </c>
      <c r="T36" s="37">
        <f t="shared" si="7"/>
        <v>-0.14000000000000057</v>
      </c>
      <c r="U36" s="14">
        <v>21.221</v>
      </c>
      <c r="V36" s="14">
        <f t="shared" si="8"/>
        <v>1.7062065660196595</v>
      </c>
      <c r="W36" s="14">
        <f t="shared" si="9"/>
        <v>0.35600000000000165</v>
      </c>
      <c r="X36" s="23">
        <v>335</v>
      </c>
      <c r="Y36" s="11">
        <f>(U36*1000000000000)/(X36*1000000)</f>
        <v>63346.26865671642</v>
      </c>
      <c r="Z36" s="23">
        <v>43988</v>
      </c>
      <c r="AA36" s="23">
        <v>5995</v>
      </c>
      <c r="AB36" s="23">
        <v>19286</v>
      </c>
      <c r="AC36" s="11">
        <f>AVERAGE(Z36:AB36)</f>
        <v>23089.666666666668</v>
      </c>
      <c r="AD36" s="14">
        <f>((AC36/U36)/100)*100/7.04</f>
        <v>154.55361184532759</v>
      </c>
      <c r="AE36" s="28">
        <f t="shared" si="12"/>
        <v>1088.0574273911063</v>
      </c>
      <c r="AF36" s="14">
        <v>16.547999999999998</v>
      </c>
      <c r="AG36" s="14">
        <f>(AF36*100/AF35)-100</f>
        <v>2.7060575968222338</v>
      </c>
      <c r="AH36" s="21">
        <f t="shared" si="14"/>
        <v>0.43599999999999994</v>
      </c>
      <c r="AI36" s="27">
        <v>350</v>
      </c>
      <c r="AJ36" s="11">
        <f t="shared" si="15"/>
        <v>47279.999999999993</v>
      </c>
      <c r="AK36" s="23">
        <v>7338</v>
      </c>
      <c r="AL36" s="23">
        <v>19215</v>
      </c>
      <c r="AM36" s="23">
        <v>4802</v>
      </c>
      <c r="AN36" s="8">
        <f t="shared" si="16"/>
        <v>10451.666666666666</v>
      </c>
      <c r="AO36" s="4">
        <f t="shared" si="24"/>
        <v>98.579205623452125</v>
      </c>
      <c r="AP36" s="11">
        <f>AN36/AF36</f>
        <v>631.59697042945777</v>
      </c>
      <c r="AQ36"/>
      <c r="AR36"/>
    </row>
    <row r="37" spans="1:44" x14ac:dyDescent="0.35">
      <c r="C37" s="42"/>
      <c r="H37" s="38"/>
    </row>
  </sheetData>
  <sortState xmlns:xlrd2="http://schemas.microsoft.com/office/spreadsheetml/2017/richdata2" ref="C37:D43">
    <sortCondition descending="1" ref="C37:C43"/>
  </sortState>
  <phoneticPr fontId="1" type="noConversion"/>
  <conditionalFormatting sqref="D2:D3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1" priority="18" operator="between">
      <formula>0.01</formula>
      <formula>20</formula>
    </cfRule>
  </conditionalFormatting>
  <conditionalFormatting sqref="T2:T3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6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2024-11-10T12:22:13Z</dcterms:modified>
</cp:coreProperties>
</file>