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735" yWindow="-45" windowWidth="19125" windowHeight="11760" activeTab="1"/>
  </bookViews>
  <sheets>
    <sheet name="הזמנות" sheetId="1" r:id="rId1"/>
    <sheet name="הזנת מכונה" sheetId="2" r:id="rId2"/>
  </sheets>
  <calcPr calcId="125725"/>
</workbook>
</file>

<file path=xl/calcChain.xml><?xml version="1.0" encoding="utf-8"?>
<calcChain xmlns="http://schemas.openxmlformats.org/spreadsheetml/2006/main">
  <c r="L16" i="1"/>
  <c r="L14"/>
  <c r="F14"/>
  <c r="C12" i="2"/>
  <c r="J22"/>
  <c r="J19" s="1"/>
  <c r="L5"/>
  <c r="L4" s="1"/>
  <c r="L7" s="1"/>
  <c r="P5"/>
  <c r="P4" s="1"/>
  <c r="P7" s="1"/>
  <c r="N5"/>
  <c r="N4" s="1"/>
  <c r="N7" s="1"/>
  <c r="J5"/>
  <c r="J4" s="1"/>
  <c r="J7" s="1"/>
  <c r="L20"/>
  <c r="L22" s="1"/>
  <c r="L19" s="1"/>
  <c r="J20"/>
  <c r="P20"/>
  <c r="P22" s="1"/>
  <c r="P19" s="1"/>
  <c r="N20"/>
  <c r="N22" s="1"/>
  <c r="N19" s="1"/>
  <c r="H16"/>
  <c r="H12"/>
  <c r="D13" s="1"/>
  <c r="H10"/>
  <c r="G12" l="1"/>
  <c r="L18" i="1"/>
  <c r="C14"/>
  <c r="E14"/>
  <c r="K14" s="1"/>
  <c r="D14"/>
  <c r="J14" s="1"/>
  <c r="H7" i="2"/>
  <c r="H19"/>
  <c r="H4"/>
  <c r="F13"/>
  <c r="I7"/>
  <c r="F10" l="1"/>
  <c r="F7" s="1"/>
  <c r="C4" i="1" s="1"/>
  <c r="D10" i="2"/>
  <c r="C8" i="1" s="1"/>
  <c r="D16" i="2"/>
  <c r="C9" i="1" s="1"/>
  <c r="F16" i="2"/>
  <c r="E19" s="1"/>
  <c r="R3" i="1" s="1"/>
  <c r="M14"/>
  <c r="N14"/>
  <c r="O14"/>
  <c r="E7" i="2" l="1"/>
  <c r="R2" i="1" s="1"/>
  <c r="C19" i="2"/>
  <c r="R7" i="1" s="1"/>
  <c r="Q7" s="1"/>
  <c r="C7" i="2"/>
  <c r="R6" i="1" s="1"/>
  <c r="Q6" s="1"/>
  <c r="D7" i="2"/>
  <c r="D9" i="1"/>
  <c r="H9"/>
  <c r="F9"/>
  <c r="G9"/>
  <c r="E9"/>
  <c r="D19" i="2"/>
  <c r="H4" i="1"/>
  <c r="G4"/>
  <c r="D4"/>
  <c r="E4"/>
  <c r="F4"/>
  <c r="G8"/>
  <c r="D8"/>
  <c r="H8"/>
  <c r="F8"/>
  <c r="E8"/>
  <c r="F19" i="2"/>
  <c r="C5" i="1" s="1"/>
  <c r="H22" i="2"/>
  <c r="I19"/>
  <c r="F16" i="1"/>
  <c r="D16"/>
  <c r="J16" s="1"/>
  <c r="J18" s="1"/>
  <c r="E16"/>
  <c r="K16" s="1"/>
  <c r="C16"/>
  <c r="O16" s="1"/>
  <c r="O18" s="1"/>
  <c r="G15" l="1"/>
  <c r="K4"/>
  <c r="J4"/>
  <c r="J9"/>
  <c r="M9" s="1"/>
  <c r="K9"/>
  <c r="N9" s="1"/>
  <c r="L9"/>
  <c r="O9" s="1"/>
  <c r="G5"/>
  <c r="G17" s="1"/>
  <c r="F5"/>
  <c r="D5"/>
  <c r="H5"/>
  <c r="E5"/>
  <c r="L8"/>
  <c r="J8"/>
  <c r="K8"/>
  <c r="H15"/>
  <c r="L4"/>
  <c r="N16"/>
  <c r="N18" s="1"/>
  <c r="K18"/>
  <c r="M16"/>
  <c r="M18" s="1"/>
  <c r="J10" l="1"/>
  <c r="M4"/>
  <c r="N4"/>
  <c r="K10"/>
  <c r="L10"/>
  <c r="O8"/>
  <c r="O10" s="1"/>
  <c r="O4"/>
  <c r="H17"/>
  <c r="K5"/>
  <c r="K6" s="1"/>
  <c r="L5"/>
  <c r="O5" s="1"/>
  <c r="J5"/>
  <c r="J6" s="1"/>
  <c r="M8"/>
  <c r="M10" s="1"/>
  <c r="N8"/>
  <c r="N10" s="1"/>
  <c r="O6" l="1"/>
  <c r="L6"/>
  <c r="N5"/>
  <c r="N6" s="1"/>
  <c r="M5"/>
  <c r="M6" s="1"/>
</calcChain>
</file>

<file path=xl/comments1.xml><?xml version="1.0" encoding="utf-8"?>
<comments xmlns="http://schemas.openxmlformats.org/spreadsheetml/2006/main">
  <authors>
    <author>Author</author>
  </authors>
  <commentList>
    <comment ref="G15" authorId="0">
      <text>
        <r>
          <rPr>
            <b/>
            <sz val="5"/>
            <color indexed="81"/>
            <rFont val="Tahoma"/>
            <family val="2"/>
          </rPr>
          <t>מעל 100% = משמרת כפולה:
200% = משמרת כפולה חודשית</t>
        </r>
      </text>
    </comment>
    <comment ref="H15" authorId="0">
      <text>
        <r>
          <rPr>
            <b/>
            <sz val="5"/>
            <color indexed="81"/>
            <rFont val="Tahoma"/>
            <family val="2"/>
          </rPr>
          <t>מעל 100% = משמרת כפולה:
200% = משמרת כפולה חודשית</t>
        </r>
      </text>
    </comment>
    <comment ref="G17" authorId="0">
      <text>
        <r>
          <rPr>
            <b/>
            <sz val="5"/>
            <color indexed="81"/>
            <rFont val="Tahoma"/>
            <family val="2"/>
          </rPr>
          <t>מעל 100% = משמרת כפולה:
200% = משמרת כפולה חודשית</t>
        </r>
      </text>
    </comment>
    <comment ref="H17" authorId="0">
      <text>
        <r>
          <rPr>
            <b/>
            <sz val="5"/>
            <color indexed="81"/>
            <rFont val="Tahoma"/>
            <family val="2"/>
          </rPr>
          <t>מעל 100% = משמרת כפולה:
200% = משמרת כפולה חודשית</t>
        </r>
      </text>
    </comment>
  </commentList>
</comments>
</file>

<file path=xl/sharedStrings.xml><?xml version="1.0" encoding="utf-8"?>
<sst xmlns="http://schemas.openxmlformats.org/spreadsheetml/2006/main" count="114" uniqueCount="46">
  <si>
    <t>מוצר סופי</t>
  </si>
  <si>
    <t>A1</t>
  </si>
  <si>
    <t>C1</t>
  </si>
  <si>
    <t>רגילה</t>
  </si>
  <si>
    <t>כפולה</t>
  </si>
  <si>
    <t>סוג משמרת</t>
  </si>
  <si>
    <t>חומרי גלם</t>
  </si>
  <si>
    <t>Z1</t>
  </si>
  <si>
    <t>Z3</t>
  </si>
  <si>
    <t>Y1</t>
  </si>
  <si>
    <t>נקודת הזמנה</t>
  </si>
  <si>
    <t>רמת מלאי</t>
  </si>
  <si>
    <t>5+</t>
  </si>
  <si>
    <t>3+</t>
  </si>
  <si>
    <t>מלאי ביטחון</t>
  </si>
  <si>
    <t>L</t>
  </si>
  <si>
    <t>M</t>
  </si>
  <si>
    <t>H</t>
  </si>
  <si>
    <t>נ.הזמנה בפועל</t>
  </si>
  <si>
    <t>ר.מלאי בפועל</t>
  </si>
  <si>
    <r>
      <t xml:space="preserve">קיבולת ייצור </t>
    </r>
    <r>
      <rPr>
        <sz val="8"/>
        <color theme="1"/>
        <rFont val="Arial"/>
        <family val="2"/>
        <scheme val="minor"/>
      </rPr>
      <t>(ימי עבודה)</t>
    </r>
  </si>
  <si>
    <t>GT</t>
  </si>
  <si>
    <t>M1</t>
  </si>
  <si>
    <t>M2</t>
  </si>
  <si>
    <t>PK</t>
  </si>
  <si>
    <t>דק' כינון</t>
  </si>
  <si>
    <t>סה"כ דק' כינון</t>
  </si>
  <si>
    <t>דק' ייצור</t>
  </si>
  <si>
    <t>יח' למשמרת</t>
  </si>
  <si>
    <r>
      <t xml:space="preserve">דק' עבודה במשמרת </t>
    </r>
    <r>
      <rPr>
        <b/>
        <sz val="6"/>
        <color theme="1"/>
        <rFont val="Arial"/>
        <family val="2"/>
        <scheme val="minor"/>
      </rPr>
      <t>רגילה</t>
    </r>
  </si>
  <si>
    <r>
      <t xml:space="preserve">דק' עבודה במשמרת </t>
    </r>
    <r>
      <rPr>
        <b/>
        <sz val="6"/>
        <color theme="1"/>
        <rFont val="Arial"/>
        <family val="2"/>
        <scheme val="minor"/>
      </rPr>
      <t>כפולה</t>
    </r>
  </si>
  <si>
    <t>סה"כ דק' במשמרת כפולה</t>
  </si>
  <si>
    <t>אחרי זמן כינון</t>
  </si>
  <si>
    <t>ממוצע יומי</t>
  </si>
  <si>
    <t>ממוצע</t>
  </si>
  <si>
    <t>חפיפת ייצור</t>
  </si>
  <si>
    <t>סה"כ חפיפת ייצור</t>
  </si>
  <si>
    <t>סה"כ דק'</t>
  </si>
  <si>
    <r>
      <t xml:space="preserve">יח' </t>
    </r>
    <r>
      <rPr>
        <b/>
        <sz val="9"/>
        <color theme="1"/>
        <rFont val="Arial"/>
        <family val="2"/>
        <scheme val="minor"/>
      </rPr>
      <t>בצבר</t>
    </r>
  </si>
  <si>
    <t>יח' גמר בהרצה-3</t>
  </si>
  <si>
    <t>יח' גמר בהרצה-1</t>
  </si>
  <si>
    <t>סה"כ דק' במשמרת רגילה</t>
  </si>
  <si>
    <t>10+</t>
  </si>
  <si>
    <r>
      <t xml:space="preserve">מספר הזמנות קודמות </t>
    </r>
    <r>
      <rPr>
        <sz val="8"/>
        <color theme="1"/>
        <rFont val="Arial"/>
        <family val="2"/>
        <scheme val="minor"/>
      </rPr>
      <t>(ימי עבודה)</t>
    </r>
  </si>
  <si>
    <t>?</t>
  </si>
  <si>
    <t>ייצור ידני שבועי</t>
  </si>
</sst>
</file>

<file path=xl/styles.xml><?xml version="1.0" encoding="utf-8"?>
<styleSheet xmlns="http://schemas.openxmlformats.org/spreadsheetml/2006/main">
  <fonts count="26">
    <font>
      <sz val="11"/>
      <color theme="1"/>
      <name val="Arial"/>
      <family val="2"/>
      <charset val="177"/>
      <scheme val="minor"/>
    </font>
    <font>
      <sz val="7"/>
      <color rgb="FFFF0000"/>
      <name val="Arial"/>
      <family val="2"/>
      <scheme val="minor"/>
    </font>
    <font>
      <sz val="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sz val="7"/>
      <color theme="1"/>
      <name val="Arial"/>
      <family val="2"/>
      <charset val="177"/>
      <scheme val="minor"/>
    </font>
    <font>
      <sz val="11"/>
      <color rgb="FF0000FF"/>
      <name val="Arial"/>
      <family val="2"/>
      <scheme val="minor"/>
    </font>
    <font>
      <sz val="11"/>
      <color theme="1"/>
      <name val="Arial"/>
      <family val="2"/>
      <scheme val="minor"/>
    </font>
    <font>
      <sz val="6"/>
      <color theme="1"/>
      <name val="Arial"/>
      <family val="2"/>
      <charset val="177"/>
      <scheme val="minor"/>
    </font>
    <font>
      <b/>
      <sz val="9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b/>
      <sz val="6"/>
      <color theme="1"/>
      <name val="Arial"/>
      <family val="2"/>
      <scheme val="minor"/>
    </font>
    <font>
      <sz val="5"/>
      <color theme="1"/>
      <name val="Arial"/>
      <family val="2"/>
      <charset val="177"/>
      <scheme val="minor"/>
    </font>
    <font>
      <b/>
      <sz val="8"/>
      <color rgb="FF0000FF"/>
      <name val="Arial"/>
      <family val="2"/>
      <scheme val="minor"/>
    </font>
    <font>
      <sz val="11"/>
      <color theme="0"/>
      <name val="Arial"/>
      <family val="2"/>
      <charset val="177"/>
      <scheme val="minor"/>
    </font>
    <font>
      <b/>
      <sz val="11"/>
      <name val="Arial"/>
      <family val="2"/>
      <scheme val="minor"/>
    </font>
    <font>
      <sz val="8"/>
      <color theme="0"/>
      <name val="Arial"/>
      <family val="2"/>
      <charset val="177"/>
      <scheme val="minor"/>
    </font>
    <font>
      <sz val="11"/>
      <name val="Arial"/>
      <family val="2"/>
      <scheme val="minor"/>
    </font>
    <font>
      <b/>
      <u/>
      <sz val="11"/>
      <color rgb="FF0000FF"/>
      <name val="Arial"/>
      <family val="2"/>
      <scheme val="minor"/>
    </font>
    <font>
      <b/>
      <sz val="5"/>
      <color indexed="81"/>
      <name val="Tahoma"/>
      <family val="2"/>
    </font>
    <font>
      <b/>
      <sz val="11"/>
      <color rgb="FF008000"/>
      <name val="Arial"/>
      <family val="2"/>
      <scheme val="minor"/>
    </font>
    <font>
      <sz val="11"/>
      <color rgb="FF008000"/>
      <name val="Arial"/>
      <family val="2"/>
      <scheme val="minor"/>
    </font>
    <font>
      <sz val="11"/>
      <color rgb="FF008000"/>
      <name val="Arial"/>
      <family val="2"/>
      <charset val="177"/>
      <scheme val="minor"/>
    </font>
    <font>
      <b/>
      <sz val="11"/>
      <color rgb="FF008000"/>
      <name val="Arial"/>
      <family val="2"/>
      <charset val="177"/>
      <scheme val="minor"/>
    </font>
    <font>
      <sz val="7"/>
      <color rgb="FF008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22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" fontId="3" fillId="0" borderId="9" xfId="0" applyNumberFormat="1" applyFont="1" applyFill="1" applyBorder="1" applyAlignment="1">
      <alignment horizontal="center" vertical="center"/>
    </xf>
    <xf numFmtId="10" fontId="3" fillId="0" borderId="9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19" xfId="0" applyFont="1" applyBorder="1" applyAlignment="1">
      <alignment vertical="center"/>
    </xf>
    <xf numFmtId="0" fontId="6" fillId="0" borderId="0" xfId="0" applyFont="1" applyAlignment="1">
      <alignment horizontal="center"/>
    </xf>
    <xf numFmtId="1" fontId="3" fillId="3" borderId="9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1" fontId="5" fillId="0" borderId="21" xfId="0" applyNumberFormat="1" applyFont="1" applyBorder="1" applyAlignment="1">
      <alignment horizontal="center" vertical="top"/>
    </xf>
    <xf numFmtId="0" fontId="9" fillId="0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10" fontId="3" fillId="4" borderId="9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0" fontId="14" fillId="0" borderId="2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0" fontId="11" fillId="0" borderId="0" xfId="0" applyNumberFormat="1" applyFont="1" applyBorder="1" applyAlignment="1">
      <alignment horizontal="center"/>
    </xf>
    <xf numFmtId="10" fontId="9" fillId="0" borderId="0" xfId="0" applyNumberFormat="1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3" borderId="28" xfId="0" applyFill="1" applyBorder="1" applyAlignment="1">
      <alignment horizontal="center"/>
    </xf>
    <xf numFmtId="9" fontId="1" fillId="0" borderId="0" xfId="0" applyNumberFormat="1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1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1" fontId="24" fillId="0" borderId="0" xfId="0" applyNumberFormat="1" applyFont="1" applyBorder="1" applyAlignment="1">
      <alignment horizontal="center"/>
    </xf>
    <xf numFmtId="9" fontId="25" fillId="0" borderId="26" xfId="0" applyNumberFormat="1" applyFont="1" applyBorder="1" applyAlignment="1">
      <alignment horizontal="center" vertical="center"/>
    </xf>
    <xf numFmtId="1" fontId="5" fillId="0" borderId="29" xfId="0" applyNumberFormat="1" applyFont="1" applyBorder="1" applyAlignment="1">
      <alignment horizontal="left" vertical="top"/>
    </xf>
    <xf numFmtId="1" fontId="5" fillId="0" borderId="21" xfId="0" applyNumberFormat="1" applyFont="1" applyBorder="1" applyAlignment="1">
      <alignment horizontal="left" vertical="top"/>
    </xf>
    <xf numFmtId="1" fontId="5" fillId="0" borderId="0" xfId="0" applyNumberFormat="1" applyFont="1" applyAlignment="1">
      <alignment horizontal="left" vertic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21" fillId="5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8000"/>
      <color rgb="FFFFCC99"/>
      <color rgb="FFCCFFCC"/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7</xdr:row>
      <xdr:rowOff>28575</xdr:rowOff>
    </xdr:from>
    <xdr:to>
      <xdr:col>11</xdr:col>
      <xdr:colOff>342900</xdr:colOff>
      <xdr:row>7</xdr:row>
      <xdr:rowOff>171450</xdr:rowOff>
    </xdr:to>
    <xdr:cxnSp macro="">
      <xdr:nvCxnSpPr>
        <xdr:cNvPr id="3" name="Straight Arrow Connector 2"/>
        <xdr:cNvCxnSpPr/>
      </xdr:nvCxnSpPr>
      <xdr:spPr>
        <a:xfrm flipV="1">
          <a:off x="11226888900" y="971550"/>
          <a:ext cx="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342900</xdr:colOff>
      <xdr:row>7</xdr:row>
      <xdr:rowOff>28575</xdr:rowOff>
    </xdr:from>
    <xdr:to>
      <xdr:col>13</xdr:col>
      <xdr:colOff>342900</xdr:colOff>
      <xdr:row>7</xdr:row>
      <xdr:rowOff>171450</xdr:rowOff>
    </xdr:to>
    <xdr:cxnSp macro="">
      <xdr:nvCxnSpPr>
        <xdr:cNvPr id="4" name="Straight Arrow Connector 3"/>
        <xdr:cNvCxnSpPr/>
      </xdr:nvCxnSpPr>
      <xdr:spPr>
        <a:xfrm flipV="1">
          <a:off x="11226888900" y="971550"/>
          <a:ext cx="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342900</xdr:colOff>
      <xdr:row>7</xdr:row>
      <xdr:rowOff>28575</xdr:rowOff>
    </xdr:from>
    <xdr:to>
      <xdr:col>15</xdr:col>
      <xdr:colOff>342900</xdr:colOff>
      <xdr:row>7</xdr:row>
      <xdr:rowOff>171450</xdr:rowOff>
    </xdr:to>
    <xdr:cxnSp macro="">
      <xdr:nvCxnSpPr>
        <xdr:cNvPr id="5" name="Straight Arrow Connector 4"/>
        <xdr:cNvCxnSpPr/>
      </xdr:nvCxnSpPr>
      <xdr:spPr>
        <a:xfrm flipV="1">
          <a:off x="11226888900" y="971550"/>
          <a:ext cx="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7</xdr:row>
      <xdr:rowOff>28575</xdr:rowOff>
    </xdr:from>
    <xdr:to>
      <xdr:col>9</xdr:col>
      <xdr:colOff>342900</xdr:colOff>
      <xdr:row>7</xdr:row>
      <xdr:rowOff>171450</xdr:rowOff>
    </xdr:to>
    <xdr:cxnSp macro="">
      <xdr:nvCxnSpPr>
        <xdr:cNvPr id="6" name="Straight Arrow Connector 5"/>
        <xdr:cNvCxnSpPr/>
      </xdr:nvCxnSpPr>
      <xdr:spPr>
        <a:xfrm flipV="1">
          <a:off x="11226888900" y="971550"/>
          <a:ext cx="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16</xdr:row>
      <xdr:rowOff>19050</xdr:rowOff>
    </xdr:from>
    <xdr:to>
      <xdr:col>9</xdr:col>
      <xdr:colOff>342900</xdr:colOff>
      <xdr:row>17</xdr:row>
      <xdr:rowOff>0</xdr:rowOff>
    </xdr:to>
    <xdr:cxnSp macro="">
      <xdr:nvCxnSpPr>
        <xdr:cNvPr id="11" name="Straight Arrow Connector 10"/>
        <xdr:cNvCxnSpPr/>
      </xdr:nvCxnSpPr>
      <xdr:spPr>
        <a:xfrm>
          <a:off x="11228260500" y="2686050"/>
          <a:ext cx="952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16</xdr:row>
      <xdr:rowOff>19050</xdr:rowOff>
    </xdr:from>
    <xdr:to>
      <xdr:col>11</xdr:col>
      <xdr:colOff>342900</xdr:colOff>
      <xdr:row>17</xdr:row>
      <xdr:rowOff>0</xdr:rowOff>
    </xdr:to>
    <xdr:cxnSp macro="">
      <xdr:nvCxnSpPr>
        <xdr:cNvPr id="12" name="Straight Arrow Connector 11"/>
        <xdr:cNvCxnSpPr/>
      </xdr:nvCxnSpPr>
      <xdr:spPr>
        <a:xfrm>
          <a:off x="11228260500" y="2686050"/>
          <a:ext cx="952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16</xdr:row>
      <xdr:rowOff>19050</xdr:rowOff>
    </xdr:from>
    <xdr:to>
      <xdr:col>13</xdr:col>
      <xdr:colOff>342900</xdr:colOff>
      <xdr:row>17</xdr:row>
      <xdr:rowOff>0</xdr:rowOff>
    </xdr:to>
    <xdr:cxnSp macro="">
      <xdr:nvCxnSpPr>
        <xdr:cNvPr id="13" name="Straight Arrow Connector 12"/>
        <xdr:cNvCxnSpPr/>
      </xdr:nvCxnSpPr>
      <xdr:spPr>
        <a:xfrm>
          <a:off x="11228260500" y="2686050"/>
          <a:ext cx="952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333375</xdr:colOff>
      <xdr:row>16</xdr:row>
      <xdr:rowOff>19050</xdr:rowOff>
    </xdr:from>
    <xdr:to>
      <xdr:col>15</xdr:col>
      <xdr:colOff>342900</xdr:colOff>
      <xdr:row>17</xdr:row>
      <xdr:rowOff>0</xdr:rowOff>
    </xdr:to>
    <xdr:cxnSp macro="">
      <xdr:nvCxnSpPr>
        <xdr:cNvPr id="14" name="Straight Arrow Connector 13"/>
        <xdr:cNvCxnSpPr/>
      </xdr:nvCxnSpPr>
      <xdr:spPr>
        <a:xfrm>
          <a:off x="11228260500" y="2686050"/>
          <a:ext cx="952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10</xdr:row>
      <xdr:rowOff>28575</xdr:rowOff>
    </xdr:from>
    <xdr:to>
      <xdr:col>5</xdr:col>
      <xdr:colOff>438150</xdr:colOff>
      <xdr:row>10</xdr:row>
      <xdr:rowOff>171450</xdr:rowOff>
    </xdr:to>
    <xdr:cxnSp macro="">
      <xdr:nvCxnSpPr>
        <xdr:cNvPr id="23" name="Straight Arrow Connector 22"/>
        <xdr:cNvCxnSpPr/>
      </xdr:nvCxnSpPr>
      <xdr:spPr>
        <a:xfrm flipV="1">
          <a:off x="11231213250" y="1733550"/>
          <a:ext cx="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13</xdr:row>
      <xdr:rowOff>9525</xdr:rowOff>
    </xdr:from>
    <xdr:to>
      <xdr:col>5</xdr:col>
      <xdr:colOff>438150</xdr:colOff>
      <xdr:row>13</xdr:row>
      <xdr:rowOff>180975</xdr:rowOff>
    </xdr:to>
    <xdr:cxnSp macro="">
      <xdr:nvCxnSpPr>
        <xdr:cNvPr id="24" name="Straight Arrow Connector 23"/>
        <xdr:cNvCxnSpPr/>
      </xdr:nvCxnSpPr>
      <xdr:spPr>
        <a:xfrm>
          <a:off x="11230527450" y="2266950"/>
          <a:ext cx="952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16</xdr:row>
      <xdr:rowOff>9525</xdr:rowOff>
    </xdr:from>
    <xdr:to>
      <xdr:col>5</xdr:col>
      <xdr:colOff>438150</xdr:colOff>
      <xdr:row>16</xdr:row>
      <xdr:rowOff>180975</xdr:rowOff>
    </xdr:to>
    <xdr:cxnSp macro="">
      <xdr:nvCxnSpPr>
        <xdr:cNvPr id="25" name="Straight Arrow Connector 24"/>
        <xdr:cNvCxnSpPr/>
      </xdr:nvCxnSpPr>
      <xdr:spPr>
        <a:xfrm>
          <a:off x="11230527450" y="2276475"/>
          <a:ext cx="952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10</xdr:row>
      <xdr:rowOff>0</xdr:rowOff>
    </xdr:from>
    <xdr:to>
      <xdr:col>3</xdr:col>
      <xdr:colOff>447675</xdr:colOff>
      <xdr:row>10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11232070500" y="1695450"/>
          <a:ext cx="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13</xdr:row>
      <xdr:rowOff>9525</xdr:rowOff>
    </xdr:from>
    <xdr:to>
      <xdr:col>3</xdr:col>
      <xdr:colOff>438150</xdr:colOff>
      <xdr:row>13</xdr:row>
      <xdr:rowOff>180975</xdr:rowOff>
    </xdr:to>
    <xdr:cxnSp macro="">
      <xdr:nvCxnSpPr>
        <xdr:cNvPr id="27" name="Straight Arrow Connector 26"/>
        <xdr:cNvCxnSpPr/>
      </xdr:nvCxnSpPr>
      <xdr:spPr>
        <a:xfrm>
          <a:off x="11230527450" y="2266950"/>
          <a:ext cx="952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16</xdr:row>
      <xdr:rowOff>9525</xdr:rowOff>
    </xdr:from>
    <xdr:to>
      <xdr:col>3</xdr:col>
      <xdr:colOff>438150</xdr:colOff>
      <xdr:row>16</xdr:row>
      <xdr:rowOff>180975</xdr:rowOff>
    </xdr:to>
    <xdr:cxnSp macro="">
      <xdr:nvCxnSpPr>
        <xdr:cNvPr id="28" name="Straight Arrow Connector 27"/>
        <xdr:cNvCxnSpPr/>
      </xdr:nvCxnSpPr>
      <xdr:spPr>
        <a:xfrm>
          <a:off x="11230527450" y="2838450"/>
          <a:ext cx="952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7</xdr:row>
      <xdr:rowOff>28575</xdr:rowOff>
    </xdr:from>
    <xdr:to>
      <xdr:col>5</xdr:col>
      <xdr:colOff>438150</xdr:colOff>
      <xdr:row>7</xdr:row>
      <xdr:rowOff>171450</xdr:rowOff>
    </xdr:to>
    <xdr:cxnSp macro="">
      <xdr:nvCxnSpPr>
        <xdr:cNvPr id="29" name="Straight Arrow Connector 28"/>
        <xdr:cNvCxnSpPr/>
      </xdr:nvCxnSpPr>
      <xdr:spPr>
        <a:xfrm flipV="1">
          <a:off x="11230527450" y="1724025"/>
          <a:ext cx="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7</xdr:row>
      <xdr:rowOff>0</xdr:rowOff>
    </xdr:from>
    <xdr:to>
      <xdr:col>3</xdr:col>
      <xdr:colOff>447675</xdr:colOff>
      <xdr:row>7</xdr:row>
      <xdr:rowOff>142875</xdr:rowOff>
    </xdr:to>
    <xdr:cxnSp macro="">
      <xdr:nvCxnSpPr>
        <xdr:cNvPr id="30" name="Straight Arrow Connector 29"/>
        <xdr:cNvCxnSpPr/>
      </xdr:nvCxnSpPr>
      <xdr:spPr>
        <a:xfrm flipV="1">
          <a:off x="11232070500" y="1695450"/>
          <a:ext cx="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4</xdr:row>
      <xdr:rowOff>9525</xdr:rowOff>
    </xdr:from>
    <xdr:to>
      <xdr:col>5</xdr:col>
      <xdr:colOff>438150</xdr:colOff>
      <xdr:row>4</xdr:row>
      <xdr:rowOff>180975</xdr:rowOff>
    </xdr:to>
    <xdr:cxnSp macro="">
      <xdr:nvCxnSpPr>
        <xdr:cNvPr id="31" name="Straight Arrow Connector 30"/>
        <xdr:cNvCxnSpPr/>
      </xdr:nvCxnSpPr>
      <xdr:spPr>
        <a:xfrm>
          <a:off x="11232584850" y="2266950"/>
          <a:ext cx="952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4</xdr:row>
      <xdr:rowOff>9525</xdr:rowOff>
    </xdr:from>
    <xdr:to>
      <xdr:col>3</xdr:col>
      <xdr:colOff>438150</xdr:colOff>
      <xdr:row>4</xdr:row>
      <xdr:rowOff>180975</xdr:rowOff>
    </xdr:to>
    <xdr:cxnSp macro="">
      <xdr:nvCxnSpPr>
        <xdr:cNvPr id="32" name="Straight Arrow Connector 31"/>
        <xdr:cNvCxnSpPr/>
      </xdr:nvCxnSpPr>
      <xdr:spPr>
        <a:xfrm>
          <a:off x="11234137425" y="2266950"/>
          <a:ext cx="952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89"/>
  <sheetViews>
    <sheetView rightToLeft="1" zoomScale="130" zoomScaleNormal="130" workbookViewId="0">
      <selection activeCell="G14" sqref="G14"/>
    </sheetView>
  </sheetViews>
  <sheetFormatPr defaultRowHeight="14.25"/>
  <cols>
    <col min="1" max="2" width="9" style="1"/>
    <col min="3" max="8" width="4.125" style="1" customWidth="1"/>
    <col min="9" max="9" width="9" style="1"/>
    <col min="10" max="15" width="4.875" style="1" customWidth="1"/>
    <col min="16" max="18" width="9" style="1"/>
    <col min="19" max="19" width="0" style="1" hidden="1" customWidth="1"/>
    <col min="20" max="16384" width="9" style="1"/>
  </cols>
  <sheetData>
    <row r="1" spans="1:20" ht="15" thickBo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R1" s="101" t="s">
        <v>45</v>
      </c>
      <c r="S1" s="102"/>
      <c r="T1" s="103"/>
    </row>
    <row r="2" spans="1:20" ht="14.25" customHeight="1">
      <c r="A2" s="104" t="s">
        <v>5</v>
      </c>
      <c r="B2" s="104" t="s">
        <v>0</v>
      </c>
      <c r="C2" s="95" t="s">
        <v>20</v>
      </c>
      <c r="D2" s="96"/>
      <c r="E2" s="96"/>
      <c r="F2" s="96"/>
      <c r="G2" s="96"/>
      <c r="H2" s="97"/>
      <c r="I2" s="104" t="s">
        <v>6</v>
      </c>
      <c r="J2" s="95" t="s">
        <v>10</v>
      </c>
      <c r="K2" s="96"/>
      <c r="L2" s="96"/>
      <c r="M2" s="95" t="s">
        <v>11</v>
      </c>
      <c r="N2" s="96"/>
      <c r="O2" s="97"/>
      <c r="Q2" s="92"/>
      <c r="R2" s="90">
        <f>'הזנת מכונה'!E7</f>
        <v>80.299999999999983</v>
      </c>
      <c r="S2" s="86">
        <v>2</v>
      </c>
      <c r="T2" s="87" t="s">
        <v>1</v>
      </c>
    </row>
    <row r="3" spans="1:20" ht="15" thickBot="1">
      <c r="A3" s="105"/>
      <c r="B3" s="105"/>
      <c r="C3" s="59">
        <v>1</v>
      </c>
      <c r="D3" s="60">
        <v>3</v>
      </c>
      <c r="E3" s="60">
        <v>5</v>
      </c>
      <c r="F3" s="60">
        <v>7</v>
      </c>
      <c r="G3" s="60">
        <v>10</v>
      </c>
      <c r="H3" s="61">
        <v>21</v>
      </c>
      <c r="I3" s="105"/>
      <c r="J3" s="59" t="s">
        <v>13</v>
      </c>
      <c r="K3" s="60" t="s">
        <v>12</v>
      </c>
      <c r="L3" s="60" t="s">
        <v>42</v>
      </c>
      <c r="M3" s="59" t="s">
        <v>15</v>
      </c>
      <c r="N3" s="60" t="s">
        <v>16</v>
      </c>
      <c r="O3" s="61" t="s">
        <v>17</v>
      </c>
      <c r="Q3" s="92"/>
      <c r="R3" s="91">
        <f>'הזנת מכונה'!E19</f>
        <v>48.91</v>
      </c>
      <c r="S3" s="88">
        <v>3</v>
      </c>
      <c r="T3" s="89" t="s">
        <v>2</v>
      </c>
    </row>
    <row r="4" spans="1:20" ht="15.75" thickBot="1">
      <c r="A4" s="112" t="s">
        <v>3</v>
      </c>
      <c r="B4" s="1" t="s">
        <v>1</v>
      </c>
      <c r="C4" s="76">
        <f>'הזנת מכונה'!F7</f>
        <v>15.033333333333331</v>
      </c>
      <c r="D4" s="73">
        <f t="shared" ref="D4:H5" si="0">$C4*D$3</f>
        <v>45.099999999999994</v>
      </c>
      <c r="E4" s="73">
        <f t="shared" si="0"/>
        <v>75.166666666666657</v>
      </c>
      <c r="F4" s="73">
        <f t="shared" si="0"/>
        <v>105.23333333333332</v>
      </c>
      <c r="G4" s="73">
        <f t="shared" si="0"/>
        <v>150.33333333333331</v>
      </c>
      <c r="H4" s="73">
        <f t="shared" si="0"/>
        <v>315.69999999999993</v>
      </c>
      <c r="I4" s="1" t="s">
        <v>7</v>
      </c>
      <c r="J4" s="73">
        <f>$H4+D4</f>
        <v>360.79999999999995</v>
      </c>
      <c r="K4" s="72">
        <f>$H4+E4</f>
        <v>390.86666666666656</v>
      </c>
      <c r="L4" s="74">
        <f>$H4+G4</f>
        <v>466.03333333333325</v>
      </c>
      <c r="M4" s="73">
        <f>$H4*1+J4</f>
        <v>676.49999999999989</v>
      </c>
      <c r="N4" s="93">
        <f>$H4*1.25+K4</f>
        <v>785.49166666666645</v>
      </c>
      <c r="O4" s="74">
        <f>$H4*1.5+L4</f>
        <v>939.58333333333314</v>
      </c>
      <c r="S4" s="1">
        <v>4</v>
      </c>
    </row>
    <row r="5" spans="1:20" ht="15">
      <c r="A5" s="111"/>
      <c r="B5" s="7" t="s">
        <v>2</v>
      </c>
      <c r="C5" s="76">
        <f>'הזנת מכונה'!F19</f>
        <v>9.1566666666666663</v>
      </c>
      <c r="D5" s="73">
        <f t="shared" si="0"/>
        <v>27.47</v>
      </c>
      <c r="E5" s="73">
        <f t="shared" si="0"/>
        <v>45.783333333333331</v>
      </c>
      <c r="F5" s="73">
        <f t="shared" si="0"/>
        <v>64.096666666666664</v>
      </c>
      <c r="G5" s="73">
        <f t="shared" si="0"/>
        <v>91.566666666666663</v>
      </c>
      <c r="H5" s="73">
        <f t="shared" si="0"/>
        <v>192.29</v>
      </c>
      <c r="I5" s="8" t="s">
        <v>8</v>
      </c>
      <c r="J5" s="73">
        <f>$H5+D5</f>
        <v>219.76</v>
      </c>
      <c r="K5" s="72">
        <f>$H5+E5</f>
        <v>238.07333333333332</v>
      </c>
      <c r="L5" s="74">
        <f>$H5+G5</f>
        <v>283.85666666666668</v>
      </c>
      <c r="M5" s="73">
        <f>$H5*1+J5</f>
        <v>412.04999999999995</v>
      </c>
      <c r="N5" s="93">
        <f>$H5*1.25+K5</f>
        <v>478.43583333333333</v>
      </c>
      <c r="O5" s="74">
        <f>$H5*1.5+L5</f>
        <v>572.29166666666674</v>
      </c>
      <c r="R5" s="101" t="s">
        <v>45</v>
      </c>
      <c r="S5" s="102"/>
      <c r="T5" s="103"/>
    </row>
    <row r="6" spans="1:20" ht="15">
      <c r="A6" s="113"/>
      <c r="C6" s="115" t="s">
        <v>14</v>
      </c>
      <c r="D6" s="115"/>
      <c r="E6" s="115"/>
      <c r="F6" s="115"/>
      <c r="G6" s="115"/>
      <c r="I6" s="1" t="s">
        <v>9</v>
      </c>
      <c r="J6" s="73">
        <f t="shared" ref="J6:O6" si="1">J4+J5</f>
        <v>580.55999999999995</v>
      </c>
      <c r="K6" s="72">
        <f t="shared" si="1"/>
        <v>628.93999999999983</v>
      </c>
      <c r="L6" s="74">
        <f t="shared" si="1"/>
        <v>749.88999999999987</v>
      </c>
      <c r="M6" s="73">
        <f t="shared" si="1"/>
        <v>1088.5499999999997</v>
      </c>
      <c r="N6" s="93">
        <f t="shared" si="1"/>
        <v>1263.9274999999998</v>
      </c>
      <c r="O6" s="75">
        <f t="shared" si="1"/>
        <v>1511.875</v>
      </c>
      <c r="Q6" s="92">
        <f>R6*2</f>
        <v>336.59999999999997</v>
      </c>
      <c r="R6" s="90">
        <f>'הזנת מכונה'!C7</f>
        <v>168.29999999999998</v>
      </c>
      <c r="S6" s="86">
        <v>2</v>
      </c>
      <c r="T6" s="87" t="s">
        <v>1</v>
      </c>
    </row>
    <row r="7" spans="1:20" ht="15" thickBot="1">
      <c r="A7" s="5"/>
      <c r="B7" s="6"/>
      <c r="C7" s="6"/>
      <c r="D7" s="6"/>
      <c r="E7" s="6"/>
      <c r="F7" s="6"/>
      <c r="G7" s="6"/>
      <c r="H7" s="6"/>
      <c r="I7" s="6"/>
      <c r="J7" s="70"/>
      <c r="K7" s="70"/>
      <c r="L7" s="71"/>
      <c r="M7" s="70"/>
      <c r="N7" s="70"/>
      <c r="O7" s="71"/>
      <c r="Q7" s="92">
        <f>R7*2</f>
        <v>205.01999999999998</v>
      </c>
      <c r="R7" s="91">
        <f>'הזנת מכונה'!C19</f>
        <v>102.50999999999999</v>
      </c>
      <c r="S7" s="88">
        <v>3</v>
      </c>
      <c r="T7" s="89" t="s">
        <v>2</v>
      </c>
    </row>
    <row r="8" spans="1:20" ht="15">
      <c r="A8" s="114" t="s">
        <v>4</v>
      </c>
      <c r="B8" s="1" t="s">
        <v>1</v>
      </c>
      <c r="C8" s="76">
        <f>'הזנת מכונה'!D10</f>
        <v>27.499999999999996</v>
      </c>
      <c r="D8" s="73">
        <f t="shared" ref="D8:H9" si="2">$C8*D$3</f>
        <v>82.499999999999986</v>
      </c>
      <c r="E8" s="73">
        <f t="shared" si="2"/>
        <v>137.49999999999997</v>
      </c>
      <c r="F8" s="73">
        <f t="shared" si="2"/>
        <v>192.49999999999997</v>
      </c>
      <c r="G8" s="73">
        <f t="shared" si="2"/>
        <v>274.99999999999994</v>
      </c>
      <c r="H8" s="73">
        <f t="shared" si="2"/>
        <v>577.49999999999989</v>
      </c>
      <c r="I8" s="1" t="s">
        <v>7</v>
      </c>
      <c r="J8" s="94">
        <f>$H8+D8</f>
        <v>659.99999999999989</v>
      </c>
      <c r="K8" s="72">
        <f>$H8+E8</f>
        <v>714.99999999999989</v>
      </c>
      <c r="L8" s="74">
        <f>$H8+G8</f>
        <v>852.49999999999977</v>
      </c>
      <c r="M8" s="73">
        <f>$H8*1+J8</f>
        <v>1237.4999999999998</v>
      </c>
      <c r="N8" s="72">
        <f>$H8*1.25+K8</f>
        <v>1436.8749999999998</v>
      </c>
      <c r="O8" s="74">
        <f>$H8*1.5+L8</f>
        <v>1718.7499999999995</v>
      </c>
      <c r="S8" s="1">
        <v>8</v>
      </c>
    </row>
    <row r="9" spans="1:20" ht="15">
      <c r="A9" s="111"/>
      <c r="B9" s="7" t="s">
        <v>2</v>
      </c>
      <c r="C9" s="76">
        <f>'הזנת מכונה'!D16</f>
        <v>16.75</v>
      </c>
      <c r="D9" s="73">
        <f t="shared" si="2"/>
        <v>50.25</v>
      </c>
      <c r="E9" s="73">
        <f t="shared" si="2"/>
        <v>83.75</v>
      </c>
      <c r="F9" s="73">
        <f t="shared" si="2"/>
        <v>117.25</v>
      </c>
      <c r="G9" s="73">
        <f t="shared" si="2"/>
        <v>167.5</v>
      </c>
      <c r="H9" s="73">
        <f t="shared" si="2"/>
        <v>351.75</v>
      </c>
      <c r="I9" s="8" t="s">
        <v>8</v>
      </c>
      <c r="J9" s="94">
        <f>$H9+D9</f>
        <v>402</v>
      </c>
      <c r="K9" s="72">
        <f>$H9+E9</f>
        <v>435.5</v>
      </c>
      <c r="L9" s="74">
        <f>$H9+G9</f>
        <v>519.25</v>
      </c>
      <c r="M9" s="73">
        <f>$H9*1+J9</f>
        <v>753.75</v>
      </c>
      <c r="N9" s="72">
        <f>$H9*1.25+K9</f>
        <v>875.1875</v>
      </c>
      <c r="O9" s="74">
        <f>$H9*1.5+L9</f>
        <v>1046.875</v>
      </c>
      <c r="S9" s="1">
        <v>9</v>
      </c>
    </row>
    <row r="10" spans="1:20" ht="15">
      <c r="A10" s="113"/>
      <c r="C10" s="115" t="s">
        <v>14</v>
      </c>
      <c r="D10" s="115"/>
      <c r="E10" s="115"/>
      <c r="F10" s="115"/>
      <c r="G10" s="115"/>
      <c r="I10" s="1" t="s">
        <v>9</v>
      </c>
      <c r="J10" s="94">
        <f t="shared" ref="J10:O10" si="3">J8+J9</f>
        <v>1062</v>
      </c>
      <c r="K10" s="72">
        <f t="shared" si="3"/>
        <v>1150.5</v>
      </c>
      <c r="L10" s="74">
        <f t="shared" si="3"/>
        <v>1371.7499999999998</v>
      </c>
      <c r="M10" s="73">
        <f t="shared" si="3"/>
        <v>1991.2499999999998</v>
      </c>
      <c r="N10" s="72">
        <f t="shared" si="3"/>
        <v>2312.0625</v>
      </c>
      <c r="O10" s="75">
        <f t="shared" si="3"/>
        <v>2765.6249999999995</v>
      </c>
      <c r="S10" s="1">
        <v>10</v>
      </c>
    </row>
    <row r="11" spans="1:20" ht="15" thickBo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S11" s="1">
        <v>11</v>
      </c>
    </row>
    <row r="12" spans="1:20" ht="14.25" customHeight="1">
      <c r="A12" s="104" t="s">
        <v>5</v>
      </c>
      <c r="B12" s="106" t="s">
        <v>0</v>
      </c>
      <c r="C12" s="95" t="s">
        <v>43</v>
      </c>
      <c r="D12" s="96"/>
      <c r="E12" s="96"/>
      <c r="F12" s="96"/>
      <c r="G12" s="96"/>
      <c r="H12" s="97"/>
      <c r="I12" s="116" t="s">
        <v>6</v>
      </c>
      <c r="J12" s="95" t="s">
        <v>18</v>
      </c>
      <c r="K12" s="96"/>
      <c r="L12" s="96"/>
      <c r="M12" s="95" t="s">
        <v>19</v>
      </c>
      <c r="N12" s="96"/>
      <c r="O12" s="97"/>
      <c r="S12" s="1">
        <v>12</v>
      </c>
    </row>
    <row r="13" spans="1:20" ht="15" thickBot="1">
      <c r="A13" s="105"/>
      <c r="B13" s="107"/>
      <c r="C13" s="59">
        <v>1</v>
      </c>
      <c r="D13" s="60">
        <v>3</v>
      </c>
      <c r="E13" s="60">
        <v>5</v>
      </c>
      <c r="F13" s="60">
        <v>7</v>
      </c>
      <c r="G13" s="64">
        <v>10</v>
      </c>
      <c r="H13" s="61">
        <v>21</v>
      </c>
      <c r="I13" s="117"/>
      <c r="J13" s="59" t="s">
        <v>13</v>
      </c>
      <c r="K13" s="60" t="s">
        <v>12</v>
      </c>
      <c r="L13" s="60" t="s">
        <v>42</v>
      </c>
      <c r="M13" s="59" t="s">
        <v>15</v>
      </c>
      <c r="N13" s="60" t="s">
        <v>16</v>
      </c>
      <c r="O13" s="61" t="s">
        <v>17</v>
      </c>
      <c r="S13" s="1">
        <v>13</v>
      </c>
    </row>
    <row r="14" spans="1:20" ht="15">
      <c r="A14" s="108" t="s">
        <v>44</v>
      </c>
      <c r="B14" s="98" t="s">
        <v>1</v>
      </c>
      <c r="C14" s="73">
        <f>$G$14*(C$13/$G$13)</f>
        <v>10.5</v>
      </c>
      <c r="D14" s="73">
        <f>$G$14*(D$13/$G$13)</f>
        <v>31.5</v>
      </c>
      <c r="E14" s="73">
        <f>$G$14*(E$13/$G$13)</f>
        <v>52.5</v>
      </c>
      <c r="F14" s="74">
        <f>$G$14*(F$13/$G$13)</f>
        <v>73.5</v>
      </c>
      <c r="G14" s="62">
        <v>105</v>
      </c>
      <c r="H14" s="63">
        <v>369</v>
      </c>
      <c r="I14" s="98" t="s">
        <v>1</v>
      </c>
      <c r="J14" s="77">
        <f>$H14+D14</f>
        <v>400.5</v>
      </c>
      <c r="K14" s="77">
        <f>$H14+E14</f>
        <v>421.5</v>
      </c>
      <c r="L14" s="78">
        <f>$H14+G14</f>
        <v>474</v>
      </c>
      <c r="M14" s="79">
        <f>$H14*1+J14</f>
        <v>769.5</v>
      </c>
      <c r="N14" s="79">
        <f>$H14*1.25+K14</f>
        <v>882.75</v>
      </c>
      <c r="O14" s="78">
        <f>$H14*1.5+L14</f>
        <v>1027.5</v>
      </c>
      <c r="S14" s="1">
        <v>14</v>
      </c>
    </row>
    <row r="15" spans="1:20" ht="15.75" thickBot="1">
      <c r="A15" s="109"/>
      <c r="B15" s="99"/>
      <c r="C15" s="100" t="s">
        <v>14</v>
      </c>
      <c r="D15" s="100"/>
      <c r="E15" s="100"/>
      <c r="F15" s="100"/>
      <c r="G15" s="82">
        <f>IF(G14*1/G4&lt;=1,G14*1/G4,G14*2/G8)</f>
        <v>0.69844789356984482</v>
      </c>
      <c r="H15" s="82">
        <f>IF(H14*1/H4&lt;=1,H14*1/H4,H14*2/H8)</f>
        <v>1.2779220779220781</v>
      </c>
      <c r="I15" s="99"/>
      <c r="J15" s="77"/>
      <c r="K15" s="80"/>
      <c r="L15" s="79"/>
      <c r="M15" s="79"/>
      <c r="N15" s="78"/>
      <c r="O15" s="79"/>
      <c r="P15" s="65"/>
    </row>
    <row r="16" spans="1:20" ht="15" customHeight="1">
      <c r="A16" s="109"/>
      <c r="B16" s="98" t="s">
        <v>2</v>
      </c>
      <c r="C16" s="73">
        <f>$G16*(C$13/$G$13)</f>
        <v>11.700000000000001</v>
      </c>
      <c r="D16" s="73">
        <f>$G16*(D$13/$G$13)</f>
        <v>35.1</v>
      </c>
      <c r="E16" s="73">
        <f>$G16*(E$13/$G$13)</f>
        <v>58.5</v>
      </c>
      <c r="F16" s="74">
        <f>$G16*(F$13/$G$13)</f>
        <v>81.899999999999991</v>
      </c>
      <c r="G16" s="62">
        <v>117</v>
      </c>
      <c r="H16" s="63">
        <v>342</v>
      </c>
      <c r="I16" s="98" t="s">
        <v>2</v>
      </c>
      <c r="J16" s="77">
        <f>$H16+D16</f>
        <v>377.1</v>
      </c>
      <c r="K16" s="77">
        <f>$H16+E16</f>
        <v>400.5</v>
      </c>
      <c r="L16" s="78">
        <f>$H16+G16</f>
        <v>459</v>
      </c>
      <c r="M16" s="79">
        <f>$H16*1+J16</f>
        <v>719.1</v>
      </c>
      <c r="N16" s="79">
        <f>$H16*1+K16</f>
        <v>742.5</v>
      </c>
      <c r="O16" s="78">
        <f>$H16*1.5+L16</f>
        <v>972</v>
      </c>
      <c r="S16" s="1">
        <v>15</v>
      </c>
    </row>
    <row r="17" spans="1:19" ht="15" customHeight="1">
      <c r="A17" s="110"/>
      <c r="B17" s="99"/>
      <c r="C17" s="100" t="s">
        <v>14</v>
      </c>
      <c r="D17" s="100"/>
      <c r="E17" s="100"/>
      <c r="F17" s="100"/>
      <c r="G17" s="82">
        <f>IF(G16*1/G5&lt;=1,G16*1/G5,G16*2/G9)</f>
        <v>1.3970149253731343</v>
      </c>
      <c r="H17" s="82">
        <f>IF(H16*1/H5&lt;=1,H16*1/H5,H16*2/H9)</f>
        <v>1.9445628997867803</v>
      </c>
      <c r="I17" s="99"/>
      <c r="J17" s="77"/>
      <c r="K17" s="77"/>
      <c r="L17" s="79"/>
      <c r="M17" s="79"/>
      <c r="N17" s="79"/>
      <c r="O17" s="79"/>
    </row>
    <row r="18" spans="1:19" ht="15">
      <c r="A18" s="111"/>
      <c r="B18" s="66"/>
      <c r="I18" s="1" t="s">
        <v>9</v>
      </c>
      <c r="J18" s="77">
        <f t="shared" ref="J18:O18" si="4">J14+J16+100</f>
        <v>877.6</v>
      </c>
      <c r="K18" s="77">
        <f t="shared" si="4"/>
        <v>922</v>
      </c>
      <c r="L18" s="78">
        <f t="shared" si="4"/>
        <v>1033</v>
      </c>
      <c r="M18" s="79">
        <f t="shared" si="4"/>
        <v>1588.6</v>
      </c>
      <c r="N18" s="79">
        <f t="shared" si="4"/>
        <v>1725.25</v>
      </c>
      <c r="O18" s="81">
        <f t="shared" si="4"/>
        <v>2099.5</v>
      </c>
      <c r="S18" s="1">
        <v>18</v>
      </c>
    </row>
    <row r="19" spans="1:19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S19" s="1">
        <v>22</v>
      </c>
    </row>
    <row r="20" spans="1:19">
      <c r="S20" s="1">
        <v>27</v>
      </c>
    </row>
    <row r="21" spans="1:19">
      <c r="S21" s="1">
        <v>32</v>
      </c>
    </row>
    <row r="22" spans="1:19">
      <c r="S22" s="1">
        <v>33</v>
      </c>
    </row>
    <row r="23" spans="1:19">
      <c r="S23" s="1">
        <v>34</v>
      </c>
    </row>
    <row r="24" spans="1:19">
      <c r="S24" s="1">
        <v>35</v>
      </c>
    </row>
    <row r="25" spans="1:19">
      <c r="S25" s="1">
        <v>36</v>
      </c>
    </row>
    <row r="26" spans="1:19">
      <c r="S26" s="1">
        <v>37</v>
      </c>
    </row>
    <row r="27" spans="1:19">
      <c r="S27" s="1">
        <v>38</v>
      </c>
    </row>
    <row r="28" spans="1:19">
      <c r="S28" s="1">
        <v>39</v>
      </c>
    </row>
    <row r="29" spans="1:19">
      <c r="S29" s="1">
        <v>40</v>
      </c>
    </row>
    <row r="30" spans="1:19">
      <c r="S30" s="1">
        <v>41</v>
      </c>
    </row>
    <row r="31" spans="1:19">
      <c r="S31" s="1">
        <v>42</v>
      </c>
    </row>
    <row r="32" spans="1:19">
      <c r="S32" s="1">
        <v>43</v>
      </c>
    </row>
    <row r="33" spans="19:19">
      <c r="S33" s="1">
        <v>44</v>
      </c>
    </row>
    <row r="34" spans="19:19">
      <c r="S34" s="1">
        <v>45</v>
      </c>
    </row>
    <row r="35" spans="19:19">
      <c r="S35" s="1">
        <v>46</v>
      </c>
    </row>
    <row r="36" spans="19:19">
      <c r="S36" s="1">
        <v>47</v>
      </c>
    </row>
    <row r="37" spans="19:19">
      <c r="S37" s="1">
        <v>48</v>
      </c>
    </row>
    <row r="38" spans="19:19">
      <c r="S38" s="1">
        <v>49</v>
      </c>
    </row>
    <row r="39" spans="19:19">
      <c r="S39" s="1">
        <v>50</v>
      </c>
    </row>
    <row r="40" spans="19:19">
      <c r="S40" s="1">
        <v>51</v>
      </c>
    </row>
    <row r="41" spans="19:19">
      <c r="S41" s="1">
        <v>52</v>
      </c>
    </row>
    <row r="42" spans="19:19">
      <c r="S42" s="1">
        <v>53</v>
      </c>
    </row>
    <row r="43" spans="19:19">
      <c r="S43" s="1">
        <v>54</v>
      </c>
    </row>
    <row r="44" spans="19:19">
      <c r="S44" s="1">
        <v>55</v>
      </c>
    </row>
    <row r="45" spans="19:19">
      <c r="S45" s="1">
        <v>56</v>
      </c>
    </row>
    <row r="46" spans="19:19">
      <c r="S46" s="1">
        <v>57</v>
      </c>
    </row>
    <row r="47" spans="19:19">
      <c r="S47" s="1">
        <v>58</v>
      </c>
    </row>
    <row r="48" spans="19:19">
      <c r="S48" s="1">
        <v>59</v>
      </c>
    </row>
    <row r="49" spans="19:19">
      <c r="S49" s="1">
        <v>60</v>
      </c>
    </row>
    <row r="50" spans="19:19">
      <c r="S50" s="1">
        <v>61</v>
      </c>
    </row>
    <row r="51" spans="19:19">
      <c r="S51" s="1">
        <v>62</v>
      </c>
    </row>
    <row r="52" spans="19:19">
      <c r="S52" s="1">
        <v>63</v>
      </c>
    </row>
    <row r="53" spans="19:19">
      <c r="S53" s="1">
        <v>64</v>
      </c>
    </row>
    <row r="54" spans="19:19">
      <c r="S54" s="1">
        <v>65</v>
      </c>
    </row>
    <row r="55" spans="19:19">
      <c r="S55" s="1">
        <v>66</v>
      </c>
    </row>
    <row r="56" spans="19:19">
      <c r="S56" s="1">
        <v>67</v>
      </c>
    </row>
    <row r="57" spans="19:19">
      <c r="S57" s="1">
        <v>68</v>
      </c>
    </row>
    <row r="58" spans="19:19">
      <c r="S58" s="1">
        <v>69</v>
      </c>
    </row>
    <row r="59" spans="19:19">
      <c r="S59" s="1">
        <v>70</v>
      </c>
    </row>
    <row r="60" spans="19:19">
      <c r="S60" s="1">
        <v>71</v>
      </c>
    </row>
    <row r="61" spans="19:19">
      <c r="S61" s="1">
        <v>72</v>
      </c>
    </row>
    <row r="62" spans="19:19">
      <c r="S62" s="1">
        <v>73</v>
      </c>
    </row>
    <row r="63" spans="19:19">
      <c r="S63" s="1">
        <v>74</v>
      </c>
    </row>
    <row r="64" spans="19:19">
      <c r="S64" s="1">
        <v>75</v>
      </c>
    </row>
    <row r="65" spans="19:19">
      <c r="S65" s="1">
        <v>76</v>
      </c>
    </row>
    <row r="66" spans="19:19">
      <c r="S66" s="1">
        <v>77</v>
      </c>
    </row>
    <row r="67" spans="19:19">
      <c r="S67" s="1">
        <v>78</v>
      </c>
    </row>
    <row r="68" spans="19:19">
      <c r="S68" s="1">
        <v>79</v>
      </c>
    </row>
    <row r="69" spans="19:19">
      <c r="S69" s="1">
        <v>80</v>
      </c>
    </row>
    <row r="70" spans="19:19">
      <c r="S70" s="1">
        <v>81</v>
      </c>
    </row>
    <row r="71" spans="19:19">
      <c r="S71" s="1">
        <v>82</v>
      </c>
    </row>
    <row r="72" spans="19:19">
      <c r="S72" s="1">
        <v>83</v>
      </c>
    </row>
    <row r="73" spans="19:19">
      <c r="S73" s="1">
        <v>84</v>
      </c>
    </row>
    <row r="74" spans="19:19">
      <c r="S74" s="1">
        <v>85</v>
      </c>
    </row>
    <row r="75" spans="19:19">
      <c r="S75" s="1">
        <v>86</v>
      </c>
    </row>
    <row r="76" spans="19:19">
      <c r="S76" s="1">
        <v>87</v>
      </c>
    </row>
    <row r="77" spans="19:19">
      <c r="S77" s="1">
        <v>88</v>
      </c>
    </row>
    <row r="78" spans="19:19">
      <c r="S78" s="1">
        <v>89</v>
      </c>
    </row>
    <row r="79" spans="19:19">
      <c r="S79" s="1">
        <v>90</v>
      </c>
    </row>
    <row r="80" spans="19:19">
      <c r="S80" s="1">
        <v>91</v>
      </c>
    </row>
    <row r="81" spans="19:19">
      <c r="S81" s="1">
        <v>92</v>
      </c>
    </row>
    <row r="82" spans="19:19">
      <c r="S82" s="1">
        <v>93</v>
      </c>
    </row>
    <row r="83" spans="19:19">
      <c r="S83" s="1">
        <v>94</v>
      </c>
    </row>
    <row r="84" spans="19:19">
      <c r="S84" s="1">
        <v>95</v>
      </c>
    </row>
    <row r="85" spans="19:19">
      <c r="S85" s="1">
        <v>96</v>
      </c>
    </row>
    <row r="86" spans="19:19">
      <c r="S86" s="1">
        <v>97</v>
      </c>
    </row>
    <row r="87" spans="19:19">
      <c r="S87" s="1">
        <v>98</v>
      </c>
    </row>
    <row r="88" spans="19:19">
      <c r="S88" s="1">
        <v>99</v>
      </c>
    </row>
    <row r="89" spans="19:19">
      <c r="S89" s="1">
        <v>100</v>
      </c>
    </row>
    <row r="90" spans="19:19">
      <c r="S90" s="1">
        <v>101</v>
      </c>
    </row>
    <row r="91" spans="19:19">
      <c r="S91" s="1">
        <v>102</v>
      </c>
    </row>
    <row r="92" spans="19:19">
      <c r="S92" s="1">
        <v>103</v>
      </c>
    </row>
    <row r="93" spans="19:19">
      <c r="S93" s="1">
        <v>104</v>
      </c>
    </row>
    <row r="94" spans="19:19">
      <c r="S94" s="1">
        <v>105</v>
      </c>
    </row>
    <row r="95" spans="19:19">
      <c r="S95" s="1">
        <v>106</v>
      </c>
    </row>
    <row r="96" spans="19:19">
      <c r="S96" s="1">
        <v>107</v>
      </c>
    </row>
    <row r="97" spans="19:19">
      <c r="S97" s="1">
        <v>108</v>
      </c>
    </row>
    <row r="98" spans="19:19">
      <c r="S98" s="1">
        <v>109</v>
      </c>
    </row>
    <row r="99" spans="19:19">
      <c r="S99" s="1">
        <v>110</v>
      </c>
    </row>
    <row r="100" spans="19:19">
      <c r="S100" s="1">
        <v>111</v>
      </c>
    </row>
    <row r="101" spans="19:19">
      <c r="S101" s="1">
        <v>112</v>
      </c>
    </row>
    <row r="102" spans="19:19">
      <c r="S102" s="1">
        <v>113</v>
      </c>
    </row>
    <row r="103" spans="19:19">
      <c r="S103" s="1">
        <v>114</v>
      </c>
    </row>
    <row r="104" spans="19:19">
      <c r="S104" s="1">
        <v>115</v>
      </c>
    </row>
    <row r="105" spans="19:19">
      <c r="S105" s="1">
        <v>116</v>
      </c>
    </row>
    <row r="106" spans="19:19">
      <c r="S106" s="1">
        <v>117</v>
      </c>
    </row>
    <row r="107" spans="19:19">
      <c r="S107" s="1">
        <v>118</v>
      </c>
    </row>
    <row r="108" spans="19:19">
      <c r="S108" s="1">
        <v>119</v>
      </c>
    </row>
    <row r="109" spans="19:19">
      <c r="S109" s="1">
        <v>120</v>
      </c>
    </row>
    <row r="110" spans="19:19">
      <c r="S110" s="1">
        <v>121</v>
      </c>
    </row>
    <row r="111" spans="19:19">
      <c r="S111" s="1">
        <v>122</v>
      </c>
    </row>
    <row r="112" spans="19:19">
      <c r="S112" s="1">
        <v>123</v>
      </c>
    </row>
    <row r="113" spans="19:19">
      <c r="S113" s="1">
        <v>124</v>
      </c>
    </row>
    <row r="114" spans="19:19">
      <c r="S114" s="1">
        <v>125</v>
      </c>
    </row>
    <row r="115" spans="19:19">
      <c r="S115" s="1">
        <v>126</v>
      </c>
    </row>
    <row r="116" spans="19:19">
      <c r="S116" s="1">
        <v>127</v>
      </c>
    </row>
    <row r="117" spans="19:19">
      <c r="S117" s="1">
        <v>128</v>
      </c>
    </row>
    <row r="118" spans="19:19">
      <c r="S118" s="1">
        <v>129</v>
      </c>
    </row>
    <row r="119" spans="19:19">
      <c r="S119" s="1">
        <v>130</v>
      </c>
    </row>
    <row r="120" spans="19:19">
      <c r="S120" s="1">
        <v>131</v>
      </c>
    </row>
    <row r="121" spans="19:19">
      <c r="S121" s="1">
        <v>132</v>
      </c>
    </row>
    <row r="122" spans="19:19">
      <c r="S122" s="1">
        <v>133</v>
      </c>
    </row>
    <row r="123" spans="19:19">
      <c r="S123" s="1">
        <v>134</v>
      </c>
    </row>
    <row r="124" spans="19:19">
      <c r="S124" s="1">
        <v>135</v>
      </c>
    </row>
    <row r="125" spans="19:19">
      <c r="S125" s="1">
        <v>136</v>
      </c>
    </row>
    <row r="126" spans="19:19">
      <c r="S126" s="1">
        <v>137</v>
      </c>
    </row>
    <row r="127" spans="19:19">
      <c r="S127" s="1">
        <v>138</v>
      </c>
    </row>
    <row r="128" spans="19:19">
      <c r="S128" s="1">
        <v>139</v>
      </c>
    </row>
    <row r="129" spans="19:19">
      <c r="S129" s="1">
        <v>140</v>
      </c>
    </row>
    <row r="130" spans="19:19">
      <c r="S130" s="1">
        <v>141</v>
      </c>
    </row>
    <row r="131" spans="19:19">
      <c r="S131" s="1">
        <v>142</v>
      </c>
    </row>
    <row r="132" spans="19:19">
      <c r="S132" s="1">
        <v>143</v>
      </c>
    </row>
    <row r="133" spans="19:19">
      <c r="S133" s="1">
        <v>144</v>
      </c>
    </row>
    <row r="134" spans="19:19">
      <c r="S134" s="1">
        <v>145</v>
      </c>
    </row>
    <row r="135" spans="19:19">
      <c r="S135" s="1">
        <v>146</v>
      </c>
    </row>
    <row r="136" spans="19:19">
      <c r="S136" s="1">
        <v>147</v>
      </c>
    </row>
    <row r="137" spans="19:19">
      <c r="S137" s="1">
        <v>148</v>
      </c>
    </row>
    <row r="138" spans="19:19">
      <c r="S138" s="1">
        <v>149</v>
      </c>
    </row>
    <row r="139" spans="19:19">
      <c r="S139" s="1">
        <v>150</v>
      </c>
    </row>
    <row r="140" spans="19:19">
      <c r="S140" s="1">
        <v>151</v>
      </c>
    </row>
    <row r="141" spans="19:19">
      <c r="S141" s="1">
        <v>152</v>
      </c>
    </row>
    <row r="142" spans="19:19">
      <c r="S142" s="1">
        <v>153</v>
      </c>
    </row>
    <row r="143" spans="19:19">
      <c r="S143" s="1">
        <v>154</v>
      </c>
    </row>
    <row r="144" spans="19:19">
      <c r="S144" s="1">
        <v>155</v>
      </c>
    </row>
    <row r="145" spans="19:19">
      <c r="S145" s="1">
        <v>156</v>
      </c>
    </row>
    <row r="146" spans="19:19">
      <c r="S146" s="1">
        <v>157</v>
      </c>
    </row>
    <row r="147" spans="19:19">
      <c r="S147" s="1">
        <v>158</v>
      </c>
    </row>
    <row r="148" spans="19:19">
      <c r="S148" s="1">
        <v>159</v>
      </c>
    </row>
    <row r="149" spans="19:19">
      <c r="S149" s="1">
        <v>160</v>
      </c>
    </row>
    <row r="150" spans="19:19">
      <c r="S150" s="1">
        <v>161</v>
      </c>
    </row>
    <row r="151" spans="19:19">
      <c r="S151" s="1">
        <v>162</v>
      </c>
    </row>
    <row r="152" spans="19:19">
      <c r="S152" s="1">
        <v>163</v>
      </c>
    </row>
    <row r="153" spans="19:19">
      <c r="S153" s="1">
        <v>164</v>
      </c>
    </row>
    <row r="154" spans="19:19">
      <c r="S154" s="1">
        <v>165</v>
      </c>
    </row>
    <row r="155" spans="19:19">
      <c r="S155" s="1">
        <v>166</v>
      </c>
    </row>
    <row r="156" spans="19:19">
      <c r="S156" s="1">
        <v>167</v>
      </c>
    </row>
    <row r="157" spans="19:19">
      <c r="S157" s="1">
        <v>168</v>
      </c>
    </row>
    <row r="158" spans="19:19">
      <c r="S158" s="1">
        <v>169</v>
      </c>
    </row>
    <row r="159" spans="19:19">
      <c r="S159" s="1">
        <v>170</v>
      </c>
    </row>
    <row r="160" spans="19:19">
      <c r="S160" s="1">
        <v>171</v>
      </c>
    </row>
    <row r="161" spans="19:19">
      <c r="S161" s="1">
        <v>172</v>
      </c>
    </row>
    <row r="162" spans="19:19">
      <c r="S162" s="1">
        <v>173</v>
      </c>
    </row>
    <row r="163" spans="19:19">
      <c r="S163" s="1">
        <v>174</v>
      </c>
    </row>
    <row r="164" spans="19:19">
      <c r="S164" s="1">
        <v>175</v>
      </c>
    </row>
    <row r="165" spans="19:19">
      <c r="S165" s="1">
        <v>176</v>
      </c>
    </row>
    <row r="166" spans="19:19">
      <c r="S166" s="1">
        <v>177</v>
      </c>
    </row>
    <row r="167" spans="19:19">
      <c r="S167" s="1">
        <v>178</v>
      </c>
    </row>
    <row r="168" spans="19:19">
      <c r="S168" s="1">
        <v>179</v>
      </c>
    </row>
    <row r="169" spans="19:19">
      <c r="S169" s="1">
        <v>180</v>
      </c>
    </row>
    <row r="170" spans="19:19">
      <c r="S170" s="1">
        <v>181</v>
      </c>
    </row>
    <row r="171" spans="19:19">
      <c r="S171" s="1">
        <v>182</v>
      </c>
    </row>
    <row r="172" spans="19:19">
      <c r="S172" s="1">
        <v>183</v>
      </c>
    </row>
    <row r="173" spans="19:19">
      <c r="S173" s="1">
        <v>184</v>
      </c>
    </row>
    <row r="174" spans="19:19">
      <c r="S174" s="1">
        <v>185</v>
      </c>
    </row>
    <row r="175" spans="19:19">
      <c r="S175" s="1">
        <v>186</v>
      </c>
    </row>
    <row r="176" spans="19:19">
      <c r="S176" s="1">
        <v>187</v>
      </c>
    </row>
    <row r="177" spans="19:19">
      <c r="S177" s="1">
        <v>188</v>
      </c>
    </row>
    <row r="178" spans="19:19">
      <c r="S178" s="1">
        <v>189</v>
      </c>
    </row>
    <row r="179" spans="19:19">
      <c r="S179" s="1">
        <v>190</v>
      </c>
    </row>
    <row r="180" spans="19:19">
      <c r="S180" s="1">
        <v>191</v>
      </c>
    </row>
    <row r="181" spans="19:19">
      <c r="S181" s="1">
        <v>192</v>
      </c>
    </row>
    <row r="182" spans="19:19">
      <c r="S182" s="1">
        <v>193</v>
      </c>
    </row>
    <row r="183" spans="19:19">
      <c r="S183" s="1">
        <v>194</v>
      </c>
    </row>
    <row r="184" spans="19:19">
      <c r="S184" s="1">
        <v>195</v>
      </c>
    </row>
    <row r="185" spans="19:19">
      <c r="S185" s="1">
        <v>196</v>
      </c>
    </row>
    <row r="186" spans="19:19">
      <c r="S186" s="1">
        <v>197</v>
      </c>
    </row>
    <row r="187" spans="19:19">
      <c r="S187" s="1">
        <v>198</v>
      </c>
    </row>
    <row r="188" spans="19:19">
      <c r="S188" s="1">
        <v>199</v>
      </c>
    </row>
    <row r="189" spans="19:19">
      <c r="S189" s="1">
        <v>200</v>
      </c>
    </row>
    <row r="190" spans="19:19">
      <c r="S190" s="1">
        <v>201</v>
      </c>
    </row>
    <row r="191" spans="19:19">
      <c r="S191" s="1">
        <v>202</v>
      </c>
    </row>
    <row r="192" spans="19:19">
      <c r="S192" s="1">
        <v>203</v>
      </c>
    </row>
    <row r="193" spans="19:19">
      <c r="S193" s="1">
        <v>204</v>
      </c>
    </row>
    <row r="194" spans="19:19">
      <c r="S194" s="1">
        <v>205</v>
      </c>
    </row>
    <row r="195" spans="19:19">
      <c r="S195" s="1">
        <v>206</v>
      </c>
    </row>
    <row r="196" spans="19:19">
      <c r="S196" s="1">
        <v>207</v>
      </c>
    </row>
    <row r="197" spans="19:19">
      <c r="S197" s="1">
        <v>208</v>
      </c>
    </row>
    <row r="198" spans="19:19">
      <c r="S198" s="1">
        <v>209</v>
      </c>
    </row>
    <row r="199" spans="19:19">
      <c r="S199" s="1">
        <v>210</v>
      </c>
    </row>
    <row r="200" spans="19:19">
      <c r="S200" s="1">
        <v>211</v>
      </c>
    </row>
    <row r="201" spans="19:19">
      <c r="S201" s="1">
        <v>212</v>
      </c>
    </row>
    <row r="202" spans="19:19">
      <c r="S202" s="1">
        <v>213</v>
      </c>
    </row>
    <row r="203" spans="19:19">
      <c r="S203" s="1">
        <v>214</v>
      </c>
    </row>
    <row r="204" spans="19:19">
      <c r="S204" s="1">
        <v>215</v>
      </c>
    </row>
    <row r="205" spans="19:19">
      <c r="S205" s="1">
        <v>216</v>
      </c>
    </row>
    <row r="206" spans="19:19">
      <c r="S206" s="1">
        <v>217</v>
      </c>
    </row>
    <row r="207" spans="19:19">
      <c r="S207" s="1">
        <v>218</v>
      </c>
    </row>
    <row r="208" spans="19:19">
      <c r="S208" s="1">
        <v>219</v>
      </c>
    </row>
    <row r="209" spans="19:19">
      <c r="S209" s="1">
        <v>220</v>
      </c>
    </row>
    <row r="210" spans="19:19">
      <c r="S210" s="1">
        <v>221</v>
      </c>
    </row>
    <row r="211" spans="19:19">
      <c r="S211" s="1">
        <v>222</v>
      </c>
    </row>
    <row r="212" spans="19:19">
      <c r="S212" s="1">
        <v>223</v>
      </c>
    </row>
    <row r="213" spans="19:19">
      <c r="S213" s="1">
        <v>224</v>
      </c>
    </row>
    <row r="214" spans="19:19">
      <c r="S214" s="1">
        <v>225</v>
      </c>
    </row>
    <row r="215" spans="19:19">
      <c r="S215" s="1">
        <v>226</v>
      </c>
    </row>
    <row r="216" spans="19:19">
      <c r="S216" s="1">
        <v>227</v>
      </c>
    </row>
    <row r="217" spans="19:19">
      <c r="S217" s="1">
        <v>228</v>
      </c>
    </row>
    <row r="218" spans="19:19">
      <c r="S218" s="1">
        <v>229</v>
      </c>
    </row>
    <row r="219" spans="19:19">
      <c r="S219" s="1">
        <v>230</v>
      </c>
    </row>
    <row r="220" spans="19:19">
      <c r="S220" s="1">
        <v>231</v>
      </c>
    </row>
    <row r="221" spans="19:19">
      <c r="S221" s="1">
        <v>232</v>
      </c>
    </row>
    <row r="222" spans="19:19">
      <c r="S222" s="1">
        <v>233</v>
      </c>
    </row>
    <row r="223" spans="19:19">
      <c r="S223" s="1">
        <v>234</v>
      </c>
    </row>
    <row r="224" spans="19:19">
      <c r="S224" s="1">
        <v>235</v>
      </c>
    </row>
    <row r="225" spans="19:19">
      <c r="S225" s="1">
        <v>236</v>
      </c>
    </row>
    <row r="226" spans="19:19">
      <c r="S226" s="1">
        <v>237</v>
      </c>
    </row>
    <row r="227" spans="19:19">
      <c r="S227" s="1">
        <v>238</v>
      </c>
    </row>
    <row r="228" spans="19:19">
      <c r="S228" s="1">
        <v>239</v>
      </c>
    </row>
    <row r="229" spans="19:19">
      <c r="S229" s="1">
        <v>240</v>
      </c>
    </row>
    <row r="230" spans="19:19">
      <c r="S230" s="1">
        <v>241</v>
      </c>
    </row>
    <row r="231" spans="19:19">
      <c r="S231" s="1">
        <v>242</v>
      </c>
    </row>
    <row r="232" spans="19:19">
      <c r="S232" s="1">
        <v>243</v>
      </c>
    </row>
    <row r="233" spans="19:19">
      <c r="S233" s="1">
        <v>244</v>
      </c>
    </row>
    <row r="234" spans="19:19">
      <c r="S234" s="1">
        <v>245</v>
      </c>
    </row>
    <row r="235" spans="19:19">
      <c r="S235" s="1">
        <v>246</v>
      </c>
    </row>
    <row r="236" spans="19:19">
      <c r="S236" s="1">
        <v>247</v>
      </c>
    </row>
    <row r="237" spans="19:19">
      <c r="S237" s="1">
        <v>248</v>
      </c>
    </row>
    <row r="238" spans="19:19">
      <c r="S238" s="1">
        <v>249</v>
      </c>
    </row>
    <row r="239" spans="19:19">
      <c r="S239" s="1">
        <v>250</v>
      </c>
    </row>
    <row r="240" spans="19:19">
      <c r="S240" s="1">
        <v>251</v>
      </c>
    </row>
    <row r="241" spans="19:19">
      <c r="S241" s="1">
        <v>252</v>
      </c>
    </row>
    <row r="242" spans="19:19">
      <c r="S242" s="1">
        <v>253</v>
      </c>
    </row>
    <row r="243" spans="19:19">
      <c r="S243" s="1">
        <v>254</v>
      </c>
    </row>
    <row r="244" spans="19:19">
      <c r="S244" s="1">
        <v>255</v>
      </c>
    </row>
    <row r="245" spans="19:19">
      <c r="S245" s="1">
        <v>256</v>
      </c>
    </row>
    <row r="246" spans="19:19">
      <c r="S246" s="1">
        <v>257</v>
      </c>
    </row>
    <row r="247" spans="19:19">
      <c r="S247" s="1">
        <v>258</v>
      </c>
    </row>
    <row r="248" spans="19:19">
      <c r="S248" s="1">
        <v>259</v>
      </c>
    </row>
    <row r="249" spans="19:19">
      <c r="S249" s="1">
        <v>260</v>
      </c>
    </row>
    <row r="250" spans="19:19">
      <c r="S250" s="1">
        <v>261</v>
      </c>
    </row>
    <row r="251" spans="19:19">
      <c r="S251" s="1">
        <v>262</v>
      </c>
    </row>
    <row r="252" spans="19:19">
      <c r="S252" s="1">
        <v>263</v>
      </c>
    </row>
    <row r="253" spans="19:19">
      <c r="S253" s="1">
        <v>264</v>
      </c>
    </row>
    <row r="254" spans="19:19">
      <c r="S254" s="1">
        <v>265</v>
      </c>
    </row>
    <row r="255" spans="19:19">
      <c r="S255" s="1">
        <v>266</v>
      </c>
    </row>
    <row r="256" spans="19:19">
      <c r="S256" s="1">
        <v>267</v>
      </c>
    </row>
    <row r="257" spans="19:19">
      <c r="S257" s="1">
        <v>268</v>
      </c>
    </row>
    <row r="258" spans="19:19">
      <c r="S258" s="1">
        <v>269</v>
      </c>
    </row>
    <row r="259" spans="19:19">
      <c r="S259" s="1">
        <v>270</v>
      </c>
    </row>
    <row r="260" spans="19:19">
      <c r="S260" s="1">
        <v>271</v>
      </c>
    </row>
    <row r="261" spans="19:19">
      <c r="S261" s="1">
        <v>272</v>
      </c>
    </row>
    <row r="262" spans="19:19">
      <c r="S262" s="1">
        <v>273</v>
      </c>
    </row>
    <row r="263" spans="19:19">
      <c r="S263" s="1">
        <v>274</v>
      </c>
    </row>
    <row r="264" spans="19:19">
      <c r="S264" s="1">
        <v>275</v>
      </c>
    </row>
    <row r="265" spans="19:19">
      <c r="S265" s="1">
        <v>276</v>
      </c>
    </row>
    <row r="266" spans="19:19">
      <c r="S266" s="1">
        <v>277</v>
      </c>
    </row>
    <row r="267" spans="19:19">
      <c r="S267" s="1">
        <v>278</v>
      </c>
    </row>
    <row r="268" spans="19:19">
      <c r="S268" s="1">
        <v>279</v>
      </c>
    </row>
    <row r="269" spans="19:19">
      <c r="S269" s="1">
        <v>280</v>
      </c>
    </row>
    <row r="270" spans="19:19">
      <c r="S270" s="1">
        <v>281</v>
      </c>
    </row>
    <row r="271" spans="19:19">
      <c r="S271" s="1">
        <v>282</v>
      </c>
    </row>
    <row r="272" spans="19:19">
      <c r="S272" s="1">
        <v>283</v>
      </c>
    </row>
    <row r="273" spans="19:19">
      <c r="S273" s="1">
        <v>284</v>
      </c>
    </row>
    <row r="274" spans="19:19">
      <c r="S274" s="1">
        <v>285</v>
      </c>
    </row>
    <row r="275" spans="19:19">
      <c r="S275" s="1">
        <v>286</v>
      </c>
    </row>
    <row r="276" spans="19:19">
      <c r="S276" s="1">
        <v>287</v>
      </c>
    </row>
    <row r="277" spans="19:19">
      <c r="S277" s="1">
        <v>288</v>
      </c>
    </row>
    <row r="278" spans="19:19">
      <c r="S278" s="1">
        <v>289</v>
      </c>
    </row>
    <row r="279" spans="19:19">
      <c r="S279" s="1">
        <v>290</v>
      </c>
    </row>
    <row r="280" spans="19:19">
      <c r="S280" s="1">
        <v>291</v>
      </c>
    </row>
    <row r="281" spans="19:19">
      <c r="S281" s="1">
        <v>292</v>
      </c>
    </row>
    <row r="282" spans="19:19">
      <c r="S282" s="1">
        <v>293</v>
      </c>
    </row>
    <row r="283" spans="19:19">
      <c r="S283" s="1">
        <v>294</v>
      </c>
    </row>
    <row r="284" spans="19:19">
      <c r="S284" s="1">
        <v>295</v>
      </c>
    </row>
    <row r="285" spans="19:19">
      <c r="S285" s="1">
        <v>296</v>
      </c>
    </row>
    <row r="286" spans="19:19">
      <c r="S286" s="1">
        <v>297</v>
      </c>
    </row>
    <row r="287" spans="19:19">
      <c r="S287" s="1">
        <v>298</v>
      </c>
    </row>
    <row r="288" spans="19:19">
      <c r="S288" s="1">
        <v>299</v>
      </c>
    </row>
    <row r="289" spans="19:19">
      <c r="S289" s="1">
        <v>300</v>
      </c>
    </row>
    <row r="290" spans="19:19">
      <c r="S290" s="1">
        <v>301</v>
      </c>
    </row>
    <row r="291" spans="19:19">
      <c r="S291" s="1">
        <v>302</v>
      </c>
    </row>
    <row r="292" spans="19:19">
      <c r="S292" s="1">
        <v>303</v>
      </c>
    </row>
    <row r="293" spans="19:19">
      <c r="S293" s="1">
        <v>304</v>
      </c>
    </row>
    <row r="294" spans="19:19">
      <c r="S294" s="1">
        <v>305</v>
      </c>
    </row>
    <row r="295" spans="19:19">
      <c r="S295" s="1">
        <v>306</v>
      </c>
    </row>
    <row r="296" spans="19:19">
      <c r="S296" s="1">
        <v>307</v>
      </c>
    </row>
    <row r="297" spans="19:19">
      <c r="S297" s="1">
        <v>308</v>
      </c>
    </row>
    <row r="298" spans="19:19">
      <c r="S298" s="1">
        <v>309</v>
      </c>
    </row>
    <row r="299" spans="19:19">
      <c r="S299" s="1">
        <v>310</v>
      </c>
    </row>
    <row r="300" spans="19:19">
      <c r="S300" s="1">
        <v>311</v>
      </c>
    </row>
    <row r="301" spans="19:19">
      <c r="S301" s="1">
        <v>312</v>
      </c>
    </row>
    <row r="302" spans="19:19">
      <c r="S302" s="1">
        <v>313</v>
      </c>
    </row>
    <row r="303" spans="19:19">
      <c r="S303" s="1">
        <v>314</v>
      </c>
    </row>
    <row r="304" spans="19:19">
      <c r="S304" s="1">
        <v>315</v>
      </c>
    </row>
    <row r="305" spans="19:19">
      <c r="S305" s="1">
        <v>316</v>
      </c>
    </row>
    <row r="306" spans="19:19">
      <c r="S306" s="1">
        <v>317</v>
      </c>
    </row>
    <row r="307" spans="19:19">
      <c r="S307" s="1">
        <v>318</v>
      </c>
    </row>
    <row r="308" spans="19:19">
      <c r="S308" s="1">
        <v>319</v>
      </c>
    </row>
    <row r="309" spans="19:19">
      <c r="S309" s="1">
        <v>320</v>
      </c>
    </row>
    <row r="310" spans="19:19">
      <c r="S310" s="1">
        <v>321</v>
      </c>
    </row>
    <row r="311" spans="19:19">
      <c r="S311" s="1">
        <v>322</v>
      </c>
    </row>
    <row r="312" spans="19:19">
      <c r="S312" s="1">
        <v>323</v>
      </c>
    </row>
    <row r="313" spans="19:19">
      <c r="S313" s="1">
        <v>324</v>
      </c>
    </row>
    <row r="314" spans="19:19">
      <c r="S314" s="1">
        <v>325</v>
      </c>
    </row>
    <row r="315" spans="19:19">
      <c r="S315" s="1">
        <v>326</v>
      </c>
    </row>
    <row r="316" spans="19:19">
      <c r="S316" s="1">
        <v>327</v>
      </c>
    </row>
    <row r="317" spans="19:19">
      <c r="S317" s="1">
        <v>328</v>
      </c>
    </row>
    <row r="318" spans="19:19">
      <c r="S318" s="1">
        <v>329</v>
      </c>
    </row>
    <row r="319" spans="19:19">
      <c r="S319" s="1">
        <v>330</v>
      </c>
    </row>
    <row r="320" spans="19:19">
      <c r="S320" s="1">
        <v>331</v>
      </c>
    </row>
    <row r="321" spans="19:19">
      <c r="S321" s="1">
        <v>332</v>
      </c>
    </row>
    <row r="322" spans="19:19">
      <c r="S322" s="1">
        <v>333</v>
      </c>
    </row>
    <row r="323" spans="19:19">
      <c r="S323" s="1">
        <v>334</v>
      </c>
    </row>
    <row r="324" spans="19:19">
      <c r="S324" s="1">
        <v>335</v>
      </c>
    </row>
    <row r="325" spans="19:19">
      <c r="S325" s="1">
        <v>336</v>
      </c>
    </row>
    <row r="326" spans="19:19">
      <c r="S326" s="1">
        <v>337</v>
      </c>
    </row>
    <row r="327" spans="19:19">
      <c r="S327" s="1">
        <v>338</v>
      </c>
    </row>
    <row r="328" spans="19:19">
      <c r="S328" s="1">
        <v>339</v>
      </c>
    </row>
    <row r="329" spans="19:19">
      <c r="S329" s="1">
        <v>340</v>
      </c>
    </row>
    <row r="330" spans="19:19">
      <c r="S330" s="1">
        <v>341</v>
      </c>
    </row>
    <row r="331" spans="19:19">
      <c r="S331" s="1">
        <v>342</v>
      </c>
    </row>
    <row r="332" spans="19:19">
      <c r="S332" s="1">
        <v>343</v>
      </c>
    </row>
    <row r="333" spans="19:19">
      <c r="S333" s="1">
        <v>344</v>
      </c>
    </row>
    <row r="334" spans="19:19">
      <c r="S334" s="1">
        <v>345</v>
      </c>
    </row>
    <row r="335" spans="19:19">
      <c r="S335" s="1">
        <v>346</v>
      </c>
    </row>
    <row r="336" spans="19:19">
      <c r="S336" s="1">
        <v>347</v>
      </c>
    </row>
    <row r="337" spans="19:19">
      <c r="S337" s="1">
        <v>348</v>
      </c>
    </row>
    <row r="338" spans="19:19">
      <c r="S338" s="1">
        <v>349</v>
      </c>
    </row>
    <row r="339" spans="19:19">
      <c r="S339" s="1">
        <v>350</v>
      </c>
    </row>
    <row r="340" spans="19:19">
      <c r="S340" s="1">
        <v>351</v>
      </c>
    </row>
    <row r="341" spans="19:19">
      <c r="S341" s="1">
        <v>352</v>
      </c>
    </row>
    <row r="342" spans="19:19">
      <c r="S342" s="1">
        <v>353</v>
      </c>
    </row>
    <row r="343" spans="19:19">
      <c r="S343" s="1">
        <v>354</v>
      </c>
    </row>
    <row r="344" spans="19:19">
      <c r="S344" s="1">
        <v>355</v>
      </c>
    </row>
    <row r="345" spans="19:19">
      <c r="S345" s="1">
        <v>356</v>
      </c>
    </row>
    <row r="346" spans="19:19">
      <c r="S346" s="1">
        <v>357</v>
      </c>
    </row>
    <row r="347" spans="19:19">
      <c r="S347" s="1">
        <v>358</v>
      </c>
    </row>
    <row r="348" spans="19:19">
      <c r="S348" s="1">
        <v>359</v>
      </c>
    </row>
    <row r="349" spans="19:19">
      <c r="S349" s="1">
        <v>360</v>
      </c>
    </row>
    <row r="350" spans="19:19">
      <c r="S350" s="1">
        <v>361</v>
      </c>
    </row>
    <row r="351" spans="19:19">
      <c r="S351" s="1">
        <v>362</v>
      </c>
    </row>
    <row r="352" spans="19:19">
      <c r="S352" s="1">
        <v>363</v>
      </c>
    </row>
    <row r="353" spans="19:19">
      <c r="S353" s="1">
        <v>364</v>
      </c>
    </row>
    <row r="354" spans="19:19">
      <c r="S354" s="1">
        <v>365</v>
      </c>
    </row>
    <row r="355" spans="19:19">
      <c r="S355" s="1">
        <v>366</v>
      </c>
    </row>
    <row r="356" spans="19:19">
      <c r="S356" s="1">
        <v>367</v>
      </c>
    </row>
    <row r="357" spans="19:19">
      <c r="S357" s="1">
        <v>368</v>
      </c>
    </row>
    <row r="358" spans="19:19">
      <c r="S358" s="1">
        <v>369</v>
      </c>
    </row>
    <row r="359" spans="19:19">
      <c r="S359" s="1">
        <v>370</v>
      </c>
    </row>
    <row r="360" spans="19:19">
      <c r="S360" s="1">
        <v>371</v>
      </c>
    </row>
    <row r="361" spans="19:19">
      <c r="S361" s="1">
        <v>372</v>
      </c>
    </row>
    <row r="362" spans="19:19">
      <c r="S362" s="1">
        <v>373</v>
      </c>
    </row>
    <row r="363" spans="19:19">
      <c r="S363" s="1">
        <v>374</v>
      </c>
    </row>
    <row r="364" spans="19:19">
      <c r="S364" s="1">
        <v>375</v>
      </c>
    </row>
    <row r="365" spans="19:19">
      <c r="S365" s="1">
        <v>376</v>
      </c>
    </row>
    <row r="366" spans="19:19">
      <c r="S366" s="1">
        <v>377</v>
      </c>
    </row>
    <row r="367" spans="19:19">
      <c r="S367" s="1">
        <v>378</v>
      </c>
    </row>
    <row r="368" spans="19:19">
      <c r="S368" s="1">
        <v>379</v>
      </c>
    </row>
    <row r="369" spans="19:19">
      <c r="S369" s="1">
        <v>380</v>
      </c>
    </row>
    <row r="370" spans="19:19">
      <c r="S370" s="1">
        <v>381</v>
      </c>
    </row>
    <row r="371" spans="19:19">
      <c r="S371" s="1">
        <v>382</v>
      </c>
    </row>
    <row r="372" spans="19:19">
      <c r="S372" s="1">
        <v>383</v>
      </c>
    </row>
    <row r="373" spans="19:19">
      <c r="S373" s="1">
        <v>384</v>
      </c>
    </row>
    <row r="374" spans="19:19">
      <c r="S374" s="1">
        <v>385</v>
      </c>
    </row>
    <row r="375" spans="19:19">
      <c r="S375" s="1">
        <v>386</v>
      </c>
    </row>
    <row r="376" spans="19:19">
      <c r="S376" s="1">
        <v>387</v>
      </c>
    </row>
    <row r="377" spans="19:19">
      <c r="S377" s="1">
        <v>388</v>
      </c>
    </row>
    <row r="378" spans="19:19">
      <c r="S378" s="1">
        <v>389</v>
      </c>
    </row>
    <row r="379" spans="19:19">
      <c r="S379" s="1">
        <v>390</v>
      </c>
    </row>
    <row r="380" spans="19:19">
      <c r="S380" s="1">
        <v>391</v>
      </c>
    </row>
    <row r="381" spans="19:19">
      <c r="S381" s="1">
        <v>392</v>
      </c>
    </row>
    <row r="382" spans="19:19">
      <c r="S382" s="1">
        <v>393</v>
      </c>
    </row>
    <row r="383" spans="19:19">
      <c r="S383" s="1">
        <v>394</v>
      </c>
    </row>
    <row r="384" spans="19:19">
      <c r="S384" s="1">
        <v>395</v>
      </c>
    </row>
    <row r="385" spans="19:19">
      <c r="S385" s="1">
        <v>396</v>
      </c>
    </row>
    <row r="386" spans="19:19">
      <c r="S386" s="1">
        <v>397</v>
      </c>
    </row>
    <row r="387" spans="19:19">
      <c r="S387" s="1">
        <v>398</v>
      </c>
    </row>
    <row r="388" spans="19:19">
      <c r="S388" s="1">
        <v>399</v>
      </c>
    </row>
    <row r="389" spans="19:19">
      <c r="S389" s="1">
        <v>400</v>
      </c>
    </row>
    <row r="390" spans="19:19">
      <c r="S390" s="1">
        <v>401</v>
      </c>
    </row>
    <row r="391" spans="19:19">
      <c r="S391" s="1">
        <v>402</v>
      </c>
    </row>
    <row r="392" spans="19:19">
      <c r="S392" s="1">
        <v>403</v>
      </c>
    </row>
    <row r="393" spans="19:19">
      <c r="S393" s="1">
        <v>404</v>
      </c>
    </row>
    <row r="394" spans="19:19">
      <c r="S394" s="1">
        <v>405</v>
      </c>
    </row>
    <row r="395" spans="19:19">
      <c r="S395" s="1">
        <v>406</v>
      </c>
    </row>
    <row r="396" spans="19:19">
      <c r="S396" s="1">
        <v>407</v>
      </c>
    </row>
    <row r="397" spans="19:19">
      <c r="S397" s="1">
        <v>408</v>
      </c>
    </row>
    <row r="398" spans="19:19">
      <c r="S398" s="1">
        <v>409</v>
      </c>
    </row>
    <row r="399" spans="19:19">
      <c r="S399" s="1">
        <v>410</v>
      </c>
    </row>
    <row r="400" spans="19:19">
      <c r="S400" s="1">
        <v>411</v>
      </c>
    </row>
    <row r="401" spans="19:19">
      <c r="S401" s="1">
        <v>412</v>
      </c>
    </row>
    <row r="402" spans="19:19">
      <c r="S402" s="1">
        <v>413</v>
      </c>
    </row>
    <row r="403" spans="19:19">
      <c r="S403" s="1">
        <v>414</v>
      </c>
    </row>
    <row r="404" spans="19:19">
      <c r="S404" s="1">
        <v>415</v>
      </c>
    </row>
    <row r="405" spans="19:19">
      <c r="S405" s="1">
        <v>416</v>
      </c>
    </row>
    <row r="406" spans="19:19">
      <c r="S406" s="1">
        <v>417</v>
      </c>
    </row>
    <row r="407" spans="19:19">
      <c r="S407" s="1">
        <v>418</v>
      </c>
    </row>
    <row r="408" spans="19:19">
      <c r="S408" s="1">
        <v>419</v>
      </c>
    </row>
    <row r="409" spans="19:19">
      <c r="S409" s="1">
        <v>420</v>
      </c>
    </row>
    <row r="410" spans="19:19">
      <c r="S410" s="1">
        <v>421</v>
      </c>
    </row>
    <row r="411" spans="19:19">
      <c r="S411" s="1">
        <v>422</v>
      </c>
    </row>
    <row r="412" spans="19:19">
      <c r="S412" s="1">
        <v>423</v>
      </c>
    </row>
    <row r="413" spans="19:19">
      <c r="S413" s="1">
        <v>424</v>
      </c>
    </row>
    <row r="414" spans="19:19">
      <c r="S414" s="1">
        <v>425</v>
      </c>
    </row>
    <row r="415" spans="19:19">
      <c r="S415" s="1">
        <v>426</v>
      </c>
    </row>
    <row r="416" spans="19:19">
      <c r="S416" s="1">
        <v>427</v>
      </c>
    </row>
    <row r="417" spans="19:19">
      <c r="S417" s="1">
        <v>428</v>
      </c>
    </row>
    <row r="418" spans="19:19">
      <c r="S418" s="1">
        <v>429</v>
      </c>
    </row>
    <row r="419" spans="19:19">
      <c r="S419" s="1">
        <v>430</v>
      </c>
    </row>
    <row r="420" spans="19:19">
      <c r="S420" s="1">
        <v>431</v>
      </c>
    </row>
    <row r="421" spans="19:19">
      <c r="S421" s="1">
        <v>432</v>
      </c>
    </row>
    <row r="422" spans="19:19">
      <c r="S422" s="1">
        <v>433</v>
      </c>
    </row>
    <row r="423" spans="19:19">
      <c r="S423" s="1">
        <v>434</v>
      </c>
    </row>
    <row r="424" spans="19:19">
      <c r="S424" s="1">
        <v>435</v>
      </c>
    </row>
    <row r="425" spans="19:19">
      <c r="S425" s="1">
        <v>436</v>
      </c>
    </row>
    <row r="426" spans="19:19">
      <c r="S426" s="1">
        <v>437</v>
      </c>
    </row>
    <row r="427" spans="19:19">
      <c r="S427" s="1">
        <v>438</v>
      </c>
    </row>
    <row r="428" spans="19:19">
      <c r="S428" s="1">
        <v>439</v>
      </c>
    </row>
    <row r="429" spans="19:19">
      <c r="S429" s="1">
        <v>440</v>
      </c>
    </row>
    <row r="430" spans="19:19">
      <c r="S430" s="1">
        <v>441</v>
      </c>
    </row>
    <row r="431" spans="19:19">
      <c r="S431" s="1">
        <v>442</v>
      </c>
    </row>
    <row r="432" spans="19:19">
      <c r="S432" s="1">
        <v>443</v>
      </c>
    </row>
    <row r="433" spans="19:19">
      <c r="S433" s="1">
        <v>444</v>
      </c>
    </row>
    <row r="434" spans="19:19">
      <c r="S434" s="1">
        <v>445</v>
      </c>
    </row>
    <row r="435" spans="19:19">
      <c r="S435" s="1">
        <v>446</v>
      </c>
    </row>
    <row r="436" spans="19:19">
      <c r="S436" s="1">
        <v>447</v>
      </c>
    </row>
    <row r="437" spans="19:19">
      <c r="S437" s="1">
        <v>448</v>
      </c>
    </row>
    <row r="438" spans="19:19">
      <c r="S438" s="1">
        <v>449</v>
      </c>
    </row>
    <row r="439" spans="19:19">
      <c r="S439" s="1">
        <v>450</v>
      </c>
    </row>
    <row r="440" spans="19:19">
      <c r="S440" s="1">
        <v>451</v>
      </c>
    </row>
    <row r="441" spans="19:19">
      <c r="S441" s="1">
        <v>452</v>
      </c>
    </row>
    <row r="442" spans="19:19">
      <c r="S442" s="1">
        <v>453</v>
      </c>
    </row>
    <row r="443" spans="19:19">
      <c r="S443" s="1">
        <v>454</v>
      </c>
    </row>
    <row r="444" spans="19:19">
      <c r="S444" s="1">
        <v>455</v>
      </c>
    </row>
    <row r="445" spans="19:19">
      <c r="S445" s="1">
        <v>456</v>
      </c>
    </row>
    <row r="446" spans="19:19">
      <c r="S446" s="1">
        <v>457</v>
      </c>
    </row>
    <row r="447" spans="19:19">
      <c r="S447" s="1">
        <v>458</v>
      </c>
    </row>
    <row r="448" spans="19:19">
      <c r="S448" s="1">
        <v>459</v>
      </c>
    </row>
    <row r="449" spans="19:19">
      <c r="S449" s="1">
        <v>460</v>
      </c>
    </row>
    <row r="450" spans="19:19">
      <c r="S450" s="1">
        <v>461</v>
      </c>
    </row>
    <row r="451" spans="19:19">
      <c r="S451" s="1">
        <v>462</v>
      </c>
    </row>
    <row r="452" spans="19:19">
      <c r="S452" s="1">
        <v>463</v>
      </c>
    </row>
    <row r="453" spans="19:19">
      <c r="S453" s="1">
        <v>464</v>
      </c>
    </row>
    <row r="454" spans="19:19">
      <c r="S454" s="1">
        <v>465</v>
      </c>
    </row>
    <row r="455" spans="19:19">
      <c r="S455" s="1">
        <v>466</v>
      </c>
    </row>
    <row r="456" spans="19:19">
      <c r="S456" s="1">
        <v>467</v>
      </c>
    </row>
    <row r="457" spans="19:19">
      <c r="S457" s="1">
        <v>468</v>
      </c>
    </row>
    <row r="458" spans="19:19">
      <c r="S458" s="1">
        <v>469</v>
      </c>
    </row>
    <row r="459" spans="19:19">
      <c r="S459" s="1">
        <v>470</v>
      </c>
    </row>
    <row r="460" spans="19:19">
      <c r="S460" s="1">
        <v>471</v>
      </c>
    </row>
    <row r="461" spans="19:19">
      <c r="S461" s="1">
        <v>472</v>
      </c>
    </row>
    <row r="462" spans="19:19">
      <c r="S462" s="1">
        <v>473</v>
      </c>
    </row>
    <row r="463" spans="19:19">
      <c r="S463" s="1">
        <v>474</v>
      </c>
    </row>
    <row r="464" spans="19:19">
      <c r="S464" s="1">
        <v>475</v>
      </c>
    </row>
    <row r="465" spans="19:19">
      <c r="S465" s="1">
        <v>476</v>
      </c>
    </row>
    <row r="466" spans="19:19">
      <c r="S466" s="1">
        <v>477</v>
      </c>
    </row>
    <row r="467" spans="19:19">
      <c r="S467" s="1">
        <v>478</v>
      </c>
    </row>
    <row r="468" spans="19:19">
      <c r="S468" s="1">
        <v>479</v>
      </c>
    </row>
    <row r="469" spans="19:19">
      <c r="S469" s="1">
        <v>480</v>
      </c>
    </row>
    <row r="470" spans="19:19">
      <c r="S470" s="1">
        <v>481</v>
      </c>
    </row>
    <row r="471" spans="19:19">
      <c r="S471" s="1">
        <v>482</v>
      </c>
    </row>
    <row r="472" spans="19:19">
      <c r="S472" s="1">
        <v>483</v>
      </c>
    </row>
    <row r="473" spans="19:19">
      <c r="S473" s="1">
        <v>484</v>
      </c>
    </row>
    <row r="474" spans="19:19">
      <c r="S474" s="1">
        <v>485</v>
      </c>
    </row>
    <row r="475" spans="19:19">
      <c r="S475" s="1">
        <v>486</v>
      </c>
    </row>
    <row r="476" spans="19:19">
      <c r="S476" s="1">
        <v>487</v>
      </c>
    </row>
    <row r="477" spans="19:19">
      <c r="S477" s="1">
        <v>488</v>
      </c>
    </row>
    <row r="478" spans="19:19">
      <c r="S478" s="1">
        <v>489</v>
      </c>
    </row>
    <row r="479" spans="19:19">
      <c r="S479" s="1">
        <v>490</v>
      </c>
    </row>
    <row r="480" spans="19:19">
      <c r="S480" s="1">
        <v>491</v>
      </c>
    </row>
    <row r="481" spans="19:19">
      <c r="S481" s="1">
        <v>492</v>
      </c>
    </row>
    <row r="482" spans="19:19">
      <c r="S482" s="1">
        <v>493</v>
      </c>
    </row>
    <row r="483" spans="19:19">
      <c r="S483" s="1">
        <v>494</v>
      </c>
    </row>
    <row r="484" spans="19:19">
      <c r="S484" s="1">
        <v>495</v>
      </c>
    </row>
    <row r="485" spans="19:19">
      <c r="S485" s="1">
        <v>496</v>
      </c>
    </row>
    <row r="486" spans="19:19">
      <c r="S486" s="1">
        <v>497</v>
      </c>
    </row>
    <row r="487" spans="19:19">
      <c r="S487" s="1">
        <v>498</v>
      </c>
    </row>
    <row r="488" spans="19:19">
      <c r="S488" s="1">
        <v>499</v>
      </c>
    </row>
    <row r="489" spans="19:19">
      <c r="S489" s="1">
        <v>500</v>
      </c>
    </row>
  </sheetData>
  <mergeCells count="25">
    <mergeCell ref="R5:T5"/>
    <mergeCell ref="A12:A13"/>
    <mergeCell ref="B12:B13"/>
    <mergeCell ref="A14:A18"/>
    <mergeCell ref="R1:T1"/>
    <mergeCell ref="B2:B3"/>
    <mergeCell ref="A2:A3"/>
    <mergeCell ref="A4:A6"/>
    <mergeCell ref="A8:A10"/>
    <mergeCell ref="I2:I3"/>
    <mergeCell ref="M2:O2"/>
    <mergeCell ref="J2:L2"/>
    <mergeCell ref="C6:G6"/>
    <mergeCell ref="C10:G10"/>
    <mergeCell ref="M12:O12"/>
    <mergeCell ref="I12:I13"/>
    <mergeCell ref="J12:L12"/>
    <mergeCell ref="C2:H2"/>
    <mergeCell ref="C12:H12"/>
    <mergeCell ref="B14:B15"/>
    <mergeCell ref="B16:B17"/>
    <mergeCell ref="I14:I15"/>
    <mergeCell ref="I16:I17"/>
    <mergeCell ref="C15:F15"/>
    <mergeCell ref="C17:F17"/>
  </mergeCells>
  <pageMargins left="0.7" right="0.7" top="0.75" bottom="0.75" header="0.3" footer="0.3"/>
  <pageSetup paperSize="9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S29"/>
  <sheetViews>
    <sheetView rightToLeft="1" tabSelected="1" zoomScaleNormal="100" workbookViewId="0">
      <selection activeCell="I3" sqref="I3"/>
    </sheetView>
  </sheetViews>
  <sheetFormatPr defaultRowHeight="14.25"/>
  <cols>
    <col min="1" max="3" width="9" style="4"/>
    <col min="4" max="4" width="11.375" style="4" bestFit="1" customWidth="1"/>
    <col min="5" max="5" width="9" style="4"/>
    <col min="6" max="6" width="11.25" style="4" bestFit="1" customWidth="1"/>
    <col min="7" max="7" width="9" style="4"/>
    <col min="8" max="8" width="9.375" style="4" bestFit="1" customWidth="1"/>
    <col min="9" max="9" width="10.375" style="4" bestFit="1" customWidth="1"/>
    <col min="10" max="11" width="9" style="4"/>
    <col min="12" max="12" width="9.125" style="4" bestFit="1" customWidth="1"/>
    <col min="13" max="16384" width="9" style="4"/>
  </cols>
  <sheetData>
    <row r="1" spans="2:19" s="46" customFormat="1" ht="15.75" thickBot="1">
      <c r="J1" s="54"/>
      <c r="K1" s="47"/>
      <c r="L1" s="54"/>
      <c r="M1" s="47"/>
      <c r="N1" s="54"/>
      <c r="O1" s="47"/>
      <c r="P1" s="54"/>
    </row>
    <row r="2" spans="2:19" ht="15" thickBot="1">
      <c r="J2" s="55">
        <v>0.22</v>
      </c>
      <c r="L2" s="55">
        <v>0.03</v>
      </c>
      <c r="N2" s="55">
        <v>0.35</v>
      </c>
      <c r="P2" s="55">
        <v>0.46</v>
      </c>
    </row>
    <row r="3" spans="2:19">
      <c r="D3" s="24" t="s">
        <v>31</v>
      </c>
      <c r="F3" s="24" t="s">
        <v>41</v>
      </c>
      <c r="H3" s="24" t="s">
        <v>36</v>
      </c>
      <c r="J3" s="43" t="s">
        <v>35</v>
      </c>
      <c r="K3" s="9"/>
      <c r="L3" s="43" t="s">
        <v>35</v>
      </c>
      <c r="M3" s="9"/>
      <c r="N3" s="43" t="s">
        <v>35</v>
      </c>
      <c r="O3" s="9"/>
      <c r="P3" s="43" t="s">
        <v>35</v>
      </c>
    </row>
    <row r="4" spans="2:19" ht="14.25" customHeight="1" thickBot="1">
      <c r="B4" s="110"/>
      <c r="C4" s="118"/>
      <c r="D4" s="3">
        <v>960</v>
      </c>
      <c r="F4" s="3">
        <v>480</v>
      </c>
      <c r="G4" s="26"/>
      <c r="H4" s="28">
        <f>(J4+L4+N4+P4)/4</f>
        <v>0.67479532163742695</v>
      </c>
      <c r="I4" s="22"/>
      <c r="J4" s="44">
        <f>J5+J2-J23</f>
        <v>0.74631578947368415</v>
      </c>
      <c r="K4" s="9"/>
      <c r="L4" s="44">
        <f>L5+L2-L23</f>
        <v>0.32999999999999996</v>
      </c>
      <c r="M4" s="9"/>
      <c r="N4" s="44">
        <f>N5+N2-N23</f>
        <v>0.7944444444444444</v>
      </c>
      <c r="O4" s="9"/>
      <c r="P4" s="44">
        <f>P5+P2-P23</f>
        <v>0.82842105263157895</v>
      </c>
      <c r="Q4" s="45"/>
      <c r="R4" s="47"/>
    </row>
    <row r="5" spans="2:19" ht="15" thickBot="1">
      <c r="B5" s="110"/>
      <c r="C5" s="118"/>
      <c r="D5" s="32"/>
      <c r="F5" s="32"/>
      <c r="G5" s="26"/>
      <c r="H5" s="9"/>
      <c r="I5" s="9"/>
      <c r="J5" s="51">
        <f>J16/J10</f>
        <v>0.52631578947368418</v>
      </c>
      <c r="K5" s="52"/>
      <c r="L5" s="51">
        <f>L10/L16</f>
        <v>0.3</v>
      </c>
      <c r="M5" s="52"/>
      <c r="N5" s="51">
        <f>N16/N10</f>
        <v>0.44444444444444442</v>
      </c>
      <c r="O5" s="52"/>
      <c r="P5" s="51">
        <f>P16/P10</f>
        <v>0.36842105263157893</v>
      </c>
      <c r="Q5" s="26"/>
    </row>
    <row r="6" spans="2:19">
      <c r="B6" s="9"/>
      <c r="C6" s="12"/>
      <c r="D6" s="68" t="s">
        <v>39</v>
      </c>
      <c r="E6" s="35" t="s">
        <v>33</v>
      </c>
      <c r="F6" s="40" t="s">
        <v>39</v>
      </c>
      <c r="G6" s="9"/>
      <c r="H6" s="56" t="s">
        <v>38</v>
      </c>
      <c r="I6" s="35" t="s">
        <v>34</v>
      </c>
      <c r="J6" s="24" t="s">
        <v>28</v>
      </c>
      <c r="K6" s="9"/>
      <c r="L6" s="42" t="s">
        <v>28</v>
      </c>
      <c r="M6" s="9"/>
      <c r="N6" s="42" t="s">
        <v>28</v>
      </c>
      <c r="O6" s="9"/>
      <c r="P6" s="42" t="s">
        <v>28</v>
      </c>
      <c r="Q6" s="9"/>
    </row>
    <row r="7" spans="2:19" ht="15.75" thickBot="1">
      <c r="C7" s="83">
        <f>($H$7*4*2+D10)</f>
        <v>168.29999999999998</v>
      </c>
      <c r="D7" s="27">
        <f>(H7*2*2+D10)/3</f>
        <v>32.633333333333333</v>
      </c>
      <c r="E7" s="83">
        <f>($H$7*4+F10)</f>
        <v>80.299999999999983</v>
      </c>
      <c r="F7" s="36">
        <f>(H7*2+F10)/3</f>
        <v>15.033333333333331</v>
      </c>
      <c r="G7" s="18"/>
      <c r="H7" s="36">
        <f>MIN(P7,N7,L7,J7)</f>
        <v>17.599999999999998</v>
      </c>
      <c r="I7" s="41">
        <f>(J7+L7+N7+P7)/4</f>
        <v>19.642002667487432</v>
      </c>
      <c r="J7" s="25">
        <f>($F$4/J$10)*J4</f>
        <v>18.854293628808865</v>
      </c>
      <c r="K7" s="18"/>
      <c r="L7" s="25">
        <f>($F$4/L$10)*L4</f>
        <v>17.599999999999998</v>
      </c>
      <c r="M7" s="18"/>
      <c r="N7" s="25">
        <f>($F$4/N$10)*N4</f>
        <v>21.185185185185183</v>
      </c>
      <c r="O7" s="18"/>
      <c r="P7" s="25">
        <f>($F$4/P$10)*P4</f>
        <v>20.928531855955679</v>
      </c>
    </row>
    <row r="8" spans="2:19" ht="15" customHeight="1" thickBot="1">
      <c r="C8" s="85"/>
      <c r="E8" s="85"/>
      <c r="F8" s="19"/>
      <c r="G8" s="38"/>
      <c r="J8" s="19"/>
      <c r="K8" s="19"/>
      <c r="L8" s="19"/>
      <c r="M8" s="19"/>
      <c r="N8" s="19"/>
      <c r="O8" s="19"/>
      <c r="P8" s="19"/>
      <c r="Q8" s="9"/>
    </row>
    <row r="9" spans="2:19">
      <c r="B9" s="104" t="s">
        <v>1</v>
      </c>
      <c r="D9" s="69" t="s">
        <v>40</v>
      </c>
      <c r="E9" s="35" t="s">
        <v>33</v>
      </c>
      <c r="F9" s="67" t="s">
        <v>40</v>
      </c>
      <c r="H9" s="23" t="s">
        <v>37</v>
      </c>
      <c r="J9" s="2" t="s">
        <v>27</v>
      </c>
      <c r="K9" s="9"/>
      <c r="L9" s="2" t="s">
        <v>27</v>
      </c>
      <c r="M9" s="9"/>
      <c r="N9" s="2" t="s">
        <v>27</v>
      </c>
      <c r="O9" s="9"/>
      <c r="P9" s="2" t="s">
        <v>27</v>
      </c>
      <c r="Q9" s="9"/>
      <c r="R9" s="104" t="s">
        <v>1</v>
      </c>
    </row>
    <row r="10" spans="2:19" ht="15.75" thickBot="1">
      <c r="B10" s="105"/>
      <c r="C10" s="11"/>
      <c r="D10" s="36">
        <f>($H$7*2)*(1-$C12)</f>
        <v>27.499999999999996</v>
      </c>
      <c r="E10" s="10"/>
      <c r="F10" s="27">
        <f>$H$7*(1-$G12)</f>
        <v>9.8999999999999986</v>
      </c>
      <c r="G10" s="22"/>
      <c r="H10" s="16">
        <f>J10+L10+N10+P10</f>
        <v>65</v>
      </c>
      <c r="I10" s="22"/>
      <c r="J10" s="16">
        <v>19</v>
      </c>
      <c r="K10" s="18"/>
      <c r="L10" s="16">
        <v>9</v>
      </c>
      <c r="M10" s="18"/>
      <c r="N10" s="29">
        <v>18</v>
      </c>
      <c r="O10" s="18"/>
      <c r="P10" s="16">
        <v>19</v>
      </c>
      <c r="Q10" s="11"/>
      <c r="R10" s="105"/>
      <c r="S10" s="9"/>
    </row>
    <row r="11" spans="2:19" ht="15" thickBot="1">
      <c r="C11" s="9"/>
      <c r="F11" s="19"/>
      <c r="G11" s="9"/>
      <c r="H11" s="20" t="s">
        <v>26</v>
      </c>
      <c r="I11" s="9"/>
      <c r="J11" s="14"/>
      <c r="K11" s="20" t="s">
        <v>25</v>
      </c>
      <c r="L11" s="14"/>
      <c r="M11" s="20" t="s">
        <v>25</v>
      </c>
      <c r="N11" s="15"/>
      <c r="O11" s="20" t="s">
        <v>25</v>
      </c>
      <c r="P11" s="14"/>
      <c r="Q11" s="20" t="s">
        <v>25</v>
      </c>
      <c r="S11" s="9"/>
    </row>
    <row r="12" spans="2:19" ht="15">
      <c r="C12" s="58">
        <f>H12*1/D4</f>
        <v>0.21875</v>
      </c>
      <c r="D12" s="39" t="s">
        <v>30</v>
      </c>
      <c r="E12" s="35" t="s">
        <v>32</v>
      </c>
      <c r="F12" s="39" t="s">
        <v>29</v>
      </c>
      <c r="G12" s="57">
        <f>H12*1/F4</f>
        <v>0.4375</v>
      </c>
      <c r="H12" s="49">
        <f>Q12+O12+M12+K12</f>
        <v>210</v>
      </c>
      <c r="J12" s="119" t="s">
        <v>24</v>
      </c>
      <c r="K12" s="49">
        <v>20</v>
      </c>
      <c r="L12" s="119" t="s">
        <v>23</v>
      </c>
      <c r="M12" s="50">
        <v>10</v>
      </c>
      <c r="N12" s="119" t="s">
        <v>22</v>
      </c>
      <c r="O12" s="50">
        <v>120</v>
      </c>
      <c r="P12" s="119" t="s">
        <v>21</v>
      </c>
      <c r="Q12" s="49">
        <v>60</v>
      </c>
      <c r="R12" s="9"/>
      <c r="S12" s="9"/>
    </row>
    <row r="13" spans="2:19" ht="15" thickBot="1">
      <c r="D13" s="17">
        <f>D4-$H$12</f>
        <v>750</v>
      </c>
      <c r="E13" s="18"/>
      <c r="F13" s="17">
        <f>F4-$H$12</f>
        <v>270</v>
      </c>
      <c r="G13" s="34"/>
      <c r="H13" s="10"/>
      <c r="I13" s="21"/>
      <c r="J13" s="120"/>
      <c r="K13" s="10"/>
      <c r="L13" s="120"/>
      <c r="M13" s="10"/>
      <c r="N13" s="120"/>
      <c r="O13" s="10"/>
      <c r="P13" s="120"/>
      <c r="Q13" s="11"/>
      <c r="S13" s="9"/>
    </row>
    <row r="14" spans="2:19" ht="15" thickBot="1">
      <c r="D14" s="32"/>
      <c r="F14" s="32"/>
      <c r="J14" s="13"/>
      <c r="K14" s="9"/>
      <c r="L14" s="13"/>
      <c r="M14" s="9"/>
      <c r="N14" s="13"/>
      <c r="O14" s="9"/>
      <c r="P14" s="13"/>
      <c r="S14" s="9"/>
    </row>
    <row r="15" spans="2:19">
      <c r="B15" s="104" t="s">
        <v>2</v>
      </c>
      <c r="D15" s="69" t="s">
        <v>40</v>
      </c>
      <c r="E15" s="35" t="s">
        <v>33</v>
      </c>
      <c r="F15" s="67" t="s">
        <v>40</v>
      </c>
      <c r="H15" s="23" t="s">
        <v>37</v>
      </c>
      <c r="J15" s="2" t="s">
        <v>27</v>
      </c>
      <c r="L15" s="48" t="s">
        <v>27</v>
      </c>
      <c r="N15" s="2" t="s">
        <v>27</v>
      </c>
      <c r="P15" s="48" t="s">
        <v>27</v>
      </c>
      <c r="R15" s="104" t="s">
        <v>2</v>
      </c>
      <c r="S15" s="9"/>
    </row>
    <row r="16" spans="2:19" ht="15.75" thickBot="1">
      <c r="B16" s="105"/>
      <c r="C16" s="11"/>
      <c r="D16" s="36">
        <f>($H$19*2)*(1-$C12)</f>
        <v>16.75</v>
      </c>
      <c r="E16" s="10"/>
      <c r="F16" s="27">
        <f>H19*(1-G12)</f>
        <v>6.0299999999999994</v>
      </c>
      <c r="G16" s="22"/>
      <c r="H16" s="16">
        <f>J16+L16+N16+P16</f>
        <v>55</v>
      </c>
      <c r="I16" s="22"/>
      <c r="J16" s="16">
        <v>10</v>
      </c>
      <c r="K16" s="18"/>
      <c r="L16" s="29">
        <v>30</v>
      </c>
      <c r="M16" s="18"/>
      <c r="N16" s="16">
        <v>8</v>
      </c>
      <c r="O16" s="18"/>
      <c r="P16" s="29">
        <v>7</v>
      </c>
      <c r="Q16" s="11"/>
      <c r="R16" s="105"/>
      <c r="S16" s="9"/>
    </row>
    <row r="17" spans="3:19" ht="15" thickBot="1">
      <c r="D17" s="31"/>
      <c r="F17" s="31"/>
      <c r="G17" s="37"/>
      <c r="J17" s="19"/>
      <c r="L17" s="19"/>
      <c r="N17" s="19"/>
      <c r="P17" s="19"/>
      <c r="S17" s="9"/>
    </row>
    <row r="18" spans="3:19" ht="14.25" customHeight="1">
      <c r="D18" s="68" t="s">
        <v>39</v>
      </c>
      <c r="E18" s="35" t="s">
        <v>33</v>
      </c>
      <c r="F18" s="40" t="s">
        <v>39</v>
      </c>
      <c r="G18" s="9"/>
      <c r="H18" s="56" t="s">
        <v>38</v>
      </c>
      <c r="I18" s="35" t="s">
        <v>34</v>
      </c>
      <c r="J18" s="24" t="s">
        <v>28</v>
      </c>
      <c r="K18" s="9"/>
      <c r="L18" s="42" t="s">
        <v>28</v>
      </c>
      <c r="M18" s="9"/>
      <c r="N18" s="24" t="s">
        <v>28</v>
      </c>
      <c r="O18" s="9"/>
      <c r="P18" s="42" t="s">
        <v>28</v>
      </c>
      <c r="Q18" s="9"/>
    </row>
    <row r="19" spans="3:19" ht="15.75" thickBot="1">
      <c r="C19" s="84">
        <f>($H19*4*2+D16)</f>
        <v>102.50999999999999</v>
      </c>
      <c r="D19" s="27">
        <f>(H19*2*2+D16)/3</f>
        <v>19.876666666666665</v>
      </c>
      <c r="E19" s="84">
        <f>(H19*4+F16)</f>
        <v>48.91</v>
      </c>
      <c r="F19" s="36">
        <f>(H19*2+F16)/3</f>
        <v>9.1566666666666663</v>
      </c>
      <c r="G19" s="18"/>
      <c r="H19" s="36">
        <f>MIN(P19,N19,L19,J19)</f>
        <v>10.719999999999999</v>
      </c>
      <c r="I19" s="41">
        <f>(J19+L19+N19+P19)/4</f>
        <v>11.74889724310777</v>
      </c>
      <c r="J19" s="25">
        <f>($F$4/J$16)*J$22</f>
        <v>12.176842105263161</v>
      </c>
      <c r="K19" s="18"/>
      <c r="L19" s="25">
        <f>($F$4/L$16)*L$22</f>
        <v>10.719999999999999</v>
      </c>
      <c r="M19" s="18"/>
      <c r="N19" s="25">
        <f>($F$4/N$16)*N$22</f>
        <v>12.333333333333336</v>
      </c>
      <c r="O19" s="18"/>
      <c r="P19" s="25">
        <f>($F$4/P$16)*P$22</f>
        <v>11.765413533834582</v>
      </c>
      <c r="Q19" s="9"/>
    </row>
    <row r="20" spans="3:19" ht="15" thickBot="1">
      <c r="C20" s="85"/>
      <c r="E20" s="85"/>
      <c r="F20" s="33"/>
      <c r="G20" s="9"/>
      <c r="H20" s="9"/>
      <c r="I20" s="9"/>
      <c r="J20" s="51">
        <f>1-J16/J10</f>
        <v>0.47368421052631582</v>
      </c>
      <c r="K20" s="53"/>
      <c r="L20" s="51">
        <f>1-L10/L16</f>
        <v>0.7</v>
      </c>
      <c r="M20" s="53"/>
      <c r="N20" s="51">
        <f>1-N16/N10</f>
        <v>0.55555555555555558</v>
      </c>
      <c r="O20" s="53"/>
      <c r="P20" s="51">
        <f>1-P16/P10</f>
        <v>0.63157894736842102</v>
      </c>
      <c r="Q20" s="9"/>
    </row>
    <row r="21" spans="3:19">
      <c r="F21" s="33"/>
      <c r="G21" s="9"/>
      <c r="H21" s="24" t="s">
        <v>36</v>
      </c>
      <c r="I21" s="9"/>
      <c r="J21" s="43" t="s">
        <v>35</v>
      </c>
      <c r="K21" s="9"/>
      <c r="L21" s="43" t="s">
        <v>35</v>
      </c>
      <c r="M21" s="9"/>
      <c r="N21" s="43" t="s">
        <v>35</v>
      </c>
      <c r="O21" s="9"/>
      <c r="P21" s="43" t="s">
        <v>35</v>
      </c>
      <c r="Q21" s="9"/>
    </row>
    <row r="22" spans="3:19" ht="15.75" thickBot="1">
      <c r="F22" s="30"/>
      <c r="G22" s="9"/>
      <c r="H22" s="28">
        <f>(J22+L22+N22+P22)/4</f>
        <v>0.32520467836257311</v>
      </c>
      <c r="I22" s="18"/>
      <c r="J22" s="44">
        <f>J20+J23-J2</f>
        <v>0.25368421052631585</v>
      </c>
      <c r="K22" s="9"/>
      <c r="L22" s="44">
        <f>L20+L23-L2</f>
        <v>0.66999999999999993</v>
      </c>
      <c r="M22" s="9"/>
      <c r="N22" s="44">
        <f>N20+N23-N2</f>
        <v>0.2055555555555556</v>
      </c>
      <c r="O22" s="9"/>
      <c r="P22" s="44">
        <f>P20+P23-P2</f>
        <v>0.171578947368421</v>
      </c>
      <c r="Q22" s="11"/>
      <c r="R22" s="47"/>
    </row>
    <row r="23" spans="3:19" ht="15" thickBot="1">
      <c r="F23" s="9"/>
      <c r="G23" s="9"/>
      <c r="H23" s="9"/>
      <c r="I23" s="9"/>
      <c r="J23" s="55">
        <v>0</v>
      </c>
      <c r="L23" s="55">
        <v>0</v>
      </c>
      <c r="N23" s="55">
        <v>0</v>
      </c>
      <c r="P23" s="55">
        <v>0</v>
      </c>
      <c r="Q23" s="9"/>
    </row>
    <row r="24" spans="3:19"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3:19"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3:19"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3:19"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3:19"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3:19"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</sheetData>
  <mergeCells count="10">
    <mergeCell ref="R9:R10"/>
    <mergeCell ref="R15:R16"/>
    <mergeCell ref="C4:C5"/>
    <mergeCell ref="B15:B16"/>
    <mergeCell ref="P12:P13"/>
    <mergeCell ref="N12:N13"/>
    <mergeCell ref="L12:L13"/>
    <mergeCell ref="J12:J13"/>
    <mergeCell ref="B9:B10"/>
    <mergeCell ref="B4:B5"/>
  </mergeCells>
  <conditionalFormatting sqref="J7:P7">
    <cfRule type="dataBar" priority="2">
      <dataBar>
        <cfvo type="min" val="0"/>
        <cfvo type="max" val="0"/>
        <color rgb="FF638EC6"/>
      </dataBar>
    </cfRule>
  </conditionalFormatting>
  <conditionalFormatting sqref="J19:P19">
    <cfRule type="dataBar" priority="1">
      <dataBar>
        <cfvo type="min" val="0"/>
        <cfvo type="max" val="0"/>
        <color rgb="FF638EC6"/>
      </dataBar>
    </cfRule>
  </conditionalFormatting>
  <dataValidations count="1">
    <dataValidation type="list" allowBlank="1" showInputMessage="1" showErrorMessage="1" sqref="P2 N2 L2 J2 L23 J23 N23 P23">
      <formula1>"0,0.01,0.02,0.03,0.04,0.05,0.06,0.07,0.08,0.09,0.10,0.11,0.12,0.13,0.14,0.15,0.16,0.17,0.18,0.19,0.20,0.21,0.22,0.23,0.24,0.25,0.26,0.27,0.28,0.29,0.30,0.31,0.32,0.33,0.34,0.35,0.36,0.37,0.38,0.39,0.40,0.41,0.42,0.43,0.44,0.45,0.46,0,47,0.48,0.49,0.50"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הזמנות</vt:lpstr>
      <vt:lpstr>הזנת מכונה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2012-08-16T00:59:31Z</dcterms:modified>
</cp:coreProperties>
</file>