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B44B2A6E-0007-4BC9-91BA-5F8FD719DF9B}" xr6:coauthVersionLast="45" xr6:coauthVersionMax="45" xr10:uidLastSave="{00000000-0000-0000-0000-000000000000}"/>
  <bookViews>
    <workbookView xWindow="630" yWindow="750" windowWidth="27555" windowHeight="14985" tabRatio="860" firstSheet="1" activeTab="5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tech_full" sheetId="17" r:id="rId5"/>
    <sheet name="FEASIBLE_INPUT-OUTPUT" sheetId="18" r:id="rId6"/>
    <sheet name="AIR_POLLUTION" sheetId="20" r:id="rId7"/>
    <sheet name="ATC" sheetId="3" r:id="rId8"/>
    <sheet name="KM" sheetId="4" r:id="rId9"/>
    <sheet name="COST_TRANSPORT" sheetId="11" r:id="rId10"/>
    <sheet name="ESTIMATES" sheetId="23" r:id="rId11"/>
    <sheet name="CO2_INTENSITY" sheetId="24" r:id="rId12"/>
    <sheet name="WACC" sheetId="7" r:id="rId13"/>
    <sheet name="INITIAL_CAP_R" sheetId="2" r:id="rId14"/>
    <sheet name="CAPITALCOST_R" sheetId="8" r:id="rId15"/>
    <sheet name="CAPITALCOST_S" sheetId="10" r:id="rId16"/>
    <sheet name="parameters_G" sheetId="9" r:id="rId17"/>
    <sheet name="FEASIBLE_INPUT-OUTPUT_BAK" sheetId="6" r:id="rId18"/>
    <sheet name="potentials" sheetId="19" r:id="rId19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21" l="1"/>
  <c r="V29" i="21"/>
  <c r="W29" i="21"/>
  <c r="X29" i="21"/>
  <c r="Y29" i="21"/>
  <c r="Z29" i="21"/>
  <c r="AA29" i="21"/>
  <c r="AB29" i="21"/>
  <c r="AC29" i="21"/>
  <c r="U30" i="21"/>
  <c r="V30" i="21"/>
  <c r="W30" i="21"/>
  <c r="X30" i="21"/>
  <c r="Y30" i="21"/>
  <c r="Z30" i="21"/>
  <c r="AA30" i="21"/>
  <c r="AB30" i="21"/>
  <c r="AC30" i="21"/>
  <c r="U31" i="21"/>
  <c r="V31" i="21"/>
  <c r="W31" i="21"/>
  <c r="X31" i="21"/>
  <c r="Y31" i="21"/>
  <c r="Z31" i="21"/>
  <c r="AA31" i="21"/>
  <c r="AB31" i="21"/>
  <c r="AC31" i="21"/>
  <c r="U32" i="21"/>
  <c r="V32" i="21"/>
  <c r="W32" i="21"/>
  <c r="X32" i="21"/>
  <c r="Y32" i="21"/>
  <c r="Z32" i="21"/>
  <c r="AA32" i="21"/>
  <c r="AB32" i="21"/>
  <c r="AC32" i="21"/>
  <c r="U33" i="21"/>
  <c r="V33" i="21"/>
  <c r="W33" i="21"/>
  <c r="X33" i="21"/>
  <c r="Y33" i="21"/>
  <c r="Z33" i="21"/>
  <c r="AA33" i="21"/>
  <c r="AB33" i="21"/>
  <c r="AC33" i="21"/>
  <c r="U34" i="21"/>
  <c r="V34" i="21"/>
  <c r="W34" i="21"/>
  <c r="X34" i="21"/>
  <c r="Y34" i="21"/>
  <c r="Z34" i="21"/>
  <c r="AA34" i="21"/>
  <c r="AB34" i="21"/>
  <c r="AC34" i="21"/>
  <c r="U35" i="21"/>
  <c r="V35" i="21"/>
  <c r="W35" i="21"/>
  <c r="X35" i="21"/>
  <c r="Y35" i="21"/>
  <c r="Z35" i="21"/>
  <c r="AA35" i="21"/>
  <c r="AB35" i="21"/>
  <c r="AC35" i="21"/>
  <c r="U36" i="21"/>
  <c r="V36" i="21"/>
  <c r="W36" i="21"/>
  <c r="X36" i="21"/>
  <c r="Y36" i="21"/>
  <c r="Z36" i="21"/>
  <c r="AA36" i="21"/>
  <c r="AB36" i="21"/>
  <c r="AC36" i="21"/>
  <c r="U37" i="21"/>
  <c r="V37" i="21"/>
  <c r="W37" i="21"/>
  <c r="X37" i="21"/>
  <c r="Y37" i="21"/>
  <c r="Z37" i="21"/>
  <c r="AA37" i="21"/>
  <c r="AB37" i="21"/>
  <c r="AC37" i="21"/>
  <c r="U38" i="21"/>
  <c r="V38" i="21"/>
  <c r="W38" i="21"/>
  <c r="X38" i="21"/>
  <c r="Y38" i="21"/>
  <c r="Z38" i="21"/>
  <c r="AA38" i="21"/>
  <c r="AB38" i="21"/>
  <c r="AC38" i="21"/>
  <c r="T29" i="21"/>
  <c r="T30" i="21"/>
  <c r="T31" i="21"/>
  <c r="T32" i="21"/>
  <c r="T33" i="21"/>
  <c r="T34" i="21"/>
  <c r="T35" i="21"/>
  <c r="T36" i="21"/>
  <c r="T37" i="21"/>
  <c r="T38" i="21"/>
  <c r="U40" i="21"/>
  <c r="V40" i="21"/>
  <c r="W40" i="21"/>
  <c r="X40" i="21"/>
  <c r="Y40" i="21"/>
  <c r="Z40" i="21"/>
  <c r="AA40" i="21"/>
  <c r="AB40" i="21"/>
  <c r="AC40" i="21"/>
  <c r="U41" i="21"/>
  <c r="V41" i="21"/>
  <c r="W41" i="21"/>
  <c r="X41" i="21"/>
  <c r="Y41" i="21"/>
  <c r="Z41" i="21"/>
  <c r="AA41" i="21"/>
  <c r="AB41" i="21"/>
  <c r="AC41" i="21"/>
  <c r="U42" i="21"/>
  <c r="V42" i="21"/>
  <c r="W42" i="21"/>
  <c r="X42" i="21"/>
  <c r="Y42" i="21"/>
  <c r="Z42" i="21"/>
  <c r="AA42" i="21"/>
  <c r="AB42" i="21"/>
  <c r="AC42" i="21"/>
  <c r="U43" i="21"/>
  <c r="V43" i="21"/>
  <c r="W43" i="21"/>
  <c r="X43" i="21"/>
  <c r="Y43" i="21"/>
  <c r="Z43" i="21"/>
  <c r="AA43" i="21"/>
  <c r="AB43" i="21"/>
  <c r="AC43" i="21"/>
  <c r="U44" i="21"/>
  <c r="V44" i="21"/>
  <c r="W44" i="21"/>
  <c r="X44" i="21"/>
  <c r="Y44" i="21"/>
  <c r="Z44" i="21"/>
  <c r="AA44" i="21"/>
  <c r="AB44" i="21"/>
  <c r="AC44" i="21"/>
  <c r="AD44" i="21"/>
  <c r="U46" i="21"/>
  <c r="V46" i="21"/>
  <c r="W46" i="21"/>
  <c r="X46" i="21"/>
  <c r="Y46" i="21"/>
  <c r="Z46" i="21"/>
  <c r="AA46" i="21"/>
  <c r="AB46" i="21"/>
  <c r="AC46" i="21"/>
  <c r="AD46" i="21"/>
  <c r="U47" i="21"/>
  <c r="V47" i="21"/>
  <c r="W47" i="21"/>
  <c r="X47" i="21"/>
  <c r="Y47" i="21"/>
  <c r="Z47" i="21"/>
  <c r="AA47" i="21"/>
  <c r="AB47" i="21"/>
  <c r="AC47" i="21"/>
  <c r="AD47" i="21"/>
  <c r="U48" i="21"/>
  <c r="V48" i="21"/>
  <c r="W48" i="21"/>
  <c r="X48" i="21"/>
  <c r="Y48" i="21"/>
  <c r="Z48" i="21"/>
  <c r="AA48" i="21"/>
  <c r="AB48" i="21"/>
  <c r="AC48" i="21"/>
  <c r="AD48" i="21"/>
  <c r="T47" i="21"/>
  <c r="T48" i="21"/>
  <c r="T46" i="21"/>
  <c r="T41" i="21"/>
  <c r="T42" i="21"/>
  <c r="T43" i="21"/>
  <c r="T44" i="21"/>
  <c r="T40" i="21"/>
  <c r="T27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11" i="21"/>
  <c r="T9" i="21"/>
  <c r="T8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7" i="21"/>
  <c r="A29" i="21"/>
  <c r="A30" i="21"/>
  <c r="A31" i="21"/>
  <c r="A32" i="21"/>
  <c r="A33" i="21"/>
  <c r="A34" i="21"/>
  <c r="A35" i="21"/>
  <c r="A36" i="21"/>
  <c r="A37" i="21"/>
  <c r="A38" i="21"/>
  <c r="A40" i="21"/>
  <c r="A41" i="21"/>
  <c r="A46" i="21"/>
  <c r="A47" i="21"/>
  <c r="A48" i="21"/>
  <c r="A8" i="21"/>
  <c r="A9" i="21"/>
  <c r="A42" i="21"/>
  <c r="A43" i="21"/>
  <c r="A44" i="21"/>
  <c r="A11" i="21"/>
  <c r="H5" i="17" l="1"/>
  <c r="H7" i="17"/>
  <c r="H16" i="17"/>
  <c r="H24" i="17"/>
  <c r="S10" i="21" l="1"/>
  <c r="H9" i="21"/>
  <c r="H10" i="21"/>
  <c r="S26" i="21" l="1"/>
  <c r="S28" i="21"/>
  <c r="S39" i="21"/>
  <c r="F39" i="21"/>
  <c r="F28" i="21"/>
  <c r="F26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9" i="21"/>
  <c r="S30" i="21"/>
  <c r="S31" i="21"/>
  <c r="S32" i="21"/>
  <c r="S33" i="21"/>
  <c r="S34" i="21"/>
  <c r="S35" i="21"/>
  <c r="S36" i="21"/>
  <c r="S37" i="21"/>
  <c r="S38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4" i="21"/>
  <c r="F53" i="21"/>
  <c r="H53" i="21" s="1"/>
  <c r="H50" i="21" l="1"/>
  <c r="H51" i="21"/>
  <c r="H47" i="21"/>
  <c r="H48" i="21"/>
  <c r="M52" i="21"/>
  <c r="I45" i="21"/>
  <c r="H45" i="21"/>
  <c r="H52" i="21" l="1"/>
  <c r="I52" i="21"/>
  <c r="H11" i="21" l="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7" i="21"/>
  <c r="H29" i="21"/>
  <c r="H30" i="21"/>
  <c r="H31" i="21"/>
  <c r="H32" i="21"/>
  <c r="H33" i="21"/>
  <c r="H34" i="21"/>
  <c r="H35" i="21"/>
  <c r="H36" i="21"/>
  <c r="H37" i="21"/>
  <c r="H38" i="21"/>
  <c r="H40" i="21"/>
  <c r="H41" i="21"/>
  <c r="H46" i="21"/>
  <c r="H49" i="21"/>
  <c r="H8" i="21"/>
  <c r="H42" i="21"/>
  <c r="H43" i="21"/>
  <c r="H44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46" i="18"/>
  <c r="F46" i="18" s="1"/>
  <c r="F42" i="18"/>
  <c r="D42" i="18"/>
  <c r="F38" i="18"/>
  <c r="D38" i="18"/>
  <c r="F34" i="18"/>
  <c r="D34" i="18"/>
  <c r="F30" i="18"/>
  <c r="D30" i="18"/>
  <c r="D26" i="18"/>
  <c r="F26" i="18" s="1"/>
  <c r="D22" i="18"/>
  <c r="F22" i="18" s="1"/>
  <c r="D18" i="18"/>
  <c r="F18" i="18" s="1"/>
  <c r="F14" i="18"/>
  <c r="D14" i="18"/>
  <c r="D10" i="18"/>
  <c r="F10" i="18" s="1"/>
  <c r="D6" i="18"/>
  <c r="F6" i="18" s="1"/>
  <c r="D2" i="18"/>
  <c r="F2" i="18"/>
  <c r="L35" i="17"/>
  <c r="H35" i="17" s="1"/>
  <c r="V34" i="17"/>
  <c r="U34" i="17"/>
  <c r="T34" i="17"/>
  <c r="S34" i="17"/>
  <c r="L30" i="17"/>
  <c r="H30" i="17" s="1"/>
  <c r="I30" i="17"/>
  <c r="E43" i="18" s="1"/>
  <c r="L27" i="17"/>
  <c r="H27" i="17" s="1"/>
  <c r="I27" i="17"/>
  <c r="E40" i="18" s="1"/>
  <c r="L24" i="17"/>
  <c r="I24" i="17"/>
  <c r="E35" i="18" s="1"/>
  <c r="V23" i="17"/>
  <c r="U23" i="17"/>
  <c r="T23" i="17"/>
  <c r="S23" i="17"/>
  <c r="L22" i="17"/>
  <c r="H22" i="17" s="1"/>
  <c r="I22" i="17"/>
  <c r="E31" i="18" s="1"/>
  <c r="V21" i="17"/>
  <c r="U21" i="17"/>
  <c r="T21" i="17"/>
  <c r="S21" i="17"/>
  <c r="L20" i="17"/>
  <c r="H20" i="17" s="1"/>
  <c r="I20" i="17"/>
  <c r="E27" i="18" s="1"/>
  <c r="I16" i="17"/>
  <c r="E24" i="18" s="1"/>
  <c r="U14" i="17"/>
  <c r="L13" i="17"/>
  <c r="H13" i="17" s="1"/>
  <c r="I13" i="17"/>
  <c r="E19" i="18" s="1"/>
  <c r="L11" i="17"/>
  <c r="H11" i="17" s="1"/>
  <c r="I11" i="17"/>
  <c r="I9" i="17"/>
  <c r="E11" i="18" s="1"/>
  <c r="S7" i="17"/>
  <c r="U7" i="17" s="1"/>
  <c r="L7" i="17"/>
  <c r="I7" i="17"/>
  <c r="E8" i="18" s="1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D44" i="18" l="1"/>
  <c r="D36" i="18"/>
  <c r="E36" i="18"/>
  <c r="E23" i="18"/>
  <c r="D24" i="18"/>
  <c r="D4" i="18"/>
  <c r="E4" i="18"/>
  <c r="D28" i="18"/>
  <c r="E28" i="18"/>
  <c r="F28" i="18" s="1"/>
  <c r="E44" i="18"/>
  <c r="F44" i="18" s="1"/>
  <c r="E39" i="18"/>
  <c r="E12" i="18"/>
  <c r="N11" i="17"/>
  <c r="E15" i="18"/>
  <c r="F24" i="18"/>
  <c r="D40" i="18"/>
  <c r="F40" i="18" s="1"/>
  <c r="K7" i="17"/>
  <c r="D7" i="18" s="1"/>
  <c r="F36" i="18"/>
  <c r="N7" i="17"/>
  <c r="N13" i="17"/>
  <c r="D8" i="18"/>
  <c r="F8" i="18" s="1"/>
  <c r="D32" i="18"/>
  <c r="K11" i="17"/>
  <c r="D15" i="18" s="1"/>
  <c r="E20" i="18"/>
  <c r="K13" i="17"/>
  <c r="D19" i="18" s="1"/>
  <c r="F19" i="18" s="1"/>
  <c r="M7" i="17"/>
  <c r="M13" i="17"/>
  <c r="E7" i="18"/>
  <c r="E16" i="18"/>
  <c r="E32" i="18"/>
  <c r="N5" i="17"/>
  <c r="M11" i="17"/>
  <c r="D20" i="18"/>
  <c r="D16" i="18"/>
  <c r="F16" i="18" s="1"/>
  <c r="E3" i="18"/>
  <c r="F3" i="18" s="1"/>
  <c r="I35" i="17"/>
  <c r="D48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D23" i="18" s="1"/>
  <c r="F23" i="18" s="1"/>
  <c r="N16" i="17"/>
  <c r="M16" i="17"/>
  <c r="N27" i="17"/>
  <c r="M27" i="17"/>
  <c r="K27" i="17"/>
  <c r="D39" i="18" s="1"/>
  <c r="F39" i="18" s="1"/>
  <c r="M9" i="17"/>
  <c r="K9" i="17"/>
  <c r="D11" i="18" s="1"/>
  <c r="F11" i="18" s="1"/>
  <c r="K22" i="17"/>
  <c r="D31" i="18" s="1"/>
  <c r="F31" i="18" s="1"/>
  <c r="N22" i="17"/>
  <c r="M22" i="17"/>
  <c r="N30" i="17"/>
  <c r="M30" i="17"/>
  <c r="K30" i="17"/>
  <c r="D43" i="18" s="1"/>
  <c r="F43" i="18" s="1"/>
  <c r="N20" i="17"/>
  <c r="M20" i="17"/>
  <c r="K20" i="17"/>
  <c r="D27" i="18" s="1"/>
  <c r="F27" i="18" s="1"/>
  <c r="N24" i="17"/>
  <c r="M24" i="17"/>
  <c r="K24" i="17"/>
  <c r="D35" i="18" s="1"/>
  <c r="F35" i="18" s="1"/>
  <c r="L9" i="17"/>
  <c r="H9" i="17" s="1"/>
  <c r="D12" i="18" s="1"/>
  <c r="F12" i="18" s="1"/>
  <c r="L16" i="17"/>
  <c r="K5" i="17"/>
  <c r="D3" i="18" s="1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F7" i="18" l="1"/>
  <c r="F4" i="18"/>
  <c r="F15" i="18"/>
  <c r="N9" i="17"/>
  <c r="F20" i="18"/>
  <c r="F32" i="18"/>
  <c r="E47" i="18"/>
  <c r="K35" i="17"/>
  <c r="D47" i="18" s="1"/>
  <c r="M35" i="17"/>
  <c r="N35" i="17"/>
  <c r="E48" i="18"/>
  <c r="F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I17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sharedStrings.xml><?xml version="1.0" encoding="utf-8"?>
<sst xmlns="http://schemas.openxmlformats.org/spreadsheetml/2006/main" count="1838" uniqueCount="355">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</sst>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  <xf numFmtId="0" fontId="1" fillId="8" borderId="0" xfId="0" applyFont="1" applyFill="1" applyAlignment="1">
      <alignment wrapText="1"/>
    </xf>
    <xf numFmtId="0" fontId="0" fillId="9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166</v>
      </c>
      <c r="F1" s="2" t="s">
        <v>155</v>
      </c>
    </row>
    <row r="2" spans="1:6" x14ac:dyDescent="0.25">
      <c r="A2">
        <v>1</v>
      </c>
      <c r="B2" t="s">
        <v>156</v>
      </c>
      <c r="C2">
        <v>2016</v>
      </c>
      <c r="D2" t="s">
        <v>173</v>
      </c>
      <c r="E2" s="19" t="s">
        <v>169</v>
      </c>
    </row>
    <row r="3" spans="1:6" x14ac:dyDescent="0.25">
      <c r="A3">
        <v>2</v>
      </c>
      <c r="B3" t="s">
        <v>156</v>
      </c>
      <c r="C3">
        <v>2018</v>
      </c>
      <c r="D3" t="s">
        <v>172</v>
      </c>
      <c r="E3" s="19" t="s">
        <v>174</v>
      </c>
    </row>
    <row r="4" spans="1:6" x14ac:dyDescent="0.25">
      <c r="A4">
        <v>3</v>
      </c>
      <c r="B4" t="s">
        <v>157</v>
      </c>
      <c r="C4">
        <v>2013</v>
      </c>
      <c r="D4" t="s">
        <v>162</v>
      </c>
      <c r="E4" s="19" t="s">
        <v>170</v>
      </c>
    </row>
    <row r="5" spans="1:6" x14ac:dyDescent="0.25">
      <c r="A5">
        <v>4</v>
      </c>
      <c r="B5" t="s">
        <v>165</v>
      </c>
      <c r="C5">
        <v>2014</v>
      </c>
      <c r="D5" t="s">
        <v>164</v>
      </c>
      <c r="E5" s="19" t="s">
        <v>167</v>
      </c>
    </row>
    <row r="6" spans="1:6" x14ac:dyDescent="0.25">
      <c r="A6">
        <v>5</v>
      </c>
      <c r="B6" t="s">
        <v>163</v>
      </c>
      <c r="C6">
        <v>2017</v>
      </c>
      <c r="D6" t="s">
        <v>161</v>
      </c>
      <c r="E6" s="19" t="s">
        <v>168</v>
      </c>
    </row>
    <row r="7" spans="1:6" x14ac:dyDescent="0.25">
      <c r="A7">
        <v>6</v>
      </c>
      <c r="B7" t="s">
        <v>158</v>
      </c>
      <c r="C7">
        <v>2014</v>
      </c>
      <c r="D7" t="s">
        <v>159</v>
      </c>
      <c r="E7" s="19" t="s">
        <v>171</v>
      </c>
    </row>
    <row r="8" spans="1:6" x14ac:dyDescent="0.25">
      <c r="A8">
        <v>7</v>
      </c>
      <c r="B8" t="s">
        <v>154</v>
      </c>
      <c r="C8">
        <v>2018</v>
      </c>
      <c r="D8" t="s">
        <v>154</v>
      </c>
      <c r="F8" t="s">
        <v>149</v>
      </c>
    </row>
    <row r="9" spans="1:6" x14ac:dyDescent="0.25">
      <c r="A9">
        <v>8</v>
      </c>
      <c r="B9" t="s">
        <v>154</v>
      </c>
      <c r="C9" t="s">
        <v>154</v>
      </c>
      <c r="D9" t="s">
        <v>154</v>
      </c>
      <c r="F9" t="s">
        <v>160</v>
      </c>
    </row>
    <row r="10" spans="1:6" x14ac:dyDescent="0.25">
      <c r="A10">
        <v>9</v>
      </c>
      <c r="B10" t="s">
        <v>216</v>
      </c>
      <c r="C10">
        <v>2017</v>
      </c>
      <c r="D10" t="s">
        <v>217</v>
      </c>
      <c r="E10" s="19" t="s">
        <v>218</v>
      </c>
    </row>
    <row r="11" spans="1:6" x14ac:dyDescent="0.25">
      <c r="A11">
        <v>10</v>
      </c>
      <c r="B11" t="s">
        <v>224</v>
      </c>
      <c r="C11">
        <v>2017</v>
      </c>
      <c r="D11" t="s">
        <v>225</v>
      </c>
      <c r="E11" t="s">
        <v>226</v>
      </c>
      <c r="F11" t="s">
        <v>238</v>
      </c>
    </row>
    <row r="12" spans="1:6" x14ac:dyDescent="0.25">
      <c r="A12">
        <v>11</v>
      </c>
      <c r="B12" t="s">
        <v>227</v>
      </c>
      <c r="C12">
        <v>2007</v>
      </c>
      <c r="D12" t="s">
        <v>234</v>
      </c>
      <c r="E12" s="19" t="s">
        <v>232</v>
      </c>
      <c r="F12" t="s">
        <v>233</v>
      </c>
    </row>
    <row r="13" spans="1:6" x14ac:dyDescent="0.25">
      <c r="A13">
        <v>12</v>
      </c>
      <c r="B13" t="s">
        <v>227</v>
      </c>
      <c r="C13">
        <v>2008</v>
      </c>
      <c r="D13" t="s">
        <v>229</v>
      </c>
      <c r="E13" s="19" t="s">
        <v>228</v>
      </c>
    </row>
    <row r="14" spans="1:6" x14ac:dyDescent="0.25">
      <c r="A14">
        <v>13</v>
      </c>
      <c r="B14" t="s">
        <v>227</v>
      </c>
      <c r="C14">
        <v>2008</v>
      </c>
      <c r="D14" t="s">
        <v>230</v>
      </c>
      <c r="E14" t="s">
        <v>231</v>
      </c>
    </row>
    <row r="15" spans="1:6" x14ac:dyDescent="0.25">
      <c r="A15">
        <v>14</v>
      </c>
      <c r="B15" t="s">
        <v>227</v>
      </c>
      <c r="C15">
        <v>2008</v>
      </c>
      <c r="D15" t="s">
        <v>237</v>
      </c>
      <c r="E15" s="19" t="s">
        <v>235</v>
      </c>
      <c r="F15" t="s">
        <v>236</v>
      </c>
    </row>
    <row r="16" spans="1:6" x14ac:dyDescent="0.25">
      <c r="A16">
        <v>15</v>
      </c>
      <c r="B16" t="s">
        <v>156</v>
      </c>
      <c r="C16">
        <v>2017</v>
      </c>
      <c r="D16" t="s">
        <v>257</v>
      </c>
    </row>
    <row r="17" spans="1:5" x14ac:dyDescent="0.25">
      <c r="A17">
        <v>16</v>
      </c>
      <c r="B17" t="s">
        <v>330</v>
      </c>
      <c r="C17">
        <v>2014</v>
      </c>
      <c r="D17" t="s">
        <v>331</v>
      </c>
      <c r="E17" s="19" t="s">
        <v>332</v>
      </c>
    </row>
    <row r="18" spans="1:5" x14ac:dyDescent="0.25">
      <c r="A18">
        <v>17</v>
      </c>
      <c r="B18" t="s">
        <v>333</v>
      </c>
      <c r="C18">
        <v>2018</v>
      </c>
      <c r="D18" t="s">
        <v>334</v>
      </c>
      <c r="E18" t="s">
        <v>335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 x14ac:dyDescent="0.25"/>
  <sheetData>
    <row r="1" spans="1:12" x14ac:dyDescent="0.25">
      <c r="A1" s="2" t="s">
        <v>148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285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324</v>
      </c>
      <c r="B2">
        <v>0.125</v>
      </c>
      <c r="C2">
        <v>0.125</v>
      </c>
    </row>
    <row r="3" spans="1:3" x14ac:dyDescent="0.25">
      <c r="A3" t="s">
        <v>325</v>
      </c>
      <c r="B3">
        <v>0.17499999999999999</v>
      </c>
      <c r="C3">
        <v>0.17499999999999999</v>
      </c>
    </row>
    <row r="4" spans="1:3" x14ac:dyDescent="0.25">
      <c r="A4" t="s">
        <v>326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B1" t="s">
        <v>327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285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135</v>
      </c>
      <c r="B11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148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s="2" t="s">
        <v>148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148</v>
      </c>
      <c r="B1" s="14" t="s">
        <v>146</v>
      </c>
      <c r="C1" s="14" t="s">
        <v>64</v>
      </c>
      <c r="D1" s="23" t="s">
        <v>147</v>
      </c>
      <c r="E1" s="24" t="s">
        <v>144</v>
      </c>
      <c r="F1" s="24" t="s">
        <v>145</v>
      </c>
      <c r="G1" s="14" t="s">
        <v>223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148</v>
      </c>
      <c r="B1" s="14" t="s">
        <v>146</v>
      </c>
      <c r="C1" s="14" t="s">
        <v>64</v>
      </c>
      <c r="D1" s="14" t="s">
        <v>118</v>
      </c>
      <c r="E1" s="14" t="s">
        <v>119</v>
      </c>
      <c r="F1" s="24" t="s">
        <v>144</v>
      </c>
      <c r="G1" s="24" t="s">
        <v>145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258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138</v>
      </c>
      <c r="D1" s="4" t="s">
        <v>139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4" sqref="C14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137</v>
      </c>
      <c r="C2" t="s">
        <v>137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137</v>
      </c>
      <c r="C4" t="s">
        <v>137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137</v>
      </c>
      <c r="C12" t="s">
        <v>137</v>
      </c>
    </row>
    <row r="13" spans="1:3" x14ac:dyDescent="0.25">
      <c r="A13" t="s">
        <v>352</v>
      </c>
      <c r="B13" t="s">
        <v>137</v>
      </c>
      <c r="C13" t="s">
        <v>137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143</v>
      </c>
      <c r="E1" s="14" t="s">
        <v>141</v>
      </c>
      <c r="F1" s="13" t="s">
        <v>142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140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Z58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J18" sqref="J18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2" x14ac:dyDescent="0.25">
      <c r="A1" s="15" t="s">
        <v>259</v>
      </c>
      <c r="B1" s="15"/>
    </row>
    <row r="2" spans="1:52" s="15" customFormat="1" ht="75" x14ac:dyDescent="0.25">
      <c r="A2" s="15" t="s">
        <v>260</v>
      </c>
      <c r="D2" s="36" t="s">
        <v>270</v>
      </c>
      <c r="E2" s="36" t="s">
        <v>271</v>
      </c>
      <c r="F2" s="36" t="s">
        <v>272</v>
      </c>
      <c r="G2" s="36" t="s">
        <v>273</v>
      </c>
      <c r="H2" s="36" t="s">
        <v>54</v>
      </c>
      <c r="I2" s="36" t="s">
        <v>55</v>
      </c>
      <c r="J2" s="36" t="s">
        <v>353</v>
      </c>
      <c r="K2" s="37" t="s">
        <v>20</v>
      </c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205</v>
      </c>
      <c r="Z2" s="37" t="s">
        <v>343</v>
      </c>
      <c r="AA2" s="37" t="s">
        <v>206</v>
      </c>
      <c r="AB2" s="37" t="s">
        <v>206</v>
      </c>
      <c r="AC2" s="37" t="s">
        <v>38</v>
      </c>
      <c r="AD2" s="37" t="s">
        <v>39</v>
      </c>
      <c r="AE2" s="37" t="s">
        <v>40</v>
      </c>
      <c r="AF2" s="37" t="s">
        <v>41</v>
      </c>
      <c r="AG2" s="37" t="s">
        <v>42</v>
      </c>
      <c r="AH2" s="37" t="s">
        <v>43</v>
      </c>
      <c r="AI2" s="37" t="s">
        <v>207</v>
      </c>
      <c r="AJ2" s="37" t="s">
        <v>45</v>
      </c>
      <c r="AK2" s="37" t="s">
        <v>46</v>
      </c>
      <c r="AL2" s="37" t="s">
        <v>208</v>
      </c>
      <c r="AM2" s="37" t="s">
        <v>208</v>
      </c>
      <c r="AN2" s="37" t="s">
        <v>49</v>
      </c>
      <c r="AO2" s="37" t="s">
        <v>140</v>
      </c>
      <c r="AP2" s="38" t="s">
        <v>210</v>
      </c>
      <c r="AQ2" s="38" t="s">
        <v>211</v>
      </c>
      <c r="AR2" s="38" t="s">
        <v>213</v>
      </c>
      <c r="AS2" s="39" t="s">
        <v>279</v>
      </c>
      <c r="AT2" s="39" t="s">
        <v>346</v>
      </c>
      <c r="AU2" s="39" t="s">
        <v>347</v>
      </c>
      <c r="AV2" s="39" t="s">
        <v>348</v>
      </c>
      <c r="AW2" s="39" t="s">
        <v>349</v>
      </c>
      <c r="AX2" s="39" t="s">
        <v>350</v>
      </c>
      <c r="AY2" s="39" t="s">
        <v>351</v>
      </c>
      <c r="AZ2" s="39" t="s">
        <v>280</v>
      </c>
    </row>
    <row r="3" spans="1:52" s="15" customFormat="1" x14ac:dyDescent="0.25">
      <c r="A3" s="15" t="s">
        <v>267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 x14ac:dyDescent="0.25">
      <c r="A4" s="15" t="s">
        <v>318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354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97</v>
      </c>
      <c r="AC4" t="s">
        <v>98</v>
      </c>
      <c r="AD4" t="s">
        <v>99</v>
      </c>
      <c r="AE4" t="s">
        <v>100</v>
      </c>
      <c r="AF4" t="s">
        <v>101</v>
      </c>
      <c r="AG4" t="s">
        <v>102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108</v>
      </c>
      <c r="AN4" t="s">
        <v>109</v>
      </c>
      <c r="AO4" t="s">
        <v>110</v>
      </c>
      <c r="AP4" t="s">
        <v>116</v>
      </c>
      <c r="AQ4" t="s">
        <v>212</v>
      </c>
      <c r="AR4" t="s">
        <v>214</v>
      </c>
      <c r="AS4" t="s">
        <v>117</v>
      </c>
      <c r="AT4" t="s">
        <v>305</v>
      </c>
      <c r="AU4" t="s">
        <v>306</v>
      </c>
      <c r="AV4" t="s">
        <v>307</v>
      </c>
      <c r="AW4" t="s">
        <v>308</v>
      </c>
      <c r="AX4" t="s">
        <v>309</v>
      </c>
      <c r="AY4" t="s">
        <v>310</v>
      </c>
      <c r="AZ4" t="s">
        <v>258</v>
      </c>
    </row>
    <row r="5" spans="1:52" x14ac:dyDescent="0.25">
      <c r="A5" s="15" t="s">
        <v>287</v>
      </c>
      <c r="B5" t="s">
        <v>1</v>
      </c>
      <c r="C5">
        <v>2012</v>
      </c>
      <c r="D5">
        <v>0.36288500000000001</v>
      </c>
      <c r="E5">
        <v>5.5190000000000001</v>
      </c>
      <c r="F5">
        <v>1.373</v>
      </c>
      <c r="G5">
        <v>0</v>
      </c>
    </row>
    <row r="6" spans="1:52" x14ac:dyDescent="0.25">
      <c r="A6" s="15" t="s">
        <v>289</v>
      </c>
      <c r="B6" t="s">
        <v>1</v>
      </c>
      <c r="C6">
        <v>2012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52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52" x14ac:dyDescent="0.25">
      <c r="A8" s="15" t="s">
        <v>287</v>
      </c>
      <c r="B8" t="s">
        <v>1</v>
      </c>
      <c r="C8">
        <v>2013</v>
      </c>
      <c r="D8">
        <v>0.62597400000000003</v>
      </c>
      <c r="E8">
        <v>5.5730000000000004</v>
      </c>
      <c r="F8">
        <v>1.6879999999999999</v>
      </c>
      <c r="G8">
        <v>0</v>
      </c>
    </row>
    <row r="9" spans="1:52" x14ac:dyDescent="0.25">
      <c r="A9" s="15" t="s">
        <v>289</v>
      </c>
      <c r="B9" t="s">
        <v>1</v>
      </c>
      <c r="C9">
        <v>2013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52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52" x14ac:dyDescent="0.25">
      <c r="A11" s="15" t="s">
        <v>287</v>
      </c>
      <c r="B11" t="s">
        <v>1</v>
      </c>
      <c r="C11">
        <v>2014</v>
      </c>
      <c r="D11">
        <v>0.785246</v>
      </c>
      <c r="E11">
        <v>5.6150000000000002</v>
      </c>
      <c r="F11">
        <v>2.0960000000000001</v>
      </c>
      <c r="G11">
        <v>0</v>
      </c>
    </row>
    <row r="12" spans="1:52" x14ac:dyDescent="0.25">
      <c r="A12" s="15" t="s">
        <v>289</v>
      </c>
      <c r="B12" t="s">
        <v>1</v>
      </c>
      <c r="C12">
        <v>2014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52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52" x14ac:dyDescent="0.25">
      <c r="A14" s="15" t="s">
        <v>287</v>
      </c>
      <c r="B14" t="s">
        <v>1</v>
      </c>
      <c r="C14">
        <v>2015</v>
      </c>
      <c r="D14">
        <v>0.93709799999999999</v>
      </c>
      <c r="E14">
        <v>5.6559999999999997</v>
      </c>
      <c r="F14">
        <v>2.4209999999999998</v>
      </c>
      <c r="G14">
        <v>0</v>
      </c>
    </row>
    <row r="15" spans="1:52" x14ac:dyDescent="0.25">
      <c r="A15" s="15" t="s">
        <v>289</v>
      </c>
      <c r="B15" t="s">
        <v>1</v>
      </c>
      <c r="C15">
        <v>2015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52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52" x14ac:dyDescent="0.25">
      <c r="A17" s="15" t="s">
        <v>287</v>
      </c>
      <c r="B17" t="s">
        <v>1</v>
      </c>
      <c r="C17">
        <v>2016</v>
      </c>
      <c r="D17">
        <v>1.0960160000000001</v>
      </c>
      <c r="E17">
        <v>5.7</v>
      </c>
      <c r="F17">
        <v>2.649</v>
      </c>
      <c r="G17">
        <v>0</v>
      </c>
      <c r="H17">
        <v>0.20949999999999999</v>
      </c>
      <c r="I17">
        <v>0.47699999999999998</v>
      </c>
      <c r="J17">
        <v>0.8</v>
      </c>
      <c r="K17">
        <v>0</v>
      </c>
      <c r="L17">
        <v>0</v>
      </c>
      <c r="M17">
        <v>0</v>
      </c>
      <c r="N17">
        <v>0</v>
      </c>
      <c r="O17">
        <v>0</v>
      </c>
      <c r="P17">
        <v>0.78500000000000003</v>
      </c>
      <c r="Q17">
        <v>0.41599999999999998</v>
      </c>
      <c r="R17">
        <v>0</v>
      </c>
      <c r="S17">
        <v>0</v>
      </c>
      <c r="T17">
        <v>0</v>
      </c>
      <c r="U17">
        <v>0</v>
      </c>
      <c r="V17">
        <v>0</v>
      </c>
      <c r="W17">
        <v>0.16200000000000001</v>
      </c>
      <c r="X17">
        <v>0.70499999999999996</v>
      </c>
      <c r="Y17">
        <v>0.14899999999999999</v>
      </c>
      <c r="Z17">
        <v>0.32200000000000001</v>
      </c>
      <c r="AA17">
        <v>0</v>
      </c>
      <c r="AB17">
        <v>0</v>
      </c>
      <c r="AC17">
        <v>0.17599999999999999</v>
      </c>
      <c r="AD17">
        <v>0.38300000000000001</v>
      </c>
      <c r="AE17">
        <v>0</v>
      </c>
      <c r="AF17">
        <v>2.6579999999999999</v>
      </c>
      <c r="AG17">
        <v>0</v>
      </c>
      <c r="AH17">
        <v>0</v>
      </c>
      <c r="AI17">
        <v>1.7190000000000001</v>
      </c>
      <c r="AJ17">
        <v>0.29599999999999999</v>
      </c>
      <c r="AK17">
        <v>0</v>
      </c>
      <c r="AL17">
        <v>1.4E-2</v>
      </c>
      <c r="AM17">
        <v>0</v>
      </c>
      <c r="AN17">
        <v>0.12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1.9890000000000001</v>
      </c>
      <c r="AU17">
        <v>0.32800000000000001</v>
      </c>
      <c r="AV17">
        <v>1.2070000000000001</v>
      </c>
      <c r="AW17">
        <v>2.464</v>
      </c>
      <c r="AX17">
        <v>1.17</v>
      </c>
      <c r="AY17">
        <v>1.6060000000000001</v>
      </c>
      <c r="AZ17">
        <v>0</v>
      </c>
    </row>
    <row r="18" spans="1:52" x14ac:dyDescent="0.25">
      <c r="A18" s="15" t="s">
        <v>289</v>
      </c>
      <c r="B18" t="s">
        <v>1</v>
      </c>
      <c r="C18">
        <v>2016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0.89</v>
      </c>
      <c r="AX18">
        <v>1.01</v>
      </c>
      <c r="AY18">
        <v>1.393</v>
      </c>
      <c r="AZ18">
        <v>0</v>
      </c>
    </row>
    <row r="19" spans="1:52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34.6</v>
      </c>
      <c r="AU19">
        <v>36.700000000000003</v>
      </c>
      <c r="AV19">
        <v>1342.3</v>
      </c>
      <c r="AW19">
        <v>75.400000000000006</v>
      </c>
      <c r="AX19">
        <v>308.5</v>
      </c>
      <c r="AY19">
        <v>1481.5</v>
      </c>
      <c r="AZ19">
        <v>0</v>
      </c>
    </row>
    <row r="20" spans="1:52" x14ac:dyDescent="0.25">
      <c r="A20" s="15" t="s">
        <v>287</v>
      </c>
      <c r="B20" t="s">
        <v>1</v>
      </c>
      <c r="C20">
        <v>2017</v>
      </c>
      <c r="D20">
        <v>1.2689710000000001</v>
      </c>
      <c r="E20">
        <v>5.7140000000000004</v>
      </c>
      <c r="F20">
        <v>2.8439999999999999</v>
      </c>
      <c r="G20">
        <v>0</v>
      </c>
    </row>
    <row r="21" spans="1:52" x14ac:dyDescent="0.25">
      <c r="A21" s="15" t="s">
        <v>289</v>
      </c>
      <c r="B21" t="s">
        <v>1</v>
      </c>
      <c r="C2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52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52" x14ac:dyDescent="0.25">
      <c r="A23" s="15" t="s">
        <v>287</v>
      </c>
      <c r="B23" t="s">
        <v>1</v>
      </c>
      <c r="C23">
        <v>2018</v>
      </c>
      <c r="D23">
        <v>1.4376409999999999</v>
      </c>
      <c r="E23">
        <v>5.7220000000000004</v>
      </c>
      <c r="F23">
        <v>3.0449999999999999</v>
      </c>
      <c r="G23">
        <v>0</v>
      </c>
    </row>
    <row r="24" spans="1:52" x14ac:dyDescent="0.25">
      <c r="A24" s="15" t="s">
        <v>289</v>
      </c>
      <c r="B24" t="s">
        <v>1</v>
      </c>
      <c r="C24">
        <v>2018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52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52" x14ac:dyDescent="0.25">
      <c r="A26" s="15" t="s">
        <v>287</v>
      </c>
      <c r="B26" t="s">
        <v>1</v>
      </c>
      <c r="C26">
        <v>2019</v>
      </c>
      <c r="G26">
        <v>0</v>
      </c>
    </row>
    <row r="27" spans="1:52" x14ac:dyDescent="0.25">
      <c r="A27" s="15" t="s">
        <v>289</v>
      </c>
      <c r="B27" t="s">
        <v>1</v>
      </c>
      <c r="C27">
        <v>2019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52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52" x14ac:dyDescent="0.25">
      <c r="A29" s="15" t="s">
        <v>287</v>
      </c>
      <c r="B29" t="s">
        <v>1</v>
      </c>
      <c r="C29">
        <v>2020</v>
      </c>
      <c r="G29">
        <v>0</v>
      </c>
    </row>
    <row r="30" spans="1:52" x14ac:dyDescent="0.25">
      <c r="A30" s="15" t="s">
        <v>289</v>
      </c>
      <c r="B30" t="s">
        <v>1</v>
      </c>
      <c r="C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52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52" x14ac:dyDescent="0.25">
      <c r="A32" s="15" t="s">
        <v>287</v>
      </c>
      <c r="B32" t="s">
        <v>2</v>
      </c>
      <c r="C32">
        <v>2012</v>
      </c>
      <c r="D32">
        <v>34.076999999999998</v>
      </c>
      <c r="E32">
        <v>4.5179999999999998</v>
      </c>
      <c r="F32">
        <v>30.710999999999999</v>
      </c>
      <c r="G32">
        <v>0.26800000000000002</v>
      </c>
    </row>
    <row r="33" spans="1:52" x14ac:dyDescent="0.25">
      <c r="A33" s="15" t="s">
        <v>289</v>
      </c>
      <c r="B33" t="s">
        <v>2</v>
      </c>
      <c r="C33">
        <v>2012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52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52" x14ac:dyDescent="0.25">
      <c r="A35" s="15" t="s">
        <v>287</v>
      </c>
      <c r="B35" t="s">
        <v>2</v>
      </c>
      <c r="C35">
        <v>2013</v>
      </c>
      <c r="D35">
        <v>36.71</v>
      </c>
      <c r="E35">
        <v>4.5009999999999994</v>
      </c>
      <c r="F35">
        <v>32.969000000000001</v>
      </c>
      <c r="G35">
        <v>0.50800000000000001</v>
      </c>
    </row>
    <row r="36" spans="1:52" x14ac:dyDescent="0.25">
      <c r="A36" s="15" t="s">
        <v>289</v>
      </c>
      <c r="B36" t="s">
        <v>2</v>
      </c>
      <c r="C36">
        <v>2013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52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52" x14ac:dyDescent="0.25">
      <c r="A38" s="15" t="s">
        <v>287</v>
      </c>
      <c r="B38" t="s">
        <v>2</v>
      </c>
      <c r="C38">
        <v>2014</v>
      </c>
      <c r="D38">
        <v>37.9</v>
      </c>
      <c r="E38">
        <v>4.4909999999999997</v>
      </c>
      <c r="F38">
        <v>37.619999999999997</v>
      </c>
      <c r="G38">
        <v>0.99399999999999999</v>
      </c>
    </row>
    <row r="39" spans="1:52" x14ac:dyDescent="0.25">
      <c r="A39" s="15" t="s">
        <v>289</v>
      </c>
      <c r="B39" t="s">
        <v>2</v>
      </c>
      <c r="C39">
        <v>2014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52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52" x14ac:dyDescent="0.25">
      <c r="A41" s="15" t="s">
        <v>287</v>
      </c>
      <c r="B41" t="s">
        <v>2</v>
      </c>
      <c r="C41">
        <v>2015</v>
      </c>
      <c r="D41">
        <v>39.223999999999997</v>
      </c>
      <c r="E41">
        <v>4.5</v>
      </c>
      <c r="F41">
        <v>41.296999999999997</v>
      </c>
      <c r="G41">
        <v>3.2829999999999999</v>
      </c>
    </row>
    <row r="42" spans="1:52" x14ac:dyDescent="0.25">
      <c r="A42" s="15" t="s">
        <v>289</v>
      </c>
      <c r="B42" t="s">
        <v>2</v>
      </c>
      <c r="C42">
        <v>2015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52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52" x14ac:dyDescent="0.25">
      <c r="A44" s="15" t="s">
        <v>287</v>
      </c>
      <c r="B44" t="s">
        <v>2</v>
      </c>
      <c r="C44">
        <v>2016</v>
      </c>
      <c r="D44">
        <v>40.679000000000002</v>
      </c>
      <c r="E44">
        <v>4.5</v>
      </c>
      <c r="F44">
        <v>45.283000000000001</v>
      </c>
      <c r="G44">
        <v>4.1520000000000001</v>
      </c>
      <c r="H44">
        <v>2.504</v>
      </c>
      <c r="I44">
        <v>0</v>
      </c>
      <c r="J44">
        <v>2</v>
      </c>
      <c r="K44" s="29">
        <v>12.02</v>
      </c>
      <c r="L44" s="29">
        <v>5.923</v>
      </c>
      <c r="M44" s="29">
        <v>12.425000000000001</v>
      </c>
      <c r="N44" s="29">
        <v>1.012</v>
      </c>
      <c r="O44" s="29">
        <v>0.93300000000000005</v>
      </c>
      <c r="P44" s="29">
        <v>8.06</v>
      </c>
      <c r="Q44" s="29">
        <v>11.634</v>
      </c>
      <c r="R44" s="29">
        <v>1.135</v>
      </c>
      <c r="S44" s="29">
        <v>4.1459999999999999</v>
      </c>
      <c r="T44" s="29">
        <v>0</v>
      </c>
      <c r="U44" s="29">
        <v>0</v>
      </c>
      <c r="V44" s="29">
        <v>0</v>
      </c>
      <c r="W44" s="29">
        <v>1.502</v>
      </c>
      <c r="X44" s="29">
        <v>2.9089999999999998</v>
      </c>
      <c r="Y44" s="29">
        <v>2.4620000000000002</v>
      </c>
      <c r="Z44" s="29">
        <v>1.0820000000000001</v>
      </c>
      <c r="AA44" s="29">
        <v>9.4E-2</v>
      </c>
      <c r="AB44" s="29">
        <v>0.42799999999999999</v>
      </c>
      <c r="AC44" s="29">
        <v>1.835</v>
      </c>
      <c r="AD44" s="29">
        <v>4.9950000000000001</v>
      </c>
      <c r="AE44" s="29">
        <v>3.472</v>
      </c>
      <c r="AF44" s="29">
        <v>5.2359999999999998</v>
      </c>
      <c r="AG44" s="29">
        <v>2.1000000000000001E-2</v>
      </c>
      <c r="AH44" s="29">
        <v>0.14899999999999999</v>
      </c>
      <c r="AI44" s="29">
        <v>18</v>
      </c>
      <c r="AJ44" s="29">
        <v>0.19400000000000001</v>
      </c>
      <c r="AK44" s="29">
        <v>1.5469999999999999</v>
      </c>
      <c r="AL44" s="29">
        <v>1.478</v>
      </c>
      <c r="AM44" s="29">
        <v>0.29699999999999999</v>
      </c>
      <c r="AN44" s="29">
        <v>0</v>
      </c>
      <c r="AO44" s="29">
        <v>0</v>
      </c>
      <c r="AP44" s="29">
        <v>0.1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0.185</v>
      </c>
      <c r="AW44" s="29">
        <v>6.1550000000000002</v>
      </c>
      <c r="AX44" s="29">
        <v>0</v>
      </c>
      <c r="AY44" s="29">
        <v>0.28899999999999998</v>
      </c>
      <c r="AZ44" s="29">
        <v>0</v>
      </c>
    </row>
    <row r="45" spans="1:52" x14ac:dyDescent="0.25">
      <c r="A45" s="15" t="s">
        <v>289</v>
      </c>
      <c r="B45" t="s">
        <v>2</v>
      </c>
      <c r="C45">
        <v>2016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5.835</v>
      </c>
      <c r="AX45">
        <v>0</v>
      </c>
      <c r="AY45">
        <v>0.17299999999999999</v>
      </c>
      <c r="AZ45">
        <v>0</v>
      </c>
    </row>
    <row r="46" spans="1:52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101.44</v>
      </c>
      <c r="AW46">
        <v>38.450000000000003</v>
      </c>
      <c r="AX46">
        <v>0</v>
      </c>
      <c r="AY46">
        <v>98.55</v>
      </c>
      <c r="AZ46">
        <v>0</v>
      </c>
    </row>
    <row r="47" spans="1:52" x14ac:dyDescent="0.25">
      <c r="A47" s="15" t="s">
        <v>287</v>
      </c>
      <c r="B47" t="s">
        <v>2</v>
      </c>
      <c r="C47">
        <v>2017</v>
      </c>
      <c r="D47">
        <v>42.338999999999999</v>
      </c>
      <c r="E47">
        <v>4.5</v>
      </c>
      <c r="F47">
        <v>50.290999999999997</v>
      </c>
      <c r="G47">
        <v>5.4269999999999996</v>
      </c>
    </row>
    <row r="48" spans="1:52" x14ac:dyDescent="0.25">
      <c r="A48" s="15" t="s">
        <v>289</v>
      </c>
      <c r="B48" t="s">
        <v>2</v>
      </c>
      <c r="C48">
        <v>2017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 s="15" t="s">
        <v>287</v>
      </c>
      <c r="B50" t="s">
        <v>2</v>
      </c>
      <c r="C50">
        <v>2018</v>
      </c>
      <c r="D50">
        <v>45.277000000000001</v>
      </c>
      <c r="E50">
        <v>4.5069999999999997</v>
      </c>
      <c r="F50">
        <v>52.564999999999998</v>
      </c>
      <c r="G50">
        <v>6.4169999999999998</v>
      </c>
    </row>
    <row r="51" spans="1:44" x14ac:dyDescent="0.25">
      <c r="A51" s="15" t="s">
        <v>289</v>
      </c>
      <c r="B51" t="s">
        <v>2</v>
      </c>
      <c r="C51">
        <v>2018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 s="15" t="s">
        <v>287</v>
      </c>
      <c r="B53" t="s">
        <v>2</v>
      </c>
      <c r="C53">
        <v>2019</v>
      </c>
    </row>
    <row r="54" spans="1:44" x14ac:dyDescent="0.25">
      <c r="A54" s="15" t="s">
        <v>289</v>
      </c>
      <c r="B54" t="s">
        <v>2</v>
      </c>
      <c r="C54">
        <v>2019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s="15" t="s">
        <v>287</v>
      </c>
      <c r="B56" t="s">
        <v>2</v>
      </c>
      <c r="C56">
        <v>2020</v>
      </c>
    </row>
    <row r="57" spans="1:44" x14ac:dyDescent="0.25">
      <c r="A57" s="15" t="s">
        <v>289</v>
      </c>
      <c r="B57" t="s">
        <v>2</v>
      </c>
      <c r="C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4"/>
  <sheetViews>
    <sheetView workbookViewId="0">
      <pane xSplit="2" ySplit="3" topLeftCell="S22" activePane="bottomRight" state="frozen"/>
      <selection pane="topRight" activeCell="C1" sqref="C1"/>
      <selection pane="bottomLeft" activeCell="A4" sqref="A4"/>
      <selection pane="bottomRight" activeCell="W38" sqref="W38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259</v>
      </c>
      <c r="B1" s="15" t="s">
        <v>260</v>
      </c>
      <c r="C1" s="15" t="s">
        <v>261</v>
      </c>
      <c r="D1" s="15" t="s">
        <v>283</v>
      </c>
      <c r="E1" s="15" t="s">
        <v>344</v>
      </c>
      <c r="F1" s="15" t="s">
        <v>262</v>
      </c>
      <c r="G1" s="15" t="s">
        <v>263</v>
      </c>
      <c r="H1" s="15" t="s">
        <v>274</v>
      </c>
      <c r="I1" s="15" t="s">
        <v>275</v>
      </c>
      <c r="J1" s="15" t="s">
        <v>264</v>
      </c>
      <c r="K1" s="15" t="s">
        <v>265</v>
      </c>
      <c r="L1" s="15" t="s">
        <v>266</v>
      </c>
      <c r="M1" s="15" t="s">
        <v>268</v>
      </c>
      <c r="N1" s="15" t="s">
        <v>267</v>
      </c>
      <c r="O1" s="15" t="s">
        <v>284</v>
      </c>
      <c r="P1" s="15" t="s">
        <v>269</v>
      </c>
      <c r="Q1" s="15" t="s">
        <v>286</v>
      </c>
      <c r="R1" s="15" t="s">
        <v>337</v>
      </c>
      <c r="S1" s="15" t="s">
        <v>338</v>
      </c>
      <c r="T1" s="15" t="s">
        <v>176</v>
      </c>
      <c r="U1" s="15" t="s">
        <v>178</v>
      </c>
      <c r="V1" s="15" t="s">
        <v>179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184</v>
      </c>
      <c r="AB1" s="15" t="s">
        <v>185</v>
      </c>
      <c r="AC1" s="15" t="s">
        <v>186</v>
      </c>
      <c r="AD1" s="15" t="s">
        <v>267</v>
      </c>
    </row>
    <row r="2" spans="1:30" s="15" customFormat="1" x14ac:dyDescent="0.25">
      <c r="F2" s="15" t="s">
        <v>276</v>
      </c>
      <c r="G2" s="15" t="s">
        <v>320</v>
      </c>
      <c r="H2" s="15" t="s">
        <v>276</v>
      </c>
      <c r="I2" s="15" t="s">
        <v>320</v>
      </c>
      <c r="J2" s="15" t="s">
        <v>278</v>
      </c>
      <c r="K2" s="15" t="s">
        <v>277</v>
      </c>
      <c r="L2" s="15" t="s">
        <v>321</v>
      </c>
      <c r="M2" s="41" t="s">
        <v>322</v>
      </c>
      <c r="O2" s="15" t="s">
        <v>323</v>
      </c>
      <c r="P2" s="15" t="s">
        <v>323</v>
      </c>
      <c r="Q2" s="15" t="s">
        <v>323</v>
      </c>
      <c r="R2" s="15" t="s">
        <v>323</v>
      </c>
      <c r="S2" s="15" t="s">
        <v>323</v>
      </c>
    </row>
    <row r="3" spans="1:30" x14ac:dyDescent="0.25">
      <c r="A3" t="s">
        <v>290</v>
      </c>
      <c r="B3" t="s">
        <v>291</v>
      </c>
      <c r="C3" t="s">
        <v>318</v>
      </c>
      <c r="D3" t="s">
        <v>58</v>
      </c>
      <c r="E3" t="s">
        <v>345</v>
      </c>
      <c r="F3" t="s">
        <v>292</v>
      </c>
      <c r="G3" t="s">
        <v>293</v>
      </c>
      <c r="H3" t="s">
        <v>295</v>
      </c>
      <c r="I3" t="s">
        <v>294</v>
      </c>
      <c r="J3" t="s">
        <v>296</v>
      </c>
      <c r="K3" t="s">
        <v>297</v>
      </c>
      <c r="L3" t="s">
        <v>64</v>
      </c>
      <c r="M3" t="s">
        <v>317</v>
      </c>
      <c r="N3" t="s">
        <v>244</v>
      </c>
      <c r="O3" t="s">
        <v>298</v>
      </c>
      <c r="P3" t="s">
        <v>299</v>
      </c>
      <c r="Q3" t="s">
        <v>304</v>
      </c>
      <c r="R3" t="s">
        <v>329</v>
      </c>
      <c r="S3" t="s">
        <v>339</v>
      </c>
      <c r="T3" t="s">
        <v>193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200</v>
      </c>
      <c r="AA3" t="s">
        <v>301</v>
      </c>
      <c r="AB3" t="s">
        <v>302</v>
      </c>
      <c r="AC3" t="s">
        <v>303</v>
      </c>
      <c r="AD3" t="s">
        <v>300</v>
      </c>
    </row>
    <row r="4" spans="1:30" x14ac:dyDescent="0.25">
      <c r="A4">
        <v>0</v>
      </c>
      <c r="B4" s="32" t="s">
        <v>270</v>
      </c>
      <c r="C4" t="s">
        <v>3</v>
      </c>
      <c r="D4" t="s">
        <v>133</v>
      </c>
      <c r="E4" t="s">
        <v>138</v>
      </c>
      <c r="F4">
        <v>625</v>
      </c>
      <c r="H4" s="1">
        <f>ROUND((WACC!$B$2*(1+WACC!$B$2)^$L4)/((1+WACC!$B$2)^$L4-1)*$F4,0)</f>
        <v>36</v>
      </c>
      <c r="I4" t="s">
        <v>154</v>
      </c>
      <c r="J4">
        <v>9032</v>
      </c>
      <c r="K4">
        <v>0</v>
      </c>
      <c r="L4">
        <v>40</v>
      </c>
      <c r="M4" t="s">
        <v>154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154</v>
      </c>
      <c r="V4" s="7" t="s">
        <v>154</v>
      </c>
      <c r="W4" s="7" t="s">
        <v>154</v>
      </c>
      <c r="X4" s="7" t="s">
        <v>154</v>
      </c>
      <c r="Y4" s="7" t="s">
        <v>154</v>
      </c>
      <c r="Z4" s="7" t="s">
        <v>154</v>
      </c>
      <c r="AA4" s="7" t="s">
        <v>154</v>
      </c>
      <c r="AB4" s="7" t="s">
        <v>154</v>
      </c>
      <c r="AC4" s="7" t="s">
        <v>154</v>
      </c>
      <c r="AD4" s="7" t="s">
        <v>154</v>
      </c>
    </row>
    <row r="5" spans="1:30" x14ac:dyDescent="0.25">
      <c r="A5">
        <v>1</v>
      </c>
      <c r="B5" s="32" t="s">
        <v>271</v>
      </c>
      <c r="C5" t="s">
        <v>4</v>
      </c>
      <c r="D5" t="s">
        <v>285</v>
      </c>
      <c r="E5" t="s">
        <v>138</v>
      </c>
      <c r="F5">
        <v>2800</v>
      </c>
      <c r="H5" s="1">
        <f>ROUND((WACC!$B$2*(1+WACC!$B$2)^$L5)/((1+WACC!$B$2)^$L5-1)*$F5,0)</f>
        <v>148</v>
      </c>
      <c r="I5" t="s">
        <v>154</v>
      </c>
      <c r="J5">
        <v>60000</v>
      </c>
      <c r="K5">
        <v>0</v>
      </c>
      <c r="L5">
        <v>60</v>
      </c>
      <c r="M5" t="s">
        <v>154</v>
      </c>
      <c r="N5" s="35"/>
      <c r="O5">
        <v>0</v>
      </c>
      <c r="P5">
        <v>1</v>
      </c>
      <c r="Q5">
        <v>0</v>
      </c>
      <c r="R5">
        <v>0</v>
      </c>
      <c r="S5">
        <f t="shared" ref="S5:S53" si="0">1-SUM(P5:R5)</f>
        <v>0</v>
      </c>
      <c r="T5">
        <v>1</v>
      </c>
      <c r="U5" s="7" t="s">
        <v>154</v>
      </c>
      <c r="V5" s="7" t="s">
        <v>154</v>
      </c>
      <c r="W5" s="7" t="s">
        <v>154</v>
      </c>
      <c r="X5" s="7" t="s">
        <v>154</v>
      </c>
      <c r="Y5" s="7" t="s">
        <v>154</v>
      </c>
      <c r="Z5" s="7" t="s">
        <v>154</v>
      </c>
      <c r="AA5" s="7" t="s">
        <v>154</v>
      </c>
      <c r="AB5" s="7" t="s">
        <v>154</v>
      </c>
      <c r="AC5" s="7" t="s">
        <v>154</v>
      </c>
      <c r="AD5" s="7" t="s">
        <v>154</v>
      </c>
    </row>
    <row r="6" spans="1:30" x14ac:dyDescent="0.25">
      <c r="A6">
        <v>2</v>
      </c>
      <c r="B6" s="32" t="s">
        <v>272</v>
      </c>
      <c r="C6" t="s">
        <v>5</v>
      </c>
      <c r="D6" t="s">
        <v>134</v>
      </c>
      <c r="E6" t="s">
        <v>138</v>
      </c>
      <c r="F6">
        <v>1040</v>
      </c>
      <c r="H6" s="1">
        <f>ROUND((WACC!$B$2*(1+WACC!$B$2)^$L6)/((1+WACC!$B$2)^$L6-1)*$F6,0)</f>
        <v>68</v>
      </c>
      <c r="I6" t="s">
        <v>154</v>
      </c>
      <c r="J6">
        <v>12600</v>
      </c>
      <c r="K6">
        <v>1.35</v>
      </c>
      <c r="L6">
        <v>30</v>
      </c>
      <c r="M6" t="s">
        <v>154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154</v>
      </c>
      <c r="V6" s="7" t="s">
        <v>154</v>
      </c>
      <c r="W6" s="7" t="s">
        <v>154</v>
      </c>
      <c r="X6" s="7" t="s">
        <v>154</v>
      </c>
      <c r="Y6" s="7" t="s">
        <v>154</v>
      </c>
      <c r="Z6" s="7" t="s">
        <v>154</v>
      </c>
      <c r="AA6" s="7" t="s">
        <v>154</v>
      </c>
      <c r="AB6" s="7" t="s">
        <v>154</v>
      </c>
      <c r="AC6" s="7" t="s">
        <v>154</v>
      </c>
      <c r="AD6" s="7" t="s">
        <v>154</v>
      </c>
    </row>
    <row r="7" spans="1:30" x14ac:dyDescent="0.25">
      <c r="A7">
        <v>3</v>
      </c>
      <c r="B7" s="32" t="s">
        <v>273</v>
      </c>
      <c r="C7" t="s">
        <v>6</v>
      </c>
      <c r="D7" t="s">
        <v>134</v>
      </c>
      <c r="E7" t="s">
        <v>138</v>
      </c>
      <c r="F7">
        <v>1930</v>
      </c>
      <c r="H7" s="1">
        <f>ROUND((WACC!$B$2*(1+WACC!$B$2)^$L7)/((1+WACC!$B$2)^$L7-1)*$F7,0)</f>
        <v>126</v>
      </c>
      <c r="I7" t="s">
        <v>154</v>
      </c>
      <c r="J7">
        <v>36053</v>
      </c>
      <c r="K7">
        <v>2.7</v>
      </c>
      <c r="L7">
        <v>30</v>
      </c>
      <c r="M7" t="s">
        <v>154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154</v>
      </c>
      <c r="V7" s="7" t="s">
        <v>154</v>
      </c>
      <c r="W7" s="7" t="s">
        <v>154</v>
      </c>
      <c r="X7" s="7" t="s">
        <v>154</v>
      </c>
      <c r="Y7" s="7" t="s">
        <v>154</v>
      </c>
      <c r="Z7" s="7" t="s">
        <v>154</v>
      </c>
      <c r="AA7" s="7" t="s">
        <v>154</v>
      </c>
      <c r="AB7" s="7" t="s">
        <v>154</v>
      </c>
      <c r="AC7" s="7" t="s">
        <v>154</v>
      </c>
      <c r="AD7" s="7" t="s">
        <v>154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138</v>
      </c>
      <c r="F8">
        <v>3230</v>
      </c>
      <c r="H8" s="1">
        <f>ROUND((WACC!$B$2*(1+WACC!$B$2)^$L8)/((1+WACC!$B$2)^$L8-1)*$F8,0)</f>
        <v>229</v>
      </c>
      <c r="I8" t="s">
        <v>154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154</v>
      </c>
      <c r="V8" s="7" t="s">
        <v>154</v>
      </c>
      <c r="W8" s="7" t="s">
        <v>154</v>
      </c>
      <c r="X8" s="7" t="s">
        <v>154</v>
      </c>
      <c r="Y8" s="7" t="s">
        <v>154</v>
      </c>
      <c r="Z8" s="7" t="s">
        <v>154</v>
      </c>
      <c r="AA8" s="7" t="s">
        <v>154</v>
      </c>
      <c r="AB8" s="7" t="s">
        <v>154</v>
      </c>
      <c r="AC8" s="7" t="s">
        <v>154</v>
      </c>
      <c r="AD8" t="s">
        <v>154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138</v>
      </c>
      <c r="F9">
        <v>3400</v>
      </c>
      <c r="H9" s="1">
        <f>ROUND((WACC!$B$2*(1+WACC!$B$2)^$L9)/((1+WACC!$B$2)^$L9-1)*$F9,0)</f>
        <v>241</v>
      </c>
      <c r="I9" t="s">
        <v>154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353</v>
      </c>
      <c r="C10" t="s">
        <v>354</v>
      </c>
      <c r="D10" t="s">
        <v>132</v>
      </c>
      <c r="E10" t="s">
        <v>139</v>
      </c>
      <c r="F10">
        <v>420</v>
      </c>
      <c r="H10" s="1">
        <f>ROUND((WACC!$B$2*(1+WACC!$B$2)^$L10)/((1+WACC!$B$2)^$L10-1)*$F10,0)</f>
        <v>30</v>
      </c>
      <c r="I10" t="s">
        <v>154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154</v>
      </c>
      <c r="V10" s="7" t="s">
        <v>154</v>
      </c>
      <c r="W10" s="7" t="s">
        <v>154</v>
      </c>
      <c r="X10" s="7" t="s">
        <v>154</v>
      </c>
      <c r="Y10" s="7" t="s">
        <v>154</v>
      </c>
      <c r="Z10" s="7" t="s">
        <v>154</v>
      </c>
      <c r="AA10" s="7" t="s">
        <v>154</v>
      </c>
      <c r="AB10" s="7" t="s">
        <v>154</v>
      </c>
      <c r="AC10" s="7" t="s">
        <v>154</v>
      </c>
      <c r="AD10" s="7" t="s">
        <v>154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138</v>
      </c>
      <c r="F11">
        <v>5800</v>
      </c>
      <c r="H11" s="1">
        <f>ROUND((WACC!$B$2*(1+WACC!$B$2)^$L11)/((1+WACC!$B$2)^$L11-1)*$F11,0)</f>
        <v>338</v>
      </c>
      <c r="I11" t="s">
        <v>154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154</v>
      </c>
      <c r="V11" s="7" t="s">
        <v>154</v>
      </c>
      <c r="W11" s="7" t="s">
        <v>154</v>
      </c>
      <c r="X11" s="7" t="s">
        <v>154</v>
      </c>
      <c r="Y11" s="7" t="s">
        <v>154</v>
      </c>
      <c r="Z11" s="7" t="s">
        <v>154</v>
      </c>
      <c r="AA11" s="7" t="s">
        <v>154</v>
      </c>
      <c r="AB11" s="7" t="s">
        <v>154</v>
      </c>
      <c r="AC11" s="7" t="s">
        <v>154</v>
      </c>
      <c r="AD11" t="s">
        <v>154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138</v>
      </c>
      <c r="F12">
        <v>1700</v>
      </c>
      <c r="H12" s="1">
        <f>ROUND((WACC!$B$2*(1+WACC!$B$2)^$L12)/((1+WACC!$B$2)^$L12-1)*$F12,0)</f>
        <v>99</v>
      </c>
      <c r="I12" t="s">
        <v>154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154</v>
      </c>
      <c r="V12" s="7" t="s">
        <v>154</v>
      </c>
      <c r="W12" s="7" t="s">
        <v>154</v>
      </c>
      <c r="X12" s="7" t="s">
        <v>154</v>
      </c>
      <c r="Y12" s="7" t="s">
        <v>154</v>
      </c>
      <c r="Z12" s="7" t="s">
        <v>154</v>
      </c>
      <c r="AA12" s="7" t="s">
        <v>154</v>
      </c>
      <c r="AB12" s="7" t="s">
        <v>154</v>
      </c>
      <c r="AC12" s="7" t="s">
        <v>154</v>
      </c>
      <c r="AD12" t="s">
        <v>154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138</v>
      </c>
      <c r="F13">
        <v>1700</v>
      </c>
      <c r="H13" s="1">
        <f>ROUND((WACC!$B$2*(1+WACC!$B$2)^$L13)/((1+WACC!$B$2)^$L13-1)*$F13,0)</f>
        <v>99</v>
      </c>
      <c r="I13" t="s">
        <v>154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201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138</v>
      </c>
      <c r="F14">
        <v>2000</v>
      </c>
      <c r="H14" s="1">
        <f>ROUND((WACC!$B$2*(1+WACC!$B$2)^$L14)/((1+WACC!$B$2)^$L14-1)*$F14,0)</f>
        <v>117</v>
      </c>
      <c r="I14" t="s">
        <v>154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154</v>
      </c>
      <c r="V14" s="7" t="s">
        <v>154</v>
      </c>
      <c r="W14" s="7" t="s">
        <v>154</v>
      </c>
      <c r="X14" s="7" t="s">
        <v>154</v>
      </c>
      <c r="Y14" s="7" t="s">
        <v>154</v>
      </c>
      <c r="Z14" s="7" t="s">
        <v>154</v>
      </c>
      <c r="AA14" s="7" t="s">
        <v>154</v>
      </c>
      <c r="AB14" s="7" t="s">
        <v>154</v>
      </c>
      <c r="AC14" s="7" t="s">
        <v>154</v>
      </c>
      <c r="AD14" t="s">
        <v>154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138</v>
      </c>
      <c r="F15">
        <v>2105</v>
      </c>
      <c r="H15" s="1">
        <f>ROUND((WACC!$B$2*(1+WACC!$B$2)^$L15)/((1+WACC!$B$2)^$L15-1)*$F15,0)</f>
        <v>123</v>
      </c>
      <c r="I15" t="s">
        <v>154</v>
      </c>
      <c r="J15">
        <v>52625</v>
      </c>
      <c r="K15">
        <v>4.5</v>
      </c>
      <c r="L15">
        <v>40</v>
      </c>
      <c r="M15">
        <v>0.439</v>
      </c>
      <c r="N15" t="s">
        <v>203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202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138</v>
      </c>
      <c r="F16">
        <v>1200</v>
      </c>
      <c r="H16" s="1">
        <f>ROUND((WACC!$B$2*(1+WACC!$B$2)^$L16)/((1+WACC!$B$2)^$L16-1)*$F16,0)</f>
        <v>70</v>
      </c>
      <c r="I16" t="s">
        <v>154</v>
      </c>
      <c r="J16">
        <v>30000</v>
      </c>
      <c r="K16">
        <v>6</v>
      </c>
      <c r="L16">
        <v>40</v>
      </c>
      <c r="M16">
        <v>0.375</v>
      </c>
      <c r="N16" t="s">
        <v>219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154</v>
      </c>
      <c r="V16" s="7" t="s">
        <v>154</v>
      </c>
      <c r="W16" s="7" t="s">
        <v>154</v>
      </c>
      <c r="X16" s="7" t="s">
        <v>154</v>
      </c>
      <c r="Y16" s="7" t="s">
        <v>154</v>
      </c>
      <c r="Z16" s="7" t="s">
        <v>154</v>
      </c>
      <c r="AA16" s="7" t="s">
        <v>154</v>
      </c>
      <c r="AB16" s="7" t="s">
        <v>154</v>
      </c>
      <c r="AC16" s="7" t="s">
        <v>154</v>
      </c>
      <c r="AD16" t="s">
        <v>154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138</v>
      </c>
      <c r="F17">
        <v>1263</v>
      </c>
      <c r="H17" s="1">
        <f>ROUND((WACC!$B$2*(1+WACC!$B$2)^$L17)/((1+WACC!$B$2)^$L17-1)*$F17,0)</f>
        <v>74</v>
      </c>
      <c r="I17" t="s">
        <v>154</v>
      </c>
      <c r="J17">
        <v>30000</v>
      </c>
      <c r="K17">
        <v>6</v>
      </c>
      <c r="L17">
        <v>40</v>
      </c>
      <c r="M17">
        <v>0.375</v>
      </c>
      <c r="N17" t="s">
        <v>219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201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138</v>
      </c>
      <c r="F18">
        <v>1300</v>
      </c>
      <c r="H18" s="1">
        <f>ROUND((WACC!$B$2*(1+WACC!$B$2)^$L18)/((1+WACC!$B$2)^$L18-1)*$F18,0)</f>
        <v>76</v>
      </c>
      <c r="I18" t="s">
        <v>154</v>
      </c>
      <c r="J18">
        <v>25000</v>
      </c>
      <c r="K18">
        <v>6</v>
      </c>
      <c r="L18">
        <v>40</v>
      </c>
      <c r="M18">
        <v>0.42499999999999999</v>
      </c>
      <c r="N18" t="s">
        <v>219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154</v>
      </c>
      <c r="V18" s="7" t="s">
        <v>154</v>
      </c>
      <c r="W18" s="7" t="s">
        <v>154</v>
      </c>
      <c r="X18" s="7" t="s">
        <v>154</v>
      </c>
      <c r="Y18" s="7" t="s">
        <v>154</v>
      </c>
      <c r="Z18" s="7" t="s">
        <v>154</v>
      </c>
      <c r="AA18" s="7" t="s">
        <v>154</v>
      </c>
      <c r="AB18" s="7" t="s">
        <v>154</v>
      </c>
      <c r="AC18" s="7" t="s">
        <v>154</v>
      </c>
      <c r="AD18" t="s">
        <v>154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138</v>
      </c>
      <c r="F19">
        <v>1368</v>
      </c>
      <c r="H19" s="1">
        <f>ROUND((WACC!$B$2*(1+WACC!$B$2)^$L19)/((1+WACC!$B$2)^$L19-1)*$F19,0)</f>
        <v>80</v>
      </c>
      <c r="I19" t="s">
        <v>154</v>
      </c>
      <c r="J19">
        <v>25000</v>
      </c>
      <c r="K19">
        <v>6</v>
      </c>
      <c r="L19">
        <v>40</v>
      </c>
      <c r="M19">
        <v>0.42499999999999999</v>
      </c>
      <c r="N19" t="s">
        <v>219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201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138</v>
      </c>
      <c r="F20">
        <v>1900</v>
      </c>
      <c r="H20" s="1">
        <f>ROUND((WACC!$B$2*(1+WACC!$B$2)^$L20)/((1+WACC!$B$2)^$L20-1)*$F20,0)</f>
        <v>111</v>
      </c>
      <c r="I20" t="s">
        <v>154</v>
      </c>
      <c r="J20">
        <v>31000</v>
      </c>
      <c r="K20">
        <v>2.9</v>
      </c>
      <c r="L20">
        <v>40</v>
      </c>
      <c r="M20">
        <v>0.48499999999999999</v>
      </c>
      <c r="N20" t="s">
        <v>219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154</v>
      </c>
      <c r="V20" s="7" t="s">
        <v>154</v>
      </c>
      <c r="W20" s="7" t="s">
        <v>154</v>
      </c>
      <c r="X20" s="7" t="s">
        <v>154</v>
      </c>
      <c r="Y20" s="7" t="s">
        <v>154</v>
      </c>
      <c r="Z20" s="7" t="s">
        <v>154</v>
      </c>
      <c r="AA20" s="7" t="s">
        <v>154</v>
      </c>
      <c r="AB20" s="7" t="s">
        <v>154</v>
      </c>
      <c r="AC20" s="7" t="s">
        <v>154</v>
      </c>
      <c r="AD20" t="s">
        <v>154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138</v>
      </c>
      <c r="F21">
        <v>2000</v>
      </c>
      <c r="H21" s="1">
        <f>ROUND((WACC!$B$2*(1+WACC!$B$2)^$L21)/((1+WACC!$B$2)^$L21-1)*$F21,0)</f>
        <v>117</v>
      </c>
      <c r="I21" t="s">
        <v>154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138</v>
      </c>
      <c r="F22">
        <v>2300</v>
      </c>
      <c r="H22" s="1">
        <f>ROUND((WACC!$B$2*(1+WACC!$B$2)^$L22)/((1+WACC!$B$2)^$L22-1)*$F22,0)</f>
        <v>140</v>
      </c>
      <c r="I22" t="s">
        <v>154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154</v>
      </c>
      <c r="V22" s="7" t="s">
        <v>154</v>
      </c>
      <c r="W22" s="7" t="s">
        <v>154</v>
      </c>
      <c r="X22" s="7" t="s">
        <v>154</v>
      </c>
      <c r="Y22" s="7" t="s">
        <v>154</v>
      </c>
      <c r="Z22" s="7" t="s">
        <v>154</v>
      </c>
      <c r="AA22" s="7" t="s">
        <v>154</v>
      </c>
      <c r="AB22" s="7" t="s">
        <v>154</v>
      </c>
      <c r="AC22" s="7" t="s">
        <v>154</v>
      </c>
      <c r="AD22" t="s">
        <v>154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138</v>
      </c>
      <c r="F23">
        <v>400</v>
      </c>
      <c r="H23" s="1">
        <f>ROUND((WACC!$B$2*(1+WACC!$B$2)^$L23)/((1+WACC!$B$2)^$L23-1)*$F23,0)</f>
        <v>26</v>
      </c>
      <c r="I23" t="s">
        <v>154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154</v>
      </c>
      <c r="V23" s="7" t="s">
        <v>154</v>
      </c>
      <c r="W23" s="7" t="s">
        <v>154</v>
      </c>
      <c r="X23" s="7" t="s">
        <v>154</v>
      </c>
      <c r="Y23" s="7" t="s">
        <v>154</v>
      </c>
      <c r="Z23" s="7" t="s">
        <v>154</v>
      </c>
      <c r="AA23" s="7" t="s">
        <v>154</v>
      </c>
      <c r="AB23" s="7" t="s">
        <v>154</v>
      </c>
      <c r="AC23" s="7" t="s">
        <v>154</v>
      </c>
      <c r="AD23" t="s">
        <v>154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138</v>
      </c>
      <c r="F24">
        <v>400</v>
      </c>
      <c r="H24" s="1">
        <f>ROUND((WACC!$B$2*(1+WACC!$B$2)^$L24)/((1+WACC!$B$2)^$L24-1)*$F24,0)</f>
        <v>26</v>
      </c>
      <c r="I24" t="s">
        <v>154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204</v>
      </c>
    </row>
    <row r="25" spans="1:30" x14ac:dyDescent="0.25">
      <c r="A25" t="str">
        <f>tech_full!B17</f>
        <v>Nat Gas - Old OCGT</v>
      </c>
      <c r="B25" s="33" t="s">
        <v>205</v>
      </c>
      <c r="C25" t="s">
        <v>94</v>
      </c>
      <c r="D25" t="s">
        <v>130</v>
      </c>
      <c r="E25" t="s">
        <v>138</v>
      </c>
      <c r="F25">
        <v>454</v>
      </c>
      <c r="H25" s="1">
        <f>ROUND((WACC!$B$2*(1+WACC!$B$2)^$L25)/((1+WACC!$B$2)^$L25-1)*$F25,0)</f>
        <v>32</v>
      </c>
      <c r="I25" t="s">
        <v>154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154</v>
      </c>
      <c r="V25" s="7" t="s">
        <v>154</v>
      </c>
      <c r="W25" s="7" t="s">
        <v>154</v>
      </c>
      <c r="X25" s="7" t="s">
        <v>154</v>
      </c>
      <c r="Y25" s="7" t="s">
        <v>154</v>
      </c>
      <c r="Z25" s="7" t="s">
        <v>154</v>
      </c>
      <c r="AA25" s="7" t="s">
        <v>154</v>
      </c>
      <c r="AB25" s="7" t="s">
        <v>154</v>
      </c>
      <c r="AC25" s="7" t="s">
        <v>154</v>
      </c>
      <c r="AD25" t="s">
        <v>154</v>
      </c>
    </row>
    <row r="26" spans="1:30" x14ac:dyDescent="0.25">
      <c r="B26" s="33" t="s">
        <v>340</v>
      </c>
      <c r="C26" t="s">
        <v>95</v>
      </c>
      <c r="D26" t="s">
        <v>130</v>
      </c>
      <c r="E26" t="s">
        <v>138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206</v>
      </c>
      <c r="C27" t="s">
        <v>96</v>
      </c>
      <c r="D27" t="s">
        <v>130</v>
      </c>
      <c r="E27" t="s">
        <v>138</v>
      </c>
      <c r="F27">
        <v>590</v>
      </c>
      <c r="H27" s="1">
        <f>ROUND((WACC!$B$2*(1+WACC!$B$2)^$L27)/((1+WACC!$B$2)^$L27-1)*$F27,0)</f>
        <v>42</v>
      </c>
      <c r="I27" t="s">
        <v>154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341</v>
      </c>
      <c r="C28" t="s">
        <v>97</v>
      </c>
      <c r="D28" t="s">
        <v>130</v>
      </c>
      <c r="E28" t="s">
        <v>138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138</v>
      </c>
      <c r="F29">
        <v>800</v>
      </c>
      <c r="H29" s="1">
        <f>ROUND((WACC!$B$2*(1+WACC!$B$2)^$L29)/((1+WACC!$B$2)^$L29-1)*$F29,0)</f>
        <v>52</v>
      </c>
      <c r="I29" t="s">
        <v>154</v>
      </c>
      <c r="J29">
        <v>20000</v>
      </c>
      <c r="K29">
        <v>4</v>
      </c>
      <c r="L29">
        <v>30</v>
      </c>
      <c r="M29">
        <v>0.56000000000000005</v>
      </c>
      <c r="N29" t="s">
        <v>221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154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138</v>
      </c>
      <c r="F30">
        <v>842</v>
      </c>
      <c r="H30" s="1">
        <f>ROUND((WACC!$B$2*(1+WACC!$B$2)^$L30)/((1+WACC!$B$2)^$L30-1)*$F30,0)</f>
        <v>55</v>
      </c>
      <c r="I30" t="s">
        <v>154</v>
      </c>
      <c r="J30">
        <v>20000</v>
      </c>
      <c r="K30">
        <v>4</v>
      </c>
      <c r="L30">
        <v>30</v>
      </c>
      <c r="M30">
        <v>0.56000000000000005</v>
      </c>
      <c r="N30" t="s">
        <v>220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138</v>
      </c>
      <c r="F31">
        <v>836</v>
      </c>
      <c r="H31" s="1">
        <f>ROUND((WACC!$B$2*(1+WACC!$B$2)^$L31)/((1+WACC!$B$2)^$L31-1)*$F31,0)</f>
        <v>59</v>
      </c>
      <c r="I31" t="s">
        <v>154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154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138</v>
      </c>
      <c r="F32">
        <v>880</v>
      </c>
      <c r="H32" s="1">
        <f>ROUND((WACC!$B$2*(1+WACC!$B$2)^$L32)/((1+WACC!$B$2)^$L32-1)*$F32,0)</f>
        <v>62</v>
      </c>
      <c r="I32" t="s">
        <v>154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138</v>
      </c>
      <c r="F33">
        <v>902.5</v>
      </c>
      <c r="H33" s="1">
        <f>ROUND((WACC!$B$2*(1+WACC!$B$2)^$L33)/((1+WACC!$B$2)^$L33-1)*$F33,0)</f>
        <v>64</v>
      </c>
      <c r="I33" t="s">
        <v>154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154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138</v>
      </c>
      <c r="F34">
        <v>950</v>
      </c>
      <c r="H34" s="1">
        <f>ROUND((WACC!$B$2*(1+WACC!$B$2)^$L34)/((1+WACC!$B$2)^$L34-1)*$F34,0)</f>
        <v>67</v>
      </c>
      <c r="I34" t="s">
        <v>154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207</v>
      </c>
      <c r="C35" t="s">
        <v>104</v>
      </c>
      <c r="D35" t="s">
        <v>130</v>
      </c>
      <c r="E35" t="s">
        <v>138</v>
      </c>
      <c r="F35">
        <v>60</v>
      </c>
      <c r="H35" s="1">
        <f>ROUND((WACC!$B$2*(1+WACC!$B$2)^$L35)/((1+WACC!$B$2)^$L35-1)*$F35,0)</f>
        <v>4</v>
      </c>
      <c r="I35" t="s">
        <v>154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154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138</v>
      </c>
      <c r="F36">
        <v>400</v>
      </c>
      <c r="H36" s="1">
        <f>ROUND((WACC!$B$2*(1+WACC!$B$2)^$L36)/((1+WACC!$B$2)^$L36-1)*$F36,0)</f>
        <v>26</v>
      </c>
      <c r="I36" t="s">
        <v>154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154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138</v>
      </c>
      <c r="F37">
        <v>400</v>
      </c>
      <c r="H37" s="1">
        <f>ROUND((WACC!$B$2*(1+WACC!$B$2)^$L37)/((1+WACC!$B$2)^$L37-1)*$F37,0)</f>
        <v>26</v>
      </c>
      <c r="I37" t="s">
        <v>154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204</v>
      </c>
    </row>
    <row r="38" spans="1:30" x14ac:dyDescent="0.25">
      <c r="A38" t="str">
        <f>tech_full!B28</f>
        <v>Oil - OCGT</v>
      </c>
      <c r="B38" s="33" t="s">
        <v>208</v>
      </c>
      <c r="C38" t="s">
        <v>107</v>
      </c>
      <c r="D38" t="s">
        <v>131</v>
      </c>
      <c r="E38" t="s">
        <v>138</v>
      </c>
      <c r="F38">
        <v>378</v>
      </c>
      <c r="H38" s="1">
        <f>ROUND((WACC!$B$2*(1+WACC!$B$2)^$L38)/((1+WACC!$B$2)^$L38-1)*$F38,0)</f>
        <v>27</v>
      </c>
      <c r="I38" t="s">
        <v>154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154</v>
      </c>
    </row>
    <row r="39" spans="1:30" x14ac:dyDescent="0.25">
      <c r="B39" s="33" t="s">
        <v>342</v>
      </c>
      <c r="C39" t="s">
        <v>108</v>
      </c>
      <c r="D39" t="s">
        <v>131</v>
      </c>
      <c r="E39" t="s">
        <v>138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138</v>
      </c>
      <c r="F40">
        <v>800</v>
      </c>
      <c r="H40" s="1">
        <f>ROUND((WACC!$B$2*(1+WACC!$B$2)^$L40)/((1+WACC!$B$2)^$L40-1)*$F40,0)</f>
        <v>57</v>
      </c>
      <c r="I40" t="s">
        <v>154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154</v>
      </c>
    </row>
    <row r="41" spans="1:30" x14ac:dyDescent="0.25">
      <c r="A41" t="str">
        <f>tech_full!B30</f>
        <v>Oil - Combined Cycle CoGen</v>
      </c>
      <c r="B41" s="33" t="s">
        <v>140</v>
      </c>
      <c r="C41" t="s">
        <v>110</v>
      </c>
      <c r="D41" t="s">
        <v>131</v>
      </c>
      <c r="E41" t="s">
        <v>138</v>
      </c>
      <c r="F41">
        <v>842</v>
      </c>
      <c r="H41" s="1">
        <f>ROUND((WACC!$B$2*(1+WACC!$B$2)^$L41)/((1+WACC!$B$2)^$L41-1)*$F41,0)</f>
        <v>60</v>
      </c>
      <c r="I41" t="s">
        <v>154</v>
      </c>
      <c r="J41">
        <v>25000</v>
      </c>
      <c r="K41">
        <v>4</v>
      </c>
      <c r="L41">
        <v>25</v>
      </c>
      <c r="M41">
        <v>0.47</v>
      </c>
      <c r="N41" t="s">
        <v>222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204</v>
      </c>
    </row>
    <row r="42" spans="1:30" x14ac:dyDescent="0.25">
      <c r="A42" t="str">
        <f>tech_full!B36</f>
        <v>Power - Heatpump Compression</v>
      </c>
      <c r="B42" s="35" t="s">
        <v>210</v>
      </c>
      <c r="C42" t="s">
        <v>116</v>
      </c>
      <c r="D42" t="s">
        <v>135</v>
      </c>
      <c r="E42" t="s">
        <v>139</v>
      </c>
      <c r="F42">
        <v>660</v>
      </c>
      <c r="H42" s="1">
        <f>ROUND((WACC!$B$2*(1+WACC!$B$2)^$L42)/((1+WACC!$B$2)^$L42-1)*$F42,0)</f>
        <v>47</v>
      </c>
      <c r="I42" t="s">
        <v>154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154</v>
      </c>
    </row>
    <row r="43" spans="1:30" x14ac:dyDescent="0.25">
      <c r="A43" t="str">
        <f>tech_full!B37</f>
        <v>Power - Heatpump Absorption</v>
      </c>
      <c r="B43" s="35" t="s">
        <v>211</v>
      </c>
      <c r="C43" t="s">
        <v>212</v>
      </c>
      <c r="D43" t="s">
        <v>135</v>
      </c>
      <c r="E43" t="s">
        <v>139</v>
      </c>
      <c r="F43">
        <v>560</v>
      </c>
      <c r="H43" s="1">
        <f>ROUND((WACC!$B$2*(1+WACC!$B$2)^$L43)/((1+WACC!$B$2)^$L43-1)*$F43,0)</f>
        <v>40</v>
      </c>
      <c r="I43" t="s">
        <v>154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154</v>
      </c>
    </row>
    <row r="44" spans="1:30" x14ac:dyDescent="0.25">
      <c r="A44" t="str">
        <f>tech_full!B38</f>
        <v>Power - Electric Boiler</v>
      </c>
      <c r="B44" s="35" t="s">
        <v>213</v>
      </c>
      <c r="C44" t="s">
        <v>214</v>
      </c>
      <c r="D44" t="s">
        <v>135</v>
      </c>
      <c r="E44" t="s">
        <v>139</v>
      </c>
      <c r="F44">
        <v>150</v>
      </c>
      <c r="H44" s="1">
        <f>ROUND((WACC!$B$2*(1+WACC!$B$2)^$L44)/((1+WACC!$B$2)^$L44-1)*$F44,0)</f>
        <v>12</v>
      </c>
      <c r="I44" t="s">
        <v>154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279</v>
      </c>
      <c r="C45" t="s">
        <v>117</v>
      </c>
      <c r="D45" t="s">
        <v>135</v>
      </c>
      <c r="E45" t="s">
        <v>138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154</v>
      </c>
      <c r="V45" s="7" t="s">
        <v>154</v>
      </c>
      <c r="W45" s="7" t="s">
        <v>154</v>
      </c>
      <c r="X45" s="7" t="s">
        <v>154</v>
      </c>
      <c r="Y45" s="7" t="s">
        <v>154</v>
      </c>
      <c r="Z45" s="7" t="s">
        <v>154</v>
      </c>
      <c r="AA45" s="7" t="s">
        <v>154</v>
      </c>
      <c r="AB45" s="7" t="s">
        <v>154</v>
      </c>
      <c r="AC45" s="7" t="s">
        <v>154</v>
      </c>
      <c r="AD45" s="7" t="s">
        <v>154</v>
      </c>
    </row>
    <row r="46" spans="1:30" x14ac:dyDescent="0.25">
      <c r="A46" t="str">
        <f>tech_full!B31</f>
        <v>Hydro - Run-of-River</v>
      </c>
      <c r="B46" s="34" t="s">
        <v>314</v>
      </c>
      <c r="C46" t="s">
        <v>305</v>
      </c>
      <c r="D46" t="s">
        <v>285</v>
      </c>
      <c r="E46" t="s">
        <v>138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154</v>
      </c>
      <c r="J46">
        <v>20000</v>
      </c>
      <c r="K46">
        <v>0</v>
      </c>
      <c r="L46">
        <v>50</v>
      </c>
      <c r="M46">
        <v>0.9</v>
      </c>
      <c r="N46" t="s">
        <v>281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315</v>
      </c>
      <c r="C47" t="s">
        <v>306</v>
      </c>
      <c r="D47" t="s">
        <v>285</v>
      </c>
      <c r="E47" t="s">
        <v>138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154</v>
      </c>
      <c r="J47">
        <v>20000</v>
      </c>
      <c r="K47">
        <v>0</v>
      </c>
      <c r="L47">
        <v>50</v>
      </c>
      <c r="M47">
        <v>0.9</v>
      </c>
      <c r="N47" t="s">
        <v>281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316</v>
      </c>
      <c r="C48" t="s">
        <v>307</v>
      </c>
      <c r="D48" t="s">
        <v>285</v>
      </c>
      <c r="E48" t="s">
        <v>138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154</v>
      </c>
      <c r="J48">
        <v>20000</v>
      </c>
      <c r="K48">
        <v>0</v>
      </c>
      <c r="L48">
        <v>50</v>
      </c>
      <c r="M48">
        <v>0.9</v>
      </c>
      <c r="N48" t="s">
        <v>281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311</v>
      </c>
      <c r="C49" t="s">
        <v>308</v>
      </c>
      <c r="D49" t="s">
        <v>285</v>
      </c>
      <c r="E49" t="s">
        <v>138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154</v>
      </c>
      <c r="J49">
        <v>20000</v>
      </c>
      <c r="K49">
        <v>0</v>
      </c>
      <c r="L49">
        <v>50</v>
      </c>
      <c r="M49">
        <v>0.9</v>
      </c>
      <c r="N49" t="s">
        <v>221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154</v>
      </c>
      <c r="V49" s="7" t="s">
        <v>154</v>
      </c>
      <c r="W49" s="7" t="s">
        <v>154</v>
      </c>
      <c r="X49" s="7" t="s">
        <v>154</v>
      </c>
      <c r="Y49" s="7" t="s">
        <v>154</v>
      </c>
      <c r="Z49" s="7" t="s">
        <v>154</v>
      </c>
      <c r="AA49" s="7" t="s">
        <v>154</v>
      </c>
      <c r="AB49" s="7" t="s">
        <v>154</v>
      </c>
      <c r="AC49" s="7" t="s">
        <v>154</v>
      </c>
      <c r="AD49" s="7" t="s">
        <v>154</v>
      </c>
    </row>
    <row r="50" spans="2:30" x14ac:dyDescent="0.25">
      <c r="B50" s="34" t="s">
        <v>312</v>
      </c>
      <c r="C50" t="s">
        <v>309</v>
      </c>
      <c r="D50" t="s">
        <v>285</v>
      </c>
      <c r="E50" t="s">
        <v>138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154</v>
      </c>
      <c r="J50">
        <v>20000</v>
      </c>
      <c r="K50">
        <v>0</v>
      </c>
      <c r="L50">
        <v>50</v>
      </c>
      <c r="M50">
        <v>0.9</v>
      </c>
      <c r="N50" t="s">
        <v>221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154</v>
      </c>
      <c r="V50" s="7" t="s">
        <v>154</v>
      </c>
      <c r="W50" s="7" t="s">
        <v>154</v>
      </c>
      <c r="X50" s="7" t="s">
        <v>154</v>
      </c>
      <c r="Y50" s="7" t="s">
        <v>154</v>
      </c>
      <c r="Z50" s="7" t="s">
        <v>154</v>
      </c>
      <c r="AA50" s="7" t="s">
        <v>154</v>
      </c>
      <c r="AB50" s="7" t="s">
        <v>154</v>
      </c>
      <c r="AC50" s="7" t="s">
        <v>154</v>
      </c>
      <c r="AD50" s="7" t="s">
        <v>154</v>
      </c>
    </row>
    <row r="51" spans="2:30" x14ac:dyDescent="0.25">
      <c r="B51" s="34" t="s">
        <v>313</v>
      </c>
      <c r="C51" t="s">
        <v>310</v>
      </c>
      <c r="D51" t="s">
        <v>285</v>
      </c>
      <c r="E51" t="s">
        <v>138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154</v>
      </c>
      <c r="J51">
        <v>20000</v>
      </c>
      <c r="K51">
        <v>0</v>
      </c>
      <c r="L51">
        <v>50</v>
      </c>
      <c r="M51">
        <v>0.9</v>
      </c>
      <c r="N51" t="s">
        <v>221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154</v>
      </c>
      <c r="V51" s="7" t="s">
        <v>154</v>
      </c>
      <c r="W51" s="7" t="s">
        <v>154</v>
      </c>
      <c r="X51" s="7" t="s">
        <v>154</v>
      </c>
      <c r="Y51" s="7" t="s">
        <v>154</v>
      </c>
      <c r="Z51" s="7" t="s">
        <v>154</v>
      </c>
      <c r="AA51" s="7" t="s">
        <v>154</v>
      </c>
      <c r="AB51" s="7" t="s">
        <v>154</v>
      </c>
      <c r="AC51" s="7" t="s">
        <v>154</v>
      </c>
      <c r="AD51" s="7" t="s">
        <v>154</v>
      </c>
    </row>
    <row r="52" spans="2:30" x14ac:dyDescent="0.25">
      <c r="B52" s="34" t="s">
        <v>280</v>
      </c>
      <c r="C52" t="s">
        <v>258</v>
      </c>
      <c r="D52" t="s">
        <v>135</v>
      </c>
      <c r="E52" t="s">
        <v>138</v>
      </c>
      <c r="F52">
        <v>2575</v>
      </c>
      <c r="G52" s="1">
        <v>2</v>
      </c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282</v>
      </c>
      <c r="O52">
        <v>0</v>
      </c>
      <c r="P52">
        <v>0</v>
      </c>
      <c r="Q52">
        <v>1</v>
      </c>
      <c r="R52">
        <v>0</v>
      </c>
      <c r="S52">
        <f t="shared" si="0"/>
        <v>0</v>
      </c>
      <c r="T52">
        <v>1</v>
      </c>
      <c r="U52" s="7" t="s">
        <v>154</v>
      </c>
      <c r="V52" s="7" t="s">
        <v>154</v>
      </c>
      <c r="W52" s="7" t="s">
        <v>154</v>
      </c>
      <c r="X52" s="7" t="s">
        <v>154</v>
      </c>
      <c r="Y52" s="7" t="s">
        <v>154</v>
      </c>
      <c r="Z52" s="7" t="s">
        <v>154</v>
      </c>
      <c r="AA52" s="7" t="s">
        <v>154</v>
      </c>
      <c r="AB52" s="7" t="s">
        <v>154</v>
      </c>
      <c r="AC52" s="7" t="s">
        <v>154</v>
      </c>
      <c r="AD52" s="7" t="s">
        <v>154</v>
      </c>
    </row>
    <row r="53" spans="2:30" x14ac:dyDescent="0.25">
      <c r="B53" s="43" t="s">
        <v>328</v>
      </c>
      <c r="C53" t="s">
        <v>329</v>
      </c>
      <c r="D53" t="s">
        <v>135</v>
      </c>
      <c r="E53" t="s">
        <v>138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154</v>
      </c>
      <c r="J53" s="1">
        <v>9</v>
      </c>
      <c r="K53" s="1">
        <v>0</v>
      </c>
      <c r="L53" s="1">
        <v>40</v>
      </c>
      <c r="M53" s="1">
        <v>1</v>
      </c>
      <c r="N53" t="s">
        <v>336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154</v>
      </c>
      <c r="V53" s="7" t="s">
        <v>154</v>
      </c>
      <c r="W53" s="7" t="s">
        <v>154</v>
      </c>
      <c r="X53" s="7" t="s">
        <v>154</v>
      </c>
      <c r="Y53" s="7" t="s">
        <v>154</v>
      </c>
      <c r="Z53" s="7" t="s">
        <v>154</v>
      </c>
      <c r="AA53" s="7" t="s">
        <v>154</v>
      </c>
      <c r="AB53" s="7" t="s">
        <v>154</v>
      </c>
      <c r="AC53" s="7" t="s">
        <v>154</v>
      </c>
      <c r="AD53" s="7" t="s">
        <v>154</v>
      </c>
    </row>
    <row r="54" spans="2:30" x14ac:dyDescent="0.25">
      <c r="G54" s="1"/>
      <c r="H54" s="1"/>
      <c r="I54" s="1"/>
      <c r="J54" s="1"/>
      <c r="K54" s="1"/>
      <c r="L54" s="1"/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O20" sqref="O20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175</v>
      </c>
      <c r="E1" s="14" t="s">
        <v>176</v>
      </c>
      <c r="F1" s="14" t="s">
        <v>177</v>
      </c>
      <c r="G1" s="52" t="s">
        <v>178</v>
      </c>
      <c r="H1" s="14" t="s">
        <v>179</v>
      </c>
      <c r="I1" s="14" t="s">
        <v>180</v>
      </c>
      <c r="J1" s="52" t="s">
        <v>181</v>
      </c>
      <c r="K1" s="14" t="s">
        <v>182</v>
      </c>
      <c r="L1" s="14" t="s">
        <v>183</v>
      </c>
      <c r="M1" s="14" t="s">
        <v>184</v>
      </c>
      <c r="N1" s="14" t="s">
        <v>185</v>
      </c>
      <c r="O1" s="52" t="s">
        <v>186</v>
      </c>
      <c r="P1" s="14" t="s">
        <v>187</v>
      </c>
      <c r="Q1" s="14" t="s">
        <v>188</v>
      </c>
      <c r="R1" s="14" t="s">
        <v>215</v>
      </c>
      <c r="S1" s="14" t="s">
        <v>189</v>
      </c>
      <c r="T1" s="14" t="s">
        <v>190</v>
      </c>
      <c r="U1" s="14" t="s">
        <v>191</v>
      </c>
      <c r="V1" s="14" t="s">
        <v>192</v>
      </c>
      <c r="W1" s="14" t="s">
        <v>188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193</v>
      </c>
      <c r="F2" t="s">
        <v>194</v>
      </c>
      <c r="G2" s="47" t="s">
        <v>195</v>
      </c>
      <c r="H2" t="s">
        <v>196</v>
      </c>
      <c r="I2" t="s">
        <v>197</v>
      </c>
      <c r="J2" s="47" t="s">
        <v>198</v>
      </c>
      <c r="K2" t="s">
        <v>199</v>
      </c>
      <c r="L2" t="s">
        <v>200</v>
      </c>
      <c r="O2" s="47"/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154</v>
      </c>
      <c r="H3" t="s">
        <v>154</v>
      </c>
      <c r="I3" t="s">
        <v>154</v>
      </c>
      <c r="J3" t="s">
        <v>154</v>
      </c>
      <c r="K3" t="s">
        <v>154</v>
      </c>
      <c r="L3" t="s">
        <v>154</v>
      </c>
      <c r="M3" t="s">
        <v>154</v>
      </c>
      <c r="N3" t="s">
        <v>154</v>
      </c>
      <c r="O3" t="s">
        <v>154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154</v>
      </c>
      <c r="H4" t="s">
        <v>154</v>
      </c>
      <c r="I4" t="s">
        <v>154</v>
      </c>
      <c r="J4" t="s">
        <v>154</v>
      </c>
      <c r="K4" t="s">
        <v>154</v>
      </c>
      <c r="L4" t="s">
        <v>154</v>
      </c>
      <c r="M4" t="s">
        <v>154</v>
      </c>
      <c r="N4" t="s">
        <v>154</v>
      </c>
      <c r="O4" t="s">
        <v>154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 s="29">
        <v>1</v>
      </c>
      <c r="F5" s="29">
        <v>0.35199999999999998</v>
      </c>
      <c r="G5" s="47">
        <v>0.15</v>
      </c>
      <c r="H5" s="29">
        <f>L5/J5</f>
        <v>0.52500000000000002</v>
      </c>
      <c r="I5" s="49">
        <f>J5*O5</f>
        <v>1.3333333333333333</v>
      </c>
      <c r="J5" s="45">
        <v>1.4814814814814814</v>
      </c>
      <c r="K5" s="49">
        <f>E5-G5*I5</f>
        <v>0.8</v>
      </c>
      <c r="L5" s="49">
        <f>E5-G5*J5</f>
        <v>0.77777777777777779</v>
      </c>
      <c r="M5" s="50">
        <f>(E5+G5*I5)/F5</f>
        <v>3.4090909090909092</v>
      </c>
      <c r="N5" s="51">
        <f>$F5*(1+((1-$G5)/($H5+$G5))*($I5/$J5))</f>
        <v>0.75093333333333323</v>
      </c>
      <c r="O5" s="48">
        <v>0.9</v>
      </c>
      <c r="P5">
        <v>0</v>
      </c>
      <c r="Q5" t="s">
        <v>201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154</v>
      </c>
      <c r="H6" t="s">
        <v>154</v>
      </c>
      <c r="I6" t="s">
        <v>154</v>
      </c>
      <c r="J6" t="s">
        <v>154</v>
      </c>
      <c r="K6" t="s">
        <v>154</v>
      </c>
      <c r="L6" t="s">
        <v>154</v>
      </c>
      <c r="M6" t="s">
        <v>154</v>
      </c>
      <c r="N6" t="s">
        <v>154</v>
      </c>
      <c r="O6" t="s">
        <v>154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7">
        <v>0.15</v>
      </c>
      <c r="H7" s="29">
        <f>L7/J7</f>
        <v>0.66000000000000014</v>
      </c>
      <c r="I7" s="26">
        <f>J7*O7</f>
        <v>1.1111111111111112</v>
      </c>
      <c r="J7" s="45">
        <v>1.2345679012345678</v>
      </c>
      <c r="K7" s="26">
        <f>E7-G7*I7</f>
        <v>0.83333333333333337</v>
      </c>
      <c r="L7" s="26">
        <f>E7-G7*J7</f>
        <v>0.81481481481481488</v>
      </c>
      <c r="M7" s="27">
        <f>(E7+G7*I7)/F7</f>
        <v>2.6575550493545941</v>
      </c>
      <c r="N7" s="9">
        <f>$F7*(1+((1-$G7)/($H7+$G7))*($I7/$J7))</f>
        <v>0.8536111111111111</v>
      </c>
      <c r="O7" s="48">
        <v>0.9</v>
      </c>
      <c r="P7" s="15">
        <v>1</v>
      </c>
      <c r="Q7" s="15" t="s">
        <v>202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203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154</v>
      </c>
      <c r="H8" t="s">
        <v>154</v>
      </c>
      <c r="I8" t="s">
        <v>154</v>
      </c>
      <c r="J8" t="s">
        <v>154</v>
      </c>
      <c r="K8" t="s">
        <v>154</v>
      </c>
      <c r="L8" t="s">
        <v>154</v>
      </c>
      <c r="M8" t="s">
        <v>154</v>
      </c>
      <c r="N8" t="s">
        <v>154</v>
      </c>
      <c r="O8" t="s">
        <v>154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219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7">
        <v>0.15</v>
      </c>
      <c r="H9" s="29">
        <f>L9/J9</f>
        <v>0.37631578947368427</v>
      </c>
      <c r="I9" s="26">
        <f>J9*O9</f>
        <v>1.71</v>
      </c>
      <c r="J9" s="45">
        <v>1.9</v>
      </c>
      <c r="K9" s="26">
        <f>E9-G9*I9</f>
        <v>0.74350000000000005</v>
      </c>
      <c r="L9" s="26">
        <f>E9-G9*J9</f>
        <v>0.71500000000000008</v>
      </c>
      <c r="M9" s="27">
        <f>(E9+G9*I9)/F9</f>
        <v>3.3506666666666667</v>
      </c>
      <c r="N9" s="9">
        <f>$F9*(1+((1-$G9)/($H9+$G9))*($I9/$J9))</f>
        <v>0.92006250000000001</v>
      </c>
      <c r="O9" s="48">
        <v>0.9</v>
      </c>
      <c r="P9">
        <v>0</v>
      </c>
      <c r="Q9" t="s">
        <v>201</v>
      </c>
      <c r="S9">
        <f>ROUND(S8/0.95,0)</f>
        <v>1263</v>
      </c>
      <c r="T9">
        <v>6</v>
      </c>
      <c r="U9">
        <v>30000</v>
      </c>
      <c r="V9" s="29">
        <v>40</v>
      </c>
      <c r="W9" t="s">
        <v>219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219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7">
        <v>0.15</v>
      </c>
      <c r="H11">
        <f>L11/J11</f>
        <v>0.43823529411764706</v>
      </c>
      <c r="I11" s="27">
        <f>J11*O11</f>
        <v>1.53</v>
      </c>
      <c r="J11" s="46">
        <v>1.7</v>
      </c>
      <c r="K11" s="27">
        <f>E11-G11*I11</f>
        <v>0.77049999999999996</v>
      </c>
      <c r="L11" s="27">
        <f>E11-G11*J11</f>
        <v>0.745</v>
      </c>
      <c r="M11" s="27">
        <f>(E11+G11*I11)/F11</f>
        <v>2.8929411764705883</v>
      </c>
      <c r="N11" s="9">
        <f>$F11*(1+((1-$G11)/($H11+$G11))*($I11/$J11))</f>
        <v>0.97771249999999998</v>
      </c>
      <c r="O11" s="48">
        <v>0.9</v>
      </c>
      <c r="P11" s="15">
        <v>1</v>
      </c>
      <c r="Q11" t="s">
        <v>201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219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154</v>
      </c>
      <c r="H12" t="s">
        <v>154</v>
      </c>
      <c r="I12" t="s">
        <v>154</v>
      </c>
      <c r="J12" t="s">
        <v>154</v>
      </c>
      <c r="K12" t="s">
        <v>154</v>
      </c>
      <c r="L12" t="s">
        <v>154</v>
      </c>
      <c r="M12" t="s">
        <v>154</v>
      </c>
      <c r="N12" t="s">
        <v>154</v>
      </c>
      <c r="O12" t="s">
        <v>154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219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7">
        <v>0.15</v>
      </c>
      <c r="H13" s="29">
        <f>L13/J13</f>
        <v>0.68333333333333346</v>
      </c>
      <c r="I13" s="27">
        <f>J13*O13</f>
        <v>1.08</v>
      </c>
      <c r="J13" s="46">
        <v>1.2</v>
      </c>
      <c r="K13" s="27">
        <f>E13-G13*I13</f>
        <v>0.83799999999999997</v>
      </c>
      <c r="L13" s="27">
        <f>E13-G13*J13</f>
        <v>0.82000000000000006</v>
      </c>
      <c r="M13" s="27">
        <f>(E13+G13*I13)/F13</f>
        <v>2.3958762886597937</v>
      </c>
      <c r="N13" s="9">
        <f>$F13*(1+((1-$G13)/($H13+$G13))*($I13/$J13))</f>
        <v>0.93022999999999989</v>
      </c>
      <c r="O13" s="48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7">
        <v>0.15</v>
      </c>
      <c r="H16" s="29">
        <f>L16/J16</f>
        <v>0.55000000000000016</v>
      </c>
      <c r="I16" s="26">
        <f>J16*O16</f>
        <v>1.2857142857142856</v>
      </c>
      <c r="J16" s="45">
        <v>1.4285714285714284</v>
      </c>
      <c r="K16" s="26">
        <f>E16-G16*I16</f>
        <v>0.80714285714285716</v>
      </c>
      <c r="L16" s="26">
        <f>E16-G16*J16</f>
        <v>0.78571428571428581</v>
      </c>
      <c r="M16" s="27">
        <f>(E16+G16*I16)/F16</f>
        <v>2.930852930852931</v>
      </c>
      <c r="N16" s="9">
        <f>$F16*(1+((1-$G16)/($H16+$G16))*($I16/$J16))</f>
        <v>0.85179285714285691</v>
      </c>
      <c r="O16" s="48">
        <v>0.9</v>
      </c>
      <c r="Q16" t="s">
        <v>204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205</v>
      </c>
      <c r="C17" t="s">
        <v>94</v>
      </c>
      <c r="D17">
        <v>1980</v>
      </c>
      <c r="E17">
        <v>1</v>
      </c>
      <c r="F17">
        <v>0.32800000000000001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206</v>
      </c>
      <c r="C18" t="s">
        <v>96</v>
      </c>
      <c r="D18">
        <v>2020</v>
      </c>
      <c r="E18">
        <v>1</v>
      </c>
      <c r="F18">
        <v>0.42</v>
      </c>
      <c r="G18" t="s">
        <v>154</v>
      </c>
      <c r="H18" t="s">
        <v>154</v>
      </c>
      <c r="I18" t="s">
        <v>154</v>
      </c>
      <c r="J18" t="s">
        <v>154</v>
      </c>
      <c r="K18" t="s">
        <v>154</v>
      </c>
      <c r="L18" t="s">
        <v>154</v>
      </c>
      <c r="M18" t="s">
        <v>154</v>
      </c>
      <c r="N18" t="s">
        <v>154</v>
      </c>
      <c r="O18" t="s">
        <v>154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221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7">
        <v>0.15</v>
      </c>
      <c r="H20" s="29">
        <f>L20/J20</f>
        <v>0.96111111111111103</v>
      </c>
      <c r="I20" s="27">
        <f>J20*O20</f>
        <v>0.81</v>
      </c>
      <c r="J20" s="46">
        <v>0.9</v>
      </c>
      <c r="K20" s="27">
        <f>E20-G20*I20</f>
        <v>0.87850000000000006</v>
      </c>
      <c r="L20" s="27">
        <f>E20-G20*J20</f>
        <v>0.86499999999999999</v>
      </c>
      <c r="M20" s="27">
        <f>(E20+G20*I20)/F20</f>
        <v>2.0026785714285711</v>
      </c>
      <c r="N20" s="9">
        <f>$F20*(1+((1-$G20)/($H20+$G20))*($I20/$J20))</f>
        <v>0.94556000000000018</v>
      </c>
      <c r="O20" s="48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220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154</v>
      </c>
      <c r="H21" t="s">
        <v>154</v>
      </c>
      <c r="I21" t="s">
        <v>154</v>
      </c>
      <c r="J21" t="s">
        <v>154</v>
      </c>
      <c r="K21" t="s">
        <v>154</v>
      </c>
      <c r="L21" t="s">
        <v>154</v>
      </c>
      <c r="M21" t="s">
        <v>154</v>
      </c>
      <c r="N21" t="s">
        <v>154</v>
      </c>
      <c r="O21" t="s">
        <v>154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7">
        <v>0.15</v>
      </c>
      <c r="H22" s="29">
        <f>L22/J22</f>
        <v>1.2785714285714287</v>
      </c>
      <c r="I22" s="27">
        <f t="shared" ref="I22" si="0">J22*O22</f>
        <v>0.63</v>
      </c>
      <c r="J22" s="46">
        <v>0.7</v>
      </c>
      <c r="K22" s="27">
        <f t="shared" ref="K22" si="1">E22-G22*I22</f>
        <v>0.90549999999999997</v>
      </c>
      <c r="L22" s="27">
        <f t="shared" ref="L22" si="2">E22-G22*J22</f>
        <v>0.89500000000000002</v>
      </c>
      <c r="M22" s="27">
        <f t="shared" ref="M22" si="3">(E22+G22*I22)/F22</f>
        <v>1.7942622950819673</v>
      </c>
      <c r="N22" s="9">
        <f>$F22*(1+((1-$G22)/($H22+$G22))*($I22/$J22))</f>
        <v>0.9366549999999999</v>
      </c>
      <c r="O22" s="48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154</v>
      </c>
      <c r="H23" t="s">
        <v>154</v>
      </c>
      <c r="I23" t="s">
        <v>154</v>
      </c>
      <c r="J23" t="s">
        <v>154</v>
      </c>
      <c r="K23" t="s">
        <v>154</v>
      </c>
      <c r="L23" t="s">
        <v>154</v>
      </c>
      <c r="M23" t="s">
        <v>154</v>
      </c>
      <c r="N23" t="s">
        <v>154</v>
      </c>
      <c r="O23" t="s">
        <v>154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7">
        <v>0</v>
      </c>
      <c r="H24" s="29">
        <f>L24/J24</f>
        <v>0.95000000000000007</v>
      </c>
      <c r="I24" s="27">
        <f>J24*O24</f>
        <v>0.94736842105263153</v>
      </c>
      <c r="J24" s="46"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0.91526315789473667</v>
      </c>
      <c r="O24" s="48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207</v>
      </c>
      <c r="C25" t="s">
        <v>104</v>
      </c>
      <c r="D25">
        <v>2020</v>
      </c>
      <c r="E25">
        <v>1</v>
      </c>
      <c r="F25">
        <v>0.95</v>
      </c>
      <c r="G25" t="s">
        <v>154</v>
      </c>
      <c r="H25" t="s">
        <v>154</v>
      </c>
      <c r="I25" t="s">
        <v>154</v>
      </c>
      <c r="J25" t="s">
        <v>154</v>
      </c>
      <c r="K25" t="s">
        <v>154</v>
      </c>
      <c r="L25" t="s">
        <v>154</v>
      </c>
      <c r="M25" t="s">
        <v>154</v>
      </c>
      <c r="N25" t="s">
        <v>154</v>
      </c>
      <c r="O25" t="s">
        <v>154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154</v>
      </c>
      <c r="H26" t="s">
        <v>154</v>
      </c>
      <c r="I26" t="s">
        <v>154</v>
      </c>
      <c r="J26" t="s">
        <v>154</v>
      </c>
      <c r="K26" t="s">
        <v>154</v>
      </c>
      <c r="L26" t="s">
        <v>154</v>
      </c>
      <c r="M26" t="s">
        <v>154</v>
      </c>
      <c r="N26" t="s">
        <v>154</v>
      </c>
      <c r="O26" t="s">
        <v>154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7">
        <v>0.17499999999999999</v>
      </c>
      <c r="H27" s="29">
        <f>L27/J27</f>
        <v>0.50067567567567572</v>
      </c>
      <c r="I27" s="26">
        <f>J27*O27</f>
        <v>1.3320000000000001</v>
      </c>
      <c r="J27" s="45">
        <v>1.48</v>
      </c>
      <c r="K27" s="26">
        <f>E27-G27*I27</f>
        <v>0.76690000000000003</v>
      </c>
      <c r="L27" s="26">
        <f>E27-G27*J27</f>
        <v>0.74099999999999999</v>
      </c>
      <c r="M27" s="27">
        <f>(E27+G27*I27)/F27</f>
        <v>3.1138888888888889</v>
      </c>
      <c r="N27" s="9">
        <f>$F27*(1+((1-$G27)/($H27+$G27))*($I27/$J27))</f>
        <v>0.83116440000000003</v>
      </c>
      <c r="O27" s="48">
        <v>0.9</v>
      </c>
      <c r="Q27" t="s">
        <v>204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208</v>
      </c>
      <c r="C28" t="s">
        <v>107</v>
      </c>
      <c r="D28">
        <v>2020</v>
      </c>
      <c r="E28">
        <v>1</v>
      </c>
      <c r="F28">
        <v>0.41</v>
      </c>
      <c r="G28" t="s">
        <v>154</v>
      </c>
      <c r="H28" t="s">
        <v>154</v>
      </c>
      <c r="I28" t="s">
        <v>154</v>
      </c>
      <c r="J28" t="s">
        <v>154</v>
      </c>
      <c r="K28" t="s">
        <v>154</v>
      </c>
      <c r="L28" t="s">
        <v>154</v>
      </c>
      <c r="M28" t="s">
        <v>154</v>
      </c>
      <c r="N28" t="s">
        <v>154</v>
      </c>
      <c r="O28" t="s">
        <v>154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154</v>
      </c>
      <c r="H29" t="s">
        <v>154</v>
      </c>
      <c r="I29" t="s">
        <v>154</v>
      </c>
      <c r="J29" t="s">
        <v>154</v>
      </c>
      <c r="K29" t="s">
        <v>154</v>
      </c>
      <c r="L29" t="s">
        <v>154</v>
      </c>
      <c r="M29" t="s">
        <v>154</v>
      </c>
      <c r="N29" t="s">
        <v>154</v>
      </c>
      <c r="O29" t="s">
        <v>154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140</v>
      </c>
      <c r="C30" t="s">
        <v>110</v>
      </c>
      <c r="D30">
        <v>2020</v>
      </c>
      <c r="E30">
        <v>1</v>
      </c>
      <c r="F30">
        <v>0.47</v>
      </c>
      <c r="G30" s="47">
        <v>0.187</v>
      </c>
      <c r="H30" s="29">
        <f>L30/J30</f>
        <v>0.5324244604316547</v>
      </c>
      <c r="I30" s="26">
        <f>J30*O30</f>
        <v>1.2509999999999999</v>
      </c>
      <c r="J30" s="45">
        <v>1.39</v>
      </c>
      <c r="K30" s="26">
        <f>E30-G30*I30</f>
        <v>0.76606300000000005</v>
      </c>
      <c r="L30" s="26">
        <f>E30-G30*J30</f>
        <v>0.74007000000000001</v>
      </c>
      <c r="M30" s="27">
        <f>(E30+G30*I30)/F30</f>
        <v>2.6253978723404257</v>
      </c>
      <c r="N30" s="9">
        <f>$F30*(1+((1-$G30)/($H30+$G30))*($I30/$J30))</f>
        <v>0.94801961000000012</v>
      </c>
      <c r="O30" s="48">
        <v>0.9</v>
      </c>
      <c r="Q30" t="s">
        <v>204</v>
      </c>
      <c r="S30">
        <f>ROUND(S29/0.95,0)</f>
        <v>842</v>
      </c>
      <c r="T30">
        <v>4</v>
      </c>
      <c r="U30">
        <v>25000</v>
      </c>
      <c r="V30">
        <v>25</v>
      </c>
      <c r="W30" t="s">
        <v>222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154</v>
      </c>
      <c r="G31" t="s">
        <v>154</v>
      </c>
      <c r="H31" t="s">
        <v>154</v>
      </c>
      <c r="I31" t="s">
        <v>154</v>
      </c>
      <c r="J31" t="s">
        <v>154</v>
      </c>
      <c r="K31" t="s">
        <v>154</v>
      </c>
      <c r="L31" t="s">
        <v>154</v>
      </c>
      <c r="M31" t="s">
        <v>154</v>
      </c>
      <c r="N31" t="s">
        <v>154</v>
      </c>
      <c r="O31" t="s">
        <v>154</v>
      </c>
      <c r="S31">
        <v>3000</v>
      </c>
      <c r="T31">
        <v>0</v>
      </c>
      <c r="U31">
        <v>60000</v>
      </c>
      <c r="V31">
        <v>60</v>
      </c>
      <c r="W31" t="s">
        <v>221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209</v>
      </c>
      <c r="C32" t="s">
        <v>112</v>
      </c>
      <c r="E32">
        <v>1</v>
      </c>
      <c r="F32" t="s">
        <v>154</v>
      </c>
      <c r="G32" t="s">
        <v>154</v>
      </c>
      <c r="H32" t="s">
        <v>154</v>
      </c>
      <c r="I32" t="s">
        <v>154</v>
      </c>
      <c r="J32" t="s">
        <v>154</v>
      </c>
      <c r="K32" t="s">
        <v>154</v>
      </c>
      <c r="L32" t="s">
        <v>154</v>
      </c>
      <c r="M32" t="s">
        <v>154</v>
      </c>
      <c r="N32" t="s">
        <v>154</v>
      </c>
      <c r="O32" t="s">
        <v>154</v>
      </c>
      <c r="S32">
        <v>2000</v>
      </c>
      <c r="T32">
        <v>0</v>
      </c>
      <c r="U32">
        <v>20000</v>
      </c>
      <c r="V32">
        <v>60</v>
      </c>
      <c r="W32" t="s">
        <v>221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154</v>
      </c>
      <c r="G33" t="s">
        <v>154</v>
      </c>
      <c r="H33" t="s">
        <v>154</v>
      </c>
      <c r="I33" t="s">
        <v>154</v>
      </c>
      <c r="J33" t="s">
        <v>154</v>
      </c>
      <c r="K33" t="s">
        <v>154</v>
      </c>
      <c r="L33" t="s">
        <v>154</v>
      </c>
      <c r="M33" t="s">
        <v>154</v>
      </c>
      <c r="N33" t="s">
        <v>154</v>
      </c>
      <c r="O33" t="s">
        <v>154</v>
      </c>
      <c r="S33">
        <v>2000</v>
      </c>
      <c r="T33">
        <v>0</v>
      </c>
      <c r="U33">
        <v>20000</v>
      </c>
      <c r="V33">
        <v>60</v>
      </c>
      <c r="W33" t="s">
        <v>221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154</v>
      </c>
      <c r="H34" t="s">
        <v>154</v>
      </c>
      <c r="I34" t="s">
        <v>154</v>
      </c>
      <c r="J34" t="s">
        <v>154</v>
      </c>
      <c r="K34" t="s">
        <v>154</v>
      </c>
      <c r="L34" t="s">
        <v>154</v>
      </c>
      <c r="M34" t="s">
        <v>154</v>
      </c>
      <c r="N34" t="s">
        <v>154</v>
      </c>
      <c r="O34" t="s">
        <v>154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 s="29">
        <v>1</v>
      </c>
      <c r="F35">
        <v>0.29599999999999999</v>
      </c>
      <c r="G35" s="47">
        <v>0.35</v>
      </c>
      <c r="H35" s="29">
        <f>L35/J35</f>
        <v>0.29516129032258065</v>
      </c>
      <c r="I35" s="26">
        <f t="shared" ref="I35" si="4">J35*O35</f>
        <v>1.395</v>
      </c>
      <c r="J35" s="45">
        <v>1.55</v>
      </c>
      <c r="K35" s="26">
        <f t="shared" ref="K35" si="5">E35-G35*I35</f>
        <v>0.51175000000000004</v>
      </c>
      <c r="L35" s="26">
        <f t="shared" ref="L35" si="6">E35-G35*J35</f>
        <v>0.45750000000000002</v>
      </c>
      <c r="M35" s="26">
        <f t="shared" ref="M35" si="7">(E35+G35*I35)/F35</f>
        <v>5.027871621621621</v>
      </c>
      <c r="N35" s="9">
        <f>$F35*(1+((1-$G35)/($H35+$G35))*($I35/$J35))</f>
        <v>0.56439800000000007</v>
      </c>
      <c r="O35" s="48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210</v>
      </c>
      <c r="C36" t="s">
        <v>116</v>
      </c>
      <c r="D36">
        <v>2020</v>
      </c>
      <c r="E36">
        <v>1</v>
      </c>
      <c r="F36">
        <v>3.6</v>
      </c>
      <c r="G36" t="s">
        <v>154</v>
      </c>
      <c r="H36" t="s">
        <v>154</v>
      </c>
      <c r="I36" t="s">
        <v>154</v>
      </c>
      <c r="J36" t="s">
        <v>154</v>
      </c>
      <c r="K36" t="s">
        <v>154</v>
      </c>
      <c r="L36" t="s">
        <v>154</v>
      </c>
      <c r="M36" t="s">
        <v>154</v>
      </c>
      <c r="N36" t="s">
        <v>154</v>
      </c>
      <c r="O36" t="s">
        <v>154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211</v>
      </c>
      <c r="C37" t="s">
        <v>212</v>
      </c>
      <c r="D37">
        <v>2020</v>
      </c>
      <c r="E37">
        <v>1</v>
      </c>
      <c r="F37">
        <v>1.71</v>
      </c>
      <c r="G37" t="s">
        <v>154</v>
      </c>
      <c r="H37" t="s">
        <v>154</v>
      </c>
      <c r="I37" s="27" t="s">
        <v>154</v>
      </c>
      <c r="J37" s="27" t="s">
        <v>154</v>
      </c>
      <c r="K37" s="27" t="s">
        <v>154</v>
      </c>
      <c r="L37" s="27" t="s">
        <v>154</v>
      </c>
      <c r="M37" s="27" t="s">
        <v>154</v>
      </c>
      <c r="N37" s="9" t="s">
        <v>154</v>
      </c>
      <c r="O37" t="s">
        <v>154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213</v>
      </c>
      <c r="C38" t="s">
        <v>214</v>
      </c>
      <c r="D38">
        <v>2020</v>
      </c>
      <c r="E38">
        <v>1</v>
      </c>
      <c r="F38">
        <v>0.99</v>
      </c>
      <c r="G38" t="s">
        <v>154</v>
      </c>
      <c r="H38" t="s">
        <v>154</v>
      </c>
      <c r="I38" t="s">
        <v>154</v>
      </c>
      <c r="J38" t="s">
        <v>154</v>
      </c>
      <c r="K38" t="s">
        <v>154</v>
      </c>
      <c r="L38" t="s">
        <v>154</v>
      </c>
      <c r="M38" t="s">
        <v>154</v>
      </c>
      <c r="N38" t="s">
        <v>154</v>
      </c>
      <c r="O38" t="s">
        <v>154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57"/>
  <sheetViews>
    <sheetView tabSelected="1" topLeftCell="A19" workbookViewId="0">
      <selection activeCell="D40" sqref="D40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318</v>
      </c>
      <c r="B1" s="13" t="s">
        <v>57</v>
      </c>
      <c r="C1" s="13" t="s">
        <v>319</v>
      </c>
      <c r="D1" s="13" t="s">
        <v>138</v>
      </c>
      <c r="E1" s="13" t="s">
        <v>139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</v>
      </c>
      <c r="E3" s="26">
        <f>tech_full!I5</f>
        <v>1.3333333333333333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0.7</v>
      </c>
      <c r="E4" s="26">
        <f>tech_full!I5</f>
        <v>1.3333333333333333</v>
      </c>
      <c r="F4">
        <f>D4+tech_full!$G5*E4</f>
        <v>0.89999999999999991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0.83333333333333337</v>
      </c>
      <c r="E7" s="26">
        <f>tech_full!I7</f>
        <v>1.1111111111111112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0.7333333333333335</v>
      </c>
      <c r="E8" s="26">
        <f>tech_full!I7</f>
        <v>1.1111111111111112</v>
      </c>
      <c r="F8">
        <f>D8+tech_full!$G7*E8</f>
        <v>0.90000000000000013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0.74350000000000005</v>
      </c>
      <c r="E11" s="26">
        <f>tech_full!I9</f>
        <v>1.71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0.64350000000000007</v>
      </c>
      <c r="E12" s="26">
        <f>tech_full!I9</f>
        <v>1.71</v>
      </c>
      <c r="F12">
        <f>D12+tech_full!$G9*E12</f>
        <v>0.90000000000000013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0.77049999999999996</v>
      </c>
      <c r="E15" s="26">
        <f>tech_full!I11</f>
        <v>1.53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0.67049999999999998</v>
      </c>
      <c r="E16" s="26">
        <f>tech_full!I11</f>
        <v>1.53</v>
      </c>
      <c r="F16">
        <f>D16+tech_full!$G11*E16</f>
        <v>0.89999999999999991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0.83799999999999997</v>
      </c>
      <c r="E19" s="26">
        <f>tech_full!I13</f>
        <v>1.08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0.73800000000000021</v>
      </c>
      <c r="E20" s="26">
        <f>tech_full!I13</f>
        <v>1.08</v>
      </c>
      <c r="F20">
        <f>D20+tech_full!$G13*E20</f>
        <v>0.90000000000000024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0.80714285714285716</v>
      </c>
      <c r="E23" s="26">
        <f>tech_full!I16</f>
        <v>1.2857142857142856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0.7071428571428573</v>
      </c>
      <c r="E24" s="26">
        <f>tech_full!I16</f>
        <v>1.2857142857142856</v>
      </c>
      <c r="F24">
        <f>D24+tech_full!$G16*E24</f>
        <v>0.90000000000000013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0.87850000000000006</v>
      </c>
      <c r="E27" s="26">
        <f>tech_full!I20</f>
        <v>0.81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0.77849999999999997</v>
      </c>
      <c r="E28" s="26">
        <f>tech_full!I20</f>
        <v>0.81</v>
      </c>
      <c r="F28">
        <f>D28+tech_full!$G20*E28</f>
        <v>0.89999999999999991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0.90549999999999997</v>
      </c>
      <c r="E31" s="26">
        <f>tech_full!I22</f>
        <v>0.63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0.8055000000000001</v>
      </c>
      <c r="E32" s="26">
        <f>tech_full!I22</f>
        <v>0.63</v>
      </c>
      <c r="F32">
        <f>D32+tech_full!$G22*E32</f>
        <v>0.90000000000000013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0.94736842105263153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0.9</v>
      </c>
      <c r="E36" s="26">
        <f>tech_full!I24</f>
        <v>0.94736842105263153</v>
      </c>
      <c r="F36">
        <f>D36+tech_full!$G24*E36</f>
        <v>0.9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0.76690000000000003</v>
      </c>
      <c r="E39" s="26">
        <f>tech_full!I27</f>
        <v>1.3320000000000001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0.66690000000000005</v>
      </c>
      <c r="E40" s="26">
        <f>tech_full!I27</f>
        <v>1.3320000000000001</v>
      </c>
      <c r="F40">
        <f>D40+tech_full!$G27*E40</f>
        <v>0.9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0.76606300000000005</v>
      </c>
      <c r="E43" s="26">
        <f>tech_full!I30</f>
        <v>1.2509999999999999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0.66606299999999996</v>
      </c>
      <c r="E44" s="26">
        <f>tech_full!I30</f>
        <v>1.2509999999999999</v>
      </c>
      <c r="F44">
        <f>D44+tech_full!$G30*E44</f>
        <v>0.89999999999999991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0.51175000000000004</v>
      </c>
      <c r="E47" s="26">
        <f>tech_full!I35</f>
        <v>1.395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0.41175</v>
      </c>
      <c r="E48" s="26">
        <f>tech_full!I35</f>
        <v>1.395</v>
      </c>
      <c r="F48">
        <f>D48+tech_full!$G35*E48</f>
        <v>0.89999999999999991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  <row r="50" spans="1:6" x14ac:dyDescent="0.25">
      <c r="A50" s="44" t="s">
        <v>354</v>
      </c>
      <c r="B50" s="3" t="s">
        <v>59</v>
      </c>
      <c r="C50" s="3" t="s">
        <v>132</v>
      </c>
      <c r="D50">
        <v>0</v>
      </c>
      <c r="E50">
        <v>1</v>
      </c>
      <c r="F50">
        <v>1</v>
      </c>
    </row>
    <row r="51" spans="1:6" x14ac:dyDescent="0.25">
      <c r="A51" s="44" t="s">
        <v>354</v>
      </c>
      <c r="B51" s="3" t="s">
        <v>60</v>
      </c>
      <c r="C51" s="3" t="s">
        <v>132</v>
      </c>
      <c r="D51">
        <v>0</v>
      </c>
      <c r="E51">
        <v>0.66</v>
      </c>
      <c r="F51">
        <v>0.66</v>
      </c>
    </row>
    <row r="52" spans="1:6" x14ac:dyDescent="0.25">
      <c r="A52" s="44" t="s">
        <v>354</v>
      </c>
      <c r="B52" s="3" t="s">
        <v>61</v>
      </c>
      <c r="C52" s="3" t="s">
        <v>132</v>
      </c>
      <c r="D52">
        <v>0</v>
      </c>
      <c r="E52">
        <v>0.33</v>
      </c>
      <c r="F52">
        <v>0.33</v>
      </c>
    </row>
    <row r="53" spans="1:6" x14ac:dyDescent="0.25">
      <c r="A53" s="44" t="s">
        <v>354</v>
      </c>
      <c r="B53" s="3" t="s">
        <v>62</v>
      </c>
      <c r="C53" s="3" t="s">
        <v>132</v>
      </c>
      <c r="D53">
        <v>0</v>
      </c>
      <c r="E53">
        <v>0</v>
      </c>
      <c r="F53">
        <v>0</v>
      </c>
    </row>
    <row r="54" spans="1:6" x14ac:dyDescent="0.25">
      <c r="A54" s="44" t="s">
        <v>104</v>
      </c>
      <c r="B54" s="3" t="s">
        <v>59</v>
      </c>
      <c r="C54" s="3" t="s">
        <v>130</v>
      </c>
      <c r="D54">
        <v>0</v>
      </c>
      <c r="E54">
        <v>1</v>
      </c>
      <c r="F54">
        <v>1</v>
      </c>
    </row>
    <row r="55" spans="1:6" x14ac:dyDescent="0.25">
      <c r="A55" s="44" t="s">
        <v>104</v>
      </c>
      <c r="B55" s="3" t="s">
        <v>60</v>
      </c>
      <c r="C55" s="3" t="s">
        <v>130</v>
      </c>
      <c r="D55">
        <v>0</v>
      </c>
      <c r="E55">
        <v>0.66</v>
      </c>
      <c r="F55">
        <v>0.66</v>
      </c>
    </row>
    <row r="56" spans="1:6" x14ac:dyDescent="0.25">
      <c r="A56" s="44" t="s">
        <v>104</v>
      </c>
      <c r="B56" s="3" t="s">
        <v>61</v>
      </c>
      <c r="C56" s="3" t="s">
        <v>130</v>
      </c>
      <c r="D56">
        <v>0</v>
      </c>
      <c r="E56">
        <v>0.33</v>
      </c>
      <c r="F56">
        <v>0.33</v>
      </c>
    </row>
    <row r="57" spans="1:6" x14ac:dyDescent="0.25">
      <c r="A57" s="44" t="s">
        <v>104</v>
      </c>
      <c r="B57" s="3" t="s">
        <v>62</v>
      </c>
      <c r="C57" s="3" t="s">
        <v>130</v>
      </c>
      <c r="D57">
        <v>0</v>
      </c>
      <c r="E57">
        <v>0</v>
      </c>
      <c r="F57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256</v>
      </c>
      <c r="C1" s="2" t="s">
        <v>246</v>
      </c>
      <c r="D1" s="2" t="s">
        <v>245</v>
      </c>
      <c r="E1" s="2" t="s">
        <v>244</v>
      </c>
    </row>
    <row r="2" spans="1:5" x14ac:dyDescent="0.25">
      <c r="A2" t="s">
        <v>20</v>
      </c>
      <c r="B2">
        <v>0.27</v>
      </c>
      <c r="C2">
        <v>0</v>
      </c>
      <c r="D2" t="s">
        <v>255</v>
      </c>
      <c r="E2" t="s">
        <v>243</v>
      </c>
    </row>
    <row r="3" spans="1:5" x14ac:dyDescent="0.25">
      <c r="A3" t="s">
        <v>128</v>
      </c>
      <c r="B3">
        <v>4.0599999999999996</v>
      </c>
      <c r="C3">
        <v>0</v>
      </c>
      <c r="D3" t="s">
        <v>251</v>
      </c>
      <c r="E3" t="s">
        <v>242</v>
      </c>
    </row>
    <row r="4" spans="1:5" x14ac:dyDescent="0.25">
      <c r="A4" t="s">
        <v>129</v>
      </c>
      <c r="B4">
        <v>6.12</v>
      </c>
      <c r="C4">
        <v>0</v>
      </c>
      <c r="D4" t="s">
        <v>252</v>
      </c>
      <c r="E4" t="s">
        <v>242</v>
      </c>
    </row>
    <row r="5" spans="1:5" x14ac:dyDescent="0.25">
      <c r="A5" t="s">
        <v>130</v>
      </c>
      <c r="B5">
        <v>2.36</v>
      </c>
      <c r="C5">
        <v>0</v>
      </c>
      <c r="D5" t="s">
        <v>253</v>
      </c>
      <c r="E5" t="s">
        <v>242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249</v>
      </c>
      <c r="E6">
        <v>8</v>
      </c>
    </row>
    <row r="7" spans="1:5" x14ac:dyDescent="0.25">
      <c r="A7" t="s">
        <v>285</v>
      </c>
      <c r="B7">
        <v>0</v>
      </c>
      <c r="C7">
        <v>0</v>
      </c>
      <c r="D7" t="s">
        <v>250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254</v>
      </c>
      <c r="E8" t="s">
        <v>241</v>
      </c>
    </row>
    <row r="9" spans="1:5" x14ac:dyDescent="0.25">
      <c r="A9" t="s">
        <v>133</v>
      </c>
      <c r="B9">
        <v>0</v>
      </c>
      <c r="C9">
        <v>5028</v>
      </c>
      <c r="D9" t="s">
        <v>248</v>
      </c>
      <c r="E9" t="s">
        <v>239</v>
      </c>
    </row>
    <row r="10" spans="1:5" x14ac:dyDescent="0.25">
      <c r="A10" t="s">
        <v>134</v>
      </c>
      <c r="B10">
        <v>0</v>
      </c>
      <c r="C10">
        <v>2831</v>
      </c>
      <c r="D10" t="s">
        <v>247</v>
      </c>
      <c r="E10" t="s">
        <v>240</v>
      </c>
    </row>
    <row r="11" spans="1:5" x14ac:dyDescent="0.25">
      <c r="A11" t="s">
        <v>135</v>
      </c>
      <c r="B11">
        <v>0</v>
      </c>
      <c r="C11">
        <v>0</v>
      </c>
      <c r="D11" t="s">
        <v>250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4900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4900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Sources</vt:lpstr>
      <vt:lpstr>legend</vt:lpstr>
      <vt:lpstr>Capacities</vt:lpstr>
      <vt:lpstr>Technologies</vt:lpstr>
      <vt:lpstr>tech_full</vt:lpstr>
      <vt:lpstr>FEASIBLE_INPUT-OUTPUT</vt:lpstr>
      <vt:lpstr>AIR_POLLUTION</vt:lpstr>
      <vt:lpstr>ATC</vt:lpstr>
      <vt:lpstr>KM</vt:lpstr>
      <vt:lpstr>COST_TRANSPORT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2020-09-29T12:26:15Z</dcterms:modified>
</cp:coreProperties>
</file>